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-15" yWindow="6345" windowWidth="28830" windowHeight="6390" tabRatio="952" activeTab="18"/>
  </bookViews>
  <sheets>
    <sheet name="Résumé" sheetId="1" r:id="rId1"/>
    <sheet name="Paiements" sheetId="68" r:id="rId2"/>
    <sheet name="ClixSense" sheetId="28" r:id="rId3"/>
    <sheet name="Neobux" sheetId="29" r:id="rId4"/>
    <sheet name="Publicite-moi" sheetId="102" r:id="rId5"/>
    <sheet name="PV-MTV" sheetId="30" r:id="rId6"/>
    <sheet name="Twickerz" sheetId="32" state="hidden" r:id="rId7"/>
    <sheet name="YouGetProfit" sheetId="34" r:id="rId8"/>
    <sheet name="LittleBux" sheetId="92" r:id="rId9"/>
    <sheet name="EpicClix" sheetId="107" r:id="rId10"/>
    <sheet name="R4Bux" sheetId="82" r:id="rId11"/>
    <sheet name="AllInOne" sheetId="90" r:id="rId12"/>
    <sheet name="AdvShare" sheetId="108" r:id="rId13"/>
    <sheet name="BoomDirect" sheetId="61" r:id="rId14"/>
    <sheet name="BeonPush" sheetId="87" r:id="rId15"/>
    <sheet name="FortAdPays" sheetId="105" r:id="rId16"/>
    <sheet name="GMT" sheetId="93" r:id="rId17"/>
    <sheet name="RevShare Now" sheetId="106" r:id="rId18"/>
    <sheet name="TripleThr3at" sheetId="98" r:id="rId19"/>
    <sheet name="AdShareNet" sheetId="53" r:id="rId20"/>
    <sheet name="Passive Earner" sheetId="65" r:id="rId21"/>
    <sheet name="Profits25" sheetId="77" r:id="rId22"/>
    <sheet name="TrafficMonSoon" sheetId="59" r:id="rId23"/>
    <sheet name="AVG" sheetId="24" r:id="rId24"/>
    <sheet name="Feuil1" sheetId="88" r:id="rId25"/>
  </sheets>
  <definedNames>
    <definedName name="_xlnm.Print_Area" localSheetId="19">AdShareNet!$A$1:$AB$46</definedName>
    <definedName name="_xlnm.Print_Area" localSheetId="12">AdvShare!$A$1:$Y$122</definedName>
    <definedName name="_xlnm.Print_Area" localSheetId="11">AllInOne!$A$1:$X$122</definedName>
    <definedName name="_xlnm.Print_Area" localSheetId="14">BeonPush!$A$1:$AA$122</definedName>
    <definedName name="_xlnm.Print_Area" localSheetId="13">BoomDirect!$A$1:$Y$122</definedName>
    <definedName name="_xlnm.Print_Area" localSheetId="15">FortAdPays!$A$1:$AA$46</definedName>
    <definedName name="_xlnm.Print_Area" localSheetId="16">GMT!$A$1:$Z$122</definedName>
    <definedName name="_xlnm.Print_Area" localSheetId="1">Paiements!#REF!</definedName>
    <definedName name="_xlnm.Print_Area" localSheetId="21">Profits25!$A$1:$S$122</definedName>
    <definedName name="_xlnm.Print_Area" localSheetId="0">Résumé!$A$1:$N$127</definedName>
    <definedName name="_xlnm.Print_Area" localSheetId="17">'RevShare Now'!$A$1:$AD$46</definedName>
    <definedName name="_xlnm.Print_Area" localSheetId="18">TripleThr3at!$A$1:$AC$122</definedName>
  </definedNames>
  <calcPr calcId="144525"/>
</workbook>
</file>

<file path=xl/calcChain.xml><?xml version="1.0" encoding="utf-8"?>
<calcChain xmlns="http://schemas.openxmlformats.org/spreadsheetml/2006/main">
  <c r="I44" i="87" l="1"/>
  <c r="J43" i="87"/>
  <c r="I43" i="87"/>
  <c r="G12" i="87"/>
  <c r="F13" i="87"/>
  <c r="G13" i="87" s="1"/>
  <c r="F14" i="87"/>
  <c r="G14" i="87" s="1"/>
  <c r="F15" i="87"/>
  <c r="G15" i="87" s="1"/>
  <c r="Q15" i="29" l="1"/>
  <c r="I15" i="105" l="1"/>
  <c r="Y5" i="105"/>
  <c r="Z5" i="105"/>
  <c r="Y6" i="105"/>
  <c r="Z6" i="105" s="1"/>
  <c r="Y7" i="105"/>
  <c r="Z7" i="105"/>
  <c r="Y8" i="105"/>
  <c r="Z8" i="105" s="1"/>
  <c r="Y9" i="105"/>
  <c r="Z9" i="105"/>
  <c r="Y10" i="105"/>
  <c r="Z10" i="105" s="1"/>
  <c r="Y11" i="105"/>
  <c r="Z11" i="105"/>
  <c r="Y12" i="105"/>
  <c r="Z12" i="105" s="1"/>
  <c r="Y13" i="105"/>
  <c r="Z13" i="105"/>
  <c r="Y14" i="105"/>
  <c r="Z14" i="105" s="1"/>
  <c r="Y15" i="105"/>
  <c r="Z15" i="105"/>
  <c r="Y16" i="105"/>
  <c r="Z16" i="105" s="1"/>
  <c r="Y17" i="105"/>
  <c r="Z17" i="105"/>
  <c r="Y18" i="105"/>
  <c r="Z18" i="105" s="1"/>
  <c r="Y19" i="105"/>
  <c r="Z19" i="105"/>
  <c r="Y20" i="105"/>
  <c r="Z20" i="105" s="1"/>
  <c r="Y21" i="105"/>
  <c r="Z21" i="105"/>
  <c r="Y22" i="105"/>
  <c r="Z22" i="105" s="1"/>
  <c r="Y23" i="105"/>
  <c r="Z23" i="105"/>
  <c r="Y24" i="105"/>
  <c r="Z24" i="105" s="1"/>
  <c r="Y25" i="105"/>
  <c r="Z25" i="105"/>
  <c r="Y26" i="105"/>
  <c r="Z26" i="105" s="1"/>
  <c r="Y27" i="105"/>
  <c r="Z27" i="105"/>
  <c r="Y28" i="105"/>
  <c r="Z28" i="105" s="1"/>
  <c r="Y29" i="105"/>
  <c r="Z29" i="105"/>
  <c r="Y30" i="105"/>
  <c r="Z30" i="105" s="1"/>
  <c r="Y31" i="105"/>
  <c r="Z31" i="105"/>
  <c r="Y32" i="105"/>
  <c r="Z32" i="105" s="1"/>
  <c r="Y33" i="105"/>
  <c r="Z33" i="105"/>
  <c r="Y34" i="105"/>
  <c r="Z34" i="105" s="1"/>
  <c r="Y35" i="105"/>
  <c r="Z35" i="105"/>
  <c r="Y36" i="105"/>
  <c r="Z36" i="105" s="1"/>
  <c r="Y37" i="105"/>
  <c r="Z37" i="105"/>
  <c r="Y38" i="105"/>
  <c r="Z38" i="105" s="1"/>
  <c r="Y39" i="105"/>
  <c r="Z39" i="105"/>
  <c r="Y40" i="105"/>
  <c r="Z40" i="105" s="1"/>
  <c r="Y41" i="105"/>
  <c r="Z41" i="105"/>
  <c r="Y42" i="105"/>
  <c r="Z42" i="105" s="1"/>
  <c r="Y43" i="105"/>
  <c r="Z43" i="105"/>
  <c r="Y44" i="105"/>
  <c r="Z44" i="105" s="1"/>
  <c r="Y45" i="105"/>
  <c r="Z45" i="105"/>
  <c r="Y46" i="105"/>
  <c r="Z46" i="105" s="1"/>
  <c r="Y47" i="105"/>
  <c r="Z47" i="105"/>
  <c r="Y48" i="105"/>
  <c r="Z48" i="105" s="1"/>
  <c r="Y49" i="105"/>
  <c r="Z49" i="105"/>
  <c r="Y50" i="105"/>
  <c r="Z50" i="105" s="1"/>
  <c r="K15" i="106"/>
  <c r="AC39" i="106"/>
  <c r="AC40" i="106"/>
  <c r="AC41" i="106"/>
  <c r="AC42" i="106"/>
  <c r="AC43" i="106"/>
  <c r="AC44" i="106"/>
  <c r="AC45" i="106"/>
  <c r="AB6" i="106"/>
  <c r="AC6" i="106" s="1"/>
  <c r="AB7" i="106"/>
  <c r="AC7" i="106" s="1"/>
  <c r="AB8" i="106"/>
  <c r="AC8" i="106" s="1"/>
  <c r="AB9" i="106"/>
  <c r="AC9" i="106" s="1"/>
  <c r="AB10" i="106"/>
  <c r="AC10" i="106" s="1"/>
  <c r="AB11" i="106"/>
  <c r="AC11" i="106" s="1"/>
  <c r="AB12" i="106"/>
  <c r="AC12" i="106" s="1"/>
  <c r="AB13" i="106"/>
  <c r="AC13" i="106" s="1"/>
  <c r="AB14" i="106"/>
  <c r="AC14" i="106" s="1"/>
  <c r="AB15" i="106"/>
  <c r="AC15" i="106" s="1"/>
  <c r="AB16" i="106"/>
  <c r="AC16" i="106" s="1"/>
  <c r="AB17" i="106"/>
  <c r="AC17" i="106" s="1"/>
  <c r="AB18" i="106"/>
  <c r="AC18" i="106" s="1"/>
  <c r="AB19" i="106"/>
  <c r="AC19" i="106" s="1"/>
  <c r="AB20" i="106"/>
  <c r="AC20" i="106" s="1"/>
  <c r="AB21" i="106"/>
  <c r="AC21" i="106" s="1"/>
  <c r="AB22" i="106"/>
  <c r="AC22" i="106" s="1"/>
  <c r="AB23" i="106"/>
  <c r="AC23" i="106" s="1"/>
  <c r="AB24" i="106"/>
  <c r="AC24" i="106" s="1"/>
  <c r="AB25" i="106"/>
  <c r="AC25" i="106" s="1"/>
  <c r="AB26" i="106"/>
  <c r="AC26" i="106" s="1"/>
  <c r="AB27" i="106"/>
  <c r="AC27" i="106" s="1"/>
  <c r="AB28" i="106"/>
  <c r="AC28" i="106" s="1"/>
  <c r="AB29" i="106"/>
  <c r="AC29" i="106" s="1"/>
  <c r="AB30" i="106"/>
  <c r="AC30" i="106" s="1"/>
  <c r="AB31" i="106"/>
  <c r="AC31" i="106" s="1"/>
  <c r="AB32" i="106"/>
  <c r="AC32" i="106" s="1"/>
  <c r="AB33" i="106"/>
  <c r="AC33" i="106" s="1"/>
  <c r="AB34" i="106"/>
  <c r="AC34" i="106" s="1"/>
  <c r="AB35" i="106"/>
  <c r="AC35" i="106" s="1"/>
  <c r="AB36" i="106"/>
  <c r="AC36" i="106" s="1"/>
  <c r="AB37" i="106"/>
  <c r="AC37" i="106" s="1"/>
  <c r="AB38" i="106"/>
  <c r="AC38" i="106" s="1"/>
  <c r="AB5" i="106"/>
  <c r="AC5" i="106" s="1"/>
  <c r="Y3" i="106"/>
  <c r="G15" i="106"/>
  <c r="D36" i="106"/>
  <c r="J15" i="106" l="1"/>
  <c r="J16" i="106"/>
  <c r="J17" i="106"/>
  <c r="J18" i="106"/>
  <c r="J19" i="106"/>
  <c r="J20" i="106"/>
  <c r="J21" i="106"/>
  <c r="J22" i="106"/>
  <c r="J23" i="106"/>
  <c r="J24" i="106"/>
  <c r="J25" i="106"/>
  <c r="J26" i="106"/>
  <c r="J27" i="106"/>
  <c r="J28" i="106"/>
  <c r="J29" i="106"/>
  <c r="J30" i="106"/>
  <c r="J31" i="106"/>
  <c r="J32" i="106"/>
  <c r="K89" i="68" l="1"/>
  <c r="G89" i="68"/>
  <c r="H89" i="68"/>
  <c r="Q13" i="29" l="1"/>
  <c r="Q14" i="29"/>
  <c r="Q12" i="29"/>
  <c r="K88" i="68"/>
  <c r="X3" i="106"/>
  <c r="W2" i="106" s="1"/>
  <c r="I14" i="105"/>
  <c r="F14" i="61"/>
  <c r="E13" i="98" l="1"/>
  <c r="F15" i="61"/>
  <c r="F16" i="61"/>
  <c r="F13" i="61"/>
  <c r="I12" i="105" l="1"/>
  <c r="I11" i="105" l="1"/>
  <c r="V3" i="105"/>
  <c r="G6" i="87" l="1"/>
  <c r="G7" i="87"/>
  <c r="G8" i="87"/>
  <c r="G9" i="87"/>
  <c r="G5" i="87"/>
  <c r="F12" i="61"/>
  <c r="F11" i="61"/>
  <c r="W18" i="53" l="1"/>
  <c r="V18" i="53"/>
  <c r="U18" i="53"/>
  <c r="AA18" i="53" s="1"/>
  <c r="C10" i="77" l="1"/>
  <c r="I10" i="105"/>
  <c r="I9" i="105" l="1"/>
  <c r="I8" i="105" l="1"/>
  <c r="G88" i="68"/>
  <c r="H88" i="68" s="1"/>
  <c r="J8" i="106" l="1"/>
  <c r="J9" i="106"/>
  <c r="J10" i="106"/>
  <c r="J11" i="106"/>
  <c r="J12" i="106"/>
  <c r="J13" i="106"/>
  <c r="J14" i="106"/>
  <c r="C8" i="77"/>
  <c r="E15" i="90" l="1"/>
  <c r="E8" i="90"/>
  <c r="F4" i="61" l="1"/>
  <c r="F7" i="61"/>
  <c r="N3" i="87" l="1"/>
  <c r="I7" i="105" l="1"/>
  <c r="E5" i="98" l="1"/>
  <c r="K86" i="68"/>
  <c r="I5" i="105" l="1"/>
  <c r="W5" i="82" l="1"/>
  <c r="W6" i="82"/>
  <c r="W7" i="82"/>
  <c r="W8" i="82"/>
  <c r="W9" i="82"/>
  <c r="W10" i="82"/>
  <c r="W11" i="82"/>
  <c r="W12" i="82"/>
  <c r="W13" i="82"/>
  <c r="W14" i="82"/>
  <c r="W15" i="82"/>
  <c r="W16" i="82"/>
  <c r="W17" i="82"/>
  <c r="W18" i="82"/>
  <c r="W19" i="82"/>
  <c r="W20" i="82"/>
  <c r="W21" i="82"/>
  <c r="W22" i="82"/>
  <c r="W23" i="82"/>
  <c r="W24" i="82"/>
  <c r="W25" i="82"/>
  <c r="W26" i="82"/>
  <c r="W27" i="82"/>
  <c r="W28" i="82"/>
  <c r="W29" i="82"/>
  <c r="W30" i="82"/>
  <c r="W31" i="82"/>
  <c r="W32" i="82"/>
  <c r="W4" i="82"/>
  <c r="U5" i="82"/>
  <c r="U6" i="82"/>
  <c r="U7" i="82"/>
  <c r="U8" i="82"/>
  <c r="U9" i="82"/>
  <c r="U10" i="82"/>
  <c r="U11" i="82"/>
  <c r="U12" i="82"/>
  <c r="U13" i="82"/>
  <c r="U14" i="82"/>
  <c r="U15" i="82"/>
  <c r="U16" i="82"/>
  <c r="U17" i="82"/>
  <c r="U18" i="82"/>
  <c r="U19" i="82"/>
  <c r="U20" i="82"/>
  <c r="U21" i="82"/>
  <c r="U22" i="82"/>
  <c r="U23" i="82"/>
  <c r="U24" i="82"/>
  <c r="U25" i="82"/>
  <c r="U26" i="82"/>
  <c r="U27" i="82"/>
  <c r="U28" i="82"/>
  <c r="U29" i="82"/>
  <c r="U30" i="82"/>
  <c r="U31" i="82"/>
  <c r="U32" i="82"/>
  <c r="U4" i="82"/>
  <c r="I41" i="106" l="1"/>
  <c r="H41" i="106"/>
  <c r="I36" i="106"/>
  <c r="H36" i="106"/>
  <c r="B39" i="106" l="1"/>
  <c r="H42" i="106"/>
  <c r="I4" i="105"/>
  <c r="J4" i="106" l="1"/>
  <c r="J5" i="106"/>
  <c r="J6" i="106"/>
  <c r="J7" i="106"/>
  <c r="H4" i="105"/>
  <c r="H5" i="105"/>
  <c r="H6" i="105"/>
  <c r="H7" i="105"/>
  <c r="H8" i="105"/>
  <c r="H9" i="105"/>
  <c r="F9" i="61"/>
  <c r="F8" i="61"/>
  <c r="F6" i="61"/>
  <c r="F5" i="61"/>
  <c r="F10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E4" i="108"/>
  <c r="E5" i="108"/>
  <c r="E6" i="108"/>
  <c r="E7" i="108"/>
  <c r="E8" i="108"/>
  <c r="E9" i="108"/>
  <c r="E10" i="108"/>
  <c r="E11" i="108"/>
  <c r="E12" i="108"/>
  <c r="E13" i="108"/>
  <c r="E14" i="108"/>
  <c r="E15" i="108"/>
  <c r="E16" i="108"/>
  <c r="E17" i="108"/>
  <c r="E18" i="108"/>
  <c r="E19" i="108"/>
  <c r="E20" i="108"/>
  <c r="E21" i="108"/>
  <c r="E22" i="108"/>
  <c r="E23" i="108"/>
  <c r="E24" i="108"/>
  <c r="E25" i="108"/>
  <c r="E26" i="108"/>
  <c r="E27" i="108"/>
  <c r="E28" i="108"/>
  <c r="E29" i="108"/>
  <c r="E30" i="108"/>
  <c r="E31" i="108"/>
  <c r="Q6" i="29" l="1"/>
  <c r="Q7" i="29"/>
  <c r="Q8" i="29"/>
  <c r="Q9" i="29"/>
  <c r="Q10" i="29"/>
  <c r="Q11" i="29"/>
  <c r="Q16" i="29"/>
  <c r="Q17" i="29"/>
  <c r="Q18" i="29"/>
  <c r="Q19" i="29"/>
  <c r="Q20" i="29"/>
  <c r="Q21" i="29"/>
  <c r="Q22" i="29"/>
  <c r="Q23" i="29"/>
  <c r="Q24" i="29"/>
  <c r="Q25" i="29"/>
  <c r="Q26" i="29"/>
  <c r="Q27" i="29"/>
  <c r="Q28" i="29"/>
  <c r="Q29" i="29"/>
  <c r="Q30" i="29"/>
  <c r="Q31" i="29"/>
  <c r="Q32" i="29"/>
  <c r="Q33" i="29"/>
  <c r="Q34" i="29"/>
  <c r="L3" i="108" l="1"/>
  <c r="H32" i="105" l="1"/>
  <c r="E32" i="108"/>
  <c r="I4" i="108" l="1"/>
  <c r="L4" i="108" s="1"/>
  <c r="D36" i="108"/>
  <c r="H38" i="108"/>
  <c r="I38" i="108" s="1"/>
  <c r="C38" i="108"/>
  <c r="H36" i="108"/>
  <c r="C36" i="108"/>
  <c r="I34" i="108"/>
  <c r="K34" i="108" s="1"/>
  <c r="I33" i="108"/>
  <c r="K33" i="108" s="1"/>
  <c r="I32" i="108"/>
  <c r="K32" i="108" s="1"/>
  <c r="I31" i="108"/>
  <c r="I30" i="108"/>
  <c r="K30" i="108" s="1"/>
  <c r="I29" i="108"/>
  <c r="K29" i="108" s="1"/>
  <c r="I28" i="108"/>
  <c r="K28" i="108" s="1"/>
  <c r="I27" i="108"/>
  <c r="L27" i="108" s="1"/>
  <c r="I26" i="108"/>
  <c r="K26" i="108" s="1"/>
  <c r="I25" i="108"/>
  <c r="K25" i="108" s="1"/>
  <c r="I24" i="108"/>
  <c r="K24" i="108" s="1"/>
  <c r="I23" i="108"/>
  <c r="L23" i="108" s="1"/>
  <c r="I22" i="108"/>
  <c r="K22" i="108" s="1"/>
  <c r="I21" i="108"/>
  <c r="K21" i="108" s="1"/>
  <c r="I20" i="108"/>
  <c r="K20" i="108" s="1"/>
  <c r="I19" i="108"/>
  <c r="L19" i="108" s="1"/>
  <c r="I18" i="108"/>
  <c r="K18" i="108" s="1"/>
  <c r="I17" i="108"/>
  <c r="K17" i="108" s="1"/>
  <c r="I16" i="108"/>
  <c r="K16" i="108" s="1"/>
  <c r="I15" i="108"/>
  <c r="L15" i="108" s="1"/>
  <c r="I14" i="108"/>
  <c r="K14" i="108" s="1"/>
  <c r="I13" i="108"/>
  <c r="K13" i="108" s="1"/>
  <c r="I12" i="108"/>
  <c r="K12" i="108" s="1"/>
  <c r="I11" i="108"/>
  <c r="L11" i="108" s="1"/>
  <c r="I10" i="108"/>
  <c r="K10" i="108" s="1"/>
  <c r="I9" i="108"/>
  <c r="K9" i="108" s="1"/>
  <c r="I8" i="108"/>
  <c r="K8" i="108" s="1"/>
  <c r="I7" i="108"/>
  <c r="L7" i="108" s="1"/>
  <c r="I6" i="108"/>
  <c r="K6" i="108" s="1"/>
  <c r="I5" i="108"/>
  <c r="K5" i="108" s="1"/>
  <c r="P1" i="108"/>
  <c r="N1" i="108"/>
  <c r="K4" i="108" l="1"/>
  <c r="K27" i="108"/>
  <c r="K23" i="108"/>
  <c r="K19" i="108"/>
  <c r="K15" i="108"/>
  <c r="K11" i="108"/>
  <c r="K7" i="108"/>
  <c r="L31" i="108"/>
  <c r="L5" i="108"/>
  <c r="L9" i="108"/>
  <c r="L13" i="108"/>
  <c r="L17" i="108"/>
  <c r="L21" i="108"/>
  <c r="L25" i="108"/>
  <c r="L29" i="108"/>
  <c r="L33" i="108"/>
  <c r="L6" i="108"/>
  <c r="L10" i="108"/>
  <c r="L14" i="108"/>
  <c r="L18" i="108"/>
  <c r="L22" i="108"/>
  <c r="L26" i="108"/>
  <c r="L30" i="108"/>
  <c r="L34" i="108"/>
  <c r="K31" i="108"/>
  <c r="E38" i="108"/>
  <c r="L8" i="108"/>
  <c r="L12" i="108"/>
  <c r="L16" i="108"/>
  <c r="L20" i="108"/>
  <c r="L24" i="108"/>
  <c r="L28" i="108"/>
  <c r="L32" i="108"/>
  <c r="E36" i="108"/>
  <c r="B39" i="108" s="1"/>
  <c r="H31" i="105"/>
  <c r="K36" i="108" l="1"/>
  <c r="K37" i="108" s="1"/>
  <c r="F36" i="108"/>
  <c r="F38" i="108"/>
  <c r="I36" i="108"/>
  <c r="L36" i="108"/>
  <c r="L37" i="108" s="1"/>
  <c r="H30" i="105"/>
  <c r="Z3" i="106" l="1"/>
  <c r="S29" i="82" l="1"/>
  <c r="S30" i="82"/>
  <c r="S31" i="82"/>
  <c r="S32" i="82"/>
  <c r="W5" i="107"/>
  <c r="W6" i="107"/>
  <c r="W7" i="107"/>
  <c r="W8" i="107"/>
  <c r="W9" i="107"/>
  <c r="W10" i="107"/>
  <c r="W11" i="107"/>
  <c r="W12" i="107"/>
  <c r="W13" i="107"/>
  <c r="W14" i="107"/>
  <c r="W15" i="107"/>
  <c r="W16" i="107"/>
  <c r="W17" i="107"/>
  <c r="W18" i="107"/>
  <c r="W19" i="107"/>
  <c r="W20" i="107"/>
  <c r="W21" i="107"/>
  <c r="W22" i="107"/>
  <c r="W23" i="107"/>
  <c r="W24" i="107"/>
  <c r="W25" i="107"/>
  <c r="W26" i="107"/>
  <c r="W27" i="107"/>
  <c r="W28" i="107"/>
  <c r="W29" i="107"/>
  <c r="W30" i="107"/>
  <c r="W31" i="107"/>
  <c r="W4" i="107"/>
  <c r="K80" i="107"/>
  <c r="L80" i="107" s="1"/>
  <c r="L79" i="107"/>
  <c r="K79" i="107"/>
  <c r="K78" i="107"/>
  <c r="L78" i="107" s="1"/>
  <c r="L77" i="107"/>
  <c r="K77" i="107"/>
  <c r="K76" i="107"/>
  <c r="L76" i="107" s="1"/>
  <c r="L75" i="107"/>
  <c r="K75" i="107"/>
  <c r="K74" i="107"/>
  <c r="L74" i="107" s="1"/>
  <c r="L73" i="107"/>
  <c r="K73" i="107"/>
  <c r="K72" i="107"/>
  <c r="L72" i="107" s="1"/>
  <c r="L71" i="107"/>
  <c r="K71" i="107"/>
  <c r="K70" i="107"/>
  <c r="L70" i="107" s="1"/>
  <c r="L69" i="107"/>
  <c r="K69" i="107"/>
  <c r="K68" i="107"/>
  <c r="L68" i="107" s="1"/>
  <c r="L67" i="107"/>
  <c r="K67" i="107"/>
  <c r="K66" i="107"/>
  <c r="L66" i="107" s="1"/>
  <c r="L65" i="107"/>
  <c r="K65" i="107"/>
  <c r="K64" i="107"/>
  <c r="L64" i="107" s="1"/>
  <c r="L63" i="107"/>
  <c r="K63" i="107"/>
  <c r="K62" i="107"/>
  <c r="L62" i="107" s="1"/>
  <c r="L61" i="107"/>
  <c r="K61" i="107"/>
  <c r="K60" i="107"/>
  <c r="L60" i="107" s="1"/>
  <c r="L59" i="107"/>
  <c r="K59" i="107"/>
  <c r="K58" i="107"/>
  <c r="L58" i="107" s="1"/>
  <c r="L57" i="107"/>
  <c r="K57" i="107"/>
  <c r="K56" i="107"/>
  <c r="L56" i="107" s="1"/>
  <c r="L55" i="107"/>
  <c r="K55" i="107"/>
  <c r="K54" i="107"/>
  <c r="L54" i="107" s="1"/>
  <c r="L53" i="107"/>
  <c r="K53" i="107"/>
  <c r="K52" i="107"/>
  <c r="L52" i="107" s="1"/>
  <c r="L51" i="107"/>
  <c r="K51" i="107"/>
  <c r="L47" i="107"/>
  <c r="L46" i="107"/>
  <c r="L45" i="107"/>
  <c r="L42" i="107"/>
  <c r="C42" i="107"/>
  <c r="P38" i="107"/>
  <c r="M38" i="107"/>
  <c r="L38" i="107"/>
  <c r="K38" i="107"/>
  <c r="J38" i="107"/>
  <c r="I38" i="107"/>
  <c r="G38" i="107"/>
  <c r="F38" i="107"/>
  <c r="E38" i="107"/>
  <c r="D38" i="107"/>
  <c r="C38" i="107"/>
  <c r="B38" i="107"/>
  <c r="R37" i="107"/>
  <c r="M37" i="107"/>
  <c r="L37" i="107"/>
  <c r="K37" i="107"/>
  <c r="J37" i="107"/>
  <c r="K36" i="107" s="1"/>
  <c r="P36" i="107"/>
  <c r="I36" i="107"/>
  <c r="G36" i="107"/>
  <c r="F36" i="107"/>
  <c r="E36" i="107"/>
  <c r="D36" i="107"/>
  <c r="C36" i="107"/>
  <c r="B39" i="107" s="1"/>
  <c r="B36" i="107"/>
  <c r="AE34" i="107"/>
  <c r="Q34" i="107"/>
  <c r="N34" i="107"/>
  <c r="AE33" i="107"/>
  <c r="Q33" i="107"/>
  <c r="N33" i="107"/>
  <c r="R33" i="107" s="1"/>
  <c r="AE32" i="107"/>
  <c r="Q32" i="107"/>
  <c r="N32" i="107"/>
  <c r="AE31" i="107"/>
  <c r="V31" i="107"/>
  <c r="U31" i="107"/>
  <c r="T31" i="107"/>
  <c r="S31" i="107"/>
  <c r="Q31" i="107"/>
  <c r="N31" i="107"/>
  <c r="AE30" i="107"/>
  <c r="V30" i="107"/>
  <c r="U30" i="107"/>
  <c r="T30" i="107"/>
  <c r="S30" i="107"/>
  <c r="Q30" i="107"/>
  <c r="N30" i="107"/>
  <c r="AE29" i="107"/>
  <c r="V29" i="107"/>
  <c r="U29" i="107"/>
  <c r="T29" i="107"/>
  <c r="S29" i="107"/>
  <c r="Q29" i="107"/>
  <c r="N29" i="107"/>
  <c r="AE28" i="107"/>
  <c r="V28" i="107"/>
  <c r="U28" i="107"/>
  <c r="T28" i="107"/>
  <c r="S28" i="107"/>
  <c r="Q28" i="107"/>
  <c r="R28" i="107" s="1"/>
  <c r="Y28" i="107" s="1"/>
  <c r="N28" i="107"/>
  <c r="AE27" i="107"/>
  <c r="V27" i="107"/>
  <c r="U27" i="107"/>
  <c r="T27" i="107"/>
  <c r="S27" i="107"/>
  <c r="Q27" i="107"/>
  <c r="N27" i="107"/>
  <c r="AE26" i="107"/>
  <c r="V26" i="107"/>
  <c r="U26" i="107"/>
  <c r="T26" i="107"/>
  <c r="S26" i="107"/>
  <c r="Q26" i="107"/>
  <c r="N26" i="107"/>
  <c r="R26" i="107" s="1"/>
  <c r="AE25" i="107"/>
  <c r="V25" i="107"/>
  <c r="U25" i="107"/>
  <c r="T25" i="107"/>
  <c r="S25" i="107"/>
  <c r="Q25" i="107"/>
  <c r="N25" i="107"/>
  <c r="R25" i="107" s="1"/>
  <c r="AE24" i="107"/>
  <c r="V24" i="107"/>
  <c r="U24" i="107"/>
  <c r="T24" i="107"/>
  <c r="S24" i="107"/>
  <c r="Q24" i="107"/>
  <c r="R24" i="107" s="1"/>
  <c r="Y24" i="107" s="1"/>
  <c r="N24" i="107"/>
  <c r="AE23" i="107"/>
  <c r="V23" i="107"/>
  <c r="U23" i="107"/>
  <c r="T23" i="107"/>
  <c r="S23" i="107"/>
  <c r="Q23" i="107"/>
  <c r="R23" i="107" s="1"/>
  <c r="N23" i="107"/>
  <c r="AE22" i="107"/>
  <c r="V22" i="107"/>
  <c r="U22" i="107"/>
  <c r="T22" i="107"/>
  <c r="S22" i="107"/>
  <c r="Q22" i="107"/>
  <c r="N22" i="107"/>
  <c r="R22" i="107" s="1"/>
  <c r="AE21" i="107"/>
  <c r="V21" i="107"/>
  <c r="U21" i="107"/>
  <c r="T21" i="107"/>
  <c r="S21" i="107"/>
  <c r="Q21" i="107"/>
  <c r="N21" i="107"/>
  <c r="R21" i="107" s="1"/>
  <c r="AE20" i="107"/>
  <c r="V20" i="107"/>
  <c r="U20" i="107"/>
  <c r="T20" i="107"/>
  <c r="S20" i="107"/>
  <c r="Q20" i="107"/>
  <c r="N20" i="107"/>
  <c r="AE19" i="107"/>
  <c r="V19" i="107"/>
  <c r="U19" i="107"/>
  <c r="T19" i="107"/>
  <c r="S19" i="107"/>
  <c r="Q19" i="107"/>
  <c r="N19" i="107"/>
  <c r="AE18" i="107"/>
  <c r="V18" i="107"/>
  <c r="U18" i="107"/>
  <c r="T18" i="107"/>
  <c r="S18" i="107"/>
  <c r="Q18" i="107"/>
  <c r="N18" i="107"/>
  <c r="R18" i="107" s="1"/>
  <c r="AE17" i="107"/>
  <c r="V17" i="107"/>
  <c r="U17" i="107"/>
  <c r="T17" i="107"/>
  <c r="S17" i="107"/>
  <c r="Q17" i="107"/>
  <c r="N17" i="107"/>
  <c r="R17" i="107" s="1"/>
  <c r="AE16" i="107"/>
  <c r="V16" i="107"/>
  <c r="U16" i="107"/>
  <c r="T16" i="107"/>
  <c r="S16" i="107"/>
  <c r="Q16" i="107"/>
  <c r="N16" i="107"/>
  <c r="AE15" i="107"/>
  <c r="V15" i="107"/>
  <c r="U15" i="107"/>
  <c r="T15" i="107"/>
  <c r="S15" i="107"/>
  <c r="Q15" i="107"/>
  <c r="N15" i="107"/>
  <c r="AE14" i="107"/>
  <c r="V14" i="107"/>
  <c r="U14" i="107"/>
  <c r="T14" i="107"/>
  <c r="S14" i="107"/>
  <c r="Q14" i="107"/>
  <c r="N14" i="107"/>
  <c r="R14" i="107" s="1"/>
  <c r="AE13" i="107"/>
  <c r="V13" i="107"/>
  <c r="U13" i="107"/>
  <c r="T13" i="107"/>
  <c r="S13" i="107"/>
  <c r="Q13" i="107"/>
  <c r="N13" i="107"/>
  <c r="R13" i="107" s="1"/>
  <c r="AE12" i="107"/>
  <c r="V12" i="107"/>
  <c r="U12" i="107"/>
  <c r="T12" i="107"/>
  <c r="S12" i="107"/>
  <c r="Q12" i="107"/>
  <c r="R12" i="107" s="1"/>
  <c r="Y12" i="107" s="1"/>
  <c r="N12" i="107"/>
  <c r="AE11" i="107"/>
  <c r="V11" i="107"/>
  <c r="U11" i="107"/>
  <c r="T11" i="107"/>
  <c r="S11" i="107"/>
  <c r="Q11" i="107"/>
  <c r="N11" i="107"/>
  <c r="AE10" i="107"/>
  <c r="V10" i="107"/>
  <c r="U10" i="107"/>
  <c r="T10" i="107"/>
  <c r="S10" i="107"/>
  <c r="Q10" i="107"/>
  <c r="N10" i="107"/>
  <c r="R10" i="107" s="1"/>
  <c r="AE9" i="107"/>
  <c r="V9" i="107"/>
  <c r="U9" i="107"/>
  <c r="T9" i="107"/>
  <c r="S9" i="107"/>
  <c r="Q9" i="107"/>
  <c r="N9" i="107"/>
  <c r="R9" i="107" s="1"/>
  <c r="AE8" i="107"/>
  <c r="V8" i="107"/>
  <c r="U8" i="107"/>
  <c r="T8" i="107"/>
  <c r="S8" i="107"/>
  <c r="R8" i="107"/>
  <c r="Q8" i="107"/>
  <c r="N8" i="107"/>
  <c r="AE7" i="107"/>
  <c r="V7" i="107"/>
  <c r="U7" i="107"/>
  <c r="T7" i="107"/>
  <c r="S7" i="107"/>
  <c r="Q7" i="107"/>
  <c r="R7" i="107" s="1"/>
  <c r="N7" i="107"/>
  <c r="AE6" i="107"/>
  <c r="V6" i="107"/>
  <c r="U6" i="107"/>
  <c r="T6" i="107"/>
  <c r="S6" i="107"/>
  <c r="Q6" i="107"/>
  <c r="N6" i="107"/>
  <c r="AE5" i="107"/>
  <c r="V5" i="107"/>
  <c r="U5" i="107"/>
  <c r="U1" i="107" s="1"/>
  <c r="T5" i="107"/>
  <c r="S5" i="107"/>
  <c r="Q5" i="107"/>
  <c r="N5" i="107"/>
  <c r="R5" i="107" s="1"/>
  <c r="AH4" i="107"/>
  <c r="AG4" i="107"/>
  <c r="AE4" i="107"/>
  <c r="V4" i="107"/>
  <c r="V36" i="107" s="1"/>
  <c r="U4" i="107"/>
  <c r="T4" i="107"/>
  <c r="S4" i="107"/>
  <c r="Q4" i="107"/>
  <c r="Q36" i="107" s="1"/>
  <c r="N4" i="107"/>
  <c r="AD1" i="107"/>
  <c r="AB1" i="107"/>
  <c r="T1" i="107"/>
  <c r="H29" i="105"/>
  <c r="R32" i="107" l="1"/>
  <c r="R6" i="107"/>
  <c r="X6" i="107" s="1"/>
  <c r="R16" i="107"/>
  <c r="Y16" i="107" s="1"/>
  <c r="R20" i="107"/>
  <c r="Y20" i="107" s="1"/>
  <c r="R29" i="107"/>
  <c r="Y29" i="107" s="1"/>
  <c r="R30" i="107"/>
  <c r="Y30" i="107" s="1"/>
  <c r="R34" i="107"/>
  <c r="S1" i="107"/>
  <c r="N38" i="107"/>
  <c r="R11" i="107"/>
  <c r="X11" i="107" s="1"/>
  <c r="R27" i="107"/>
  <c r="X27" i="107" s="1"/>
  <c r="R19" i="107"/>
  <c r="X19" i="107" s="1"/>
  <c r="R15" i="107"/>
  <c r="Y15" i="107" s="1"/>
  <c r="R31" i="107"/>
  <c r="Y31" i="107" s="1"/>
  <c r="Y6" i="107"/>
  <c r="Y22" i="107"/>
  <c r="X22" i="107"/>
  <c r="Y23" i="107"/>
  <c r="X23" i="107"/>
  <c r="Y18" i="107"/>
  <c r="X18" i="107"/>
  <c r="X13" i="107"/>
  <c r="Y13" i="107"/>
  <c r="X29" i="107"/>
  <c r="X9" i="107"/>
  <c r="Y9" i="107"/>
  <c r="Y10" i="107"/>
  <c r="X10" i="107"/>
  <c r="X25" i="107"/>
  <c r="Y25" i="107"/>
  <c r="Y26" i="107"/>
  <c r="X26" i="107"/>
  <c r="Y27" i="107"/>
  <c r="X21" i="107"/>
  <c r="Y21" i="107"/>
  <c r="X5" i="107"/>
  <c r="Y5" i="107"/>
  <c r="X7" i="107"/>
  <c r="Y7" i="107"/>
  <c r="Y8" i="107"/>
  <c r="X17" i="107"/>
  <c r="Y17" i="107"/>
  <c r="Y14" i="107"/>
  <c r="X14" i="107"/>
  <c r="X15" i="107"/>
  <c r="R4" i="107"/>
  <c r="X8" i="107"/>
  <c r="X12" i="107"/>
  <c r="X24" i="107"/>
  <c r="X28" i="107"/>
  <c r="Q38" i="107"/>
  <c r="W36" i="107"/>
  <c r="N36" i="107"/>
  <c r="B37" i="107"/>
  <c r="X31" i="107" l="1"/>
  <c r="X30" i="107"/>
  <c r="X16" i="107"/>
  <c r="Y19" i="107"/>
  <c r="X20" i="107"/>
  <c r="Y11" i="107"/>
  <c r="Y4" i="107"/>
  <c r="R38" i="107"/>
  <c r="X4" i="107"/>
  <c r="R36" i="107"/>
  <c r="K87" i="68"/>
  <c r="G86" i="68"/>
  <c r="H86" i="68" s="1"/>
  <c r="G87" i="68"/>
  <c r="H87" i="68" s="1"/>
  <c r="X36" i="107" l="1"/>
  <c r="Y36" i="107"/>
  <c r="X3" i="105"/>
  <c r="W3" i="105"/>
  <c r="U2" i="105"/>
  <c r="H28" i="105"/>
  <c r="Y3" i="105" l="1"/>
  <c r="Z3" i="105" s="1"/>
  <c r="H27" i="105"/>
  <c r="H26" i="105" l="1"/>
  <c r="AE5" i="82" l="1"/>
  <c r="AE6" i="82"/>
  <c r="AE7" i="82"/>
  <c r="AE8" i="82"/>
  <c r="AE9" i="82"/>
  <c r="AE10" i="82"/>
  <c r="AE11" i="82"/>
  <c r="AE12" i="82"/>
  <c r="AE13" i="82"/>
  <c r="AE14" i="82"/>
  <c r="AE15" i="82"/>
  <c r="AE16" i="82"/>
  <c r="AE17" i="82"/>
  <c r="AE18" i="82"/>
  <c r="AE19" i="82"/>
  <c r="AE20" i="82"/>
  <c r="AE21" i="82"/>
  <c r="AE22" i="82"/>
  <c r="AE23" i="82"/>
  <c r="AE24" i="82"/>
  <c r="AE25" i="82"/>
  <c r="AE26" i="82"/>
  <c r="AE27" i="82"/>
  <c r="AE28" i="82"/>
  <c r="AE29" i="82"/>
  <c r="AE30" i="82"/>
  <c r="AE31" i="82"/>
  <c r="AE32" i="82"/>
  <c r="AE33" i="82"/>
  <c r="AE34" i="82"/>
  <c r="AE4" i="82"/>
  <c r="AH4" i="82"/>
  <c r="AG4" i="82"/>
  <c r="V5" i="82"/>
  <c r="V6" i="82"/>
  <c r="V7" i="82"/>
  <c r="V8" i="82"/>
  <c r="V9" i="82"/>
  <c r="V10" i="82"/>
  <c r="V11" i="82"/>
  <c r="V12" i="82"/>
  <c r="V13" i="82"/>
  <c r="V14" i="82"/>
  <c r="V15" i="82"/>
  <c r="V16" i="82"/>
  <c r="V17" i="82"/>
  <c r="V18" i="82"/>
  <c r="V19" i="82"/>
  <c r="V20" i="82"/>
  <c r="V21" i="82"/>
  <c r="V22" i="82"/>
  <c r="V23" i="82"/>
  <c r="V24" i="82"/>
  <c r="V25" i="82"/>
  <c r="V26" i="82"/>
  <c r="V27" i="82"/>
  <c r="V28" i="82"/>
  <c r="V29" i="82"/>
  <c r="V30" i="82"/>
  <c r="V31" i="82"/>
  <c r="V32" i="82"/>
  <c r="V4" i="82"/>
  <c r="L47" i="82"/>
  <c r="L46" i="82"/>
  <c r="Y4" i="105" l="1"/>
  <c r="Z4" i="105"/>
  <c r="AA3" i="106"/>
  <c r="AB4" i="106"/>
  <c r="AC4" i="106" s="1"/>
  <c r="AB3" i="106" l="1"/>
  <c r="AC3" i="106" s="1"/>
  <c r="K84" i="68" l="1"/>
  <c r="G84" i="68"/>
  <c r="H84" i="68"/>
  <c r="K82" i="68" l="1"/>
  <c r="K83" i="68"/>
  <c r="K85" i="68"/>
  <c r="G83" i="68"/>
  <c r="H83" i="68" s="1"/>
  <c r="G85" i="68"/>
  <c r="H85" i="68" s="1"/>
  <c r="G80" i="68"/>
  <c r="H80" i="68" s="1"/>
  <c r="G82" i="68"/>
  <c r="H82" i="68" s="1"/>
  <c r="O3" i="105" l="1"/>
  <c r="I36" i="105"/>
  <c r="Q3" i="106"/>
  <c r="N5" i="106"/>
  <c r="N6" i="106"/>
  <c r="P6" i="106" s="1"/>
  <c r="N7" i="106"/>
  <c r="N8" i="106"/>
  <c r="P8" i="106" s="1"/>
  <c r="N9" i="106"/>
  <c r="N10" i="106"/>
  <c r="P10" i="106" s="1"/>
  <c r="N11" i="106"/>
  <c r="N12" i="106"/>
  <c r="Q12" i="106" s="1"/>
  <c r="N13" i="106"/>
  <c r="N14" i="106"/>
  <c r="P14" i="106" s="1"/>
  <c r="N15" i="106"/>
  <c r="Q15" i="106" s="1"/>
  <c r="N16" i="106"/>
  <c r="P16" i="106" s="1"/>
  <c r="N17" i="106"/>
  <c r="Q17" i="106" s="1"/>
  <c r="N18" i="106"/>
  <c r="P18" i="106" s="1"/>
  <c r="N19" i="106"/>
  <c r="Q19" i="106" s="1"/>
  <c r="N20" i="106"/>
  <c r="P20" i="106" s="1"/>
  <c r="N21" i="106"/>
  <c r="N22" i="106"/>
  <c r="P22" i="106" s="1"/>
  <c r="N23" i="106"/>
  <c r="P23" i="106" s="1"/>
  <c r="N24" i="106"/>
  <c r="N25" i="106"/>
  <c r="Q25" i="106" s="1"/>
  <c r="N26" i="106"/>
  <c r="P26" i="106" s="1"/>
  <c r="N27" i="106"/>
  <c r="Q27" i="106" s="1"/>
  <c r="N28" i="106"/>
  <c r="Q28" i="106" s="1"/>
  <c r="N29" i="106"/>
  <c r="N30" i="106"/>
  <c r="P30" i="106" s="1"/>
  <c r="N31" i="106"/>
  <c r="Q31" i="106" s="1"/>
  <c r="N32" i="106"/>
  <c r="P32" i="106" s="1"/>
  <c r="N4" i="106"/>
  <c r="P4" i="106" s="1"/>
  <c r="K36" i="106"/>
  <c r="H37" i="106" s="1"/>
  <c r="M38" i="106"/>
  <c r="I38" i="106"/>
  <c r="H38" i="106"/>
  <c r="G38" i="106"/>
  <c r="C38" i="106"/>
  <c r="B38" i="106"/>
  <c r="M36" i="106"/>
  <c r="G36" i="106"/>
  <c r="C36" i="106"/>
  <c r="B36" i="106"/>
  <c r="P28" i="106"/>
  <c r="P27" i="106"/>
  <c r="Q24" i="106"/>
  <c r="P24" i="106"/>
  <c r="P11" i="106"/>
  <c r="Q11" i="106"/>
  <c r="P7" i="106"/>
  <c r="U1" i="106"/>
  <c r="S1" i="106"/>
  <c r="Q5" i="106" l="1"/>
  <c r="Q7" i="106"/>
  <c r="I37" i="106"/>
  <c r="Q8" i="106"/>
  <c r="Q4" i="106"/>
  <c r="N38" i="106"/>
  <c r="Q32" i="106"/>
  <c r="P31" i="106"/>
  <c r="Q20" i="106"/>
  <c r="P19" i="106"/>
  <c r="P15" i="106"/>
  <c r="Q9" i="106"/>
  <c r="Q16" i="106"/>
  <c r="Q23" i="106"/>
  <c r="Q29" i="106"/>
  <c r="Q21" i="106"/>
  <c r="Q13" i="106"/>
  <c r="J38" i="106"/>
  <c r="P12" i="106"/>
  <c r="N36" i="106"/>
  <c r="Q6" i="106"/>
  <c r="Q10" i="106"/>
  <c r="Q14" i="106"/>
  <c r="Q18" i="106"/>
  <c r="Q22" i="106"/>
  <c r="Q26" i="106"/>
  <c r="Q30" i="106"/>
  <c r="J36" i="106"/>
  <c r="P29" i="106"/>
  <c r="P5" i="106"/>
  <c r="P9" i="106"/>
  <c r="P13" i="106"/>
  <c r="P17" i="106"/>
  <c r="P21" i="106"/>
  <c r="P25" i="106"/>
  <c r="P36" i="106" l="1"/>
  <c r="P37" i="106" s="1"/>
  <c r="Q36" i="106"/>
  <c r="Q37" i="106" s="1"/>
  <c r="P39" i="106" l="1"/>
  <c r="H10" i="105" l="1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K38" i="105"/>
  <c r="G38" i="105"/>
  <c r="F38" i="105"/>
  <c r="E38" i="105"/>
  <c r="C38" i="105"/>
  <c r="B38" i="105"/>
  <c r="K36" i="105"/>
  <c r="G36" i="105"/>
  <c r="F36" i="105"/>
  <c r="F37" i="105" s="1"/>
  <c r="E36" i="105"/>
  <c r="C36" i="105"/>
  <c r="B36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S1" i="105"/>
  <c r="Q1" i="105"/>
  <c r="O10" i="105" l="1"/>
  <c r="N10" i="105"/>
  <c r="N7" i="105"/>
  <c r="O7" i="105"/>
  <c r="N11" i="105"/>
  <c r="O11" i="105"/>
  <c r="O6" i="105"/>
  <c r="N6" i="105"/>
  <c r="O8" i="105"/>
  <c r="N8" i="105"/>
  <c r="N4" i="105"/>
  <c r="O4" i="105"/>
  <c r="N5" i="105"/>
  <c r="O5" i="105"/>
  <c r="N9" i="105"/>
  <c r="O9" i="105"/>
  <c r="B39" i="105"/>
  <c r="O32" i="105"/>
  <c r="N32" i="105"/>
  <c r="N31" i="105"/>
  <c r="O31" i="105"/>
  <c r="O30" i="105"/>
  <c r="N30" i="105"/>
  <c r="O29" i="105"/>
  <c r="N29" i="105"/>
  <c r="N28" i="105"/>
  <c r="O28" i="105"/>
  <c r="O27" i="105"/>
  <c r="N27" i="105"/>
  <c r="N26" i="105"/>
  <c r="O26" i="105"/>
  <c r="N25" i="105"/>
  <c r="O25" i="105"/>
  <c r="N24" i="105"/>
  <c r="O24" i="105"/>
  <c r="N23" i="105"/>
  <c r="O23" i="105"/>
  <c r="N22" i="105"/>
  <c r="O22" i="105"/>
  <c r="O21" i="105"/>
  <c r="N21" i="105"/>
  <c r="O20" i="105"/>
  <c r="N20" i="105"/>
  <c r="O19" i="105"/>
  <c r="N19" i="105"/>
  <c r="O18" i="105"/>
  <c r="N18" i="105"/>
  <c r="O17" i="105"/>
  <c r="N17" i="105"/>
  <c r="O16" i="105"/>
  <c r="N16" i="105"/>
  <c r="N15" i="105"/>
  <c r="O15" i="105"/>
  <c r="G37" i="105"/>
  <c r="O14" i="105"/>
  <c r="N14" i="105"/>
  <c r="N13" i="105"/>
  <c r="O13" i="105"/>
  <c r="O12" i="105"/>
  <c r="N12" i="105"/>
  <c r="L38" i="105"/>
  <c r="H36" i="105"/>
  <c r="L36" i="105"/>
  <c r="H38" i="105"/>
  <c r="O36" i="105" l="1"/>
  <c r="O37" i="105" s="1"/>
  <c r="N36" i="105"/>
  <c r="N37" i="105" s="1"/>
  <c r="B37" i="30" l="1"/>
  <c r="S34" i="29" l="1"/>
  <c r="V35" i="61" l="1"/>
  <c r="K76" i="68" l="1"/>
  <c r="G76" i="68"/>
  <c r="H76" i="68" s="1"/>
  <c r="K79" i="68" l="1"/>
  <c r="G79" i="68"/>
  <c r="H79" i="68" s="1"/>
  <c r="K78" i="68"/>
  <c r="G78" i="68"/>
  <c r="H78" i="68" s="1"/>
  <c r="B41" i="1" l="1"/>
  <c r="K77" i="68"/>
  <c r="G77" i="68"/>
  <c r="H77" i="68" s="1"/>
  <c r="S17" i="29" l="1"/>
  <c r="S18" i="29"/>
  <c r="S19" i="29"/>
  <c r="S20" i="29"/>
  <c r="S21" i="29"/>
  <c r="S22" i="29"/>
  <c r="S23" i="29"/>
  <c r="S24" i="29"/>
  <c r="S25" i="29"/>
  <c r="S26" i="29"/>
  <c r="S27" i="29"/>
  <c r="S28" i="29"/>
  <c r="S29" i="29"/>
  <c r="S30" i="29"/>
  <c r="S31" i="29"/>
  <c r="S32" i="29"/>
  <c r="S33" i="29"/>
  <c r="S12" i="29"/>
  <c r="S13" i="29"/>
  <c r="S14" i="29"/>
  <c r="G74" i="68" l="1"/>
  <c r="H74" i="68" s="1"/>
  <c r="K74" i="68"/>
  <c r="U35" i="61" l="1"/>
  <c r="I8" i="1"/>
  <c r="I9" i="1"/>
  <c r="I10" i="1"/>
  <c r="I11" i="1"/>
  <c r="I12" i="1"/>
  <c r="I13" i="1"/>
  <c r="I14" i="1"/>
  <c r="K72" i="68" l="1"/>
  <c r="G72" i="68"/>
  <c r="H72" i="68" s="1"/>
  <c r="E4" i="93" l="1"/>
  <c r="E5" i="93"/>
  <c r="E6" i="93"/>
  <c r="E7" i="93"/>
  <c r="E8" i="93"/>
  <c r="E10" i="93"/>
  <c r="E11" i="93"/>
  <c r="E12" i="93"/>
  <c r="E14" i="93"/>
  <c r="E15" i="93"/>
  <c r="E16" i="93"/>
  <c r="E17" i="93"/>
  <c r="E18" i="93"/>
  <c r="E19" i="93"/>
  <c r="E20" i="93"/>
  <c r="E21" i="93"/>
  <c r="E22" i="93"/>
  <c r="E23" i="93"/>
  <c r="E24" i="93"/>
  <c r="E25" i="93"/>
  <c r="E26" i="93"/>
  <c r="E27" i="93"/>
  <c r="E28" i="93"/>
  <c r="E29" i="93"/>
  <c r="E30" i="93"/>
  <c r="E31" i="93"/>
  <c r="E32" i="93"/>
  <c r="F5" i="88" l="1"/>
  <c r="F6" i="88"/>
  <c r="F7" i="88"/>
  <c r="F8" i="88"/>
  <c r="F9" i="88"/>
  <c r="F10" i="88"/>
  <c r="F11" i="88"/>
  <c r="F12" i="88"/>
  <c r="F13" i="88"/>
  <c r="F14" i="88"/>
  <c r="F15" i="88"/>
  <c r="F16" i="88"/>
  <c r="F17" i="88"/>
  <c r="F18" i="88"/>
  <c r="F19" i="88"/>
  <c r="F20" i="88"/>
  <c r="F21" i="88"/>
  <c r="F22" i="88"/>
  <c r="F23" i="88"/>
  <c r="F24" i="88"/>
  <c r="F25" i="88"/>
  <c r="F26" i="88"/>
  <c r="F27" i="88"/>
  <c r="F28" i="88"/>
  <c r="F29" i="88"/>
  <c r="F30" i="88"/>
  <c r="F31" i="88"/>
  <c r="F32" i="88"/>
  <c r="F33" i="88"/>
  <c r="F34" i="88"/>
  <c r="F35" i="88"/>
  <c r="F4" i="88"/>
  <c r="I6" i="1" l="1"/>
  <c r="I7" i="1"/>
  <c r="I5" i="1" l="1"/>
  <c r="G7" i="61" l="1"/>
  <c r="G6" i="61"/>
  <c r="G4" i="61"/>
  <c r="G8" i="61"/>
  <c r="G9" i="61"/>
  <c r="G10" i="61"/>
  <c r="G11" i="61"/>
  <c r="G12" i="61"/>
  <c r="G13" i="61"/>
  <c r="G14" i="61"/>
  <c r="G15" i="61"/>
  <c r="G16" i="61"/>
  <c r="G17" i="61"/>
  <c r="G18" i="61"/>
  <c r="G19" i="61"/>
  <c r="G20" i="61"/>
  <c r="G21" i="61"/>
  <c r="G22" i="61"/>
  <c r="G23" i="61"/>
  <c r="G24" i="61"/>
  <c r="G25" i="61"/>
  <c r="G26" i="61"/>
  <c r="G27" i="61"/>
  <c r="G28" i="61"/>
  <c r="G29" i="61"/>
  <c r="G30" i="61"/>
  <c r="G31" i="61"/>
  <c r="G32" i="61"/>
  <c r="G5" i="61"/>
  <c r="N4" i="92" l="1"/>
  <c r="N5" i="92"/>
  <c r="N6" i="92"/>
  <c r="N34" i="92"/>
  <c r="R34" i="92" s="1"/>
  <c r="Q34" i="92"/>
  <c r="J34" i="34"/>
  <c r="O5" i="30"/>
  <c r="O6" i="30"/>
  <c r="O7" i="30"/>
  <c r="O8" i="30" s="1"/>
  <c r="O9" i="30" s="1"/>
  <c r="O10" i="30" s="1"/>
  <c r="O11" i="30" s="1"/>
  <c r="O12" i="30" s="1"/>
  <c r="O13" i="30" s="1"/>
  <c r="O14" i="30" s="1"/>
  <c r="O15" i="30" s="1"/>
  <c r="O16" i="30" s="1"/>
  <c r="O17" i="30" s="1"/>
  <c r="O18" i="30" s="1"/>
  <c r="O19" i="30" s="1"/>
  <c r="O20" i="30" s="1"/>
  <c r="O21" i="30" s="1"/>
  <c r="O22" i="30" s="1"/>
  <c r="O23" i="30" s="1"/>
  <c r="O24" i="30" s="1"/>
  <c r="O25" i="30" s="1"/>
  <c r="O26" i="30" s="1"/>
  <c r="O27" i="30" s="1"/>
  <c r="O28" i="30" s="1"/>
  <c r="O29" i="30" s="1"/>
  <c r="O30" i="30" s="1"/>
  <c r="O31" i="30" s="1"/>
  <c r="L5" i="30"/>
  <c r="N34" i="29"/>
  <c r="Q5" i="29"/>
  <c r="R34" i="29" l="1"/>
  <c r="T5" i="82" l="1"/>
  <c r="T6" i="82"/>
  <c r="T7" i="82"/>
  <c r="T8" i="82"/>
  <c r="T9" i="82"/>
  <c r="T10" i="82"/>
  <c r="T11" i="82"/>
  <c r="T12" i="82"/>
  <c r="T13" i="82"/>
  <c r="T14" i="82"/>
  <c r="T15" i="82"/>
  <c r="T16" i="82"/>
  <c r="T17" i="82"/>
  <c r="T18" i="82"/>
  <c r="T19" i="82"/>
  <c r="T20" i="82"/>
  <c r="T21" i="82"/>
  <c r="T22" i="82"/>
  <c r="T23" i="82"/>
  <c r="T24" i="82"/>
  <c r="T25" i="82"/>
  <c r="T26" i="82"/>
  <c r="T27" i="82"/>
  <c r="T28" i="82"/>
  <c r="T29" i="82"/>
  <c r="T30" i="82"/>
  <c r="T31" i="82"/>
  <c r="T32" i="82"/>
  <c r="T4" i="82"/>
  <c r="L42" i="82"/>
  <c r="C42" i="82"/>
  <c r="V36" i="82" l="1"/>
  <c r="N33" i="92"/>
  <c r="N32" i="92" l="1"/>
  <c r="N31" i="92" l="1"/>
  <c r="N30" i="92" l="1"/>
  <c r="K71" i="68" l="1"/>
  <c r="G71" i="68"/>
  <c r="H71" i="68" s="1"/>
  <c r="N29" i="92" l="1"/>
  <c r="U98" i="88" l="1"/>
  <c r="V98" i="88" s="1"/>
  <c r="T98" i="88"/>
  <c r="T97" i="88"/>
  <c r="U97" i="88" s="1"/>
  <c r="V97" i="88" s="1"/>
  <c r="T96" i="88"/>
  <c r="U96" i="88" s="1"/>
  <c r="V96" i="88" s="1"/>
  <c r="U95" i="88"/>
  <c r="V95" i="88" s="1"/>
  <c r="T95" i="88"/>
  <c r="T94" i="88"/>
  <c r="U94" i="88" s="1"/>
  <c r="V94" i="88" s="1"/>
  <c r="T93" i="88"/>
  <c r="U93" i="88" s="1"/>
  <c r="V93" i="88" s="1"/>
  <c r="T92" i="88"/>
  <c r="U92" i="88" s="1"/>
  <c r="V92" i="88" s="1"/>
  <c r="T91" i="88"/>
  <c r="U91" i="88" s="1"/>
  <c r="V91" i="88" s="1"/>
  <c r="T90" i="88"/>
  <c r="U90" i="88" s="1"/>
  <c r="V90" i="88" s="1"/>
  <c r="T89" i="88"/>
  <c r="U89" i="88" s="1"/>
  <c r="V89" i="88" s="1"/>
  <c r="T88" i="88"/>
  <c r="U88" i="88" s="1"/>
  <c r="V88" i="88" s="1"/>
  <c r="T87" i="88"/>
  <c r="U87" i="88" s="1"/>
  <c r="V87" i="88" s="1"/>
  <c r="T86" i="88"/>
  <c r="U86" i="88" s="1"/>
  <c r="V86" i="88" s="1"/>
  <c r="T85" i="88"/>
  <c r="U85" i="88" s="1"/>
  <c r="V85" i="88" s="1"/>
  <c r="T84" i="88"/>
  <c r="U84" i="88" s="1"/>
  <c r="V84" i="88" s="1"/>
  <c r="U83" i="88"/>
  <c r="V83" i="88" s="1"/>
  <c r="T83" i="88"/>
  <c r="T82" i="88"/>
  <c r="U82" i="88" s="1"/>
  <c r="V82" i="88" s="1"/>
  <c r="T81" i="88"/>
  <c r="U81" i="88" s="1"/>
  <c r="V81" i="88" s="1"/>
  <c r="T80" i="88"/>
  <c r="U80" i="88" s="1"/>
  <c r="V80" i="88" s="1"/>
  <c r="U79" i="88"/>
  <c r="V79" i="88" s="1"/>
  <c r="T79" i="88"/>
  <c r="U78" i="88"/>
  <c r="V78" i="88" s="1"/>
  <c r="T78" i="88"/>
  <c r="T77" i="88"/>
  <c r="U77" i="88" s="1"/>
  <c r="V77" i="88" s="1"/>
  <c r="T76" i="88"/>
  <c r="U76" i="88" s="1"/>
  <c r="V76" i="88" s="1"/>
  <c r="T75" i="88"/>
  <c r="U75" i="88" s="1"/>
  <c r="V75" i="88" s="1"/>
  <c r="T74" i="88"/>
  <c r="U74" i="88" s="1"/>
  <c r="V74" i="88" s="1"/>
  <c r="T73" i="88"/>
  <c r="U73" i="88" s="1"/>
  <c r="V73" i="88" s="1"/>
  <c r="T72" i="88"/>
  <c r="U72" i="88" s="1"/>
  <c r="V72" i="88" s="1"/>
  <c r="T71" i="88"/>
  <c r="U71" i="88" s="1"/>
  <c r="V71" i="88" s="1"/>
  <c r="T70" i="88"/>
  <c r="U70" i="88" s="1"/>
  <c r="V70" i="88" s="1"/>
  <c r="T69" i="88"/>
  <c r="U69" i="88" s="1"/>
  <c r="V69" i="88" s="1"/>
  <c r="T68" i="88"/>
  <c r="U68" i="88" s="1"/>
  <c r="V68" i="88" s="1"/>
  <c r="T67" i="88"/>
  <c r="U67" i="88" s="1"/>
  <c r="V67" i="88" s="1"/>
  <c r="U66" i="88"/>
  <c r="V66" i="88" s="1"/>
  <c r="T66" i="88"/>
  <c r="T65" i="88"/>
  <c r="U65" i="88" s="1"/>
  <c r="V65" i="88" s="1"/>
  <c r="T64" i="88"/>
  <c r="U64" i="88" s="1"/>
  <c r="V64" i="88" s="1"/>
  <c r="U63" i="88"/>
  <c r="V63" i="88" s="1"/>
  <c r="T63" i="88"/>
  <c r="T62" i="88"/>
  <c r="U62" i="88" s="1"/>
  <c r="V62" i="88" s="1"/>
  <c r="T61" i="88"/>
  <c r="U61" i="88" s="1"/>
  <c r="V61" i="88" s="1"/>
  <c r="T60" i="88"/>
  <c r="U60" i="88" s="1"/>
  <c r="V60" i="88" s="1"/>
  <c r="T59" i="88"/>
  <c r="U59" i="88" s="1"/>
  <c r="V59" i="88" s="1"/>
  <c r="T58" i="88"/>
  <c r="U58" i="88" s="1"/>
  <c r="V58" i="88" s="1"/>
  <c r="T57" i="88"/>
  <c r="U57" i="88" s="1"/>
  <c r="V57" i="88" s="1"/>
  <c r="T56" i="88"/>
  <c r="U56" i="88" s="1"/>
  <c r="V56" i="88" s="1"/>
  <c r="T55" i="88"/>
  <c r="U55" i="88" s="1"/>
  <c r="V55" i="88" s="1"/>
  <c r="T54" i="88"/>
  <c r="U54" i="88" s="1"/>
  <c r="V54" i="88" s="1"/>
  <c r="T53" i="88"/>
  <c r="U53" i="88" s="1"/>
  <c r="V53" i="88" s="1"/>
  <c r="T52" i="88"/>
  <c r="U52" i="88" s="1"/>
  <c r="V52" i="88" s="1"/>
  <c r="U51" i="88"/>
  <c r="V51" i="88" s="1"/>
  <c r="T51" i="88"/>
  <c r="T50" i="88"/>
  <c r="U50" i="88" s="1"/>
  <c r="V50" i="88" s="1"/>
  <c r="T49" i="88"/>
  <c r="U49" i="88" s="1"/>
  <c r="V49" i="88" s="1"/>
  <c r="T48" i="88"/>
  <c r="U48" i="88" s="1"/>
  <c r="V48" i="88" s="1"/>
  <c r="T47" i="88"/>
  <c r="U47" i="88" s="1"/>
  <c r="V47" i="88" s="1"/>
  <c r="U46" i="88"/>
  <c r="V46" i="88" s="1"/>
  <c r="T46" i="88"/>
  <c r="T45" i="88"/>
  <c r="U45" i="88" s="1"/>
  <c r="V45" i="88" s="1"/>
  <c r="T44" i="88"/>
  <c r="U44" i="88" s="1"/>
  <c r="V44" i="88" s="1"/>
  <c r="T43" i="88"/>
  <c r="U43" i="88" s="1"/>
  <c r="V43" i="88" s="1"/>
  <c r="T42" i="88"/>
  <c r="U42" i="88" s="1"/>
  <c r="V42" i="88" s="1"/>
  <c r="T41" i="88"/>
  <c r="U41" i="88" s="1"/>
  <c r="V41" i="88" s="1"/>
  <c r="T40" i="88"/>
  <c r="U40" i="88" s="1"/>
  <c r="V40" i="88" s="1"/>
  <c r="T39" i="88"/>
  <c r="U39" i="88" s="1"/>
  <c r="V39" i="88" s="1"/>
  <c r="T38" i="88"/>
  <c r="U38" i="88" s="1"/>
  <c r="V38" i="88" s="1"/>
  <c r="T37" i="88"/>
  <c r="U37" i="88" s="1"/>
  <c r="V37" i="88" s="1"/>
  <c r="T36" i="88"/>
  <c r="U36" i="88" s="1"/>
  <c r="V36" i="88" s="1"/>
  <c r="U35" i="88"/>
  <c r="V35" i="88" s="1"/>
  <c r="T35" i="88"/>
  <c r="U34" i="88"/>
  <c r="V34" i="88" s="1"/>
  <c r="T34" i="88"/>
  <c r="T33" i="88"/>
  <c r="U33" i="88" s="1"/>
  <c r="V33" i="88" s="1"/>
  <c r="T32" i="88"/>
  <c r="U32" i="88" s="1"/>
  <c r="V32" i="88" s="1"/>
  <c r="U31" i="88"/>
  <c r="V31" i="88" s="1"/>
  <c r="T31" i="88"/>
  <c r="T30" i="88"/>
  <c r="U30" i="88" s="1"/>
  <c r="V30" i="88" s="1"/>
  <c r="T29" i="88"/>
  <c r="U29" i="88" s="1"/>
  <c r="V29" i="88" s="1"/>
  <c r="T28" i="88"/>
  <c r="U28" i="88" s="1"/>
  <c r="V28" i="88" s="1"/>
  <c r="T27" i="88"/>
  <c r="U27" i="88" s="1"/>
  <c r="V27" i="88" s="1"/>
  <c r="T26" i="88"/>
  <c r="U26" i="88" s="1"/>
  <c r="V26" i="88" s="1"/>
  <c r="T25" i="88"/>
  <c r="U25" i="88" s="1"/>
  <c r="V25" i="88" s="1"/>
  <c r="T24" i="88"/>
  <c r="U24" i="88" s="1"/>
  <c r="V24" i="88" s="1"/>
  <c r="U23" i="88"/>
  <c r="V23" i="88" s="1"/>
  <c r="T23" i="88"/>
  <c r="T22" i="88"/>
  <c r="U22" i="88" s="1"/>
  <c r="V22" i="88" s="1"/>
  <c r="T21" i="88"/>
  <c r="U21" i="88" s="1"/>
  <c r="V21" i="88" s="1"/>
  <c r="T20" i="88"/>
  <c r="U20" i="88" s="1"/>
  <c r="V20" i="88" s="1"/>
  <c r="U19" i="88"/>
  <c r="V19" i="88" s="1"/>
  <c r="T19" i="88"/>
  <c r="T18" i="88"/>
  <c r="U18" i="88" s="1"/>
  <c r="V18" i="88" s="1"/>
  <c r="T17" i="88"/>
  <c r="U17" i="88" s="1"/>
  <c r="V17" i="88" s="1"/>
  <c r="T16" i="88"/>
  <c r="U16" i="88" s="1"/>
  <c r="V16" i="88" s="1"/>
  <c r="T15" i="88"/>
  <c r="U15" i="88" s="1"/>
  <c r="V15" i="88" s="1"/>
  <c r="U14" i="88"/>
  <c r="V14" i="88" s="1"/>
  <c r="T14" i="88"/>
  <c r="T13" i="88"/>
  <c r="U13" i="88" s="1"/>
  <c r="V13" i="88" s="1"/>
  <c r="T12" i="88"/>
  <c r="U12" i="88" s="1"/>
  <c r="V12" i="88" s="1"/>
  <c r="T11" i="88"/>
  <c r="U11" i="88" s="1"/>
  <c r="V11" i="88" s="1"/>
  <c r="T10" i="88"/>
  <c r="U10" i="88" s="1"/>
  <c r="V10" i="88" s="1"/>
  <c r="T9" i="88"/>
  <c r="U9" i="88" s="1"/>
  <c r="V9" i="88" s="1"/>
  <c r="T8" i="88"/>
  <c r="U8" i="88" s="1"/>
  <c r="V8" i="88" s="1"/>
  <c r="T7" i="88"/>
  <c r="U7" i="88" s="1"/>
  <c r="V7" i="88" s="1"/>
  <c r="T6" i="88"/>
  <c r="U6" i="88" s="1"/>
  <c r="V6" i="88" s="1"/>
  <c r="T5" i="88"/>
  <c r="U5" i="88" s="1"/>
  <c r="V5" i="88" s="1"/>
  <c r="T4" i="88"/>
  <c r="U4" i="88" s="1"/>
  <c r="V4" i="88" s="1"/>
  <c r="T3" i="88"/>
  <c r="U3" i="88" s="1"/>
  <c r="V3" i="88" s="1"/>
  <c r="M95" i="88"/>
  <c r="N95" i="88"/>
  <c r="O95" i="88"/>
  <c r="M96" i="88"/>
  <c r="N96" i="88"/>
  <c r="O96" i="88"/>
  <c r="M97" i="88"/>
  <c r="N97" i="88" s="1"/>
  <c r="O97" i="88" s="1"/>
  <c r="M98" i="88"/>
  <c r="N98" i="88"/>
  <c r="O98" i="88" s="1"/>
  <c r="M84" i="88"/>
  <c r="N84" i="88"/>
  <c r="O84" i="88"/>
  <c r="M85" i="88"/>
  <c r="N85" i="88"/>
  <c r="O85" i="88"/>
  <c r="M86" i="88"/>
  <c r="N86" i="88" s="1"/>
  <c r="O86" i="88" s="1"/>
  <c r="M87" i="88"/>
  <c r="N87" i="88"/>
  <c r="O87" i="88" s="1"/>
  <c r="M88" i="88"/>
  <c r="N88" i="88"/>
  <c r="O88" i="88"/>
  <c r="M89" i="88"/>
  <c r="N89" i="88"/>
  <c r="O89" i="88"/>
  <c r="M90" i="88"/>
  <c r="N90" i="88" s="1"/>
  <c r="O90" i="88" s="1"/>
  <c r="M91" i="88"/>
  <c r="N91" i="88"/>
  <c r="O91" i="88" s="1"/>
  <c r="M92" i="88"/>
  <c r="N92" i="88"/>
  <c r="O92" i="88"/>
  <c r="M93" i="88"/>
  <c r="N93" i="88"/>
  <c r="O93" i="88"/>
  <c r="M94" i="88"/>
  <c r="N94" i="88" s="1"/>
  <c r="O94" i="88" s="1"/>
  <c r="M70" i="88"/>
  <c r="N70" i="88" s="1"/>
  <c r="O70" i="88" s="1"/>
  <c r="M71" i="88"/>
  <c r="N71" i="88"/>
  <c r="O71" i="88" s="1"/>
  <c r="M72" i="88"/>
  <c r="N72" i="88" s="1"/>
  <c r="O72" i="88" s="1"/>
  <c r="M73" i="88"/>
  <c r="N73" i="88"/>
  <c r="O73" i="88" s="1"/>
  <c r="M74" i="88"/>
  <c r="N74" i="88" s="1"/>
  <c r="O74" i="88" s="1"/>
  <c r="M75" i="88"/>
  <c r="N75" i="88"/>
  <c r="O75" i="88" s="1"/>
  <c r="M76" i="88"/>
  <c r="N76" i="88" s="1"/>
  <c r="O76" i="88" s="1"/>
  <c r="M77" i="88"/>
  <c r="N77" i="88"/>
  <c r="O77" i="88" s="1"/>
  <c r="M78" i="88"/>
  <c r="N78" i="88"/>
  <c r="O78" i="88"/>
  <c r="M79" i="88"/>
  <c r="N79" i="88"/>
  <c r="O79" i="88"/>
  <c r="M80" i="88"/>
  <c r="N80" i="88" s="1"/>
  <c r="O80" i="88" s="1"/>
  <c r="M81" i="88"/>
  <c r="N81" i="88"/>
  <c r="O81" i="88" s="1"/>
  <c r="M82" i="88"/>
  <c r="N82" i="88"/>
  <c r="O82" i="88"/>
  <c r="M83" i="88"/>
  <c r="N83" i="88"/>
  <c r="O83" i="88"/>
  <c r="M59" i="88"/>
  <c r="N59" i="88"/>
  <c r="O59" i="88"/>
  <c r="M60" i="88"/>
  <c r="N60" i="88"/>
  <c r="O60" i="88"/>
  <c r="M61" i="88"/>
  <c r="N61" i="88" s="1"/>
  <c r="O61" i="88" s="1"/>
  <c r="M62" i="88"/>
  <c r="N62" i="88"/>
  <c r="O62" i="88" s="1"/>
  <c r="M63" i="88"/>
  <c r="N63" i="88"/>
  <c r="O63" i="88"/>
  <c r="M64" i="88"/>
  <c r="N64" i="88"/>
  <c r="O64" i="88"/>
  <c r="M65" i="88"/>
  <c r="N65" i="88" s="1"/>
  <c r="O65" i="88" s="1"/>
  <c r="M66" i="88"/>
  <c r="N66" i="88"/>
  <c r="O66" i="88" s="1"/>
  <c r="M67" i="88"/>
  <c r="N67" i="88"/>
  <c r="O67" i="88"/>
  <c r="M68" i="88"/>
  <c r="N68" i="88"/>
  <c r="O68" i="88"/>
  <c r="M69" i="88"/>
  <c r="N69" i="88" s="1"/>
  <c r="O69" i="88" s="1"/>
  <c r="M49" i="88"/>
  <c r="N49" i="88"/>
  <c r="O49" i="88" s="1"/>
  <c r="M50" i="88"/>
  <c r="N50" i="88"/>
  <c r="O50" i="88"/>
  <c r="M51" i="88"/>
  <c r="N51" i="88" s="1"/>
  <c r="O51" i="88" s="1"/>
  <c r="M52" i="88"/>
  <c r="N52" i="88" s="1"/>
  <c r="O52" i="88" s="1"/>
  <c r="M53" i="88"/>
  <c r="N53" i="88"/>
  <c r="O53" i="88" s="1"/>
  <c r="M54" i="88"/>
  <c r="N54" i="88"/>
  <c r="O54" i="88"/>
  <c r="M55" i="88"/>
  <c r="N55" i="88" s="1"/>
  <c r="O55" i="88" s="1"/>
  <c r="M56" i="88"/>
  <c r="N56" i="88" s="1"/>
  <c r="O56" i="88" s="1"/>
  <c r="M57" i="88"/>
  <c r="N57" i="88"/>
  <c r="O57" i="88" s="1"/>
  <c r="M58" i="88"/>
  <c r="N58" i="88"/>
  <c r="O58" i="88"/>
  <c r="M39" i="88"/>
  <c r="N39" i="88"/>
  <c r="O39" i="88"/>
  <c r="M40" i="88"/>
  <c r="N40" i="88"/>
  <c r="O40" i="88"/>
  <c r="M41" i="88"/>
  <c r="N41" i="88" s="1"/>
  <c r="O41" i="88" s="1"/>
  <c r="M42" i="88"/>
  <c r="N42" i="88"/>
  <c r="O42" i="88" s="1"/>
  <c r="M43" i="88"/>
  <c r="N43" i="88"/>
  <c r="O43" i="88"/>
  <c r="M44" i="88"/>
  <c r="N44" i="88"/>
  <c r="O44" i="88"/>
  <c r="M45" i="88"/>
  <c r="N45" i="88" s="1"/>
  <c r="O45" i="88" s="1"/>
  <c r="M46" i="88"/>
  <c r="N46" i="88"/>
  <c r="O46" i="88" s="1"/>
  <c r="M47" i="88"/>
  <c r="N47" i="88"/>
  <c r="O47" i="88"/>
  <c r="M48" i="88"/>
  <c r="N48" i="88"/>
  <c r="O48" i="88"/>
  <c r="M36" i="88"/>
  <c r="N36" i="88"/>
  <c r="O36" i="88"/>
  <c r="M37" i="88"/>
  <c r="N37" i="88"/>
  <c r="O37" i="88"/>
  <c r="M38" i="88"/>
  <c r="N38" i="88" s="1"/>
  <c r="O38" i="88" s="1"/>
  <c r="M25" i="88"/>
  <c r="N25" i="88" s="1"/>
  <c r="O25" i="88" s="1"/>
  <c r="M26" i="88"/>
  <c r="N26" i="88" s="1"/>
  <c r="O26" i="88" s="1"/>
  <c r="M27" i="88"/>
  <c r="N27" i="88"/>
  <c r="O27" i="88" s="1"/>
  <c r="M28" i="88"/>
  <c r="N28" i="88"/>
  <c r="O28" i="88"/>
  <c r="M29" i="88"/>
  <c r="N29" i="88" s="1"/>
  <c r="O29" i="88" s="1"/>
  <c r="M30" i="88"/>
  <c r="N30" i="88" s="1"/>
  <c r="O30" i="88" s="1"/>
  <c r="M31" i="88"/>
  <c r="N31" i="88"/>
  <c r="O31" i="88" s="1"/>
  <c r="M32" i="88"/>
  <c r="N32" i="88"/>
  <c r="O32" i="88"/>
  <c r="M33" i="88"/>
  <c r="N33" i="88" s="1"/>
  <c r="O33" i="88" s="1"/>
  <c r="M34" i="88"/>
  <c r="N34" i="88" s="1"/>
  <c r="O34" i="88" s="1"/>
  <c r="M35" i="88"/>
  <c r="N35" i="88"/>
  <c r="O35" i="88" s="1"/>
  <c r="O4" i="88"/>
  <c r="O5" i="88"/>
  <c r="O6" i="88"/>
  <c r="O7" i="88"/>
  <c r="O8" i="88"/>
  <c r="O9" i="88"/>
  <c r="O10" i="88"/>
  <c r="O11" i="88"/>
  <c r="O12" i="88"/>
  <c r="O13" i="88"/>
  <c r="O14" i="88"/>
  <c r="O15" i="88"/>
  <c r="O16" i="88"/>
  <c r="O17" i="88"/>
  <c r="O18" i="88"/>
  <c r="O19" i="88"/>
  <c r="O20" i="88"/>
  <c r="O21" i="88"/>
  <c r="O22" i="88"/>
  <c r="O23" i="88"/>
  <c r="O24" i="88"/>
  <c r="O3" i="88"/>
  <c r="M4" i="88"/>
  <c r="N4" i="88" s="1"/>
  <c r="M5" i="88"/>
  <c r="N5" i="88" s="1"/>
  <c r="M6" i="88"/>
  <c r="N6" i="88" s="1"/>
  <c r="M7" i="88"/>
  <c r="N7" i="88" s="1"/>
  <c r="M8" i="88"/>
  <c r="N8" i="88" s="1"/>
  <c r="M9" i="88"/>
  <c r="N9" i="88" s="1"/>
  <c r="M10" i="88"/>
  <c r="N10" i="88" s="1"/>
  <c r="M11" i="88"/>
  <c r="N11" i="88" s="1"/>
  <c r="M12" i="88"/>
  <c r="N12" i="88" s="1"/>
  <c r="M13" i="88"/>
  <c r="N13" i="88" s="1"/>
  <c r="M14" i="88"/>
  <c r="N14" i="88" s="1"/>
  <c r="M15" i="88"/>
  <c r="N15" i="88" s="1"/>
  <c r="M16" i="88"/>
  <c r="N16" i="88" s="1"/>
  <c r="M17" i="88"/>
  <c r="N17" i="88" s="1"/>
  <c r="M18" i="88"/>
  <c r="N18" i="88" s="1"/>
  <c r="M19" i="88"/>
  <c r="N19" i="88" s="1"/>
  <c r="M20" i="88"/>
  <c r="N20" i="88" s="1"/>
  <c r="M21" i="88"/>
  <c r="N21" i="88" s="1"/>
  <c r="M22" i="88"/>
  <c r="N22" i="88" s="1"/>
  <c r="M23" i="88"/>
  <c r="N23" i="88" s="1"/>
  <c r="M24" i="88"/>
  <c r="N24" i="88" s="1"/>
  <c r="M3" i="88"/>
  <c r="N3" i="88" s="1"/>
  <c r="N28" i="92" l="1"/>
  <c r="N27" i="92" l="1"/>
  <c r="M4" i="98" l="1"/>
  <c r="K70" i="68"/>
  <c r="G70" i="68"/>
  <c r="H70" i="68" s="1"/>
  <c r="N26" i="92" l="1"/>
  <c r="F5" i="102" l="1"/>
  <c r="F6" i="102"/>
  <c r="F7" i="102"/>
  <c r="F8" i="102"/>
  <c r="F9" i="102"/>
  <c r="F10" i="102"/>
  <c r="F11" i="102"/>
  <c r="F12" i="102"/>
  <c r="F13" i="102"/>
  <c r="F14" i="102"/>
  <c r="F15" i="102"/>
  <c r="F16" i="102"/>
  <c r="F17" i="102"/>
  <c r="F18" i="102"/>
  <c r="F19" i="102"/>
  <c r="F20" i="102"/>
  <c r="F21" i="102"/>
  <c r="F22" i="102"/>
  <c r="F23" i="102"/>
  <c r="F24" i="102"/>
  <c r="F25" i="102"/>
  <c r="F26" i="102"/>
  <c r="F27" i="102"/>
  <c r="F28" i="102"/>
  <c r="F29" i="102"/>
  <c r="F30" i="102"/>
  <c r="F31" i="102"/>
  <c r="F32" i="102"/>
  <c r="F33" i="102"/>
  <c r="F34" i="102"/>
  <c r="F4" i="102"/>
  <c r="B38" i="102"/>
  <c r="F37" i="102"/>
  <c r="B36" i="102"/>
  <c r="C38" i="102"/>
  <c r="E38" i="102"/>
  <c r="J1" i="102"/>
  <c r="H1" i="102"/>
  <c r="E36" i="102" l="1"/>
  <c r="C36" i="102"/>
  <c r="B39" i="102" s="1"/>
  <c r="F36" i="102" l="1"/>
  <c r="F38" i="102"/>
  <c r="K69" i="68"/>
  <c r="G69" i="68"/>
  <c r="H69" i="68" s="1"/>
  <c r="N25" i="92" l="1"/>
  <c r="N24" i="92" l="1"/>
  <c r="K68" i="68" l="1"/>
  <c r="G68" i="68"/>
  <c r="H68" i="68" s="1"/>
  <c r="N23" i="92" l="1"/>
  <c r="K67" i="68"/>
  <c r="G67" i="68"/>
  <c r="H67" i="68" s="1"/>
  <c r="N22" i="92" l="1"/>
  <c r="K66" i="68"/>
  <c r="G66" i="68"/>
  <c r="H66" i="68" s="1"/>
  <c r="N21" i="92" l="1"/>
  <c r="I36" i="29"/>
  <c r="B36" i="29"/>
  <c r="N20" i="92" l="1"/>
  <c r="G64" i="68"/>
  <c r="H64" i="68" s="1"/>
  <c r="G63" i="68"/>
  <c r="H63" i="68" s="1"/>
  <c r="K64" i="68"/>
  <c r="K63" i="68"/>
  <c r="K65" i="68" l="1"/>
  <c r="G65" i="68"/>
  <c r="H65" i="68" s="1"/>
  <c r="N19" i="92" l="1"/>
  <c r="F36" i="61"/>
  <c r="N18" i="92" l="1"/>
  <c r="N17" i="92" l="1"/>
  <c r="S16" i="29" l="1"/>
  <c r="S4" i="29"/>
  <c r="N16" i="92" l="1"/>
  <c r="K61" i="68"/>
  <c r="K62" i="68"/>
  <c r="G61" i="68"/>
  <c r="H61" i="68" s="1"/>
  <c r="G62" i="68"/>
  <c r="H62" i="68" s="1"/>
  <c r="H6" i="98" l="1"/>
  <c r="H7" i="98"/>
  <c r="H8" i="98"/>
  <c r="H9" i="98"/>
  <c r="H10" i="98"/>
  <c r="H11" i="98"/>
  <c r="H12" i="98"/>
  <c r="H13" i="98"/>
  <c r="H14" i="98"/>
  <c r="H15" i="98"/>
  <c r="H16" i="98"/>
  <c r="H17" i="98"/>
  <c r="H18" i="98"/>
  <c r="H19" i="98"/>
  <c r="H20" i="98"/>
  <c r="H21" i="98"/>
  <c r="H22" i="98"/>
  <c r="H23" i="98"/>
  <c r="H24" i="98"/>
  <c r="H25" i="98"/>
  <c r="H26" i="98"/>
  <c r="H27" i="98"/>
  <c r="H28" i="98"/>
  <c r="H29" i="98"/>
  <c r="H30" i="98"/>
  <c r="H31" i="98"/>
  <c r="H32" i="98"/>
  <c r="H5" i="98"/>
  <c r="S13" i="82" l="1"/>
  <c r="S14" i="82"/>
  <c r="S15" i="82"/>
  <c r="S16" i="82"/>
  <c r="S17" i="82"/>
  <c r="S18" i="82"/>
  <c r="S19" i="82"/>
  <c r="S20" i="82"/>
  <c r="S21" i="82"/>
  <c r="S22" i="82"/>
  <c r="S23" i="82"/>
  <c r="S24" i="82"/>
  <c r="S25" i="82"/>
  <c r="S26" i="82"/>
  <c r="S27" i="82"/>
  <c r="S28" i="82"/>
  <c r="K58" i="68" l="1"/>
  <c r="K59" i="68"/>
  <c r="G58" i="68"/>
  <c r="H58" i="68" s="1"/>
  <c r="G59" i="68"/>
  <c r="H59" i="68" s="1"/>
  <c r="P3" i="98" l="1"/>
  <c r="M5" i="98"/>
  <c r="M6" i="98"/>
  <c r="M7" i="98"/>
  <c r="M8" i="98"/>
  <c r="M9" i="98"/>
  <c r="M10" i="98"/>
  <c r="M11" i="98"/>
  <c r="M12" i="98"/>
  <c r="M13" i="98"/>
  <c r="M14" i="98"/>
  <c r="M15" i="98"/>
  <c r="M16" i="98"/>
  <c r="M17" i="98"/>
  <c r="M18" i="98"/>
  <c r="M19" i="98"/>
  <c r="M20" i="98"/>
  <c r="M21" i="98"/>
  <c r="M22" i="98"/>
  <c r="M23" i="98"/>
  <c r="M24" i="98"/>
  <c r="M25" i="98"/>
  <c r="M26" i="98"/>
  <c r="M27" i="98"/>
  <c r="M28" i="98"/>
  <c r="M29" i="98"/>
  <c r="M30" i="98"/>
  <c r="M31" i="98"/>
  <c r="M32" i="98"/>
  <c r="M33" i="98"/>
  <c r="G33" i="88" l="1"/>
  <c r="G34" i="88"/>
  <c r="G35" i="88"/>
  <c r="G25" i="88"/>
  <c r="G26" i="88"/>
  <c r="G27" i="88"/>
  <c r="G28" i="88"/>
  <c r="G29" i="88"/>
  <c r="G30" i="88"/>
  <c r="G31" i="88"/>
  <c r="G32" i="88"/>
  <c r="G24" i="88"/>
  <c r="G23" i="88"/>
  <c r="G6" i="88"/>
  <c r="G7" i="88"/>
  <c r="G8" i="88"/>
  <c r="G9" i="88"/>
  <c r="G10" i="88"/>
  <c r="G11" i="88"/>
  <c r="G12" i="88"/>
  <c r="G13" i="88"/>
  <c r="G14" i="88"/>
  <c r="G15" i="88"/>
  <c r="G16" i="88"/>
  <c r="G17" i="88"/>
  <c r="G18" i="88"/>
  <c r="G19" i="88"/>
  <c r="G20" i="88"/>
  <c r="G21" i="88"/>
  <c r="G22" i="88"/>
  <c r="G5" i="88"/>
  <c r="G4" i="88"/>
  <c r="K51" i="68" l="1"/>
  <c r="K52" i="68"/>
  <c r="K53" i="68"/>
  <c r="K54" i="68"/>
  <c r="K55" i="68"/>
  <c r="K56" i="68"/>
  <c r="K57" i="68"/>
  <c r="G56" i="68"/>
  <c r="H56" i="68" s="1"/>
  <c r="G55" i="68"/>
  <c r="H55" i="68" s="1"/>
  <c r="F9" i="90" l="1"/>
  <c r="G57" i="68" l="1"/>
  <c r="H57" i="68" s="1"/>
  <c r="G54" i="68" l="1"/>
  <c r="H54" i="68" s="1"/>
  <c r="G53" i="68"/>
  <c r="H53" i="68" s="1"/>
  <c r="G51" i="68"/>
  <c r="H51" i="68" s="1"/>
  <c r="G52" i="68"/>
  <c r="H52" i="68" s="1"/>
  <c r="K49" i="68"/>
  <c r="G49" i="68"/>
  <c r="H49" i="68" s="1"/>
  <c r="F36" i="98" l="1"/>
  <c r="I4" i="1"/>
  <c r="H4" i="98"/>
  <c r="H38" i="98" s="1"/>
  <c r="L38" i="98"/>
  <c r="G38" i="98"/>
  <c r="F38" i="98"/>
  <c r="E38" i="98"/>
  <c r="B38" i="98"/>
  <c r="L36" i="98"/>
  <c r="J36" i="98"/>
  <c r="I36" i="98"/>
  <c r="F37" i="98" s="1"/>
  <c r="G36" i="98"/>
  <c r="E36" i="98"/>
  <c r="B36" i="98"/>
  <c r="P33" i="98"/>
  <c r="P32" i="98"/>
  <c r="P31" i="98"/>
  <c r="P30" i="98"/>
  <c r="P29" i="98"/>
  <c r="P28" i="98"/>
  <c r="P27" i="98"/>
  <c r="P26" i="98"/>
  <c r="P25" i="98"/>
  <c r="P24" i="98"/>
  <c r="P23" i="98"/>
  <c r="P22" i="98"/>
  <c r="P21" i="98"/>
  <c r="P20" i="98"/>
  <c r="P19" i="98"/>
  <c r="P18" i="98"/>
  <c r="P17" i="98"/>
  <c r="P16" i="98"/>
  <c r="P15" i="98"/>
  <c r="P14" i="98"/>
  <c r="P13" i="98"/>
  <c r="P12" i="98"/>
  <c r="P11" i="98"/>
  <c r="P9" i="98"/>
  <c r="P8" i="98"/>
  <c r="P7" i="98"/>
  <c r="P6" i="98"/>
  <c r="P5" i="98"/>
  <c r="O4" i="98"/>
  <c r="P4" i="98"/>
  <c r="U1" i="98"/>
  <c r="S1" i="98"/>
  <c r="Q4" i="82"/>
  <c r="Q5" i="82"/>
  <c r="Q6" i="82"/>
  <c r="Q7" i="82"/>
  <c r="Q8" i="82"/>
  <c r="Q9" i="82"/>
  <c r="Q10" i="82"/>
  <c r="Q11" i="82"/>
  <c r="Q12" i="82"/>
  <c r="Q13" i="82"/>
  <c r="Q14" i="82"/>
  <c r="Q15" i="82"/>
  <c r="Q16" i="82"/>
  <c r="Q17" i="82"/>
  <c r="Q18" i="82"/>
  <c r="Q19" i="82"/>
  <c r="Q20" i="82"/>
  <c r="Q21" i="82"/>
  <c r="Q22" i="82"/>
  <c r="Q23" i="82"/>
  <c r="Q24" i="82"/>
  <c r="Q25" i="82"/>
  <c r="I38" i="93"/>
  <c r="J38" i="93" s="1"/>
  <c r="D38" i="93"/>
  <c r="B38" i="93"/>
  <c r="I36" i="93"/>
  <c r="H36" i="93"/>
  <c r="D36" i="93"/>
  <c r="B36" i="93"/>
  <c r="J32" i="93"/>
  <c r="M32" i="93" s="1"/>
  <c r="J31" i="93"/>
  <c r="M31" i="93" s="1"/>
  <c r="J30" i="93"/>
  <c r="M30" i="93" s="1"/>
  <c r="J29" i="93"/>
  <c r="M29" i="93" s="1"/>
  <c r="J28" i="93"/>
  <c r="M28" i="93" s="1"/>
  <c r="J27" i="93"/>
  <c r="M27" i="93" s="1"/>
  <c r="J26" i="93"/>
  <c r="M26" i="93" s="1"/>
  <c r="J25" i="93"/>
  <c r="M25" i="93" s="1"/>
  <c r="J24" i="93"/>
  <c r="M24" i="93" s="1"/>
  <c r="J23" i="93"/>
  <c r="M23" i="93" s="1"/>
  <c r="J22" i="93"/>
  <c r="M22" i="93" s="1"/>
  <c r="J21" i="93"/>
  <c r="M21" i="93" s="1"/>
  <c r="J20" i="93"/>
  <c r="M20" i="93" s="1"/>
  <c r="J19" i="93"/>
  <c r="M19" i="93" s="1"/>
  <c r="J18" i="93"/>
  <c r="M18" i="93" s="1"/>
  <c r="J17" i="93"/>
  <c r="M17" i="93" s="1"/>
  <c r="J16" i="93"/>
  <c r="M16" i="93" s="1"/>
  <c r="J15" i="93"/>
  <c r="M15" i="93" s="1"/>
  <c r="J14" i="93"/>
  <c r="M14" i="93" s="1"/>
  <c r="J12" i="93"/>
  <c r="M12" i="93" s="1"/>
  <c r="J11" i="93"/>
  <c r="M11" i="93" s="1"/>
  <c r="J10" i="93"/>
  <c r="M10" i="93" s="1"/>
  <c r="J8" i="93"/>
  <c r="M8" i="93" s="1"/>
  <c r="J7" i="93"/>
  <c r="L7" i="93" s="1"/>
  <c r="J6" i="93"/>
  <c r="M6" i="93" s="1"/>
  <c r="J5" i="93"/>
  <c r="J4" i="93"/>
  <c r="Q1" i="93"/>
  <c r="O1" i="93"/>
  <c r="P36" i="98" l="1"/>
  <c r="P37" i="98" s="1"/>
  <c r="B39" i="98"/>
  <c r="G37" i="98"/>
  <c r="M4" i="93"/>
  <c r="L4" i="93"/>
  <c r="M5" i="93"/>
  <c r="M38" i="98"/>
  <c r="O12" i="98"/>
  <c r="P10" i="98"/>
  <c r="O8" i="98"/>
  <c r="O5" i="98"/>
  <c r="O9" i="98"/>
  <c r="O13" i="98"/>
  <c r="O7" i="98"/>
  <c r="O11" i="98"/>
  <c r="O15" i="98"/>
  <c r="O16" i="98"/>
  <c r="O17" i="98"/>
  <c r="O18" i="98"/>
  <c r="O19" i="98"/>
  <c r="O20" i="98"/>
  <c r="O21" i="98"/>
  <c r="O22" i="98"/>
  <c r="O23" i="98"/>
  <c r="O24" i="98"/>
  <c r="O25" i="98"/>
  <c r="O26" i="98"/>
  <c r="O27" i="98"/>
  <c r="O28" i="98"/>
  <c r="O29" i="98"/>
  <c r="O30" i="98"/>
  <c r="O31" i="98"/>
  <c r="O32" i="98"/>
  <c r="O33" i="98"/>
  <c r="O6" i="98"/>
  <c r="O10" i="98"/>
  <c r="O14" i="98"/>
  <c r="H36" i="98"/>
  <c r="M36" i="98"/>
  <c r="M7" i="93"/>
  <c r="L5" i="93"/>
  <c r="L6" i="93"/>
  <c r="L8" i="93"/>
  <c r="L10" i="93"/>
  <c r="L11" i="93"/>
  <c r="L12" i="93"/>
  <c r="L14" i="93"/>
  <c r="L15" i="93"/>
  <c r="L16" i="93"/>
  <c r="L17" i="93"/>
  <c r="L18" i="93"/>
  <c r="L19" i="93"/>
  <c r="L20" i="93"/>
  <c r="L21" i="93"/>
  <c r="L22" i="93"/>
  <c r="L23" i="93"/>
  <c r="L24" i="93"/>
  <c r="L25" i="93"/>
  <c r="L26" i="93"/>
  <c r="L27" i="93"/>
  <c r="L28" i="93"/>
  <c r="L29" i="93"/>
  <c r="L30" i="93"/>
  <c r="L31" i="93"/>
  <c r="L32" i="93"/>
  <c r="Q27" i="82"/>
  <c r="Q28" i="82"/>
  <c r="Q29" i="82"/>
  <c r="Q30" i="82"/>
  <c r="Q31" i="82"/>
  <c r="Q32" i="82"/>
  <c r="Q26" i="82"/>
  <c r="Q5" i="92"/>
  <c r="Q6" i="92"/>
  <c r="Q7" i="92"/>
  <c r="Q8" i="92"/>
  <c r="Q9" i="92"/>
  <c r="Q10" i="92"/>
  <c r="Q11" i="92"/>
  <c r="Q12" i="92"/>
  <c r="Q13" i="92"/>
  <c r="Q14" i="92"/>
  <c r="Q15" i="92"/>
  <c r="Q16" i="92"/>
  <c r="Q17" i="92"/>
  <c r="Q18" i="92"/>
  <c r="Q19" i="92"/>
  <c r="Q20" i="92"/>
  <c r="Q21" i="92"/>
  <c r="Q22" i="92"/>
  <c r="Q23" i="92"/>
  <c r="Q24" i="92"/>
  <c r="Q25" i="92"/>
  <c r="Q26" i="92"/>
  <c r="Q27" i="92"/>
  <c r="Q28" i="92"/>
  <c r="Q29" i="92"/>
  <c r="Q30" i="92"/>
  <c r="Q31" i="92"/>
  <c r="Q32" i="92"/>
  <c r="Q33" i="92"/>
  <c r="R33" i="92" s="1"/>
  <c r="F58" i="92"/>
  <c r="F57" i="92"/>
  <c r="F56" i="92"/>
  <c r="F55" i="92"/>
  <c r="F54" i="92"/>
  <c r="F53" i="92"/>
  <c r="F52" i="92"/>
  <c r="F51" i="92"/>
  <c r="F50" i="92"/>
  <c r="F49" i="92"/>
  <c r="F48" i="92"/>
  <c r="F47" i="92"/>
  <c r="H46" i="92"/>
  <c r="G46" i="92"/>
  <c r="F46" i="92"/>
  <c r="F45" i="92"/>
  <c r="P38" i="92"/>
  <c r="M38" i="92"/>
  <c r="L38" i="92"/>
  <c r="K38" i="92"/>
  <c r="J38" i="92"/>
  <c r="I38" i="92"/>
  <c r="G38" i="92"/>
  <c r="F38" i="92"/>
  <c r="E38" i="92"/>
  <c r="D38" i="92"/>
  <c r="B38" i="92"/>
  <c r="R37" i="92"/>
  <c r="M37" i="92"/>
  <c r="L37" i="92"/>
  <c r="K37" i="92"/>
  <c r="J37" i="92"/>
  <c r="P36" i="92"/>
  <c r="I36" i="92"/>
  <c r="G36" i="92"/>
  <c r="F36" i="92"/>
  <c r="E36" i="92"/>
  <c r="D36" i="92"/>
  <c r="B36" i="92"/>
  <c r="R32" i="92"/>
  <c r="T31" i="92"/>
  <c r="S31" i="92"/>
  <c r="T30" i="92"/>
  <c r="S30" i="92"/>
  <c r="R30" i="92"/>
  <c r="T29" i="92"/>
  <c r="S29" i="92"/>
  <c r="T28" i="92"/>
  <c r="S28" i="92"/>
  <c r="R28" i="92"/>
  <c r="T27" i="92"/>
  <c r="S27" i="92"/>
  <c r="T26" i="92"/>
  <c r="S26" i="92"/>
  <c r="R26" i="92"/>
  <c r="T25" i="92"/>
  <c r="S25" i="92"/>
  <c r="T24" i="92"/>
  <c r="S24" i="92"/>
  <c r="R24" i="92"/>
  <c r="T23" i="92"/>
  <c r="S23" i="92"/>
  <c r="T22" i="92"/>
  <c r="S22" i="92"/>
  <c r="R22" i="92"/>
  <c r="T21" i="92"/>
  <c r="S21" i="92"/>
  <c r="T20" i="92"/>
  <c r="S20" i="92"/>
  <c r="R20" i="92"/>
  <c r="T19" i="92"/>
  <c r="S19" i="92"/>
  <c r="T18" i="92"/>
  <c r="S18" i="92"/>
  <c r="T17" i="92"/>
  <c r="S17" i="92"/>
  <c r="R17" i="92"/>
  <c r="T16" i="92"/>
  <c r="S16" i="92"/>
  <c r="R16" i="92"/>
  <c r="T15" i="92"/>
  <c r="S15" i="92"/>
  <c r="N15" i="92"/>
  <c r="R15" i="92" s="1"/>
  <c r="T14" i="92"/>
  <c r="S14" i="92"/>
  <c r="N14" i="92"/>
  <c r="R14" i="92" s="1"/>
  <c r="T13" i="92"/>
  <c r="S13" i="92"/>
  <c r="N13" i="92"/>
  <c r="T12" i="92"/>
  <c r="S12" i="92"/>
  <c r="N12" i="92"/>
  <c r="R12" i="92" s="1"/>
  <c r="T11" i="92"/>
  <c r="S11" i="92"/>
  <c r="N11" i="92"/>
  <c r="R11" i="92" s="1"/>
  <c r="T10" i="92"/>
  <c r="S10" i="92"/>
  <c r="N10" i="92"/>
  <c r="T9" i="92"/>
  <c r="S9" i="92"/>
  <c r="N9" i="92"/>
  <c r="R9" i="92" s="1"/>
  <c r="C38" i="92"/>
  <c r="T8" i="92"/>
  <c r="S8" i="92"/>
  <c r="N8" i="92"/>
  <c r="C36" i="92"/>
  <c r="T7" i="92"/>
  <c r="S7" i="92"/>
  <c r="N7" i="92"/>
  <c r="T6" i="92"/>
  <c r="S6" i="92"/>
  <c r="T5" i="92"/>
  <c r="S5" i="92"/>
  <c r="R5" i="92"/>
  <c r="T4" i="92"/>
  <c r="S4" i="92"/>
  <c r="Q4" i="92"/>
  <c r="X1" i="92"/>
  <c r="V1" i="92"/>
  <c r="T1" i="92"/>
  <c r="O36" i="98" l="1"/>
  <c r="O37" i="98" s="1"/>
  <c r="K36" i="92"/>
  <c r="N38" i="92"/>
  <c r="R7" i="92"/>
  <c r="R19" i="92"/>
  <c r="R6" i="92"/>
  <c r="R18" i="92"/>
  <c r="R23" i="92"/>
  <c r="R27" i="92"/>
  <c r="R31" i="92"/>
  <c r="Q38" i="92"/>
  <c r="R10" i="92"/>
  <c r="S1" i="92"/>
  <c r="R13" i="92"/>
  <c r="R29" i="92"/>
  <c r="R21" i="92"/>
  <c r="R25" i="92"/>
  <c r="B37" i="92"/>
  <c r="R4" i="92"/>
  <c r="Q36" i="92"/>
  <c r="N36" i="92"/>
  <c r="R8" i="92"/>
  <c r="B39" i="92" l="1"/>
  <c r="O39" i="98"/>
  <c r="R38" i="92"/>
  <c r="R36" i="92"/>
  <c r="S12" i="82" l="1"/>
  <c r="K48" i="68" l="1"/>
  <c r="G48" i="68"/>
  <c r="H48" i="68" s="1"/>
  <c r="S11" i="82" l="1"/>
  <c r="S10" i="82" l="1"/>
  <c r="K47" i="68" l="1"/>
  <c r="G47" i="68"/>
  <c r="H47" i="68"/>
  <c r="S9" i="82" l="1"/>
  <c r="S8" i="82" l="1"/>
  <c r="F4" i="90" l="1"/>
  <c r="F5" i="90"/>
  <c r="F6" i="90"/>
  <c r="F7" i="90"/>
  <c r="F8" i="90"/>
  <c r="F10" i="90"/>
  <c r="F11" i="90"/>
  <c r="F12" i="90"/>
  <c r="F13" i="90"/>
  <c r="F14" i="90"/>
  <c r="F15" i="90"/>
  <c r="F16" i="90"/>
  <c r="F17" i="90"/>
  <c r="F18" i="90"/>
  <c r="F19" i="90"/>
  <c r="F20" i="90"/>
  <c r="F21" i="90"/>
  <c r="F22" i="90"/>
  <c r="F23" i="90"/>
  <c r="F24" i="90"/>
  <c r="F25" i="90"/>
  <c r="F26" i="90"/>
  <c r="F27" i="90"/>
  <c r="F28" i="90"/>
  <c r="F29" i="90"/>
  <c r="F30" i="90"/>
  <c r="K46" i="68" l="1"/>
  <c r="G46" i="68"/>
  <c r="H46" i="68" s="1"/>
  <c r="K43" i="68" l="1"/>
  <c r="K45" i="68"/>
  <c r="G45" i="68"/>
  <c r="H45" i="68" s="1"/>
  <c r="K42" i="68" l="1"/>
  <c r="F32" i="90" l="1"/>
  <c r="F31" i="90"/>
  <c r="H38" i="90"/>
  <c r="I38" i="90" s="1"/>
  <c r="C38" i="90"/>
  <c r="H36" i="90"/>
  <c r="C36" i="90"/>
  <c r="I34" i="90"/>
  <c r="I33" i="90"/>
  <c r="I32" i="90"/>
  <c r="K32" i="90" s="1"/>
  <c r="I31" i="90"/>
  <c r="K31" i="90" s="1"/>
  <c r="I30" i="90"/>
  <c r="K30" i="90" s="1"/>
  <c r="I29" i="90"/>
  <c r="K29" i="90" s="1"/>
  <c r="I28" i="90"/>
  <c r="K28" i="90" s="1"/>
  <c r="I27" i="90"/>
  <c r="K27" i="90" s="1"/>
  <c r="I26" i="90"/>
  <c r="K26" i="90" s="1"/>
  <c r="I25" i="90"/>
  <c r="K25" i="90" s="1"/>
  <c r="I24" i="90"/>
  <c r="K24" i="90" s="1"/>
  <c r="I23" i="90"/>
  <c r="K23" i="90" s="1"/>
  <c r="I22" i="90"/>
  <c r="K22" i="90" s="1"/>
  <c r="I21" i="90"/>
  <c r="I20" i="90"/>
  <c r="I19" i="90"/>
  <c r="I18" i="90"/>
  <c r="I17" i="90"/>
  <c r="I16" i="90"/>
  <c r="I15" i="90"/>
  <c r="I14" i="90"/>
  <c r="I13" i="90"/>
  <c r="I12" i="90"/>
  <c r="I11" i="90"/>
  <c r="I10" i="90"/>
  <c r="I9" i="90"/>
  <c r="I8" i="90"/>
  <c r="I6" i="90"/>
  <c r="I5" i="90"/>
  <c r="I4" i="90"/>
  <c r="O1" i="90"/>
  <c r="M1" i="90"/>
  <c r="K8" i="90" l="1"/>
  <c r="K13" i="90"/>
  <c r="K17" i="90"/>
  <c r="K10" i="90"/>
  <c r="K18" i="90"/>
  <c r="K6" i="90"/>
  <c r="K11" i="90"/>
  <c r="K15" i="90"/>
  <c r="K19" i="90"/>
  <c r="K5" i="90"/>
  <c r="K14" i="90"/>
  <c r="K12" i="90"/>
  <c r="K20" i="90"/>
  <c r="K21" i="90"/>
  <c r="K16" i="90"/>
  <c r="K9" i="90"/>
  <c r="E38" i="90"/>
  <c r="I7" i="90"/>
  <c r="E36" i="90"/>
  <c r="B39" i="90" s="1"/>
  <c r="K4" i="90"/>
  <c r="K7" i="90" l="1"/>
  <c r="K36" i="90" s="1"/>
  <c r="K37" i="90" s="1"/>
  <c r="F36" i="90"/>
  <c r="I36" i="90"/>
  <c r="F38" i="90"/>
  <c r="Y18" i="53" l="1"/>
  <c r="X18" i="53"/>
  <c r="G43" i="68" l="1"/>
  <c r="H43" i="68" s="1"/>
  <c r="G42" i="68" l="1"/>
  <c r="H42" i="68" s="1"/>
  <c r="K41" i="68" l="1"/>
  <c r="G41" i="68"/>
  <c r="H41" i="68" s="1"/>
  <c r="K40" i="68" l="1"/>
  <c r="G40" i="68"/>
  <c r="H40" i="68" s="1"/>
  <c r="K39" i="68" l="1"/>
  <c r="G39" i="68"/>
  <c r="H39" i="68" s="1"/>
  <c r="G38" i="68" l="1"/>
  <c r="H38" i="68" s="1"/>
  <c r="K38" i="68"/>
  <c r="H22" i="24" l="1"/>
  <c r="G22" i="24"/>
  <c r="E22" i="24"/>
  <c r="D22" i="24"/>
  <c r="H21" i="24"/>
  <c r="G21" i="24"/>
  <c r="E21" i="24"/>
  <c r="D21" i="24"/>
  <c r="H20" i="24"/>
  <c r="G20" i="24"/>
  <c r="E20" i="24"/>
  <c r="D20" i="24"/>
  <c r="H19" i="24"/>
  <c r="G19" i="24"/>
  <c r="E19" i="24"/>
  <c r="D19" i="24"/>
  <c r="H18" i="24"/>
  <c r="G18" i="24"/>
  <c r="E18" i="24"/>
  <c r="D18" i="24"/>
  <c r="H17" i="24"/>
  <c r="G17" i="24"/>
  <c r="E17" i="24"/>
  <c r="D17" i="24"/>
  <c r="H16" i="24"/>
  <c r="G16" i="24"/>
  <c r="E16" i="24"/>
  <c r="D16" i="24"/>
  <c r="H15" i="24"/>
  <c r="G15" i="24"/>
  <c r="E15" i="24"/>
  <c r="D15" i="24"/>
  <c r="H14" i="24"/>
  <c r="G14" i="24"/>
  <c r="E14" i="24"/>
  <c r="D14" i="24"/>
  <c r="H13" i="24"/>
  <c r="G13" i="24"/>
  <c r="E13" i="24"/>
  <c r="D13" i="24"/>
  <c r="H12" i="24"/>
  <c r="G12" i="24"/>
  <c r="E12" i="24"/>
  <c r="D12" i="24"/>
  <c r="H11" i="24"/>
  <c r="G11" i="24"/>
  <c r="E11" i="24"/>
  <c r="D11" i="24"/>
  <c r="L10" i="24"/>
  <c r="H10" i="24"/>
  <c r="G10" i="24"/>
  <c r="E10" i="24"/>
  <c r="D10" i="24"/>
  <c r="L9" i="24"/>
  <c r="L8" i="24"/>
  <c r="H8" i="24"/>
  <c r="G8" i="24"/>
  <c r="E8" i="24"/>
  <c r="D8" i="24"/>
  <c r="L7" i="24"/>
  <c r="H7" i="24"/>
  <c r="G7" i="24"/>
  <c r="E7" i="24"/>
  <c r="D7" i="24"/>
  <c r="L6" i="24"/>
  <c r="H6" i="24"/>
  <c r="G6" i="24"/>
  <c r="E6" i="24"/>
  <c r="D6" i="24"/>
  <c r="H5" i="24"/>
  <c r="G5" i="24"/>
  <c r="E5" i="24"/>
  <c r="D5" i="24"/>
  <c r="H4" i="24"/>
  <c r="G4" i="24"/>
  <c r="E4" i="24"/>
  <c r="D4" i="24"/>
  <c r="H3" i="24"/>
  <c r="G3" i="24"/>
  <c r="E3" i="24"/>
  <c r="D3" i="24"/>
  <c r="H2" i="24"/>
  <c r="G2" i="24"/>
  <c r="E2" i="24"/>
  <c r="D2" i="24"/>
  <c r="H38" i="77"/>
  <c r="I38" i="77" s="1"/>
  <c r="E38" i="77"/>
  <c r="C38" i="77"/>
  <c r="H36" i="77"/>
  <c r="E36" i="77"/>
  <c r="C36" i="77"/>
  <c r="B39" i="77" s="1"/>
  <c r="J1" i="77"/>
  <c r="I32" i="77"/>
  <c r="F32" i="77"/>
  <c r="I31" i="77"/>
  <c r="F31" i="77"/>
  <c r="I30" i="77"/>
  <c r="F30" i="77"/>
  <c r="I29" i="77"/>
  <c r="F29" i="77"/>
  <c r="I28" i="77"/>
  <c r="F28" i="77"/>
  <c r="I27" i="77"/>
  <c r="F27" i="77"/>
  <c r="I26" i="77"/>
  <c r="F26" i="77"/>
  <c r="I25" i="77"/>
  <c r="F25" i="77"/>
  <c r="I24" i="77"/>
  <c r="F24" i="77"/>
  <c r="I23" i="77"/>
  <c r="F23" i="77"/>
  <c r="I22" i="77"/>
  <c r="F22" i="77"/>
  <c r="I21" i="77"/>
  <c r="F21" i="77"/>
  <c r="I20" i="77"/>
  <c r="F20" i="77"/>
  <c r="I19" i="77"/>
  <c r="F19" i="77"/>
  <c r="I18" i="77"/>
  <c r="F18" i="77"/>
  <c r="I17" i="77"/>
  <c r="F17" i="77"/>
  <c r="I16" i="77"/>
  <c r="F16" i="77"/>
  <c r="I15" i="77"/>
  <c r="F15" i="77"/>
  <c r="I14" i="77"/>
  <c r="F14" i="77"/>
  <c r="I13" i="77"/>
  <c r="F13" i="77"/>
  <c r="I12" i="77"/>
  <c r="F12" i="77"/>
  <c r="I11" i="77"/>
  <c r="F11" i="77"/>
  <c r="I10" i="77"/>
  <c r="F10" i="77"/>
  <c r="I9" i="77"/>
  <c r="F9" i="77"/>
  <c r="I8" i="77"/>
  <c r="F8" i="77"/>
  <c r="I7" i="77"/>
  <c r="F7" i="77"/>
  <c r="R6" i="77"/>
  <c r="R7" i="77" s="1"/>
  <c r="R8" i="77" s="1"/>
  <c r="R9" i="77" s="1"/>
  <c r="R10" i="77" s="1"/>
  <c r="R11" i="77" s="1"/>
  <c r="R12" i="77" s="1"/>
  <c r="R13" i="77" s="1"/>
  <c r="R14" i="77" s="1"/>
  <c r="R15" i="77" s="1"/>
  <c r="R16" i="77" s="1"/>
  <c r="R17" i="77" s="1"/>
  <c r="R18" i="77" s="1"/>
  <c r="R19" i="77" s="1"/>
  <c r="R20" i="77" s="1"/>
  <c r="R21" i="77" s="1"/>
  <c r="R22" i="77" s="1"/>
  <c r="R23" i="77" s="1"/>
  <c r="R24" i="77" s="1"/>
  <c r="R25" i="77" s="1"/>
  <c r="R26" i="77" s="1"/>
  <c r="R27" i="77" s="1"/>
  <c r="R28" i="77" s="1"/>
  <c r="R29" i="77" s="1"/>
  <c r="R30" i="77" s="1"/>
  <c r="R31" i="77" s="1"/>
  <c r="R32" i="77" s="1"/>
  <c r="R33" i="77" s="1"/>
  <c r="R34" i="77" s="1"/>
  <c r="R35" i="77" s="1"/>
  <c r="R36" i="77" s="1"/>
  <c r="I6" i="77"/>
  <c r="F6" i="77"/>
  <c r="I5" i="77"/>
  <c r="F5" i="77"/>
  <c r="I4" i="77"/>
  <c r="F4" i="77"/>
  <c r="O1" i="77"/>
  <c r="M1" i="77"/>
  <c r="J38" i="61"/>
  <c r="I38" i="61"/>
  <c r="F38" i="61"/>
  <c r="D38" i="61"/>
  <c r="I36" i="61"/>
  <c r="D36" i="61"/>
  <c r="B39" i="61" s="1"/>
  <c r="J32" i="61"/>
  <c r="L32" i="61" s="1"/>
  <c r="J31" i="61"/>
  <c r="L31" i="61" s="1"/>
  <c r="J30" i="61"/>
  <c r="L30" i="61" s="1"/>
  <c r="J29" i="61"/>
  <c r="L29" i="61" s="1"/>
  <c r="J28" i="61"/>
  <c r="L28" i="61" s="1"/>
  <c r="J27" i="61"/>
  <c r="L27" i="61" s="1"/>
  <c r="J26" i="61"/>
  <c r="L26" i="61" s="1"/>
  <c r="J25" i="61"/>
  <c r="L25" i="61" s="1"/>
  <c r="J24" i="61"/>
  <c r="L24" i="61" s="1"/>
  <c r="J23" i="61"/>
  <c r="L23" i="61" s="1"/>
  <c r="J22" i="61"/>
  <c r="L22" i="61" s="1"/>
  <c r="J21" i="61"/>
  <c r="L21" i="61" s="1"/>
  <c r="J20" i="61"/>
  <c r="L20" i="61" s="1"/>
  <c r="J19" i="61"/>
  <c r="L19" i="61" s="1"/>
  <c r="J18" i="61"/>
  <c r="L18" i="61" s="1"/>
  <c r="J17" i="61"/>
  <c r="L17" i="61" s="1"/>
  <c r="J16" i="61"/>
  <c r="L16" i="61" s="1"/>
  <c r="J15" i="61"/>
  <c r="L15" i="61" s="1"/>
  <c r="J14" i="61"/>
  <c r="J13" i="61"/>
  <c r="L13" i="61" s="1"/>
  <c r="J12" i="61"/>
  <c r="L12" i="61" s="1"/>
  <c r="J11" i="61"/>
  <c r="L11" i="61" s="1"/>
  <c r="J10" i="61"/>
  <c r="J9" i="61"/>
  <c r="L9" i="61" s="1"/>
  <c r="J8" i="61"/>
  <c r="L8" i="61" s="1"/>
  <c r="J7" i="61"/>
  <c r="L7" i="61" s="1"/>
  <c r="J6" i="61"/>
  <c r="J5" i="61"/>
  <c r="J4" i="61"/>
  <c r="L4" i="61" s="1"/>
  <c r="P1" i="61"/>
  <c r="N1" i="61"/>
  <c r="J38" i="87"/>
  <c r="K38" i="87" s="1"/>
  <c r="F38" i="87"/>
  <c r="E38" i="87"/>
  <c r="B38" i="87"/>
  <c r="J36" i="87"/>
  <c r="J37" i="87" s="1"/>
  <c r="I36" i="87"/>
  <c r="I37" i="87" s="1"/>
  <c r="F36" i="87"/>
  <c r="E36" i="87"/>
  <c r="B36" i="87"/>
  <c r="K32" i="87"/>
  <c r="N32" i="87" s="1"/>
  <c r="K31" i="87"/>
  <c r="N31" i="87" s="1"/>
  <c r="K30" i="87"/>
  <c r="N30" i="87" s="1"/>
  <c r="K29" i="87"/>
  <c r="M29" i="87" s="1"/>
  <c r="K28" i="87"/>
  <c r="M28" i="87" s="1"/>
  <c r="K27" i="87"/>
  <c r="M27" i="87" s="1"/>
  <c r="K26" i="87"/>
  <c r="M26" i="87" s="1"/>
  <c r="K25" i="87"/>
  <c r="M25" i="87" s="1"/>
  <c r="K24" i="87"/>
  <c r="N24" i="87" s="1"/>
  <c r="K23" i="87"/>
  <c r="N23" i="87" s="1"/>
  <c r="K22" i="87"/>
  <c r="N22" i="87" s="1"/>
  <c r="K21" i="87"/>
  <c r="K20" i="87"/>
  <c r="K19" i="87"/>
  <c r="K18" i="87"/>
  <c r="N18" i="87" s="1"/>
  <c r="K17" i="87"/>
  <c r="K16" i="87"/>
  <c r="K15" i="87"/>
  <c r="K14" i="87"/>
  <c r="K13" i="87"/>
  <c r="K12" i="87"/>
  <c r="H12" i="1" s="1"/>
  <c r="K11" i="87"/>
  <c r="H11" i="1" s="1"/>
  <c r="K10" i="87"/>
  <c r="K9" i="87"/>
  <c r="K8" i="87"/>
  <c r="K7" i="87"/>
  <c r="K6" i="87"/>
  <c r="K5" i="87"/>
  <c r="H5" i="1" s="1"/>
  <c r="K4" i="87"/>
  <c r="H4" i="1" s="1"/>
  <c r="R1" i="87"/>
  <c r="P1" i="87"/>
  <c r="AA45" i="53"/>
  <c r="Z45" i="53"/>
  <c r="AA44" i="53"/>
  <c r="Z44" i="53"/>
  <c r="Z43" i="53"/>
  <c r="AA43" i="53" s="1"/>
  <c r="AA42" i="53"/>
  <c r="Z42" i="53"/>
  <c r="AA41" i="53"/>
  <c r="Z41" i="53"/>
  <c r="AA40" i="53"/>
  <c r="Z40" i="53"/>
  <c r="AA39" i="53"/>
  <c r="Z39" i="53"/>
  <c r="AA38" i="53"/>
  <c r="Z38" i="53"/>
  <c r="L38" i="53"/>
  <c r="I38" i="53"/>
  <c r="M38" i="53" s="1"/>
  <c r="H38" i="53"/>
  <c r="G38" i="53"/>
  <c r="C38" i="53"/>
  <c r="B38" i="53"/>
  <c r="AA37" i="53"/>
  <c r="Z37" i="53"/>
  <c r="Z36" i="53"/>
  <c r="AA36" i="53" s="1"/>
  <c r="L36" i="53"/>
  <c r="I36" i="53"/>
  <c r="I37" i="53" s="1"/>
  <c r="H36" i="53"/>
  <c r="H37" i="53" s="1"/>
  <c r="G36" i="53"/>
  <c r="C36" i="53"/>
  <c r="B36" i="53"/>
  <c r="AA35" i="53"/>
  <c r="Z35" i="53"/>
  <c r="AA34" i="53"/>
  <c r="Z34" i="53"/>
  <c r="M34" i="53"/>
  <c r="J34" i="53"/>
  <c r="AA33" i="53"/>
  <c r="Z33" i="53"/>
  <c r="M33" i="53"/>
  <c r="J33" i="53"/>
  <c r="AA32" i="53"/>
  <c r="Z32" i="53"/>
  <c r="M32" i="53"/>
  <c r="J32" i="53"/>
  <c r="AA31" i="53"/>
  <c r="Z31" i="53"/>
  <c r="M31" i="53"/>
  <c r="J31" i="53"/>
  <c r="Z30" i="53"/>
  <c r="AA30" i="53" s="1"/>
  <c r="M30" i="53"/>
  <c r="J30" i="53"/>
  <c r="AA29" i="53"/>
  <c r="Z29" i="53"/>
  <c r="M29" i="53"/>
  <c r="J29" i="53"/>
  <c r="AA28" i="53"/>
  <c r="Z28" i="53"/>
  <c r="M28" i="53"/>
  <c r="J28" i="53"/>
  <c r="AA27" i="53"/>
  <c r="Z27" i="53"/>
  <c r="M27" i="53"/>
  <c r="J27" i="53"/>
  <c r="Z26" i="53"/>
  <c r="AA26" i="53" s="1"/>
  <c r="M26" i="53"/>
  <c r="J26" i="53"/>
  <c r="Z25" i="53"/>
  <c r="AA25" i="53" s="1"/>
  <c r="M25" i="53"/>
  <c r="J25" i="53"/>
  <c r="AA24" i="53"/>
  <c r="Z24" i="53"/>
  <c r="M24" i="53"/>
  <c r="J24" i="53"/>
  <c r="AA23" i="53"/>
  <c r="Z23" i="53"/>
  <c r="M23" i="53"/>
  <c r="J23" i="53"/>
  <c r="Z22" i="53"/>
  <c r="AA22" i="53" s="1"/>
  <c r="M22" i="53"/>
  <c r="J22" i="53"/>
  <c r="AA21" i="53"/>
  <c r="Z21" i="53"/>
  <c r="M21" i="53"/>
  <c r="J21" i="53"/>
  <c r="AA20" i="53"/>
  <c r="Z20" i="53"/>
  <c r="M20" i="53"/>
  <c r="J20" i="53"/>
  <c r="Z19" i="53"/>
  <c r="AA19" i="53" s="1"/>
  <c r="M19" i="53"/>
  <c r="J19" i="53"/>
  <c r="M18" i="53"/>
  <c r="J18" i="53"/>
  <c r="M17" i="53"/>
  <c r="J17" i="53"/>
  <c r="M16" i="53"/>
  <c r="J16" i="53"/>
  <c r="W15" i="53"/>
  <c r="M15" i="53"/>
  <c r="J15" i="53"/>
  <c r="M14" i="53"/>
  <c r="J14" i="53"/>
  <c r="M13" i="53"/>
  <c r="J13" i="53"/>
  <c r="W12" i="53"/>
  <c r="V12" i="53"/>
  <c r="U12" i="53"/>
  <c r="M12" i="53"/>
  <c r="J12" i="53"/>
  <c r="M11" i="53"/>
  <c r="J11" i="53"/>
  <c r="M10" i="53"/>
  <c r="J10" i="53"/>
  <c r="M9" i="53"/>
  <c r="J9" i="53"/>
  <c r="M8" i="53"/>
  <c r="J8" i="53"/>
  <c r="M7" i="53"/>
  <c r="J7" i="53"/>
  <c r="M6" i="53"/>
  <c r="J6" i="53"/>
  <c r="M5" i="53"/>
  <c r="J5" i="53"/>
  <c r="M4" i="53"/>
  <c r="J4" i="53"/>
  <c r="R1" i="53"/>
  <c r="P1" i="53"/>
  <c r="I38" i="59"/>
  <c r="G38" i="59"/>
  <c r="F38" i="59"/>
  <c r="E38" i="59"/>
  <c r="D38" i="59"/>
  <c r="C38" i="59"/>
  <c r="J38" i="59" s="1"/>
  <c r="B38" i="59"/>
  <c r="J37" i="59"/>
  <c r="I36" i="59"/>
  <c r="G36" i="59"/>
  <c r="F36" i="59"/>
  <c r="E36" i="59"/>
  <c r="D36" i="59"/>
  <c r="C36" i="59"/>
  <c r="B39" i="59" s="1"/>
  <c r="B36" i="59"/>
  <c r="J34" i="59"/>
  <c r="J33" i="59"/>
  <c r="J32" i="59"/>
  <c r="J31" i="59"/>
  <c r="J30" i="59"/>
  <c r="J29" i="59"/>
  <c r="J28" i="59"/>
  <c r="J27" i="59"/>
  <c r="J26" i="59"/>
  <c r="J25" i="59"/>
  <c r="J24" i="59"/>
  <c r="J23" i="59"/>
  <c r="J22" i="59"/>
  <c r="J21" i="59"/>
  <c r="J20" i="59"/>
  <c r="J19" i="59"/>
  <c r="J18" i="59"/>
  <c r="J17" i="59"/>
  <c r="J16" i="59"/>
  <c r="J15" i="59"/>
  <c r="J14" i="59"/>
  <c r="J13" i="59"/>
  <c r="J12" i="59"/>
  <c r="J11" i="59"/>
  <c r="J10" i="59"/>
  <c r="J9" i="59"/>
  <c r="J8" i="59"/>
  <c r="J7" i="59"/>
  <c r="J6" i="59"/>
  <c r="J5" i="59"/>
  <c r="J4" i="59"/>
  <c r="O1" i="59"/>
  <c r="M1" i="59"/>
  <c r="K80" i="82"/>
  <c r="L80" i="82" s="1"/>
  <c r="K79" i="82"/>
  <c r="L79" i="82" s="1"/>
  <c r="K78" i="82"/>
  <c r="L78" i="82" s="1"/>
  <c r="K77" i="82"/>
  <c r="L77" i="82" s="1"/>
  <c r="K76" i="82"/>
  <c r="L76" i="82" s="1"/>
  <c r="K75" i="82"/>
  <c r="L75" i="82" s="1"/>
  <c r="K74" i="82"/>
  <c r="L74" i="82" s="1"/>
  <c r="K73" i="82"/>
  <c r="L73" i="82" s="1"/>
  <c r="K72" i="82"/>
  <c r="L72" i="82" s="1"/>
  <c r="K71" i="82"/>
  <c r="L71" i="82" s="1"/>
  <c r="K70" i="82"/>
  <c r="L70" i="82" s="1"/>
  <c r="L69" i="82"/>
  <c r="K69" i="82"/>
  <c r="K68" i="82"/>
  <c r="L68" i="82" s="1"/>
  <c r="K67" i="82"/>
  <c r="L67" i="82" s="1"/>
  <c r="K66" i="82"/>
  <c r="L66" i="82" s="1"/>
  <c r="L65" i="82"/>
  <c r="K65" i="82"/>
  <c r="K64" i="82"/>
  <c r="L64" i="82" s="1"/>
  <c r="K63" i="82"/>
  <c r="L63" i="82" s="1"/>
  <c r="K62" i="82"/>
  <c r="L62" i="82" s="1"/>
  <c r="L61" i="82"/>
  <c r="K61" i="82"/>
  <c r="K60" i="82"/>
  <c r="L60" i="82" s="1"/>
  <c r="K59" i="82"/>
  <c r="L59" i="82" s="1"/>
  <c r="K58" i="82"/>
  <c r="L58" i="82" s="1"/>
  <c r="L57" i="82"/>
  <c r="K57" i="82"/>
  <c r="K56" i="82"/>
  <c r="L56" i="82" s="1"/>
  <c r="K55" i="82"/>
  <c r="L55" i="82" s="1"/>
  <c r="K54" i="82"/>
  <c r="L54" i="82" s="1"/>
  <c r="L53" i="82"/>
  <c r="K53" i="82"/>
  <c r="K52" i="82"/>
  <c r="L52" i="82" s="1"/>
  <c r="L51" i="82"/>
  <c r="K51" i="82"/>
  <c r="L45" i="82"/>
  <c r="Q38" i="82"/>
  <c r="P38" i="82"/>
  <c r="M38" i="82"/>
  <c r="L38" i="82"/>
  <c r="K38" i="82"/>
  <c r="J38" i="82"/>
  <c r="I38" i="82"/>
  <c r="G38" i="82"/>
  <c r="F38" i="82"/>
  <c r="E38" i="82"/>
  <c r="D38" i="82"/>
  <c r="C38" i="82"/>
  <c r="B38" i="82"/>
  <c r="R37" i="82"/>
  <c r="M37" i="82"/>
  <c r="L37" i="82"/>
  <c r="K37" i="82"/>
  <c r="J37" i="82"/>
  <c r="Q36" i="82"/>
  <c r="P36" i="82"/>
  <c r="I36" i="82"/>
  <c r="G36" i="82"/>
  <c r="F36" i="82"/>
  <c r="E36" i="82"/>
  <c r="D36" i="82"/>
  <c r="C36" i="82"/>
  <c r="B36" i="82"/>
  <c r="N32" i="82"/>
  <c r="R32" i="82" s="1"/>
  <c r="N31" i="82"/>
  <c r="R31" i="82" s="1"/>
  <c r="N30" i="82"/>
  <c r="R30" i="82" s="1"/>
  <c r="N29" i="82"/>
  <c r="R29" i="82" s="1"/>
  <c r="N28" i="82"/>
  <c r="R28" i="82" s="1"/>
  <c r="N27" i="82"/>
  <c r="R27" i="82" s="1"/>
  <c r="N26" i="82"/>
  <c r="R26" i="82" s="1"/>
  <c r="N25" i="82"/>
  <c r="R25" i="82" s="1"/>
  <c r="N24" i="82"/>
  <c r="R24" i="82" s="1"/>
  <c r="N23" i="82"/>
  <c r="R23" i="82" s="1"/>
  <c r="Y23" i="82" s="1"/>
  <c r="N22" i="82"/>
  <c r="R22" i="82" s="1"/>
  <c r="Y22" i="82" s="1"/>
  <c r="N21" i="82"/>
  <c r="R21" i="82" s="1"/>
  <c r="Y21" i="82" s="1"/>
  <c r="N20" i="82"/>
  <c r="R20" i="82" s="1"/>
  <c r="Y20" i="82" s="1"/>
  <c r="N19" i="82"/>
  <c r="R19" i="82" s="1"/>
  <c r="Y19" i="82" s="1"/>
  <c r="N18" i="82"/>
  <c r="R18" i="82" s="1"/>
  <c r="Y18" i="82" s="1"/>
  <c r="N17" i="82"/>
  <c r="R17" i="82" s="1"/>
  <c r="Y17" i="82" s="1"/>
  <c r="N16" i="82"/>
  <c r="R16" i="82" s="1"/>
  <c r="Y16" i="82" s="1"/>
  <c r="N15" i="82"/>
  <c r="R15" i="82" s="1"/>
  <c r="Y15" i="82" s="1"/>
  <c r="N14" i="82"/>
  <c r="R14" i="82" s="1"/>
  <c r="Y14" i="82" s="1"/>
  <c r="N13" i="82"/>
  <c r="R13" i="82" s="1"/>
  <c r="Y13" i="82" s="1"/>
  <c r="N12" i="82"/>
  <c r="R12" i="82" s="1"/>
  <c r="Y12" i="82" s="1"/>
  <c r="N11" i="82"/>
  <c r="R11" i="82" s="1"/>
  <c r="N10" i="82"/>
  <c r="R10" i="82" s="1"/>
  <c r="N9" i="82"/>
  <c r="R9" i="82" s="1"/>
  <c r="N8" i="82"/>
  <c r="R8" i="82" s="1"/>
  <c r="S7" i="82"/>
  <c r="N7" i="82"/>
  <c r="R7" i="82" s="1"/>
  <c r="U1" i="82"/>
  <c r="S6" i="82"/>
  <c r="N6" i="82"/>
  <c r="R6" i="82" s="1"/>
  <c r="Y6" i="82" s="1"/>
  <c r="S5" i="82"/>
  <c r="N5" i="82"/>
  <c r="R5" i="82" s="1"/>
  <c r="S4" i="82"/>
  <c r="N4" i="82"/>
  <c r="R4" i="82" s="1"/>
  <c r="AD1" i="82"/>
  <c r="AB1" i="82"/>
  <c r="T1" i="82"/>
  <c r="B40" i="65"/>
  <c r="P39" i="65"/>
  <c r="P38" i="65"/>
  <c r="P37" i="65"/>
  <c r="O37" i="65"/>
  <c r="M37" i="65"/>
  <c r="L37" i="65"/>
  <c r="K37" i="65"/>
  <c r="I37" i="65"/>
  <c r="G37" i="65"/>
  <c r="F37" i="65"/>
  <c r="E37" i="65"/>
  <c r="D37" i="65"/>
  <c r="C37" i="65"/>
  <c r="B37" i="65"/>
  <c r="P35" i="65"/>
  <c r="P34" i="65"/>
  <c r="P33" i="65"/>
  <c r="P32" i="65"/>
  <c r="P31" i="65"/>
  <c r="P30" i="65"/>
  <c r="P29" i="65"/>
  <c r="P28" i="65"/>
  <c r="P27" i="65"/>
  <c r="P26" i="65"/>
  <c r="P25" i="65"/>
  <c r="P24" i="65"/>
  <c r="P23" i="65"/>
  <c r="P22" i="65"/>
  <c r="P21" i="65"/>
  <c r="P20" i="65"/>
  <c r="P19" i="65"/>
  <c r="P18" i="65"/>
  <c r="P17" i="65"/>
  <c r="P16" i="65"/>
  <c r="P15" i="65"/>
  <c r="P14" i="65"/>
  <c r="P13" i="65"/>
  <c r="P12" i="65"/>
  <c r="P11" i="65"/>
  <c r="P10" i="65"/>
  <c r="P9" i="65"/>
  <c r="P8" i="65"/>
  <c r="P7" i="65"/>
  <c r="P6" i="65"/>
  <c r="P5" i="65"/>
  <c r="U1" i="65"/>
  <c r="S1" i="65"/>
  <c r="S38" i="34"/>
  <c r="Q38" i="34"/>
  <c r="P38" i="34"/>
  <c r="O38" i="34"/>
  <c r="N38" i="34"/>
  <c r="M38" i="34"/>
  <c r="L38" i="34"/>
  <c r="I38" i="34"/>
  <c r="H38" i="34"/>
  <c r="F38" i="34"/>
  <c r="E38" i="34"/>
  <c r="D38" i="34"/>
  <c r="C38" i="34"/>
  <c r="T38" i="34" s="1"/>
  <c r="B38" i="34"/>
  <c r="P37" i="34"/>
  <c r="O37" i="34"/>
  <c r="N37" i="34"/>
  <c r="M37" i="34"/>
  <c r="S36" i="34"/>
  <c r="Q36" i="34"/>
  <c r="M36" i="34"/>
  <c r="L36" i="34"/>
  <c r="I36" i="34"/>
  <c r="H36" i="34"/>
  <c r="F36" i="34"/>
  <c r="E36" i="34"/>
  <c r="D36" i="34"/>
  <c r="C36" i="34"/>
  <c r="B36" i="34"/>
  <c r="T34" i="34"/>
  <c r="Q34" i="34"/>
  <c r="T33" i="34"/>
  <c r="Q33" i="34"/>
  <c r="J33" i="34"/>
  <c r="T32" i="34"/>
  <c r="Q32" i="34"/>
  <c r="J32" i="34"/>
  <c r="T31" i="34"/>
  <c r="Q31" i="34"/>
  <c r="J31" i="34"/>
  <c r="T30" i="34"/>
  <c r="Q30" i="34"/>
  <c r="J30" i="34"/>
  <c r="T29" i="34"/>
  <c r="Q29" i="34"/>
  <c r="J29" i="34"/>
  <c r="T28" i="34"/>
  <c r="Q28" i="34"/>
  <c r="J28" i="34"/>
  <c r="T27" i="34"/>
  <c r="Q27" i="34"/>
  <c r="J27" i="34"/>
  <c r="T26" i="34"/>
  <c r="Q26" i="34"/>
  <c r="J26" i="34"/>
  <c r="T25" i="34"/>
  <c r="Q25" i="34"/>
  <c r="J25" i="34"/>
  <c r="T24" i="34"/>
  <c r="Q24" i="34"/>
  <c r="J24" i="34"/>
  <c r="T23" i="34"/>
  <c r="Q23" i="34"/>
  <c r="J23" i="34"/>
  <c r="T22" i="34"/>
  <c r="Q22" i="34"/>
  <c r="J22" i="34"/>
  <c r="T21" i="34"/>
  <c r="Q21" i="34"/>
  <c r="J21" i="34"/>
  <c r="T20" i="34"/>
  <c r="Q20" i="34"/>
  <c r="J20" i="34"/>
  <c r="T19" i="34"/>
  <c r="Q19" i="34"/>
  <c r="J19" i="34"/>
  <c r="T18" i="34"/>
  <c r="Q18" i="34"/>
  <c r="J18" i="34"/>
  <c r="T17" i="34"/>
  <c r="Q17" i="34"/>
  <c r="J17" i="34"/>
  <c r="T16" i="34"/>
  <c r="Q16" i="34"/>
  <c r="J16" i="34"/>
  <c r="T15" i="34"/>
  <c r="Q15" i="34"/>
  <c r="J15" i="34"/>
  <c r="T14" i="34"/>
  <c r="Q14" i="34"/>
  <c r="J14" i="34"/>
  <c r="T13" i="34"/>
  <c r="Q13" i="34"/>
  <c r="J13" i="34"/>
  <c r="T12" i="34"/>
  <c r="Q12" i="34"/>
  <c r="J12" i="34"/>
  <c r="T11" i="34"/>
  <c r="Q11" i="34"/>
  <c r="J11" i="34"/>
  <c r="T10" i="34"/>
  <c r="Q10" i="34"/>
  <c r="J10" i="34"/>
  <c r="T9" i="34"/>
  <c r="Q9" i="34"/>
  <c r="J9" i="34"/>
  <c r="T8" i="34"/>
  <c r="Q8" i="34"/>
  <c r="J8" i="34"/>
  <c r="T7" i="34"/>
  <c r="Q7" i="34"/>
  <c r="J7" i="34"/>
  <c r="T6" i="34"/>
  <c r="Q6" i="34"/>
  <c r="J6" i="34"/>
  <c r="T5" i="34"/>
  <c r="Q5" i="34"/>
  <c r="J5" i="34"/>
  <c r="T4" i="34"/>
  <c r="Q4" i="34"/>
  <c r="J4" i="34"/>
  <c r="Y1" i="34"/>
  <c r="W1" i="34"/>
  <c r="Q38" i="32"/>
  <c r="P38" i="32"/>
  <c r="M38" i="32"/>
  <c r="L38" i="32"/>
  <c r="K38" i="32"/>
  <c r="J38" i="32"/>
  <c r="I38" i="32"/>
  <c r="G38" i="32"/>
  <c r="F38" i="32"/>
  <c r="E38" i="32"/>
  <c r="D38" i="32"/>
  <c r="C38" i="32"/>
  <c r="R38" i="32" s="1"/>
  <c r="B38" i="32"/>
  <c r="R37" i="32"/>
  <c r="M37" i="32"/>
  <c r="L37" i="32"/>
  <c r="K37" i="32"/>
  <c r="J37" i="32"/>
  <c r="Q36" i="32"/>
  <c r="P36" i="32"/>
  <c r="I36" i="32"/>
  <c r="G36" i="32"/>
  <c r="F36" i="32"/>
  <c r="E36" i="32"/>
  <c r="D36" i="32"/>
  <c r="C36" i="32"/>
  <c r="B36" i="32"/>
  <c r="R34" i="32"/>
  <c r="N34" i="32"/>
  <c r="N33" i="32"/>
  <c r="R33" i="32" s="1"/>
  <c r="N32" i="32"/>
  <c r="R32" i="32" s="1"/>
  <c r="N31" i="32"/>
  <c r="R31" i="32" s="1"/>
  <c r="R30" i="32"/>
  <c r="N30" i="32"/>
  <c r="N29" i="32"/>
  <c r="R29" i="32" s="1"/>
  <c r="N28" i="32"/>
  <c r="R28" i="32" s="1"/>
  <c r="N27" i="32"/>
  <c r="R27" i="32" s="1"/>
  <c r="N26" i="32"/>
  <c r="R26" i="32" s="1"/>
  <c r="N25" i="32"/>
  <c r="R25" i="32" s="1"/>
  <c r="N24" i="32"/>
  <c r="R24" i="32" s="1"/>
  <c r="N23" i="32"/>
  <c r="R23" i="32" s="1"/>
  <c r="N22" i="32"/>
  <c r="R22" i="32" s="1"/>
  <c r="R21" i="32"/>
  <c r="N21" i="32"/>
  <c r="N20" i="32"/>
  <c r="R20" i="32" s="1"/>
  <c r="N19" i="32"/>
  <c r="R19" i="32" s="1"/>
  <c r="N18" i="32"/>
  <c r="R18" i="32" s="1"/>
  <c r="N17" i="32"/>
  <c r="R17" i="32" s="1"/>
  <c r="N16" i="32"/>
  <c r="R16" i="32" s="1"/>
  <c r="N15" i="32"/>
  <c r="R15" i="32" s="1"/>
  <c r="N14" i="32"/>
  <c r="R14" i="32" s="1"/>
  <c r="N13" i="32"/>
  <c r="R13" i="32" s="1"/>
  <c r="N12" i="32"/>
  <c r="R12" i="32" s="1"/>
  <c r="N11" i="32"/>
  <c r="N10" i="32"/>
  <c r="R10" i="32" s="1"/>
  <c r="R9" i="32"/>
  <c r="N9" i="32"/>
  <c r="R8" i="32"/>
  <c r="N8" i="32"/>
  <c r="R7" i="32"/>
  <c r="N7" i="32"/>
  <c r="R6" i="32"/>
  <c r="N6" i="32"/>
  <c r="N5" i="32"/>
  <c r="R5" i="32" s="1"/>
  <c r="N4" i="32"/>
  <c r="R4" i="32" s="1"/>
  <c r="W1" i="32"/>
  <c r="U1" i="32"/>
  <c r="R39" i="30"/>
  <c r="S37" i="30"/>
  <c r="R37" i="30"/>
  <c r="P37" i="30"/>
  <c r="N37" i="30"/>
  <c r="M37" i="30"/>
  <c r="K37" i="30"/>
  <c r="J37" i="30"/>
  <c r="I37" i="30"/>
  <c r="H37" i="30"/>
  <c r="G37" i="30"/>
  <c r="D37" i="30"/>
  <c r="C37" i="30"/>
  <c r="B40" i="30" s="1"/>
  <c r="T35" i="30"/>
  <c r="Y35" i="30" s="1"/>
  <c r="T34" i="30"/>
  <c r="V34" i="30" s="1"/>
  <c r="T33" i="30"/>
  <c r="Y33" i="30" s="1"/>
  <c r="T32" i="30"/>
  <c r="T31" i="30"/>
  <c r="W31" i="30" s="1"/>
  <c r="T30" i="30"/>
  <c r="V30" i="30" s="1"/>
  <c r="T29" i="30"/>
  <c r="Y29" i="30" s="1"/>
  <c r="T28" i="30"/>
  <c r="Y28" i="30" s="1"/>
  <c r="T27" i="30"/>
  <c r="X27" i="30" s="1"/>
  <c r="T26" i="30"/>
  <c r="V26" i="30" s="1"/>
  <c r="T25" i="30"/>
  <c r="T24" i="30"/>
  <c r="Y24" i="30" s="1"/>
  <c r="T23" i="30"/>
  <c r="X23" i="30" s="1"/>
  <c r="T22" i="30"/>
  <c r="Y22" i="30" s="1"/>
  <c r="AH21" i="30"/>
  <c r="AG21" i="30"/>
  <c r="AF21" i="30"/>
  <c r="T21" i="30"/>
  <c r="V21" i="30" s="1"/>
  <c r="AH20" i="30"/>
  <c r="AG20" i="30"/>
  <c r="AF20" i="30"/>
  <c r="T20" i="30"/>
  <c r="Y20" i="30" s="1"/>
  <c r="AH19" i="30"/>
  <c r="AG19" i="30"/>
  <c r="AF19" i="30"/>
  <c r="T19" i="30"/>
  <c r="W19" i="30" s="1"/>
  <c r="AH18" i="30"/>
  <c r="AG18" i="30"/>
  <c r="AF18" i="30"/>
  <c r="T18" i="30"/>
  <c r="X18" i="30" s="1"/>
  <c r="AH17" i="30"/>
  <c r="AG17" i="30"/>
  <c r="AF17" i="30"/>
  <c r="T17" i="30"/>
  <c r="X17" i="30" s="1"/>
  <c r="AH16" i="30"/>
  <c r="AG16" i="30"/>
  <c r="AF16" i="30"/>
  <c r="T16" i="30"/>
  <c r="Y16" i="30" s="1"/>
  <c r="AH15" i="30"/>
  <c r="AG15" i="30"/>
  <c r="AF15" i="30"/>
  <c r="T15" i="30"/>
  <c r="W15" i="30" s="1"/>
  <c r="AH14" i="30"/>
  <c r="AG14" i="30"/>
  <c r="AF14" i="30"/>
  <c r="T14" i="30"/>
  <c r="V14" i="30" s="1"/>
  <c r="AH13" i="30"/>
  <c r="AG13" i="30"/>
  <c r="AF13" i="30"/>
  <c r="T13" i="30"/>
  <c r="AH12" i="30"/>
  <c r="AG12" i="30"/>
  <c r="AF12" i="30"/>
  <c r="T12" i="30"/>
  <c r="W12" i="30" s="1"/>
  <c r="AH11" i="30"/>
  <c r="AG11" i="30"/>
  <c r="AF11" i="30"/>
  <c r="T11" i="30"/>
  <c r="AH10" i="30"/>
  <c r="AG10" i="30"/>
  <c r="AF10" i="30"/>
  <c r="T10" i="30"/>
  <c r="W10" i="30" s="1"/>
  <c r="AM9" i="30"/>
  <c r="AL9" i="30"/>
  <c r="AH9" i="30"/>
  <c r="AG9" i="30"/>
  <c r="AF9" i="30"/>
  <c r="T9" i="30"/>
  <c r="W9" i="30" s="1"/>
  <c r="AM8" i="30"/>
  <c r="AH8" i="30"/>
  <c r="AG8" i="30"/>
  <c r="AF8" i="30"/>
  <c r="T8" i="30"/>
  <c r="V8" i="30" s="1"/>
  <c r="AH7" i="30"/>
  <c r="AG7" i="30"/>
  <c r="AF7" i="30"/>
  <c r="T7" i="30"/>
  <c r="Y7" i="30" s="1"/>
  <c r="AH6" i="30"/>
  <c r="AG6" i="30"/>
  <c r="AF6" i="30"/>
  <c r="T6" i="30"/>
  <c r="O32" i="30"/>
  <c r="O33" i="30" s="1"/>
  <c r="O34" i="30" s="1"/>
  <c r="O35" i="30" s="1"/>
  <c r="L6" i="30"/>
  <c r="L7" i="30" s="1"/>
  <c r="L8" i="30" s="1"/>
  <c r="L9" i="30" s="1"/>
  <c r="L10" i="30" s="1"/>
  <c r="L11" i="30" s="1"/>
  <c r="L12" i="30" s="1"/>
  <c r="L13" i="30" s="1"/>
  <c r="L14" i="30" s="1"/>
  <c r="L15" i="30" s="1"/>
  <c r="L16" i="30" s="1"/>
  <c r="L17" i="30" s="1"/>
  <c r="L18" i="30" s="1"/>
  <c r="L19" i="30" s="1"/>
  <c r="L20" i="30" s="1"/>
  <c r="L21" i="30" s="1"/>
  <c r="L22" i="30" s="1"/>
  <c r="L23" i="30" s="1"/>
  <c r="L24" i="30" s="1"/>
  <c r="L25" i="30" s="1"/>
  <c r="L26" i="30" s="1"/>
  <c r="L27" i="30" s="1"/>
  <c r="L28" i="30" s="1"/>
  <c r="L29" i="30" s="1"/>
  <c r="L30" i="30" s="1"/>
  <c r="L31" i="30" s="1"/>
  <c r="L32" i="30" s="1"/>
  <c r="L33" i="30" s="1"/>
  <c r="L34" i="30" s="1"/>
  <c r="L35" i="30" s="1"/>
  <c r="AH5" i="30"/>
  <c r="AG5" i="30"/>
  <c r="AF5" i="30"/>
  <c r="T5" i="30"/>
  <c r="Y5" i="30" s="1"/>
  <c r="A3" i="30"/>
  <c r="AC1" i="30"/>
  <c r="AA1" i="30"/>
  <c r="F58" i="29"/>
  <c r="F57" i="29"/>
  <c r="F56" i="29"/>
  <c r="F55" i="29"/>
  <c r="F54" i="29"/>
  <c r="F53" i="29"/>
  <c r="F52" i="29"/>
  <c r="F51" i="29"/>
  <c r="F50" i="29"/>
  <c r="F49" i="29"/>
  <c r="F48" i="29"/>
  <c r="F47" i="29"/>
  <c r="H46" i="29"/>
  <c r="G46" i="29"/>
  <c r="F46" i="29"/>
  <c r="F45" i="29"/>
  <c r="P38" i="29"/>
  <c r="M38" i="29"/>
  <c r="L38" i="29"/>
  <c r="K38" i="29"/>
  <c r="J38" i="29"/>
  <c r="I38" i="29"/>
  <c r="G38" i="29"/>
  <c r="F38" i="29"/>
  <c r="E38" i="29"/>
  <c r="D38" i="29"/>
  <c r="C38" i="29"/>
  <c r="B38" i="29"/>
  <c r="R37" i="29"/>
  <c r="M37" i="29"/>
  <c r="L37" i="29"/>
  <c r="K37" i="29"/>
  <c r="J37" i="29"/>
  <c r="P36" i="29"/>
  <c r="G36" i="29"/>
  <c r="F36" i="29"/>
  <c r="E36" i="29"/>
  <c r="D36" i="29"/>
  <c r="C36" i="29"/>
  <c r="T33" i="29"/>
  <c r="N33" i="29"/>
  <c r="T32" i="29"/>
  <c r="N32" i="29"/>
  <c r="T31" i="29"/>
  <c r="N31" i="29"/>
  <c r="T30" i="29"/>
  <c r="N30" i="29"/>
  <c r="T29" i="29"/>
  <c r="N29" i="29"/>
  <c r="T28" i="29"/>
  <c r="N28" i="29"/>
  <c r="R28" i="29" s="1"/>
  <c r="T27" i="29"/>
  <c r="N27" i="29"/>
  <c r="T26" i="29"/>
  <c r="N26" i="29"/>
  <c r="R26" i="29" s="1"/>
  <c r="T25" i="29"/>
  <c r="N25" i="29"/>
  <c r="R25" i="29" s="1"/>
  <c r="T24" i="29"/>
  <c r="N24" i="29"/>
  <c r="R24" i="29" s="1"/>
  <c r="T23" i="29"/>
  <c r="N23" i="29"/>
  <c r="T22" i="29"/>
  <c r="N22" i="29"/>
  <c r="R22" i="29" s="1"/>
  <c r="T21" i="29"/>
  <c r="N21" i="29"/>
  <c r="T20" i="29"/>
  <c r="N20" i="29"/>
  <c r="R20" i="29" s="1"/>
  <c r="T19" i="29"/>
  <c r="N19" i="29"/>
  <c r="T18" i="29"/>
  <c r="N18" i="29"/>
  <c r="T17" i="29"/>
  <c r="N17" i="29"/>
  <c r="T16" i="29"/>
  <c r="N16" i="29"/>
  <c r="T15" i="29"/>
  <c r="S15" i="29"/>
  <c r="N15" i="29"/>
  <c r="T14" i="29"/>
  <c r="N14" i="29"/>
  <c r="T13" i="29"/>
  <c r="N13" i="29"/>
  <c r="T12" i="29"/>
  <c r="N12" i="29"/>
  <c r="T11" i="29"/>
  <c r="S11" i="29"/>
  <c r="N11" i="29"/>
  <c r="T10" i="29"/>
  <c r="S10" i="29"/>
  <c r="N10" i="29"/>
  <c r="R10" i="29" s="1"/>
  <c r="T9" i="29"/>
  <c r="S9" i="29"/>
  <c r="N9" i="29"/>
  <c r="R9" i="29" s="1"/>
  <c r="T8" i="29"/>
  <c r="S8" i="29"/>
  <c r="N8" i="29"/>
  <c r="R8" i="29" s="1"/>
  <c r="T7" i="29"/>
  <c r="S7" i="29"/>
  <c r="N7" i="29"/>
  <c r="R7" i="29" s="1"/>
  <c r="T6" i="29"/>
  <c r="S6" i="29"/>
  <c r="N6" i="29"/>
  <c r="R6" i="29" s="1"/>
  <c r="T5" i="29"/>
  <c r="S5" i="29"/>
  <c r="N5" i="29"/>
  <c r="R5" i="29" s="1"/>
  <c r="T4" i="29"/>
  <c r="T1" i="29" s="1"/>
  <c r="Q4" i="29"/>
  <c r="N4" i="29"/>
  <c r="Y1" i="29"/>
  <c r="W1" i="29"/>
  <c r="N39" i="28"/>
  <c r="M39" i="28"/>
  <c r="L39" i="28"/>
  <c r="K39" i="28"/>
  <c r="I39" i="28"/>
  <c r="H39" i="28"/>
  <c r="E39" i="28"/>
  <c r="D39" i="28"/>
  <c r="C39" i="28"/>
  <c r="O39" i="28" s="1"/>
  <c r="B39" i="28"/>
  <c r="N37" i="28"/>
  <c r="M37" i="28"/>
  <c r="L37" i="28"/>
  <c r="K37" i="28"/>
  <c r="I37" i="28"/>
  <c r="H37" i="28"/>
  <c r="F37" i="28"/>
  <c r="E37" i="28"/>
  <c r="D37" i="28"/>
  <c r="C37" i="28"/>
  <c r="B40" i="28" s="1"/>
  <c r="B37" i="28"/>
  <c r="O35" i="28"/>
  <c r="O34" i="28"/>
  <c r="O33" i="28"/>
  <c r="O32" i="28"/>
  <c r="O31" i="28"/>
  <c r="O30" i="28"/>
  <c r="O29" i="28"/>
  <c r="O28" i="28"/>
  <c r="O27" i="28"/>
  <c r="O26" i="28"/>
  <c r="O25" i="28"/>
  <c r="O24" i="28"/>
  <c r="O23" i="28"/>
  <c r="O22" i="28"/>
  <c r="O21" i="28"/>
  <c r="O20" i="28"/>
  <c r="O19" i="28"/>
  <c r="O18" i="28"/>
  <c r="O17" i="28"/>
  <c r="O16" i="28"/>
  <c r="O15" i="28"/>
  <c r="O14" i="28"/>
  <c r="O13" i="28"/>
  <c r="O12" i="28"/>
  <c r="O11" i="28"/>
  <c r="O10" i="28"/>
  <c r="O9" i="28"/>
  <c r="O8" i="28"/>
  <c r="O7" i="28"/>
  <c r="O6" i="28"/>
  <c r="F5" i="1" s="1"/>
  <c r="O5" i="28"/>
  <c r="T1" i="28"/>
  <c r="R1" i="28"/>
  <c r="K37" i="68"/>
  <c r="G37" i="68"/>
  <c r="H37" i="68" s="1"/>
  <c r="K36" i="68"/>
  <c r="G36" i="68"/>
  <c r="H36" i="68" s="1"/>
  <c r="K35" i="68"/>
  <c r="G35" i="68"/>
  <c r="H35" i="68" s="1"/>
  <c r="K34" i="68"/>
  <c r="G34" i="68"/>
  <c r="H34" i="68" s="1"/>
  <c r="K31" i="68"/>
  <c r="G31" i="68"/>
  <c r="H31" i="68" s="1"/>
  <c r="K30" i="68"/>
  <c r="G30" i="68"/>
  <c r="H30" i="68" s="1"/>
  <c r="K29" i="68"/>
  <c r="G29" i="68"/>
  <c r="H29" i="68" s="1"/>
  <c r="K24" i="68"/>
  <c r="G24" i="68"/>
  <c r="H24" i="68" s="1"/>
  <c r="K23" i="68"/>
  <c r="G23" i="68"/>
  <c r="H23" i="68" s="1"/>
  <c r="K22" i="68"/>
  <c r="G22" i="68"/>
  <c r="H22" i="68" s="1"/>
  <c r="K21" i="68"/>
  <c r="G21" i="68"/>
  <c r="H21" i="68" s="1"/>
  <c r="K20" i="68"/>
  <c r="G20" i="68"/>
  <c r="H20" i="68" s="1"/>
  <c r="K19" i="68"/>
  <c r="G19" i="68"/>
  <c r="H19" i="68" s="1"/>
  <c r="K18" i="68"/>
  <c r="G18" i="68"/>
  <c r="H18" i="68" s="1"/>
  <c r="K17" i="68"/>
  <c r="G17" i="68"/>
  <c r="H17" i="68" s="1"/>
  <c r="K16" i="68"/>
  <c r="G16" i="68"/>
  <c r="H16" i="68" s="1"/>
  <c r="K15" i="68"/>
  <c r="G15" i="68"/>
  <c r="H15" i="68" s="1"/>
  <c r="T14" i="68"/>
  <c r="W14" i="68" s="1"/>
  <c r="Z14" i="68" s="1"/>
  <c r="AC14" i="68" s="1"/>
  <c r="K14" i="68"/>
  <c r="G14" i="68"/>
  <c r="H14" i="68" s="1"/>
  <c r="T13" i="68"/>
  <c r="W13" i="68" s="1"/>
  <c r="Z13" i="68" s="1"/>
  <c r="AC13" i="68" s="1"/>
  <c r="K13" i="68"/>
  <c r="G13" i="68"/>
  <c r="H13" i="68" s="1"/>
  <c r="T12" i="68"/>
  <c r="W12" i="68" s="1"/>
  <c r="Z12" i="68" s="1"/>
  <c r="AC12" i="68" s="1"/>
  <c r="K12" i="68"/>
  <c r="G12" i="68"/>
  <c r="H12" i="68" s="1"/>
  <c r="T11" i="68"/>
  <c r="W11" i="68" s="1"/>
  <c r="Z11" i="68" s="1"/>
  <c r="AC11" i="68" s="1"/>
  <c r="K11" i="68"/>
  <c r="G11" i="68"/>
  <c r="H11" i="68" s="1"/>
  <c r="T10" i="68"/>
  <c r="W10" i="68" s="1"/>
  <c r="Z10" i="68" s="1"/>
  <c r="AC10" i="68" s="1"/>
  <c r="K10" i="68"/>
  <c r="G10" i="68"/>
  <c r="H10" i="68" s="1"/>
  <c r="T9" i="68"/>
  <c r="W9" i="68" s="1"/>
  <c r="Z9" i="68" s="1"/>
  <c r="AC9" i="68" s="1"/>
  <c r="K9" i="68"/>
  <c r="G9" i="68"/>
  <c r="H9" i="68" s="1"/>
  <c r="T8" i="68"/>
  <c r="W8" i="68" s="1"/>
  <c r="Z8" i="68" s="1"/>
  <c r="AC8" i="68" s="1"/>
  <c r="K8" i="68"/>
  <c r="G8" i="68"/>
  <c r="H8" i="68" s="1"/>
  <c r="T7" i="68"/>
  <c r="W7" i="68" s="1"/>
  <c r="Z7" i="68" s="1"/>
  <c r="AC7" i="68" s="1"/>
  <c r="K7" i="68"/>
  <c r="G7" i="68"/>
  <c r="H7" i="68" s="1"/>
  <c r="T6" i="68"/>
  <c r="W6" i="68" s="1"/>
  <c r="Z6" i="68" s="1"/>
  <c r="AC6" i="68" s="1"/>
  <c r="K6" i="68"/>
  <c r="G6" i="68"/>
  <c r="H6" i="68" s="1"/>
  <c r="T5" i="68"/>
  <c r="W5" i="68" s="1"/>
  <c r="Z5" i="68" s="1"/>
  <c r="AC5" i="68" s="1"/>
  <c r="K5" i="68"/>
  <c r="G5" i="68"/>
  <c r="H5" i="68" s="1"/>
  <c r="AC4" i="68"/>
  <c r="K4" i="68"/>
  <c r="G4" i="68"/>
  <c r="H4" i="68" s="1"/>
  <c r="T3" i="68"/>
  <c r="W3" i="68" s="1"/>
  <c r="Z3" i="68" s="1"/>
  <c r="AC3" i="68" s="1"/>
  <c r="K3" i="68"/>
  <c r="G3" i="68"/>
  <c r="H3" i="68" s="1"/>
  <c r="I1" i="68"/>
  <c r="F1" i="68"/>
  <c r="I38" i="1"/>
  <c r="K36" i="1"/>
  <c r="I37" i="1"/>
  <c r="F37" i="87" l="1"/>
  <c r="B39" i="87"/>
  <c r="Y7" i="82"/>
  <c r="Y5" i="82"/>
  <c r="Y9" i="82"/>
  <c r="Y11" i="82"/>
  <c r="Y4" i="82"/>
  <c r="X4" i="82"/>
  <c r="Y8" i="82"/>
  <c r="Y10" i="82"/>
  <c r="S1" i="82"/>
  <c r="B39" i="34"/>
  <c r="V35" i="30"/>
  <c r="W35" i="30"/>
  <c r="X35" i="30"/>
  <c r="X32" i="82"/>
  <c r="Y32" i="82"/>
  <c r="X31" i="82"/>
  <c r="Y31" i="82"/>
  <c r="X30" i="82"/>
  <c r="Y30" i="82"/>
  <c r="X29" i="82"/>
  <c r="Y29" i="82"/>
  <c r="X28" i="82"/>
  <c r="Y28" i="82"/>
  <c r="X27" i="82"/>
  <c r="Y27" i="82"/>
  <c r="X26" i="82"/>
  <c r="Y26" i="82"/>
  <c r="Y25" i="82"/>
  <c r="X25" i="82"/>
  <c r="X24" i="82"/>
  <c r="Y24" i="82"/>
  <c r="H10" i="1"/>
  <c r="F6" i="1"/>
  <c r="N8" i="87"/>
  <c r="H8" i="1"/>
  <c r="H6" i="1"/>
  <c r="H7" i="1"/>
  <c r="F9" i="1"/>
  <c r="F10" i="1"/>
  <c r="F8" i="1"/>
  <c r="G38" i="1"/>
  <c r="L14" i="61"/>
  <c r="H14" i="1"/>
  <c r="H38" i="1"/>
  <c r="X6" i="82"/>
  <c r="V6" i="30"/>
  <c r="N5" i="87"/>
  <c r="N13" i="87"/>
  <c r="M17" i="87"/>
  <c r="N20" i="87"/>
  <c r="N6" i="87"/>
  <c r="M10" i="87"/>
  <c r="N14" i="87"/>
  <c r="M18" i="87"/>
  <c r="N21" i="87"/>
  <c r="N7" i="87"/>
  <c r="N11" i="87"/>
  <c r="M15" i="87"/>
  <c r="M4" i="87"/>
  <c r="N12" i="87"/>
  <c r="M16" i="87"/>
  <c r="M19" i="87"/>
  <c r="G9" i="1"/>
  <c r="X8" i="82"/>
  <c r="X10" i="82"/>
  <c r="X12" i="82"/>
  <c r="X14" i="82"/>
  <c r="X16" i="82"/>
  <c r="X18" i="82"/>
  <c r="X20" i="82"/>
  <c r="X22" i="82"/>
  <c r="X7" i="82"/>
  <c r="X9" i="82"/>
  <c r="X11" i="82"/>
  <c r="X13" i="82"/>
  <c r="X15" i="82"/>
  <c r="X17" i="82"/>
  <c r="X19" i="82"/>
  <c r="X21" i="82"/>
  <c r="X23" i="82"/>
  <c r="D38" i="30"/>
  <c r="X5" i="82"/>
  <c r="W36" i="82"/>
  <c r="G1" i="68"/>
  <c r="H1" i="68" s="1"/>
  <c r="N39" i="30"/>
  <c r="L10" i="61"/>
  <c r="N9" i="87"/>
  <c r="N17" i="87"/>
  <c r="N16" i="87"/>
  <c r="G6" i="1"/>
  <c r="G11" i="1"/>
  <c r="G12" i="1"/>
  <c r="G14" i="1"/>
  <c r="G4" i="1"/>
  <c r="X6" i="30"/>
  <c r="N27" i="87"/>
  <c r="X20" i="30"/>
  <c r="I47" i="30"/>
  <c r="X16" i="30"/>
  <c r="X10" i="30"/>
  <c r="L5" i="61"/>
  <c r="L6" i="61"/>
  <c r="M5" i="87"/>
  <c r="M6" i="87"/>
  <c r="M7" i="87"/>
  <c r="M8" i="87"/>
  <c r="M9" i="87"/>
  <c r="M12" i="87"/>
  <c r="N15" i="87"/>
  <c r="N26" i="87"/>
  <c r="M30" i="87"/>
  <c r="M31" i="87"/>
  <c r="N4" i="87"/>
  <c r="M22" i="87"/>
  <c r="M23" i="87"/>
  <c r="M24" i="87"/>
  <c r="N25" i="87"/>
  <c r="N29" i="87"/>
  <c r="N19" i="87"/>
  <c r="N28" i="87"/>
  <c r="J38" i="53"/>
  <c r="M36" i="53"/>
  <c r="B39" i="53"/>
  <c r="G5" i="1"/>
  <c r="G7" i="1"/>
  <c r="G8" i="1"/>
  <c r="B37" i="59"/>
  <c r="W6" i="30"/>
  <c r="X9" i="30"/>
  <c r="W8" i="30"/>
  <c r="X8" i="30"/>
  <c r="V5" i="30"/>
  <c r="V7" i="30"/>
  <c r="Y9" i="30"/>
  <c r="Y10" i="30"/>
  <c r="Y17" i="30"/>
  <c r="X30" i="30"/>
  <c r="X31" i="30"/>
  <c r="I46" i="30"/>
  <c r="W5" i="30"/>
  <c r="Y6" i="30"/>
  <c r="W7" i="30"/>
  <c r="Y8" i="30"/>
  <c r="V9" i="30"/>
  <c r="V10" i="30"/>
  <c r="V17" i="30"/>
  <c r="Y31" i="30"/>
  <c r="X5" i="30"/>
  <c r="X7" i="30"/>
  <c r="W17" i="30"/>
  <c r="X21" i="30"/>
  <c r="V31" i="30"/>
  <c r="X22" i="30"/>
  <c r="D39" i="30"/>
  <c r="R30" i="29"/>
  <c r="R31" i="29"/>
  <c r="R32" i="29"/>
  <c r="R4" i="29"/>
  <c r="F4" i="1" s="1"/>
  <c r="R12" i="29"/>
  <c r="F12" i="1" s="1"/>
  <c r="R13" i="29"/>
  <c r="R14" i="29"/>
  <c r="F14" i="1" s="1"/>
  <c r="R16" i="29"/>
  <c r="R18" i="29"/>
  <c r="R19" i="29"/>
  <c r="R15" i="29"/>
  <c r="W34" i="30"/>
  <c r="X34" i="30"/>
  <c r="Y34" i="30"/>
  <c r="R33" i="29"/>
  <c r="V33" i="30"/>
  <c r="W33" i="30"/>
  <c r="X33" i="30"/>
  <c r="V32" i="30"/>
  <c r="X32" i="30"/>
  <c r="Y32" i="30"/>
  <c r="W32" i="30"/>
  <c r="M32" i="87"/>
  <c r="W30" i="30"/>
  <c r="Y30" i="30"/>
  <c r="R29" i="29"/>
  <c r="Q38" i="29"/>
  <c r="J36" i="53"/>
  <c r="Z18" i="53"/>
  <c r="V29" i="30"/>
  <c r="W29" i="30"/>
  <c r="X29" i="30"/>
  <c r="R27" i="29"/>
  <c r="V28" i="30"/>
  <c r="W28" i="30"/>
  <c r="X28" i="30"/>
  <c r="X26" i="30"/>
  <c r="Y27" i="30"/>
  <c r="G49" i="30"/>
  <c r="V27" i="30"/>
  <c r="I49" i="30"/>
  <c r="W27" i="30"/>
  <c r="W26" i="30"/>
  <c r="Y26" i="30"/>
  <c r="J36" i="32"/>
  <c r="J39" i="30"/>
  <c r="Y25" i="30"/>
  <c r="V25" i="30"/>
  <c r="W25" i="30"/>
  <c r="X25" i="30"/>
  <c r="R23" i="29"/>
  <c r="V24" i="30"/>
  <c r="W24" i="30"/>
  <c r="X24" i="30"/>
  <c r="W23" i="30"/>
  <c r="M21" i="87"/>
  <c r="I36" i="77"/>
  <c r="Y23" i="30"/>
  <c r="V23" i="30"/>
  <c r="V22" i="30"/>
  <c r="W22" i="30"/>
  <c r="R21" i="29"/>
  <c r="M20" i="87"/>
  <c r="W21" i="30"/>
  <c r="Y21" i="30"/>
  <c r="V20" i="30"/>
  <c r="G48" i="30"/>
  <c r="W20" i="30"/>
  <c r="I48" i="30"/>
  <c r="J36" i="59"/>
  <c r="X19" i="30"/>
  <c r="R17" i="29"/>
  <c r="Y19" i="30"/>
  <c r="V19" i="30"/>
  <c r="V18" i="30"/>
  <c r="Y18" i="30"/>
  <c r="W18" i="30"/>
  <c r="G36" i="61"/>
  <c r="V16" i="30"/>
  <c r="W16" i="30"/>
  <c r="J38" i="34"/>
  <c r="X15" i="30"/>
  <c r="G13" i="1"/>
  <c r="Y15" i="30"/>
  <c r="V15" i="30"/>
  <c r="K36" i="29"/>
  <c r="J36" i="34"/>
  <c r="B37" i="32"/>
  <c r="M14" i="87"/>
  <c r="X14" i="30"/>
  <c r="M13" i="87"/>
  <c r="W14" i="30"/>
  <c r="Y14" i="30"/>
  <c r="N36" i="29"/>
  <c r="I40" i="1"/>
  <c r="I39" i="1" s="1"/>
  <c r="X13" i="30"/>
  <c r="Y13" i="30"/>
  <c r="V13" i="30"/>
  <c r="G47" i="30"/>
  <c r="W13" i="30"/>
  <c r="T36" i="34"/>
  <c r="Q36" i="29"/>
  <c r="N38" i="32"/>
  <c r="O37" i="28"/>
  <c r="S1" i="29"/>
  <c r="M11" i="87"/>
  <c r="G36" i="87"/>
  <c r="X12" i="30"/>
  <c r="K36" i="82"/>
  <c r="B37" i="82"/>
  <c r="N36" i="82"/>
  <c r="Y12" i="30"/>
  <c r="V12" i="30"/>
  <c r="N36" i="32"/>
  <c r="B39" i="32" s="1"/>
  <c r="R11" i="32"/>
  <c r="R36" i="32" s="1"/>
  <c r="B38" i="28"/>
  <c r="F7" i="1"/>
  <c r="R11" i="29"/>
  <c r="F11" i="1" s="1"/>
  <c r="N38" i="29"/>
  <c r="K36" i="87"/>
  <c r="G38" i="87"/>
  <c r="N10" i="87"/>
  <c r="V11" i="30"/>
  <c r="W11" i="30"/>
  <c r="X11" i="30"/>
  <c r="T37" i="30"/>
  <c r="G46" i="30"/>
  <c r="Y11" i="30"/>
  <c r="T39" i="30"/>
  <c r="J36" i="61"/>
  <c r="G38" i="61"/>
  <c r="Q6" i="77"/>
  <c r="S32" i="77" s="1"/>
  <c r="F36" i="77"/>
  <c r="F38" i="77"/>
  <c r="N38" i="82"/>
  <c r="B39" i="82" l="1"/>
  <c r="B39" i="29"/>
  <c r="Y36" i="82"/>
  <c r="B9" i="1"/>
  <c r="G10" i="1"/>
  <c r="B10" i="1" s="1"/>
  <c r="B6" i="1"/>
  <c r="C6" i="1"/>
  <c r="C8" i="1"/>
  <c r="B11" i="1"/>
  <c r="C11" i="1"/>
  <c r="B12" i="1"/>
  <c r="C12" i="1"/>
  <c r="B8" i="1"/>
  <c r="F13" i="1"/>
  <c r="B13" i="1" s="1"/>
  <c r="C14" i="1"/>
  <c r="B14" i="1"/>
  <c r="B7" i="1"/>
  <c r="C7" i="1"/>
  <c r="B5" i="1"/>
  <c r="C5" i="1"/>
  <c r="L36" i="61"/>
  <c r="L37" i="61" s="1"/>
  <c r="X36" i="82"/>
  <c r="N36" i="87"/>
  <c r="N37" i="87" s="1"/>
  <c r="B4" i="1"/>
  <c r="R36" i="29"/>
  <c r="S20" i="77"/>
  <c r="U20" i="77" s="1"/>
  <c r="S22" i="77"/>
  <c r="U22" i="77" s="1"/>
  <c r="S12" i="77"/>
  <c r="U12" i="77" s="1"/>
  <c r="S8" i="77"/>
  <c r="T8" i="77" s="1"/>
  <c r="S29" i="77"/>
  <c r="U29" i="77" s="1"/>
  <c r="S28" i="77"/>
  <c r="U28" i="77" s="1"/>
  <c r="S34" i="77"/>
  <c r="T34" i="77" s="1"/>
  <c r="S25" i="77"/>
  <c r="T25" i="77" s="1"/>
  <c r="S24" i="77"/>
  <c r="U24" i="77" s="1"/>
  <c r="S9" i="77"/>
  <c r="T9" i="77" s="1"/>
  <c r="S19" i="77"/>
  <c r="T19" i="77" s="1"/>
  <c r="S14" i="77"/>
  <c r="U14" i="77" s="1"/>
  <c r="S13" i="77"/>
  <c r="U13" i="77" s="1"/>
  <c r="S36" i="77"/>
  <c r="U36" i="77" s="1"/>
  <c r="S27" i="77"/>
  <c r="U27" i="77" s="1"/>
  <c r="S10" i="77"/>
  <c r="U10" i="77" s="1"/>
  <c r="S33" i="77"/>
  <c r="T33" i="77" s="1"/>
  <c r="S17" i="77"/>
  <c r="T17" i="77" s="1"/>
  <c r="M36" i="87"/>
  <c r="M37" i="87" s="1"/>
  <c r="X37" i="30"/>
  <c r="X38" i="30" s="1"/>
  <c r="H37" i="1"/>
  <c r="H40" i="1"/>
  <c r="H39" i="1" s="1"/>
  <c r="Y37" i="30"/>
  <c r="Y38" i="30" s="1"/>
  <c r="W37" i="30"/>
  <c r="W38" i="30" s="1"/>
  <c r="V37" i="30"/>
  <c r="V38" i="30" s="1"/>
  <c r="R38" i="29"/>
  <c r="F38" i="1"/>
  <c r="T32" i="77"/>
  <c r="U32" i="77"/>
  <c r="S31" i="77"/>
  <c r="U31" i="77" s="1"/>
  <c r="S16" i="77"/>
  <c r="U16" i="77" s="1"/>
  <c r="S30" i="77"/>
  <c r="T30" i="77" s="1"/>
  <c r="S15" i="77"/>
  <c r="T15" i="77" s="1"/>
  <c r="S18" i="77"/>
  <c r="U18" i="77" s="1"/>
  <c r="S23" i="77"/>
  <c r="T23" i="77" s="1"/>
  <c r="S6" i="77"/>
  <c r="T6" i="77" s="1"/>
  <c r="S35" i="77"/>
  <c r="T35" i="77" s="1"/>
  <c r="S26" i="77"/>
  <c r="U26" i="77" s="1"/>
  <c r="S11" i="77"/>
  <c r="U11" i="77" s="1"/>
  <c r="S7" i="77"/>
  <c r="T7" i="77" s="1"/>
  <c r="S21" i="77"/>
  <c r="R38" i="82"/>
  <c r="R36" i="82"/>
  <c r="C10" i="1" l="1"/>
  <c r="B37" i="1"/>
  <c r="M39" i="87"/>
  <c r="C4" i="1"/>
  <c r="T36" i="77"/>
  <c r="V41" i="30"/>
  <c r="F40" i="1"/>
  <c r="F39" i="1" s="1"/>
  <c r="U8" i="77"/>
  <c r="F37" i="1"/>
  <c r="U9" i="77"/>
  <c r="T22" i="77"/>
  <c r="U25" i="77"/>
  <c r="T12" i="77"/>
  <c r="T27" i="77"/>
  <c r="T28" i="77"/>
  <c r="U17" i="77"/>
  <c r="U34" i="77"/>
  <c r="U19" i="77"/>
  <c r="T24" i="77"/>
  <c r="T20" i="77"/>
  <c r="T13" i="77"/>
  <c r="T29" i="77"/>
  <c r="U7" i="77"/>
  <c r="T10" i="77"/>
  <c r="T11" i="77"/>
  <c r="T14" i="77"/>
  <c r="U23" i="77"/>
  <c r="T16" i="77"/>
  <c r="U33" i="77"/>
  <c r="U30" i="77"/>
  <c r="U15" i="77"/>
  <c r="U35" i="77"/>
  <c r="U6" i="77"/>
  <c r="G40" i="1"/>
  <c r="G39" i="1" s="1"/>
  <c r="G37" i="1"/>
  <c r="B38" i="1"/>
  <c r="C38" i="1"/>
  <c r="T26" i="77"/>
  <c r="T18" i="77"/>
  <c r="T31" i="77"/>
  <c r="T21" i="77"/>
  <c r="U21" i="77"/>
  <c r="B40" i="1" l="1"/>
  <c r="B39" i="1" s="1"/>
  <c r="C37" i="1"/>
  <c r="C40" i="1"/>
  <c r="C39" i="1" s="1"/>
  <c r="E13" i="93"/>
  <c r="J13" i="93" l="1"/>
  <c r="H13" i="1" s="1"/>
  <c r="C13" i="1" s="1"/>
  <c r="F36" i="93"/>
  <c r="F38" i="93"/>
  <c r="E9" i="93"/>
  <c r="J9" i="93" s="1"/>
  <c r="H9" i="1" s="1"/>
  <c r="C9" i="1" s="1"/>
  <c r="M13" i="93" l="1"/>
  <c r="L13" i="93"/>
  <c r="E38" i="93"/>
  <c r="M9" i="93"/>
  <c r="L9" i="93"/>
  <c r="J36" i="93"/>
  <c r="E36" i="93"/>
  <c r="B39" i="93" s="1"/>
  <c r="L36" i="93" l="1"/>
  <c r="L37" i="93" s="1"/>
  <c r="M36" i="93"/>
  <c r="M37" i="93" s="1"/>
  <c r="L39" i="93" l="1"/>
</calcChain>
</file>

<file path=xl/sharedStrings.xml><?xml version="1.0" encoding="utf-8"?>
<sst xmlns="http://schemas.openxmlformats.org/spreadsheetml/2006/main" count="1133" uniqueCount="331">
  <si>
    <t>Clics</t>
  </si>
  <si>
    <t>Cashout</t>
  </si>
  <si>
    <t>Lynkar</t>
  </si>
  <si>
    <t>ClixSense</t>
  </si>
  <si>
    <t>Primsia</t>
  </si>
  <si>
    <t>YouGetProfit</t>
  </si>
  <si>
    <t>Sous Total</t>
  </si>
  <si>
    <t>Invest</t>
  </si>
  <si>
    <t>Twickerz</t>
  </si>
  <si>
    <t>PaidVerts</t>
  </si>
  <si>
    <t>KarateClix</t>
  </si>
  <si>
    <t>$</t>
  </si>
  <si>
    <t>$/jour</t>
  </si>
  <si>
    <t>Moi</t>
  </si>
  <si>
    <t>Filleuls</t>
  </si>
  <si>
    <t>Balance</t>
  </si>
  <si>
    <t>Moyenne</t>
  </si>
  <si>
    <t>Prix</t>
  </si>
  <si>
    <t>Revenue Share</t>
  </si>
  <si>
    <t>Site</t>
  </si>
  <si>
    <t>Date demande</t>
  </si>
  <si>
    <t>Somme demandée</t>
  </si>
  <si>
    <t>Somme reçue</t>
  </si>
  <si>
    <t>Frais</t>
  </si>
  <si>
    <t>Méthode</t>
  </si>
  <si>
    <t>Date réception</t>
  </si>
  <si>
    <t>PayPal</t>
  </si>
  <si>
    <t>€ :</t>
  </si>
  <si>
    <t>Neobux</t>
  </si>
  <si>
    <t>Autopay</t>
  </si>
  <si>
    <t>%</t>
  </si>
  <si>
    <t>Paypal</t>
  </si>
  <si>
    <t>2I2eEXOxMrWU</t>
  </si>
  <si>
    <t>Scarlet-Clicks</t>
  </si>
  <si>
    <t>Sûr/jour</t>
  </si>
  <si>
    <t>En test/jour</t>
  </si>
  <si>
    <t>Coût total</t>
  </si>
  <si>
    <t>Profit total</t>
  </si>
  <si>
    <t>Gain total</t>
  </si>
  <si>
    <t>Moyenne / jour</t>
  </si>
  <si>
    <t>SmartClickx</t>
  </si>
  <si>
    <t>Date</t>
  </si>
  <si>
    <t>Total</t>
  </si>
  <si>
    <t>Payza</t>
  </si>
  <si>
    <t>Reçu</t>
  </si>
  <si>
    <t>Bonus</t>
  </si>
  <si>
    <t>BuxVertise</t>
  </si>
  <si>
    <t>War Of Clicks</t>
  </si>
  <si>
    <t>Montant</t>
  </si>
  <si>
    <t>Validé</t>
  </si>
  <si>
    <t>ok</t>
  </si>
  <si>
    <t>Etat</t>
  </si>
  <si>
    <t>Payadoo</t>
  </si>
  <si>
    <t>CashModo</t>
  </si>
  <si>
    <t>buxWon</t>
  </si>
  <si>
    <t>EightClix</t>
  </si>
  <si>
    <t>Tot / jour</t>
  </si>
  <si>
    <t>Cash</t>
  </si>
  <si>
    <t>CD</t>
  </si>
  <si>
    <t>CR</t>
  </si>
  <si>
    <t>Mousebux</t>
  </si>
  <si>
    <t>PTCBery</t>
  </si>
  <si>
    <t>Lundi</t>
  </si>
  <si>
    <t>Mardi</t>
  </si>
  <si>
    <t>Mercredi</t>
  </si>
  <si>
    <t>Jeudi</t>
  </si>
  <si>
    <t>Vendredi</t>
  </si>
  <si>
    <t>Samedi</t>
  </si>
  <si>
    <t>Dimanche</t>
  </si>
  <si>
    <t>resbux</t>
  </si>
  <si>
    <t>AdzBazar</t>
  </si>
  <si>
    <t>Prix filleul</t>
  </si>
  <si>
    <t>Niveau cliqueurs</t>
  </si>
  <si>
    <t>mauvais</t>
  </si>
  <si>
    <t>bon</t>
  </si>
  <si>
    <t>AVG standard</t>
  </si>
  <si>
    <t>Clic filleul upgrade</t>
  </si>
  <si>
    <t>AVG upgrade</t>
  </si>
  <si>
    <t xml:space="preserve">Clic filleul standard </t>
  </si>
  <si>
    <t>PTCStairs</t>
  </si>
  <si>
    <t>??</t>
  </si>
  <si>
    <t xml:space="preserve"> ID</t>
  </si>
  <si>
    <t>ClixBox</t>
  </si>
  <si>
    <t>AVG S Autopay</t>
  </si>
  <si>
    <t>AVG Up Autopay</t>
  </si>
  <si>
    <t>DR</t>
  </si>
  <si>
    <t>Ad Share Net</t>
  </si>
  <si>
    <t>Régie/jour</t>
  </si>
  <si>
    <t>$ Cash</t>
  </si>
  <si>
    <t>$ Re-P</t>
  </si>
  <si>
    <t>$R</t>
  </si>
  <si>
    <t>$D</t>
  </si>
  <si>
    <t>AdShareNet</t>
  </si>
  <si>
    <t>PTC / jour</t>
  </si>
  <si>
    <t>Re-P</t>
  </si>
  <si>
    <t>Shares</t>
  </si>
  <si>
    <t>% restant</t>
  </si>
  <si>
    <t>Totaux</t>
  </si>
  <si>
    <t>5$</t>
  </si>
  <si>
    <t>2$</t>
  </si>
  <si>
    <t>RR</t>
  </si>
  <si>
    <t>RS</t>
  </si>
  <si>
    <t>30j</t>
  </si>
  <si>
    <t>60j</t>
  </si>
  <si>
    <t>90j</t>
  </si>
  <si>
    <t>150j</t>
  </si>
  <si>
    <t>240j</t>
  </si>
  <si>
    <t>% Frais</t>
  </si>
  <si>
    <t>PaidVerts / MyTrafficValue</t>
  </si>
  <si>
    <t>Moi PV</t>
  </si>
  <si>
    <t>Nombre</t>
  </si>
  <si>
    <t>Gains</t>
  </si>
  <si>
    <t>Gains MTV :</t>
  </si>
  <si>
    <t>Gains PV :</t>
  </si>
  <si>
    <t>1$</t>
  </si>
  <si>
    <t>Upgrades</t>
  </si>
  <si>
    <t>Bulk Ads</t>
  </si>
  <si>
    <t>Prix tot</t>
  </si>
  <si>
    <t>CashPirate</t>
  </si>
  <si>
    <t>Appli Privée</t>
  </si>
  <si>
    <t>Banque</t>
  </si>
  <si>
    <t>Publi-Addict</t>
  </si>
  <si>
    <t>ClixPay.net</t>
  </si>
  <si>
    <t>Mes clics</t>
  </si>
  <si>
    <t>Mes sondages</t>
  </si>
  <si>
    <t>Clics filleuls</t>
  </si>
  <si>
    <t>Sondages filleuls</t>
  </si>
  <si>
    <t>Qtité</t>
  </si>
  <si>
    <t>Investissement</t>
  </si>
  <si>
    <t>Quantité</t>
  </si>
  <si>
    <t>Publicités</t>
  </si>
  <si>
    <t>Upgrade</t>
  </si>
  <si>
    <t>Location</t>
  </si>
  <si>
    <t>Renew</t>
  </si>
  <si>
    <t>Recycle</t>
  </si>
  <si>
    <t>$ PV</t>
  </si>
  <si>
    <t>$ MTV</t>
  </si>
  <si>
    <t>Filleuls loués</t>
  </si>
  <si>
    <t>Filleuls directs</t>
  </si>
  <si>
    <t>BAPs</t>
  </si>
  <si>
    <t>Groupe</t>
  </si>
  <si>
    <t>Investissement PV :</t>
  </si>
  <si>
    <t>FT</t>
  </si>
  <si>
    <t>Retraits</t>
  </si>
  <si>
    <t>Valeur</t>
  </si>
  <si>
    <t>Date achat</t>
  </si>
  <si>
    <t>Date expiration</t>
  </si>
  <si>
    <t>FCFYLtHNG0qd</t>
  </si>
  <si>
    <t>Demande de paiement en cours</t>
  </si>
  <si>
    <t>Semaine Complète</t>
  </si>
  <si>
    <t>Semaine sans weekends</t>
  </si>
  <si>
    <t>fastbuxtoday</t>
  </si>
  <si>
    <t>TrafficMonSoon</t>
  </si>
  <si>
    <t>2-8</t>
  </si>
  <si>
    <t>9-15</t>
  </si>
  <si>
    <t>16-22</t>
  </si>
  <si>
    <t>23-28</t>
  </si>
  <si>
    <t>2-6</t>
  </si>
  <si>
    <t>9-13</t>
  </si>
  <si>
    <t>16-20</t>
  </si>
  <si>
    <t>23-27</t>
  </si>
  <si>
    <t>Coupons Bâtisseurs</t>
  </si>
  <si>
    <t>Coupons normaux</t>
  </si>
  <si>
    <t>BoomDirect</t>
  </si>
  <si>
    <t>RevShare</t>
  </si>
  <si>
    <t>Passive Earner</t>
  </si>
  <si>
    <t>Cycleur</t>
  </si>
  <si>
    <t>Moi vues</t>
  </si>
  <si>
    <t>Portfolios</t>
  </si>
  <si>
    <t>Ads Credits</t>
  </si>
  <si>
    <t>Tokens</t>
  </si>
  <si>
    <t>Cycle</t>
  </si>
  <si>
    <t>Fast Track 170,2%</t>
  </si>
  <si>
    <t>Buxvertise</t>
  </si>
  <si>
    <t>GomezPEER</t>
  </si>
  <si>
    <t>Délai jours</t>
  </si>
  <si>
    <t>Reçu ce mois</t>
  </si>
  <si>
    <t>Paiement reçu</t>
  </si>
  <si>
    <t>Conversion de devise</t>
  </si>
  <si>
    <t>Ajout via carte</t>
  </si>
  <si>
    <t>Retraits via banque</t>
  </si>
  <si>
    <t>Retrait via carte jusqu'à 5 000 $</t>
  </si>
  <si>
    <t>Retrait via carte 5 000 $ à 15 0000 $</t>
  </si>
  <si>
    <t>Retrait via carte +15 000 $</t>
  </si>
  <si>
    <t>Ajout via banque jusqu'à 200 €</t>
  </si>
  <si>
    <t>Ajout via banque plus de 200 €</t>
  </si>
  <si>
    <t>SolidTrustPay</t>
  </si>
  <si>
    <t>Ajout instantanné banque</t>
  </si>
  <si>
    <t>Payeer</t>
  </si>
  <si>
    <t>somme en jeu</t>
  </si>
  <si>
    <t>Retrait via carte jusqu'à 1 150 $</t>
  </si>
  <si>
    <t>GymPact</t>
  </si>
  <si>
    <t>tIwWKZSIW5Bm</t>
  </si>
  <si>
    <t>Foule Factory</t>
  </si>
  <si>
    <t>Lundi :</t>
  </si>
  <si>
    <t>Mardi :</t>
  </si>
  <si>
    <t>Mercredi :</t>
  </si>
  <si>
    <t>Jeudi :</t>
  </si>
  <si>
    <t>Vendredi :</t>
  </si>
  <si>
    <t>Samedi :</t>
  </si>
  <si>
    <t>Dimanche :</t>
  </si>
  <si>
    <t>jours</t>
  </si>
  <si>
    <t>3 filleuls + 240j</t>
  </si>
  <si>
    <t>5 filleuls +240j</t>
  </si>
  <si>
    <t>10 filleuls +240j</t>
  </si>
  <si>
    <t>15 filleuls +240j</t>
  </si>
  <si>
    <t>20 filleuls +240j</t>
  </si>
  <si>
    <t>25 filleuls +240j</t>
  </si>
  <si>
    <t>30 filleuls +240j</t>
  </si>
  <si>
    <t>40 filleuls +240j</t>
  </si>
  <si>
    <t>50 filleuls +240j</t>
  </si>
  <si>
    <t>60 filleuls +240j</t>
  </si>
  <si>
    <t>70 filleuls +240j</t>
  </si>
  <si>
    <t>80 filleuls +240j</t>
  </si>
  <si>
    <t>90 filleuls +240j</t>
  </si>
  <si>
    <t>100 filleuls +240j</t>
  </si>
  <si>
    <t>AppTrailers</t>
  </si>
  <si>
    <t>Profits25</t>
  </si>
  <si>
    <t>Coupons</t>
  </si>
  <si>
    <t>Gain hebdo</t>
  </si>
  <si>
    <t>Temps rachat</t>
  </si>
  <si>
    <t>Gain par coupon</t>
  </si>
  <si>
    <t>InfinityFinanceCorp</t>
  </si>
  <si>
    <t>INVPays</t>
  </si>
  <si>
    <t>Gain / coupon</t>
  </si>
  <si>
    <t>BEP</t>
  </si>
  <si>
    <t>AVG</t>
  </si>
  <si>
    <t>PV/MTV</t>
  </si>
  <si>
    <t>CoinBase</t>
  </si>
  <si>
    <t>NUmXnubPzt0b</t>
  </si>
  <si>
    <t>Coupon / semaine</t>
  </si>
  <si>
    <t>Nb coupons</t>
  </si>
  <si>
    <t>Asset Order Finance</t>
  </si>
  <si>
    <t>InAdClix</t>
  </si>
  <si>
    <t>R4Bux</t>
  </si>
  <si>
    <t>prix</t>
  </si>
  <si>
    <t>BEP Up</t>
  </si>
  <si>
    <t>Coût filleuls quot</t>
  </si>
  <si>
    <t>1ère loc + 90jours</t>
  </si>
  <si>
    <t>1ère loc + 2x90jours</t>
  </si>
  <si>
    <t>1ère loc + 3x90jours</t>
  </si>
  <si>
    <t>1ère loc + 4x90jours</t>
  </si>
  <si>
    <t>2ème loc + 5x90jours</t>
  </si>
  <si>
    <t>2ème loc + 6x90jours</t>
  </si>
  <si>
    <t>3ème loc + 7x90jours</t>
  </si>
  <si>
    <t>3ème loc + 8x90jours</t>
  </si>
  <si>
    <t>4ème loc + 9x90jours</t>
  </si>
  <si>
    <t>4ème loc + 10x90jours</t>
  </si>
  <si>
    <t>5ème loc + 11x90jours</t>
  </si>
  <si>
    <t>5ème loc + 12x90jours</t>
  </si>
  <si>
    <t>6ème loc + 13x90jours</t>
  </si>
  <si>
    <t>6ème loc + 14x90jours</t>
  </si>
  <si>
    <t>7ème loc + 15x90jours</t>
  </si>
  <si>
    <t>7ème loc + 16x90jours</t>
  </si>
  <si>
    <t>8ème loc + 17x90jours</t>
  </si>
  <si>
    <t>8ème loc + 18x90jours</t>
  </si>
  <si>
    <t>9ème loc + 19x90jours</t>
  </si>
  <si>
    <t>9ème loc + 20x90jours</t>
  </si>
  <si>
    <t>10ème loc + 21x90jours</t>
  </si>
  <si>
    <t>10ème loc + 22x90jours</t>
  </si>
  <si>
    <t>11ème loc + 23x90jours</t>
  </si>
  <si>
    <t>11ème loc + 24x90jours</t>
  </si>
  <si>
    <t>12ème loc + 25x90jours</t>
  </si>
  <si>
    <t>12ème loc + 26x90jours</t>
  </si>
  <si>
    <t>13ème loc + 27x90jours</t>
  </si>
  <si>
    <t>13ème loc + 28x90jours</t>
  </si>
  <si>
    <t>14ème loc + 29x90jours</t>
  </si>
  <si>
    <t>14ème loc + 30x90jours</t>
  </si>
  <si>
    <t>HQRevshare</t>
  </si>
  <si>
    <t>AdBrook</t>
  </si>
  <si>
    <t>Gain</t>
  </si>
  <si>
    <t>Rachat</t>
  </si>
  <si>
    <t>Retrait</t>
  </si>
  <si>
    <t>USD Business LTD</t>
  </si>
  <si>
    <t>Cycleur-HYIP/jour</t>
  </si>
  <si>
    <t>BeonPush</t>
  </si>
  <si>
    <t>Referral</t>
  </si>
  <si>
    <t>Binary</t>
  </si>
  <si>
    <t>Cash vers Re-P</t>
  </si>
  <si>
    <t>Coût total quot</t>
  </si>
  <si>
    <t>Coût total filleuls</t>
  </si>
  <si>
    <t>Coût au jour (/30)</t>
  </si>
  <si>
    <t>Coût au fileul/jour</t>
  </si>
  <si>
    <t>GlobalTrafficAds</t>
  </si>
  <si>
    <t>20$</t>
  </si>
  <si>
    <t>BuxEpt</t>
  </si>
  <si>
    <t>Neteller</t>
  </si>
  <si>
    <t>Swiss Invest LTD</t>
  </si>
  <si>
    <t>Mes gains</t>
  </si>
  <si>
    <t>RevAdBurst</t>
  </si>
  <si>
    <t>Appro balances</t>
  </si>
  <si>
    <t>LittleBux</t>
  </si>
  <si>
    <t>GMT</t>
  </si>
  <si>
    <t>All In One</t>
  </si>
  <si>
    <t>TripleThr3at</t>
  </si>
  <si>
    <t>Abonnement</t>
  </si>
  <si>
    <t>Juin 2014</t>
  </si>
  <si>
    <t>Octobre 2014</t>
  </si>
  <si>
    <t>Novembre 2014</t>
  </si>
  <si>
    <t>Décembre 2014</t>
  </si>
  <si>
    <t>Fermé</t>
  </si>
  <si>
    <t>Arnaque</t>
  </si>
  <si>
    <t>Somme retirée</t>
  </si>
  <si>
    <t>% Payza</t>
  </si>
  <si>
    <t>Fixe Payza</t>
  </si>
  <si>
    <t>% reçu</t>
  </si>
  <si>
    <t>Nano67</t>
  </si>
  <si>
    <t>Publicite-moi</t>
  </si>
  <si>
    <t>Pubs</t>
  </si>
  <si>
    <t>EarningTraffic</t>
  </si>
  <si>
    <t>Retour</t>
  </si>
  <si>
    <t>Somme retournée</t>
  </si>
  <si>
    <t>Gain %</t>
  </si>
  <si>
    <t>Profit total quot</t>
  </si>
  <si>
    <t>Tradeo Trading Social</t>
  </si>
  <si>
    <t>Fastr3vshare</t>
  </si>
  <si>
    <t>% site</t>
  </si>
  <si>
    <t>Fort Ad Pays</t>
  </si>
  <si>
    <t>RevShare Now Advertising</t>
  </si>
  <si>
    <t>Transfert</t>
  </si>
  <si>
    <t>Revshare Now</t>
  </si>
  <si>
    <t>Profit sans recyclage</t>
  </si>
  <si>
    <t>EpicClix</t>
  </si>
  <si>
    <t>AdvShare</t>
  </si>
  <si>
    <t>1 coupon Tradeo Trading Social (25$)</t>
  </si>
  <si>
    <t>Paiement du mois :</t>
  </si>
  <si>
    <t>6/15</t>
  </si>
  <si>
    <t xml:space="preserve">8 coupons Tradeo Trading Social (200$)                                                                  </t>
  </si>
  <si>
    <t>7 coupons Tradeo Trading Social (175$)</t>
  </si>
  <si>
    <t>2 coupons Tradeo Trading Social (50$)</t>
  </si>
  <si>
    <t>13 coupons Tradeo Trading Social (325$)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</si>
</sst>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\ &quot;€&quot;"/>
    <numFmt numFmtId="165" formatCode="#,##0.0000\ &quot;€&quot;"/>
    <numFmt numFmtId="166" formatCode="[$$-540A]#,##0.00"/>
    <numFmt numFmtId="167" formatCode="[$$-409]#,##0.00"/>
    <numFmt numFmtId="168" formatCode="[$$-409]#,##0.0000"/>
    <numFmt numFmtId="169" formatCode="[$$-409]#,##0"/>
    <numFmt numFmtId="170" formatCode="[$$-540A]#,##0.0000"/>
    <numFmt numFmtId="171" formatCode="[$$-409]#,##0.00000"/>
    <numFmt numFmtId="172" formatCode="#,##0.000"/>
    <numFmt numFmtId="173" formatCode="_-[$$-409]* #,##0.00_ ;_-[$$-409]* \-#,##0.00\ ;_-[$$-409]* &quot;-&quot;??_ ;_-@_ "/>
    <numFmt numFmtId="174" formatCode="_-[$$-409]* #,##0.0000_ ;_-[$$-409]* \-#,##0.0000\ ;_-[$$-409]* &quot;-&quot;??_ ;_-@_ "/>
    <numFmt numFmtId="175" formatCode="[$$-409]#,##0.0000_ ;\-[$$-409]#,##0.0000\ "/>
    <numFmt numFmtId="176" formatCode="_-[$$-409]* #,##0.00000_ ;_-[$$-409]* \-#,##0.00000\ ;_-[$$-409]* &quot;-&quot;??_ ;_-@_ "/>
    <numFmt numFmtId="177" formatCode="_-[$$-409]* #,##0.000_ ;_-[$$-409]* \-#,##0.000\ ;_-[$$-409]* &quot;-&quot;??_ ;_-@_ "/>
    <numFmt numFmtId="178" formatCode="_-* #,##0\ _€_-;\-* #,##0\ _€_-;_-* &quot;-&quot;??\ _€_-;_-@_-"/>
    <numFmt numFmtId="179" formatCode="[$$-409]#,##0.00000_ ;\-[$$-409]#,##0.00000\ "/>
    <numFmt numFmtId="180" formatCode="_-* #,##0.000\ _€_-;\-* #,##0.000\ _€_-;_-* &quot;-&quot;??\ _€_-;_-@_-"/>
    <numFmt numFmtId="181" formatCode="_-[$$-409]* #,##0.00000_ ;_-[$$-409]* \-#,##0.00000\ ;_-[$$-409]* &quot;-&quot;?????_ ;_-@_ "/>
    <numFmt numFmtId="182" formatCode="_-* #,##0.00\ [$€-40C]_-;\-* #,##0.00\ [$€-40C]_-;_-* &quot;-&quot;??\ [$€-40C]_-;_-@_-"/>
    <numFmt numFmtId="183" formatCode="[$$-1009]#,##0.00000"/>
    <numFmt numFmtId="184" formatCode="0.000"/>
    <numFmt numFmtId="185" formatCode="#,##0.00\ _€"/>
    <numFmt numFmtId="186" formatCode="_-[$$-409]* #,##0.0000_ ;_-[$$-409]* \-#,##0.0000\ ;_-[$$-409]* &quot;-&quot;????_ ;_-@_ "/>
    <numFmt numFmtId="187" formatCode="0.000%"/>
    <numFmt numFmtId="188" formatCode="_-[$$-409]* #,##0.000_ ;_-[$$-409]* \-#,##0.000\ ;_-[$$-409]* &quot;-&quot;???_ ;_-@_ "/>
    <numFmt numFmtId="189" formatCode="_-[$$-409]* #,##0.0000000_ ;_-[$$-409]* \-#,##0.0000000\ ;_-[$$-409]* &quot;-&quot;???_ ;_-@_ "/>
    <numFmt numFmtId="190" formatCode="[$$-409]#,##0.00000000"/>
    <numFmt numFmtId="191" formatCode="_-[$$-409]* #,##0_ ;_-[$$-409]* \-#,##0\ ;_-[$$-409]* &quot;-&quot;??_ ;_-@_ "/>
    <numFmt numFmtId="192" formatCode="_-[$$-409]* #,##0.0000_ ;_-[$$-409]* \-#,##0.0000\ ;_-[$$-409]* &quot;-&quot;???_ ;_-@_ "/>
    <numFmt numFmtId="193" formatCode="[$$-409]#,##0.000"/>
  </numFmts>
  <fonts count="24" x14ac:knownFonts="1">
    <font>
      <sz val="11"/>
      <color theme="1"/>
      <name val="Hotel Oriental"/>
      <family val="2"/>
      <scheme val="minor"/>
    </font>
    <font>
      <sz val="12"/>
      <color theme="1"/>
      <name val="Yu Gothic"/>
      <family val="2"/>
    </font>
    <font>
      <sz val="12"/>
      <color theme="1"/>
      <name val="Yu Gothic"/>
      <family val="2"/>
    </font>
    <font>
      <sz val="12"/>
      <color theme="1"/>
      <name val="Yu Gothic"/>
      <family val="2"/>
    </font>
    <font>
      <sz val="12"/>
      <color theme="1"/>
      <name val="Yu Gothic"/>
      <family val="2"/>
    </font>
    <font>
      <sz val="11"/>
      <color theme="1"/>
      <name val="MV Boli"/>
    </font>
    <font>
      <sz val="11"/>
      <color theme="1"/>
      <name val="Hotel Oriental"/>
      <family val="2"/>
      <scheme val="minor"/>
    </font>
    <font>
      <b/>
      <sz val="14"/>
      <color theme="1"/>
      <name val="Hotel Oriental"/>
    </font>
    <font>
      <sz val="14"/>
      <color theme="1"/>
      <name val="Hotel Oriental"/>
    </font>
    <font>
      <sz val="12"/>
      <color theme="1"/>
      <name val="Hotel Oriental"/>
    </font>
    <font>
      <b/>
      <sz val="12"/>
      <color theme="1"/>
      <name val="Hotel Oriental"/>
    </font>
    <font>
      <sz val="12"/>
      <color rgb="FFFF0000"/>
      <name val="Hotel Oriental"/>
    </font>
    <font>
      <sz val="11"/>
      <color theme="1"/>
      <name val="Hotel Oriental"/>
    </font>
    <font>
      <i/>
      <sz val="12"/>
      <color theme="1"/>
      <name val="Hotel Oriental"/>
    </font>
    <font>
      <b/>
      <sz val="12"/>
      <name val="Hotel Oriental"/>
    </font>
    <font>
      <sz val="12"/>
      <name val="Hotel Oriental"/>
    </font>
    <font>
      <i/>
      <sz val="12"/>
      <color rgb="FFFF0000"/>
      <name val="Hotel Oriental"/>
    </font>
    <font>
      <b/>
      <sz val="12"/>
      <color rgb="FFFF0000"/>
      <name val="Hotel Oriental"/>
    </font>
    <font>
      <i/>
      <sz val="12"/>
      <name val="Hotel Oriental"/>
    </font>
    <font>
      <b/>
      <sz val="12"/>
      <color theme="1"/>
      <name val="Hotel Oriental"/>
      <scheme val="major"/>
    </font>
    <font>
      <sz val="12"/>
      <color theme="1"/>
      <name val="Hotel Oriental"/>
      <scheme val="major"/>
    </font>
    <font>
      <sz val="12"/>
      <color rgb="FFFF0000"/>
      <name val="Hotel Oriental"/>
      <scheme val="major"/>
    </font>
    <font>
      <sz val="11"/>
      <color theme="1"/>
      <name val="Hotel Oriental"/>
      <scheme val="major"/>
    </font>
    <font>
      <i/>
      <sz val="12"/>
      <color theme="1"/>
      <name val="Hotel Oriental"/>
      <scheme val="major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1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hair">
        <color indexed="64"/>
      </left>
      <right style="dashDot">
        <color indexed="64"/>
      </right>
      <top style="medium">
        <color indexed="64"/>
      </top>
      <bottom/>
      <diagonal/>
    </border>
    <border>
      <left style="hair">
        <color indexed="64"/>
      </left>
      <right style="dashDot">
        <color indexed="64"/>
      </right>
      <top/>
      <bottom/>
      <diagonal/>
    </border>
    <border>
      <left style="hair">
        <color indexed="64"/>
      </left>
      <right style="dashDot">
        <color indexed="64"/>
      </right>
      <top/>
      <bottom style="hair">
        <color indexed="64"/>
      </bottom>
      <diagonal/>
    </border>
    <border>
      <left style="dashDot">
        <color indexed="64"/>
      </left>
      <right/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hair">
        <color indexed="64"/>
      </right>
      <top/>
      <bottom/>
      <diagonal/>
    </border>
    <border>
      <left style="dashDot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hair">
        <color indexed="64"/>
      </right>
      <top style="medium">
        <color indexed="64"/>
      </top>
      <bottom/>
      <diagonal/>
    </border>
    <border>
      <left style="dashDot">
        <color indexed="64"/>
      </left>
      <right/>
      <top/>
      <bottom style="hair">
        <color indexed="64"/>
      </bottom>
      <diagonal/>
    </border>
    <border>
      <left/>
      <right style="dashDot">
        <color indexed="64"/>
      </right>
      <top style="medium">
        <color indexed="64"/>
      </top>
      <bottom/>
      <diagonal/>
    </border>
    <border>
      <left style="dashDot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Dot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dashDot">
        <color indexed="64"/>
      </right>
      <top/>
      <bottom style="hair">
        <color indexed="64"/>
      </bottom>
      <diagonal/>
    </border>
    <border>
      <left style="dashDot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dashDot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dashDot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dashDot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ashDot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ashed">
        <color indexed="64"/>
      </right>
      <top/>
      <bottom/>
      <diagonal/>
    </border>
    <border>
      <left style="hair">
        <color indexed="64"/>
      </left>
      <right style="dashed">
        <color indexed="64"/>
      </right>
      <top/>
      <bottom style="medium">
        <color indexed="64"/>
      </bottom>
      <diagonal/>
    </border>
    <border>
      <left style="hair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dashed">
        <color indexed="64"/>
      </right>
      <top/>
      <bottom style="hair">
        <color indexed="64"/>
      </bottom>
      <diagonal/>
    </border>
    <border>
      <left style="dashed">
        <color indexed="64"/>
      </left>
      <right/>
      <top/>
      <bottom style="hair">
        <color indexed="64"/>
      </bottom>
      <diagonal/>
    </border>
    <border>
      <left/>
      <right style="dashDot">
        <color indexed="64"/>
      </right>
      <top style="hair">
        <color indexed="64"/>
      </top>
      <bottom style="hair">
        <color indexed="64"/>
      </bottom>
      <diagonal/>
    </border>
    <border>
      <left/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hair">
        <color indexed="64"/>
      </right>
      <top/>
      <bottom/>
      <diagonal/>
    </border>
    <border>
      <left style="dashed">
        <color indexed="64"/>
      </left>
      <right style="hair">
        <color indexed="64"/>
      </right>
      <top/>
      <bottom style="medium">
        <color indexed="64"/>
      </bottom>
      <diagonal/>
    </border>
    <border>
      <left style="dashed">
        <color indexed="64"/>
      </left>
      <right style="hair">
        <color indexed="64"/>
      </right>
      <top style="medium">
        <color indexed="64"/>
      </top>
      <bottom/>
      <diagonal/>
    </border>
    <border>
      <left style="dashed">
        <color indexed="64"/>
      </left>
      <right style="hair">
        <color indexed="64"/>
      </right>
      <top/>
      <bottom style="hair">
        <color indexed="64"/>
      </bottom>
      <diagonal/>
    </border>
    <border>
      <left style="dashed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ashDot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dashed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dashed">
        <color indexed="64"/>
      </right>
      <top style="hair">
        <color indexed="64"/>
      </top>
      <bottom/>
      <diagonal/>
    </border>
  </borders>
  <cellStyleXfs count="4">
    <xf numFmtId="0" fontId="0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962">
    <xf numFmtId="0" fontId="0" fillId="0" borderId="0" xfId="0"/>
    <xf numFmtId="0" fontId="5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72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167" fontId="5" fillId="10" borderId="0" xfId="0" applyNumberFormat="1" applyFont="1" applyFill="1" applyAlignment="1">
      <alignment horizontal="center" vertical="center"/>
    </xf>
    <xf numFmtId="168" fontId="5" fillId="10" borderId="0" xfId="0" applyNumberFormat="1" applyFont="1" applyFill="1" applyAlignment="1">
      <alignment horizontal="center" vertical="center"/>
    </xf>
    <xf numFmtId="172" fontId="5" fillId="10" borderId="0" xfId="0" applyNumberFormat="1" applyFont="1" applyFill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167" fontId="5" fillId="11" borderId="0" xfId="0" applyNumberFormat="1" applyFont="1" applyFill="1" applyAlignment="1">
      <alignment horizontal="center" vertical="center"/>
    </xf>
    <xf numFmtId="168" fontId="5" fillId="11" borderId="0" xfId="0" applyNumberFormat="1" applyFont="1" applyFill="1" applyAlignment="1">
      <alignment horizontal="center" vertical="center"/>
    </xf>
    <xf numFmtId="172" fontId="5" fillId="11" borderId="0" xfId="0" applyNumberFormat="1" applyFont="1" applyFill="1" applyAlignment="1">
      <alignment horizontal="center" vertical="center"/>
    </xf>
    <xf numFmtId="164" fontId="5" fillId="10" borderId="0" xfId="0" applyNumberFormat="1" applyFont="1" applyFill="1" applyAlignment="1">
      <alignment horizontal="center" vertical="center"/>
    </xf>
    <xf numFmtId="165" fontId="5" fillId="10" borderId="0" xfId="0" applyNumberFormat="1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4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 vertical="center"/>
    </xf>
    <xf numFmtId="174" fontId="7" fillId="0" borderId="7" xfId="0" applyNumberFormat="1" applyFont="1" applyFill="1" applyBorder="1" applyAlignment="1">
      <alignment horizontal="center" vertical="center"/>
    </xf>
    <xf numFmtId="14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174" fontId="8" fillId="0" borderId="7" xfId="0" applyNumberFormat="1" applyFont="1" applyBorder="1" applyAlignment="1">
      <alignment horizontal="center" vertical="center"/>
    </xf>
    <xf numFmtId="174" fontId="8" fillId="0" borderId="0" xfId="0" applyNumberFormat="1" applyFont="1" applyBorder="1" applyAlignment="1">
      <alignment horizontal="center" vertical="center"/>
    </xf>
    <xf numFmtId="0" fontId="8" fillId="0" borderId="0" xfId="0" applyFont="1" applyBorder="1"/>
    <xf numFmtId="174" fontId="8" fillId="0" borderId="0" xfId="0" applyNumberFormat="1" applyFont="1" applyBorder="1"/>
    <xf numFmtId="0" fontId="8" fillId="3" borderId="0" xfId="0" applyFont="1" applyFill="1"/>
    <xf numFmtId="0" fontId="8" fillId="4" borderId="0" xfId="0" applyFont="1" applyFill="1"/>
    <xf numFmtId="0" fontId="8" fillId="5" borderId="0" xfId="0" applyFont="1" applyFill="1"/>
    <xf numFmtId="0" fontId="8" fillId="6" borderId="0" xfId="0" applyFont="1" applyFill="1"/>
    <xf numFmtId="0" fontId="8" fillId="7" borderId="0" xfId="0" applyFont="1" applyFill="1"/>
    <xf numFmtId="0" fontId="8" fillId="8" borderId="0" xfId="0" applyFont="1" applyFill="1"/>
    <xf numFmtId="0" fontId="8" fillId="9" borderId="0" xfId="0" applyFont="1" applyFill="1"/>
    <xf numFmtId="174" fontId="8" fillId="0" borderId="7" xfId="0" applyNumberFormat="1" applyFont="1" applyFill="1" applyBorder="1" applyAlignment="1">
      <alignment horizontal="center" vertical="center"/>
    </xf>
    <xf numFmtId="174" fontId="8" fillId="0" borderId="0" xfId="0" applyNumberFormat="1" applyFont="1" applyFill="1" applyBorder="1" applyAlignment="1">
      <alignment horizontal="center" vertical="center"/>
    </xf>
    <xf numFmtId="165" fontId="8" fillId="0" borderId="0" xfId="0" applyNumberFormat="1" applyFont="1" applyFill="1" applyBorder="1" applyAlignment="1">
      <alignment horizontal="center" vertical="center"/>
    </xf>
    <xf numFmtId="173" fontId="8" fillId="0" borderId="7" xfId="0" applyNumberFormat="1" applyFont="1" applyFill="1" applyBorder="1" applyAlignment="1">
      <alignment horizontal="center" vertical="center"/>
    </xf>
    <xf numFmtId="167" fontId="8" fillId="0" borderId="0" xfId="0" applyNumberFormat="1" applyFont="1" applyFill="1" applyBorder="1" applyAlignment="1">
      <alignment horizontal="center" vertical="center"/>
    </xf>
    <xf numFmtId="168" fontId="8" fillId="0" borderId="0" xfId="0" applyNumberFormat="1" applyFont="1" applyFill="1" applyBorder="1" applyAlignment="1">
      <alignment horizontal="center" vertical="center"/>
    </xf>
    <xf numFmtId="173" fontId="8" fillId="0" borderId="7" xfId="0" applyNumberFormat="1" applyFont="1" applyBorder="1" applyAlignment="1">
      <alignment horizontal="center" vertical="center"/>
    </xf>
    <xf numFmtId="167" fontId="7" fillId="0" borderId="0" xfId="0" applyNumberFormat="1" applyFont="1" applyFill="1" applyBorder="1" applyAlignment="1">
      <alignment horizontal="center" vertical="center"/>
    </xf>
    <xf numFmtId="173" fontId="7" fillId="0" borderId="7" xfId="0" applyNumberFormat="1" applyFont="1" applyBorder="1" applyAlignment="1">
      <alignment horizontal="center" vertical="center"/>
    </xf>
    <xf numFmtId="167" fontId="7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73" fontId="7" fillId="0" borderId="7" xfId="0" applyNumberFormat="1" applyFont="1" applyFill="1" applyBorder="1" applyAlignment="1">
      <alignment horizontal="center" vertical="center"/>
    </xf>
    <xf numFmtId="168" fontId="7" fillId="0" borderId="0" xfId="0" applyNumberFormat="1" applyFont="1" applyFill="1" applyBorder="1" applyAlignment="1">
      <alignment vertical="center"/>
    </xf>
    <xf numFmtId="168" fontId="7" fillId="0" borderId="0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173" fontId="8" fillId="0" borderId="0" xfId="0" applyNumberFormat="1" applyFont="1" applyFill="1" applyBorder="1" applyAlignment="1">
      <alignment horizontal="center" vertical="center"/>
    </xf>
    <xf numFmtId="167" fontId="8" fillId="0" borderId="0" xfId="0" applyNumberFormat="1" applyFont="1" applyFill="1" applyBorder="1" applyAlignment="1">
      <alignment vertical="center"/>
    </xf>
    <xf numFmtId="170" fontId="7" fillId="0" borderId="0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14" fontId="7" fillId="0" borderId="0" xfId="0" applyNumberFormat="1" applyFont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0" xfId="0" applyFont="1" applyFill="1"/>
    <xf numFmtId="170" fontId="7" fillId="0" borderId="0" xfId="0" applyNumberFormat="1" applyFont="1" applyBorder="1" applyAlignment="1">
      <alignment horizontal="center" vertical="center"/>
    </xf>
    <xf numFmtId="14" fontId="8" fillId="0" borderId="0" xfId="0" applyNumberFormat="1" applyFont="1" applyBorder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0" fontId="7" fillId="0" borderId="55" xfId="0" applyFont="1" applyBorder="1" applyAlignment="1">
      <alignment horizontal="center" vertical="center"/>
    </xf>
    <xf numFmtId="0" fontId="8" fillId="0" borderId="54" xfId="0" applyFont="1" applyBorder="1" applyAlignment="1">
      <alignment horizontal="center" vertical="center"/>
    </xf>
    <xf numFmtId="0" fontId="7" fillId="0" borderId="54" xfId="0" applyFont="1" applyFill="1" applyBorder="1" applyAlignment="1">
      <alignment horizontal="center" vertical="center"/>
    </xf>
    <xf numFmtId="22" fontId="8" fillId="0" borderId="54" xfId="0" applyNumberFormat="1" applyFont="1" applyFill="1" applyBorder="1" applyAlignment="1">
      <alignment horizontal="center" vertical="center"/>
    </xf>
    <xf numFmtId="0" fontId="8" fillId="0" borderId="54" xfId="0" applyFont="1" applyFill="1" applyBorder="1" applyAlignment="1">
      <alignment horizontal="center" vertical="center"/>
    </xf>
    <xf numFmtId="10" fontId="8" fillId="0" borderId="54" xfId="0" applyNumberFormat="1" applyFont="1" applyFill="1" applyBorder="1" applyAlignment="1">
      <alignment horizontal="center" vertical="center"/>
    </xf>
    <xf numFmtId="0" fontId="7" fillId="0" borderId="54" xfId="0" applyFont="1" applyBorder="1" applyAlignment="1">
      <alignment horizontal="center" vertical="center"/>
    </xf>
    <xf numFmtId="22" fontId="8" fillId="0" borderId="54" xfId="0" applyNumberFormat="1" applyFont="1" applyBorder="1" applyAlignment="1">
      <alignment horizontal="center" vertical="center"/>
    </xf>
    <xf numFmtId="173" fontId="8" fillId="0" borderId="54" xfId="0" applyNumberFormat="1" applyFont="1" applyFill="1" applyBorder="1" applyAlignment="1">
      <alignment horizontal="center" vertical="center"/>
    </xf>
    <xf numFmtId="173" fontId="8" fillId="0" borderId="54" xfId="0" applyNumberFormat="1" applyFont="1" applyBorder="1" applyAlignment="1">
      <alignment horizontal="center" vertical="center"/>
    </xf>
    <xf numFmtId="44" fontId="8" fillId="0" borderId="54" xfId="1" applyFont="1" applyBorder="1" applyAlignment="1">
      <alignment horizontal="center" vertical="center"/>
    </xf>
    <xf numFmtId="173" fontId="8" fillId="0" borderId="0" xfId="1" applyNumberFormat="1" applyFont="1" applyAlignment="1">
      <alignment horizontal="center" vertical="center"/>
    </xf>
    <xf numFmtId="173" fontId="8" fillId="0" borderId="0" xfId="0" applyNumberFormat="1" applyFont="1" applyAlignment="1">
      <alignment horizontal="center" vertical="center"/>
    </xf>
    <xf numFmtId="0" fontId="7" fillId="0" borderId="55" xfId="0" applyFont="1" applyBorder="1" applyAlignment="1">
      <alignment horizontal="center" vertical="center" wrapText="1"/>
    </xf>
    <xf numFmtId="167" fontId="9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67" fontId="10" fillId="0" borderId="0" xfId="0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164" fontId="11" fillId="0" borderId="3" xfId="0" applyNumberFormat="1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0" xfId="0" applyFont="1"/>
    <xf numFmtId="14" fontId="9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4" fontId="9" fillId="0" borderId="27" xfId="0" applyNumberFormat="1" applyFont="1" applyBorder="1" applyAlignment="1">
      <alignment horizontal="center" vertical="center"/>
    </xf>
    <xf numFmtId="3" fontId="9" fillId="0" borderId="8" xfId="0" applyNumberFormat="1" applyFont="1" applyBorder="1" applyAlignment="1">
      <alignment horizontal="center" vertical="center"/>
    </xf>
    <xf numFmtId="174" fontId="9" fillId="0" borderId="0" xfId="0" applyNumberFormat="1" applyFont="1" applyBorder="1" applyAlignment="1">
      <alignment horizontal="center" vertical="center"/>
    </xf>
    <xf numFmtId="3" fontId="9" fillId="0" borderId="15" xfId="0" applyNumberFormat="1" applyFont="1" applyBorder="1" applyAlignment="1">
      <alignment horizontal="center" vertical="center"/>
    </xf>
    <xf numFmtId="173" fontId="9" fillId="0" borderId="7" xfId="0" applyNumberFormat="1" applyFont="1" applyBorder="1" applyAlignment="1">
      <alignment horizontal="center" vertical="center"/>
    </xf>
    <xf numFmtId="173" fontId="9" fillId="0" borderId="26" xfId="0" applyNumberFormat="1" applyFont="1" applyBorder="1" applyAlignment="1">
      <alignment horizontal="center" vertical="center"/>
    </xf>
    <xf numFmtId="3" fontId="9" fillId="0" borderId="74" xfId="0" applyNumberFormat="1" applyFont="1" applyBorder="1" applyAlignment="1">
      <alignment horizontal="center" vertical="center"/>
    </xf>
    <xf numFmtId="3" fontId="9" fillId="0" borderId="20" xfId="0" applyNumberFormat="1" applyFont="1" applyBorder="1" applyAlignment="1">
      <alignment horizontal="center" vertical="center"/>
    </xf>
    <xf numFmtId="174" fontId="9" fillId="0" borderId="8" xfId="0" applyNumberFormat="1" applyFont="1" applyBorder="1" applyAlignment="1">
      <alignment horizontal="center" vertical="center"/>
    </xf>
    <xf numFmtId="168" fontId="9" fillId="0" borderId="1" xfId="0" applyNumberFormat="1" applyFont="1" applyBorder="1" applyAlignment="1">
      <alignment horizontal="center" vertical="center"/>
    </xf>
    <xf numFmtId="165" fontId="9" fillId="0" borderId="0" xfId="0" applyNumberFormat="1" applyFont="1" applyFill="1" applyBorder="1" applyAlignment="1">
      <alignment horizontal="center" vertical="center"/>
    </xf>
    <xf numFmtId="168" fontId="9" fillId="0" borderId="0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Border="1" applyAlignment="1">
      <alignment horizontal="center" vertical="center"/>
    </xf>
    <xf numFmtId="14" fontId="9" fillId="0" borderId="13" xfId="0" applyNumberFormat="1" applyFont="1" applyBorder="1" applyAlignment="1">
      <alignment horizontal="center" vertical="center"/>
    </xf>
    <xf numFmtId="167" fontId="9" fillId="0" borderId="7" xfId="0" applyNumberFormat="1" applyFont="1" applyBorder="1" applyAlignment="1">
      <alignment horizontal="center" vertical="center"/>
    </xf>
    <xf numFmtId="167" fontId="9" fillId="0" borderId="0" xfId="0" applyNumberFormat="1" applyFont="1" applyBorder="1" applyAlignment="1">
      <alignment horizontal="center" vertical="center"/>
    </xf>
    <xf numFmtId="3" fontId="9" fillId="0" borderId="52" xfId="0" applyNumberFormat="1" applyFont="1" applyBorder="1" applyAlignment="1">
      <alignment horizontal="center" vertical="center"/>
    </xf>
    <xf numFmtId="3" fontId="9" fillId="0" borderId="7" xfId="0" applyNumberFormat="1" applyFont="1" applyBorder="1" applyAlignment="1">
      <alignment horizontal="center" vertical="center"/>
    </xf>
    <xf numFmtId="174" fontId="9" fillId="0" borderId="4" xfId="0" applyNumberFormat="1" applyFont="1" applyBorder="1" applyAlignment="1">
      <alignment horizontal="center" vertical="center"/>
    </xf>
    <xf numFmtId="3" fontId="9" fillId="0" borderId="14" xfId="0" applyNumberFormat="1" applyFont="1" applyBorder="1" applyAlignment="1">
      <alignment horizontal="center" vertical="center"/>
    </xf>
    <xf numFmtId="167" fontId="9" fillId="0" borderId="10" xfId="0" applyNumberFormat="1" applyFont="1" applyBorder="1" applyAlignment="1">
      <alignment horizontal="center" vertical="center"/>
    </xf>
    <xf numFmtId="167" fontId="9" fillId="0" borderId="4" xfId="0" applyNumberFormat="1" applyFont="1" applyBorder="1" applyAlignment="1">
      <alignment horizontal="center" vertical="center"/>
    </xf>
    <xf numFmtId="3" fontId="9" fillId="0" borderId="73" xfId="0" applyNumberFormat="1" applyFont="1" applyBorder="1" applyAlignment="1">
      <alignment horizontal="center" vertical="center"/>
    </xf>
    <xf numFmtId="3" fontId="9" fillId="0" borderId="10" xfId="0" applyNumberFormat="1" applyFont="1" applyBorder="1" applyAlignment="1">
      <alignment horizontal="center" vertical="center"/>
    </xf>
    <xf numFmtId="174" fontId="9" fillId="0" borderId="9" xfId="0" applyNumberFormat="1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166" fontId="9" fillId="0" borderId="7" xfId="0" applyNumberFormat="1" applyFont="1" applyBorder="1" applyAlignment="1">
      <alignment horizontal="center" vertical="center"/>
    </xf>
    <xf numFmtId="173" fontId="9" fillId="0" borderId="0" xfId="0" applyNumberFormat="1" applyFont="1" applyBorder="1" applyAlignment="1">
      <alignment horizontal="center" vertical="center"/>
    </xf>
    <xf numFmtId="167" fontId="9" fillId="0" borderId="0" xfId="0" applyNumberFormat="1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3" fontId="13" fillId="0" borderId="0" xfId="0" applyNumberFormat="1" applyFont="1" applyBorder="1" applyAlignment="1">
      <alignment horizontal="center" vertical="center"/>
    </xf>
    <xf numFmtId="174" fontId="13" fillId="0" borderId="36" xfId="0" applyNumberFormat="1" applyFont="1" applyBorder="1" applyAlignment="1">
      <alignment horizontal="center" vertical="center"/>
    </xf>
    <xf numFmtId="173" fontId="13" fillId="0" borderId="22" xfId="0" applyNumberFormat="1" applyFont="1" applyBorder="1" applyAlignment="1">
      <alignment horizontal="center" vertical="center"/>
    </xf>
    <xf numFmtId="173" fontId="13" fillId="0" borderId="58" xfId="0" applyNumberFormat="1" applyFont="1" applyBorder="1" applyAlignment="1">
      <alignment horizontal="center" vertical="center"/>
    </xf>
    <xf numFmtId="3" fontId="13" fillId="0" borderId="50" xfId="0" applyNumberFormat="1" applyFont="1" applyBorder="1" applyAlignment="1">
      <alignment horizontal="center" vertical="center"/>
    </xf>
    <xf numFmtId="3" fontId="13" fillId="0" borderId="22" xfId="0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168" fontId="10" fillId="0" borderId="0" xfId="0" applyNumberFormat="1" applyFont="1" applyFill="1" applyBorder="1" applyAlignment="1">
      <alignment vertical="center"/>
    </xf>
    <xf numFmtId="3" fontId="10" fillId="0" borderId="0" xfId="0" applyNumberFormat="1" applyFont="1" applyFill="1" applyBorder="1" applyAlignment="1">
      <alignment horizontal="center" vertical="center"/>
    </xf>
    <xf numFmtId="165" fontId="10" fillId="0" borderId="0" xfId="0" applyNumberFormat="1" applyFont="1" applyFill="1" applyBorder="1" applyAlignment="1">
      <alignment vertical="center"/>
    </xf>
    <xf numFmtId="167" fontId="9" fillId="0" borderId="0" xfId="0" applyNumberFormat="1" applyFont="1" applyFill="1" applyBorder="1" applyAlignment="1">
      <alignment vertical="center"/>
    </xf>
    <xf numFmtId="165" fontId="9" fillId="0" borderId="0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174" fontId="9" fillId="0" borderId="7" xfId="0" applyNumberFormat="1" applyFont="1" applyBorder="1" applyAlignment="1">
      <alignment horizontal="center" vertical="center"/>
    </xf>
    <xf numFmtId="174" fontId="9" fillId="0" borderId="15" xfId="0" applyNumberFormat="1" applyFont="1" applyBorder="1" applyAlignment="1">
      <alignment horizontal="center" vertical="center"/>
    </xf>
    <xf numFmtId="174" fontId="9" fillId="0" borderId="42" xfId="0" applyNumberFormat="1" applyFont="1" applyBorder="1" applyAlignment="1">
      <alignment horizontal="center" vertical="center"/>
    </xf>
    <xf numFmtId="3" fontId="9" fillId="0" borderId="0" xfId="0" applyNumberFormat="1" applyFont="1" applyBorder="1" applyAlignment="1">
      <alignment horizontal="center" vertical="center"/>
    </xf>
    <xf numFmtId="173" fontId="9" fillId="0" borderId="8" xfId="0" applyNumberFormat="1" applyFont="1" applyBorder="1" applyAlignment="1">
      <alignment horizontal="center" vertical="center"/>
    </xf>
    <xf numFmtId="174" fontId="9" fillId="0" borderId="1" xfId="0" applyNumberFormat="1" applyFont="1" applyBorder="1" applyAlignment="1">
      <alignment horizontal="center" vertical="center"/>
    </xf>
    <xf numFmtId="174" fontId="9" fillId="0" borderId="0" xfId="0" applyNumberFormat="1" applyFont="1" applyAlignment="1">
      <alignment horizontal="center" vertical="center"/>
    </xf>
    <xf numFmtId="3" fontId="9" fillId="0" borderId="17" xfId="0" applyNumberFormat="1" applyFont="1" applyBorder="1" applyAlignment="1">
      <alignment horizontal="center" vertical="center"/>
    </xf>
    <xf numFmtId="3" fontId="9" fillId="0" borderId="16" xfId="0" applyNumberFormat="1" applyFont="1" applyBorder="1" applyAlignment="1">
      <alignment horizontal="center" vertical="center"/>
    </xf>
    <xf numFmtId="174" fontId="9" fillId="0" borderId="10" xfId="0" applyNumberFormat="1" applyFont="1" applyBorder="1" applyAlignment="1">
      <alignment horizontal="center" vertical="center"/>
    </xf>
    <xf numFmtId="174" fontId="9" fillId="0" borderId="14" xfId="0" applyNumberFormat="1" applyFont="1" applyBorder="1" applyAlignment="1">
      <alignment horizontal="center" vertical="center"/>
    </xf>
    <xf numFmtId="174" fontId="9" fillId="0" borderId="48" xfId="0" applyNumberFormat="1" applyFont="1" applyBorder="1" applyAlignment="1">
      <alignment horizontal="center" vertical="center"/>
    </xf>
    <xf numFmtId="3" fontId="9" fillId="0" borderId="4" xfId="0" applyNumberFormat="1" applyFont="1" applyBorder="1" applyAlignment="1">
      <alignment horizontal="center" vertical="center"/>
    </xf>
    <xf numFmtId="173" fontId="9" fillId="0" borderId="9" xfId="0" applyNumberFormat="1" applyFont="1" applyBorder="1" applyAlignment="1">
      <alignment horizontal="center" vertical="center"/>
    </xf>
    <xf numFmtId="174" fontId="9" fillId="0" borderId="3" xfId="0" applyNumberFormat="1" applyFont="1" applyBorder="1" applyAlignment="1">
      <alignment horizontal="center" vertical="center"/>
    </xf>
    <xf numFmtId="3" fontId="9" fillId="0" borderId="21" xfId="0" applyNumberFormat="1" applyFont="1" applyBorder="1" applyAlignment="1">
      <alignment horizontal="center" vertical="center"/>
    </xf>
    <xf numFmtId="174" fontId="9" fillId="0" borderId="20" xfId="0" applyNumberFormat="1" applyFont="1" applyBorder="1" applyAlignment="1">
      <alignment horizontal="center" vertical="center"/>
    </xf>
    <xf numFmtId="174" fontId="9" fillId="0" borderId="39" xfId="0" applyNumberFormat="1" applyFont="1" applyBorder="1" applyAlignment="1">
      <alignment horizontal="center" vertical="center"/>
    </xf>
    <xf numFmtId="0" fontId="9" fillId="0" borderId="111" xfId="0" applyFont="1" applyBorder="1" applyAlignment="1">
      <alignment horizontal="center" vertical="center"/>
    </xf>
    <xf numFmtId="174" fontId="9" fillId="0" borderId="102" xfId="0" applyNumberFormat="1" applyFont="1" applyBorder="1" applyAlignment="1">
      <alignment vertical="center"/>
    </xf>
    <xf numFmtId="174" fontId="9" fillId="0" borderId="75" xfId="0" applyNumberFormat="1" applyFont="1" applyBorder="1" applyAlignment="1">
      <alignment horizontal="center" vertical="center"/>
    </xf>
    <xf numFmtId="174" fontId="9" fillId="0" borderId="6" xfId="0" applyNumberFormat="1" applyFont="1" applyBorder="1" applyAlignment="1">
      <alignment horizontal="center" vertical="center"/>
    </xf>
    <xf numFmtId="173" fontId="9" fillId="0" borderId="15" xfId="0" applyNumberFormat="1" applyFont="1" applyBorder="1" applyAlignment="1">
      <alignment horizontal="center" vertical="center"/>
    </xf>
    <xf numFmtId="174" fontId="13" fillId="0" borderId="22" xfId="0" applyNumberFormat="1" applyFont="1" applyBorder="1" applyAlignment="1">
      <alignment horizontal="center" vertical="center"/>
    </xf>
    <xf numFmtId="174" fontId="13" fillId="0" borderId="43" xfId="0" applyNumberFormat="1" applyFont="1" applyBorder="1" applyAlignment="1">
      <alignment horizontal="center" vertical="center"/>
    </xf>
    <xf numFmtId="3" fontId="13" fillId="0" borderId="58" xfId="0" applyNumberFormat="1" applyFont="1" applyBorder="1" applyAlignment="1">
      <alignment horizontal="center" vertical="center"/>
    </xf>
    <xf numFmtId="174" fontId="13" fillId="0" borderId="23" xfId="0" applyNumberFormat="1" applyFont="1" applyBorder="1" applyAlignment="1">
      <alignment horizontal="center" vertical="center"/>
    </xf>
    <xf numFmtId="165" fontId="10" fillId="0" borderId="0" xfId="0" applyNumberFormat="1" applyFont="1" applyFill="1" applyBorder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173" fontId="9" fillId="0" borderId="42" xfId="0" applyNumberFormat="1" applyFont="1" applyBorder="1" applyAlignment="1">
      <alignment horizontal="center" vertical="center"/>
    </xf>
    <xf numFmtId="173" fontId="9" fillId="0" borderId="10" xfId="0" applyNumberFormat="1" applyFont="1" applyBorder="1" applyAlignment="1">
      <alignment horizontal="center" vertical="center"/>
    </xf>
    <xf numFmtId="173" fontId="9" fillId="0" borderId="14" xfId="0" applyNumberFormat="1" applyFont="1" applyBorder="1" applyAlignment="1">
      <alignment horizontal="center" vertical="center"/>
    </xf>
    <xf numFmtId="173" fontId="9" fillId="0" borderId="48" xfId="0" applyNumberFormat="1" applyFont="1" applyBorder="1" applyAlignment="1">
      <alignment horizontal="center" vertical="center"/>
    </xf>
    <xf numFmtId="173" fontId="9" fillId="0" borderId="20" xfId="0" applyNumberFormat="1" applyFont="1" applyBorder="1" applyAlignment="1">
      <alignment horizontal="center" vertical="center"/>
    </xf>
    <xf numFmtId="173" fontId="9" fillId="0" borderId="39" xfId="0" applyNumberFormat="1" applyFont="1" applyBorder="1" applyAlignment="1">
      <alignment horizontal="center" vertical="center"/>
    </xf>
    <xf numFmtId="173" fontId="13" fillId="0" borderId="36" xfId="0" applyNumberFormat="1" applyFont="1" applyBorder="1" applyAlignment="1">
      <alignment horizontal="center" vertical="center"/>
    </xf>
    <xf numFmtId="173" fontId="13" fillId="0" borderId="43" xfId="0" applyNumberFormat="1" applyFont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103" xfId="0" applyFont="1" applyBorder="1" applyAlignment="1">
      <alignment horizontal="center" vertical="center"/>
    </xf>
    <xf numFmtId="173" fontId="10" fillId="0" borderId="0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173" fontId="10" fillId="0" borderId="0" xfId="0" applyNumberFormat="1" applyFont="1" applyFill="1" applyBorder="1" applyAlignment="1">
      <alignment horizontal="center" vertical="center"/>
    </xf>
    <xf numFmtId="0" fontId="10" fillId="0" borderId="103" xfId="0" applyFont="1" applyFill="1" applyBorder="1" applyAlignment="1">
      <alignment horizontal="center" vertical="center"/>
    </xf>
    <xf numFmtId="9" fontId="10" fillId="0" borderId="0" xfId="0" applyNumberFormat="1" applyFont="1" applyFill="1" applyBorder="1" applyAlignment="1">
      <alignment horizontal="center" vertical="center"/>
    </xf>
    <xf numFmtId="0" fontId="10" fillId="0" borderId="30" xfId="0" applyFont="1" applyFill="1" applyBorder="1" applyAlignment="1">
      <alignment horizontal="center" vertical="center"/>
    </xf>
    <xf numFmtId="9" fontId="10" fillId="0" borderId="0" xfId="0" applyNumberFormat="1" applyFont="1" applyFill="1" applyAlignment="1">
      <alignment horizontal="center" vertical="center"/>
    </xf>
    <xf numFmtId="9" fontId="10" fillId="0" borderId="7" xfId="0" applyNumberFormat="1" applyFont="1" applyFill="1" applyBorder="1" applyAlignment="1">
      <alignment horizontal="center" vertical="center"/>
    </xf>
    <xf numFmtId="9" fontId="9" fillId="0" borderId="44" xfId="0" applyNumberFormat="1" applyFont="1" applyBorder="1" applyAlignment="1">
      <alignment horizontal="center" vertical="center"/>
    </xf>
    <xf numFmtId="0" fontId="9" fillId="0" borderId="83" xfId="0" applyFont="1" applyBorder="1" applyAlignment="1">
      <alignment horizontal="center" vertical="center"/>
    </xf>
    <xf numFmtId="9" fontId="9" fillId="0" borderId="80" xfId="0" applyNumberFormat="1" applyFont="1" applyBorder="1" applyAlignment="1">
      <alignment horizontal="center" vertical="center"/>
    </xf>
    <xf numFmtId="0" fontId="9" fillId="0" borderId="92" xfId="0" applyFont="1" applyBorder="1" applyAlignment="1">
      <alignment horizontal="center" vertical="center"/>
    </xf>
    <xf numFmtId="3" fontId="9" fillId="0" borderId="45" xfId="0" applyNumberFormat="1" applyFont="1" applyFill="1" applyBorder="1" applyAlignment="1">
      <alignment horizontal="center" vertical="center"/>
    </xf>
    <xf numFmtId="3" fontId="9" fillId="0" borderId="18" xfId="0" applyNumberFormat="1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center" vertical="center"/>
    </xf>
    <xf numFmtId="14" fontId="9" fillId="0" borderId="103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169" fontId="9" fillId="0" borderId="103" xfId="0" applyNumberFormat="1" applyFont="1" applyBorder="1" applyAlignment="1">
      <alignment horizontal="center" vertical="center"/>
    </xf>
    <xf numFmtId="49" fontId="9" fillId="0" borderId="0" xfId="0" applyNumberFormat="1" applyFont="1" applyBorder="1" applyAlignment="1">
      <alignment horizontal="center" vertical="center"/>
    </xf>
    <xf numFmtId="173" fontId="9" fillId="0" borderId="81" xfId="0" applyNumberFormat="1" applyFont="1" applyBorder="1" applyAlignment="1">
      <alignment horizontal="center" vertical="center"/>
    </xf>
    <xf numFmtId="3" fontId="9" fillId="0" borderId="93" xfId="0" applyNumberFormat="1" applyFont="1" applyBorder="1" applyAlignment="1">
      <alignment horizontal="center" vertical="center"/>
    </xf>
    <xf numFmtId="3" fontId="9" fillId="0" borderId="49" xfId="0" applyNumberFormat="1" applyFont="1" applyFill="1" applyBorder="1" applyAlignment="1">
      <alignment horizontal="center" vertical="center"/>
    </xf>
    <xf numFmtId="176" fontId="9" fillId="0" borderId="26" xfId="0" applyNumberFormat="1" applyFont="1" applyFill="1" applyBorder="1" applyAlignment="1">
      <alignment horizontal="center" vertical="center"/>
    </xf>
    <xf numFmtId="176" fontId="9" fillId="0" borderId="75" xfId="0" applyNumberFormat="1" applyFont="1" applyFill="1" applyBorder="1" applyAlignment="1">
      <alignment horizontal="center" vertical="center"/>
    </xf>
    <xf numFmtId="174" fontId="9" fillId="0" borderId="65" xfId="0" applyNumberFormat="1" applyFont="1" applyBorder="1" applyAlignment="1">
      <alignment horizontal="center" vertical="center"/>
    </xf>
    <xf numFmtId="173" fontId="9" fillId="0" borderId="103" xfId="0" applyNumberFormat="1" applyFont="1" applyBorder="1" applyAlignment="1">
      <alignment horizontal="center" vertical="center"/>
    </xf>
    <xf numFmtId="14" fontId="9" fillId="0" borderId="0" xfId="0" applyNumberFormat="1" applyFont="1" applyBorder="1" applyAlignment="1">
      <alignment horizontal="center" vertical="center"/>
    </xf>
    <xf numFmtId="3" fontId="9" fillId="0" borderId="46" xfId="0" applyNumberFormat="1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>
      <alignment horizontal="center" vertical="center"/>
    </xf>
    <xf numFmtId="176" fontId="9" fillId="0" borderId="15" xfId="0" applyNumberFormat="1" applyFont="1" applyFill="1" applyBorder="1" applyAlignment="1">
      <alignment horizontal="center" vertical="center"/>
    </xf>
    <xf numFmtId="167" fontId="9" fillId="0" borderId="103" xfId="0" applyNumberFormat="1" applyFont="1" applyBorder="1" applyAlignment="1">
      <alignment horizontal="center" vertical="center"/>
    </xf>
    <xf numFmtId="49" fontId="9" fillId="0" borderId="4" xfId="0" applyNumberFormat="1" applyFont="1" applyBorder="1" applyAlignment="1">
      <alignment horizontal="center" vertical="center"/>
    </xf>
    <xf numFmtId="173" fontId="9" fillId="0" borderId="82" xfId="0" applyNumberFormat="1" applyFont="1" applyBorder="1" applyAlignment="1">
      <alignment horizontal="center" vertical="center"/>
    </xf>
    <xf numFmtId="3" fontId="9" fillId="0" borderId="94" xfId="0" applyNumberFormat="1" applyFont="1" applyBorder="1" applyAlignment="1">
      <alignment horizontal="center" vertical="center"/>
    </xf>
    <xf numFmtId="3" fontId="9" fillId="0" borderId="47" xfId="0" applyNumberFormat="1" applyFont="1" applyFill="1" applyBorder="1" applyAlignment="1">
      <alignment horizontal="center" vertical="center"/>
    </xf>
    <xf numFmtId="176" fontId="9" fillId="0" borderId="4" xfId="0" applyNumberFormat="1" applyFont="1" applyFill="1" applyBorder="1" applyAlignment="1">
      <alignment horizontal="center" vertical="center"/>
    </xf>
    <xf numFmtId="176" fontId="9" fillId="0" borderId="14" xfId="0" applyNumberFormat="1" applyFont="1" applyFill="1" applyBorder="1" applyAlignment="1">
      <alignment horizontal="center" vertical="center"/>
    </xf>
    <xf numFmtId="174" fontId="9" fillId="0" borderId="69" xfId="0" applyNumberFormat="1" applyFont="1" applyBorder="1" applyAlignment="1">
      <alignment horizontal="center" vertical="center"/>
    </xf>
    <xf numFmtId="0" fontId="9" fillId="0" borderId="103" xfId="0" applyFont="1" applyBorder="1" applyAlignment="1">
      <alignment horizontal="center" vertical="center"/>
    </xf>
    <xf numFmtId="3" fontId="9" fillId="0" borderId="101" xfId="0" applyNumberFormat="1" applyFont="1" applyBorder="1" applyAlignment="1">
      <alignment horizontal="center" vertical="center"/>
    </xf>
    <xf numFmtId="3" fontId="9" fillId="0" borderId="99" xfId="0" applyNumberFormat="1" applyFont="1" applyBorder="1" applyAlignment="1">
      <alignment horizontal="center" vertical="center"/>
    </xf>
    <xf numFmtId="49" fontId="9" fillId="0" borderId="100" xfId="0" applyNumberFormat="1" applyFont="1" applyBorder="1" applyAlignment="1">
      <alignment horizontal="center" vertical="center"/>
    </xf>
    <xf numFmtId="173" fontId="9" fillId="0" borderId="99" xfId="0" applyNumberFormat="1" applyFont="1" applyBorder="1" applyAlignment="1">
      <alignment horizontal="center" vertical="center"/>
    </xf>
    <xf numFmtId="173" fontId="9" fillId="0" borderId="98" xfId="0" applyNumberFormat="1" applyFont="1" applyBorder="1" applyAlignment="1">
      <alignment horizontal="center" vertical="center"/>
    </xf>
    <xf numFmtId="173" fontId="9" fillId="0" borderId="87" xfId="0" applyNumberFormat="1" applyFont="1" applyBorder="1" applyAlignment="1">
      <alignment horizontal="center" vertical="center"/>
    </xf>
    <xf numFmtId="3" fontId="9" fillId="0" borderId="95" xfId="0" applyNumberFormat="1" applyFont="1" applyBorder="1" applyAlignment="1">
      <alignment horizontal="center" vertical="center"/>
    </xf>
    <xf numFmtId="3" fontId="9" fillId="0" borderId="26" xfId="0" applyNumberFormat="1" applyFont="1" applyBorder="1" applyAlignment="1">
      <alignment horizontal="center" vertical="center"/>
    </xf>
    <xf numFmtId="176" fontId="9" fillId="0" borderId="26" xfId="0" applyNumberFormat="1" applyFont="1" applyBorder="1" applyAlignment="1">
      <alignment horizontal="center" vertical="center"/>
    </xf>
    <xf numFmtId="174" fontId="9" fillId="0" borderId="62" xfId="0" applyNumberFormat="1" applyFont="1" applyBorder="1" applyAlignment="1">
      <alignment horizontal="center" vertical="center"/>
    </xf>
    <xf numFmtId="168" fontId="9" fillId="0" borderId="89" xfId="0" applyNumberFormat="1" applyFont="1" applyBorder="1" applyAlignment="1">
      <alignment horizontal="center" vertical="center"/>
    </xf>
    <xf numFmtId="3" fontId="9" fillId="0" borderId="96" xfId="0" applyNumberFormat="1" applyFont="1" applyBorder="1" applyAlignment="1">
      <alignment horizontal="center" vertical="center"/>
    </xf>
    <xf numFmtId="166" fontId="9" fillId="0" borderId="58" xfId="0" applyNumberFormat="1" applyFont="1" applyBorder="1" applyAlignment="1">
      <alignment horizontal="center" vertical="center"/>
    </xf>
    <xf numFmtId="174" fontId="9" fillId="0" borderId="22" xfId="0" applyNumberFormat="1" applyFont="1" applyBorder="1" applyAlignment="1">
      <alignment horizontal="center" vertical="center"/>
    </xf>
    <xf numFmtId="174" fontId="9" fillId="0" borderId="36" xfId="0" applyNumberFormat="1" applyFont="1" applyBorder="1" applyAlignment="1">
      <alignment horizontal="center" vertical="center"/>
    </xf>
    <xf numFmtId="176" fontId="9" fillId="0" borderId="0" xfId="0" applyNumberFormat="1" applyFont="1" applyBorder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174" fontId="13" fillId="0" borderId="58" xfId="0" applyNumberFormat="1" applyFont="1" applyBorder="1" applyAlignment="1">
      <alignment horizontal="center" vertical="center"/>
    </xf>
    <xf numFmtId="174" fontId="13" fillId="0" borderId="67" xfId="0" applyNumberFormat="1" applyFont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49" fontId="9" fillId="0" borderId="59" xfId="0" applyNumberFormat="1" applyFont="1" applyBorder="1" applyAlignment="1">
      <alignment horizontal="center" vertical="center"/>
    </xf>
    <xf numFmtId="174" fontId="9" fillId="0" borderId="60" xfId="0" applyNumberFormat="1" applyFont="1" applyBorder="1" applyAlignment="1">
      <alignment horizontal="center" vertical="center"/>
    </xf>
    <xf numFmtId="49" fontId="9" fillId="0" borderId="103" xfId="0" applyNumberFormat="1" applyFont="1" applyBorder="1" applyAlignment="1">
      <alignment horizontal="center" vertical="center"/>
    </xf>
    <xf numFmtId="174" fontId="9" fillId="0" borderId="104" xfId="0" applyNumberFormat="1" applyFont="1" applyBorder="1" applyAlignment="1">
      <alignment horizontal="center" vertical="center"/>
    </xf>
    <xf numFmtId="49" fontId="9" fillId="0" borderId="61" xfId="0" applyNumberFormat="1" applyFont="1" applyBorder="1" applyAlignment="1">
      <alignment horizontal="center" vertical="center"/>
    </xf>
    <xf numFmtId="168" fontId="9" fillId="0" borderId="53" xfId="0" applyNumberFormat="1" applyFont="1" applyBorder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73" fontId="10" fillId="0" borderId="0" xfId="0" applyNumberFormat="1" applyFont="1" applyFill="1" applyBorder="1" applyAlignment="1">
      <alignment vertical="center"/>
    </xf>
    <xf numFmtId="0" fontId="9" fillId="0" borderId="45" xfId="0" applyFont="1" applyBorder="1" applyAlignment="1">
      <alignment horizontal="center" vertical="center"/>
    </xf>
    <xf numFmtId="173" fontId="9" fillId="0" borderId="7" xfId="2" applyNumberFormat="1" applyFont="1" applyBorder="1" applyAlignment="1">
      <alignment horizontal="center" vertical="center"/>
    </xf>
    <xf numFmtId="173" fontId="9" fillId="0" borderId="39" xfId="2" applyNumberFormat="1" applyFont="1" applyBorder="1" applyAlignment="1">
      <alignment horizontal="center" vertical="center"/>
    </xf>
    <xf numFmtId="3" fontId="9" fillId="0" borderId="46" xfId="0" applyNumberFormat="1" applyFont="1" applyBorder="1" applyAlignment="1">
      <alignment horizontal="center" vertical="center"/>
    </xf>
    <xf numFmtId="10" fontId="9" fillId="0" borderId="26" xfId="0" applyNumberFormat="1" applyFont="1" applyBorder="1" applyAlignment="1">
      <alignment horizontal="center" vertical="center"/>
    </xf>
    <xf numFmtId="174" fontId="9" fillId="0" borderId="41" xfId="0" applyNumberFormat="1" applyFont="1" applyBorder="1" applyAlignment="1">
      <alignment horizontal="center" vertical="center"/>
    </xf>
    <xf numFmtId="173" fontId="9" fillId="0" borderId="0" xfId="0" applyNumberFormat="1" applyFont="1" applyAlignment="1">
      <alignment horizontal="center" vertical="center"/>
    </xf>
    <xf numFmtId="10" fontId="9" fillId="0" borderId="0" xfId="0" applyNumberFormat="1" applyFont="1" applyBorder="1" applyAlignment="1">
      <alignment horizontal="center" vertical="center"/>
    </xf>
    <xf numFmtId="173" fontId="9" fillId="0" borderId="10" xfId="2" applyNumberFormat="1" applyFont="1" applyBorder="1" applyAlignment="1">
      <alignment horizontal="center" vertical="center"/>
    </xf>
    <xf numFmtId="173" fontId="9" fillId="0" borderId="40" xfId="2" applyNumberFormat="1" applyFont="1" applyBorder="1" applyAlignment="1">
      <alignment horizontal="center" vertical="center"/>
    </xf>
    <xf numFmtId="3" fontId="9" fillId="0" borderId="47" xfId="0" applyNumberFormat="1" applyFont="1" applyBorder="1" applyAlignment="1">
      <alignment horizontal="center" vertical="center"/>
    </xf>
    <xf numFmtId="173" fontId="9" fillId="0" borderId="4" xfId="0" applyNumberFormat="1" applyFont="1" applyBorder="1" applyAlignment="1">
      <alignment horizontal="center" vertical="center"/>
    </xf>
    <xf numFmtId="10" fontId="9" fillId="0" borderId="4" xfId="0" applyNumberFormat="1" applyFont="1" applyBorder="1" applyAlignment="1">
      <alignment horizontal="center" vertical="center"/>
    </xf>
    <xf numFmtId="173" fontId="13" fillId="0" borderId="22" xfId="2" applyNumberFormat="1" applyFont="1" applyBorder="1" applyAlignment="1">
      <alignment horizontal="center" vertical="center"/>
    </xf>
    <xf numFmtId="173" fontId="13" fillId="0" borderId="64" xfId="2" applyNumberFormat="1" applyFont="1" applyBorder="1" applyAlignment="1">
      <alignment horizontal="center" vertical="center"/>
    </xf>
    <xf numFmtId="3" fontId="13" fillId="0" borderId="77" xfId="0" applyNumberFormat="1" applyFont="1" applyBorder="1" applyAlignment="1">
      <alignment horizontal="center" vertical="center"/>
    </xf>
    <xf numFmtId="10" fontId="9" fillId="0" borderId="58" xfId="0" applyNumberFormat="1" applyFont="1" applyBorder="1" applyAlignment="1">
      <alignment horizontal="center" vertical="center"/>
    </xf>
    <xf numFmtId="3" fontId="9" fillId="0" borderId="50" xfId="0" applyNumberFormat="1" applyFont="1" applyBorder="1" applyAlignment="1">
      <alignment horizontal="center" vertical="center"/>
    </xf>
    <xf numFmtId="168" fontId="9" fillId="0" borderId="42" xfId="0" applyNumberFormat="1" applyFont="1" applyBorder="1" applyAlignment="1">
      <alignment horizontal="center" vertical="center"/>
    </xf>
    <xf numFmtId="168" fontId="9" fillId="0" borderId="4" xfId="0" applyNumberFormat="1" applyFont="1" applyBorder="1" applyAlignment="1">
      <alignment horizontal="center" vertical="center"/>
    </xf>
    <xf numFmtId="168" fontId="9" fillId="0" borderId="14" xfId="0" applyNumberFormat="1" applyFont="1" applyBorder="1" applyAlignment="1">
      <alignment horizontal="center" vertical="center"/>
    </xf>
    <xf numFmtId="167" fontId="9" fillId="0" borderId="48" xfId="0" applyNumberFormat="1" applyFont="1" applyBorder="1" applyAlignment="1">
      <alignment horizontal="center" vertical="center"/>
    </xf>
    <xf numFmtId="167" fontId="9" fillId="0" borderId="9" xfId="0" applyNumberFormat="1" applyFont="1" applyBorder="1" applyAlignment="1">
      <alignment horizontal="center" vertical="center"/>
    </xf>
    <xf numFmtId="176" fontId="9" fillId="0" borderId="15" xfId="0" applyNumberFormat="1" applyFont="1" applyBorder="1" applyAlignment="1">
      <alignment horizontal="center" vertical="center"/>
    </xf>
    <xf numFmtId="167" fontId="10" fillId="0" borderId="0" xfId="0" applyNumberFormat="1" applyFont="1" applyBorder="1" applyAlignment="1">
      <alignment horizontal="center" vertical="center"/>
    </xf>
    <xf numFmtId="167" fontId="10" fillId="0" borderId="0" xfId="0" applyNumberFormat="1" applyFont="1" applyFill="1" applyBorder="1" applyAlignment="1">
      <alignment horizontal="center" vertical="center"/>
    </xf>
    <xf numFmtId="9" fontId="9" fillId="0" borderId="18" xfId="0" applyNumberFormat="1" applyFont="1" applyBorder="1" applyAlignment="1">
      <alignment horizontal="center" vertical="center"/>
    </xf>
    <xf numFmtId="0" fontId="9" fillId="0" borderId="79" xfId="0" applyFont="1" applyBorder="1" applyAlignment="1">
      <alignment horizontal="center" vertical="center"/>
    </xf>
    <xf numFmtId="168" fontId="9" fillId="0" borderId="0" xfId="0" applyNumberFormat="1" applyFont="1" applyBorder="1" applyAlignment="1">
      <alignment horizontal="center" vertical="center"/>
    </xf>
    <xf numFmtId="167" fontId="9" fillId="0" borderId="42" xfId="0" applyNumberFormat="1" applyFont="1" applyBorder="1" applyAlignment="1">
      <alignment horizontal="center" vertical="center"/>
    </xf>
    <xf numFmtId="168" fontId="9" fillId="0" borderId="15" xfId="0" applyNumberFormat="1" applyFont="1" applyBorder="1" applyAlignment="1">
      <alignment horizontal="center" vertical="center"/>
    </xf>
    <xf numFmtId="171" fontId="9" fillId="0" borderId="26" xfId="0" applyNumberFormat="1" applyFont="1" applyFill="1" applyBorder="1" applyAlignment="1">
      <alignment horizontal="center" vertical="center"/>
    </xf>
    <xf numFmtId="168" fontId="9" fillId="0" borderId="65" xfId="0" applyNumberFormat="1" applyFont="1" applyBorder="1" applyAlignment="1">
      <alignment horizontal="center" vertical="center"/>
    </xf>
    <xf numFmtId="171" fontId="9" fillId="0" borderId="0" xfId="0" applyNumberFormat="1" applyFont="1" applyFill="1" applyBorder="1" applyAlignment="1">
      <alignment horizontal="center" vertical="center"/>
    </xf>
    <xf numFmtId="171" fontId="9" fillId="0" borderId="4" xfId="0" applyNumberFormat="1" applyFont="1" applyFill="1" applyBorder="1" applyAlignment="1">
      <alignment horizontal="center" vertical="center"/>
    </xf>
    <xf numFmtId="168" fontId="9" fillId="0" borderId="69" xfId="0" applyNumberFormat="1" applyFont="1" applyBorder="1" applyAlignment="1">
      <alignment horizontal="center" vertical="center"/>
    </xf>
    <xf numFmtId="168" fontId="9" fillId="0" borderId="29" xfId="0" applyNumberFormat="1" applyFont="1" applyBorder="1" applyAlignment="1">
      <alignment horizontal="center" vertical="center"/>
    </xf>
    <xf numFmtId="167" fontId="9" fillId="0" borderId="20" xfId="0" applyNumberFormat="1" applyFont="1" applyBorder="1" applyAlignment="1">
      <alignment horizontal="center" vertical="center"/>
    </xf>
    <xf numFmtId="167" fontId="9" fillId="0" borderId="51" xfId="0" applyNumberFormat="1" applyFont="1" applyBorder="1" applyAlignment="1">
      <alignment horizontal="center" vertical="center"/>
    </xf>
    <xf numFmtId="168" fontId="9" fillId="0" borderId="20" xfId="0" applyNumberFormat="1" applyFont="1" applyBorder="1" applyAlignment="1">
      <alignment horizontal="center" vertical="center"/>
    </xf>
    <xf numFmtId="3" fontId="9" fillId="0" borderId="49" xfId="0" applyNumberFormat="1" applyFont="1" applyBorder="1" applyAlignment="1">
      <alignment horizontal="center" vertical="center"/>
    </xf>
    <xf numFmtId="171" fontId="9" fillId="0" borderId="20" xfId="0" applyNumberFormat="1" applyFont="1" applyBorder="1" applyAlignment="1">
      <alignment horizontal="center" vertical="center"/>
    </xf>
    <xf numFmtId="168" fontId="9" fillId="0" borderId="62" xfId="0" applyNumberFormat="1" applyFont="1" applyBorder="1" applyAlignment="1">
      <alignment horizontal="center" vertical="center"/>
    </xf>
    <xf numFmtId="171" fontId="9" fillId="0" borderId="17" xfId="0" applyNumberFormat="1" applyFont="1" applyBorder="1" applyAlignment="1">
      <alignment vertical="center"/>
    </xf>
    <xf numFmtId="171" fontId="9" fillId="0" borderId="8" xfId="0" applyNumberFormat="1" applyFont="1" applyBorder="1" applyAlignment="1">
      <alignment vertical="center"/>
    </xf>
    <xf numFmtId="166" fontId="9" fillId="0" borderId="7" xfId="0" applyNumberFormat="1" applyFont="1" applyBorder="1" applyAlignment="1">
      <alignment vertical="center"/>
    </xf>
    <xf numFmtId="166" fontId="9" fillId="0" borderId="39" xfId="0" applyNumberFormat="1" applyFont="1" applyBorder="1" applyAlignment="1">
      <alignment vertical="center"/>
    </xf>
    <xf numFmtId="168" fontId="9" fillId="0" borderId="7" xfId="0" applyNumberFormat="1" applyFont="1" applyBorder="1" applyAlignment="1">
      <alignment horizontal="center" vertical="center"/>
    </xf>
    <xf numFmtId="168" fontId="9" fillId="0" borderId="8" xfId="0" applyNumberFormat="1" applyFont="1" applyBorder="1" applyAlignment="1">
      <alignment horizontal="center" vertical="center"/>
    </xf>
    <xf numFmtId="171" fontId="9" fillId="0" borderId="7" xfId="0" applyNumberFormat="1" applyFont="1" applyBorder="1" applyAlignment="1">
      <alignment horizontal="center" vertical="center"/>
    </xf>
    <xf numFmtId="171" fontId="9" fillId="0" borderId="65" xfId="0" applyNumberFormat="1" applyFont="1" applyBorder="1" applyAlignment="1">
      <alignment horizontal="center" vertical="center"/>
    </xf>
    <xf numFmtId="3" fontId="9" fillId="0" borderId="107" xfId="0" applyNumberFormat="1" applyFont="1" applyBorder="1" applyAlignment="1">
      <alignment vertical="center"/>
    </xf>
    <xf numFmtId="3" fontId="9" fillId="0" borderId="63" xfId="0" applyNumberFormat="1" applyFont="1" applyBorder="1" applyAlignment="1">
      <alignment vertical="center"/>
    </xf>
    <xf numFmtId="168" fontId="9" fillId="0" borderId="22" xfId="0" applyNumberFormat="1" applyFont="1" applyBorder="1" applyAlignment="1">
      <alignment vertical="center"/>
    </xf>
    <xf numFmtId="168" fontId="9" fillId="0" borderId="64" xfId="0" applyNumberFormat="1" applyFont="1" applyBorder="1" applyAlignment="1">
      <alignment vertical="center"/>
    </xf>
    <xf numFmtId="168" fontId="9" fillId="0" borderId="50" xfId="0" applyNumberFormat="1" applyFont="1" applyBorder="1" applyAlignment="1">
      <alignment vertical="center"/>
    </xf>
    <xf numFmtId="168" fontId="9" fillId="0" borderId="96" xfId="0" applyNumberFormat="1" applyFont="1" applyBorder="1" applyAlignment="1">
      <alignment vertical="center"/>
    </xf>
    <xf numFmtId="168" fontId="13" fillId="0" borderId="67" xfId="0" applyNumberFormat="1" applyFont="1" applyBorder="1" applyAlignment="1">
      <alignment horizontal="center" vertical="center"/>
    </xf>
    <xf numFmtId="167" fontId="9" fillId="0" borderId="8" xfId="0" applyNumberFormat="1" applyFont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168" fontId="10" fillId="0" borderId="0" xfId="0" applyNumberFormat="1" applyFont="1" applyFill="1" applyBorder="1" applyAlignment="1">
      <alignment horizontal="center" vertical="center"/>
    </xf>
    <xf numFmtId="170" fontId="10" fillId="0" borderId="0" xfId="0" applyNumberFormat="1" applyFont="1" applyBorder="1" applyAlignment="1">
      <alignment horizontal="center" vertical="center"/>
    </xf>
    <xf numFmtId="173" fontId="9" fillId="0" borderId="1" xfId="0" applyNumberFormat="1" applyFont="1" applyBorder="1" applyAlignment="1">
      <alignment horizontal="center" vertical="center"/>
    </xf>
    <xf numFmtId="173" fontId="9" fillId="0" borderId="3" xfId="0" applyNumberFormat="1" applyFont="1" applyBorder="1" applyAlignment="1">
      <alignment horizontal="center" vertical="center"/>
    </xf>
    <xf numFmtId="173" fontId="9" fillId="0" borderId="6" xfId="0" applyNumberFormat="1" applyFont="1" applyBorder="1" applyAlignment="1">
      <alignment horizontal="center" vertical="center"/>
    </xf>
    <xf numFmtId="173" fontId="13" fillId="0" borderId="23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0" fontId="9" fillId="0" borderId="39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7" fontId="10" fillId="0" borderId="5" xfId="0" applyNumberFormat="1" applyFont="1" applyBorder="1" applyAlignment="1">
      <alignment horizontal="center" vertical="center"/>
    </xf>
    <xf numFmtId="9" fontId="10" fillId="0" borderId="0" xfId="0" applyNumberFormat="1" applyFont="1" applyBorder="1" applyAlignment="1">
      <alignment horizontal="center" vertical="center"/>
    </xf>
    <xf numFmtId="169" fontId="10" fillId="0" borderId="0" xfId="0" applyNumberFormat="1" applyFont="1" applyBorder="1" applyAlignment="1">
      <alignment horizontal="center" vertical="center"/>
    </xf>
    <xf numFmtId="0" fontId="10" fillId="0" borderId="11" xfId="0" applyFont="1" applyBorder="1"/>
    <xf numFmtId="0" fontId="10" fillId="0" borderId="19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167" fontId="10" fillId="0" borderId="19" xfId="0" applyNumberFormat="1" applyFont="1" applyBorder="1" applyAlignment="1">
      <alignment horizontal="center" vertical="center"/>
    </xf>
    <xf numFmtId="167" fontId="10" fillId="0" borderId="56" xfId="0" applyNumberFormat="1" applyFont="1" applyBorder="1" applyAlignment="1">
      <alignment horizontal="center" vertical="center"/>
    </xf>
    <xf numFmtId="10" fontId="10" fillId="0" borderId="56" xfId="0" applyNumberFormat="1" applyFont="1" applyBorder="1" applyAlignment="1">
      <alignment horizontal="center" vertical="center"/>
    </xf>
    <xf numFmtId="167" fontId="9" fillId="0" borderId="13" xfId="0" applyNumberFormat="1" applyFont="1" applyBorder="1" applyAlignment="1">
      <alignment horizontal="center" vertical="center"/>
    </xf>
    <xf numFmtId="10" fontId="9" fillId="0" borderId="1" xfId="0" applyNumberFormat="1" applyFont="1" applyBorder="1" applyAlignment="1">
      <alignment horizontal="center" vertical="center"/>
    </xf>
    <xf numFmtId="14" fontId="9" fillId="0" borderId="12" xfId="0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67" fontId="9" fillId="0" borderId="12" xfId="0" applyNumberFormat="1" applyFont="1" applyBorder="1" applyAlignment="1">
      <alignment horizontal="center" vertical="center"/>
    </xf>
    <xf numFmtId="10" fontId="9" fillId="0" borderId="3" xfId="0" applyNumberFormat="1" applyFont="1" applyBorder="1" applyAlignment="1">
      <alignment horizontal="center" vertical="center"/>
    </xf>
    <xf numFmtId="10" fontId="9" fillId="0" borderId="40" xfId="0" applyNumberFormat="1" applyFont="1" applyBorder="1" applyAlignment="1">
      <alignment horizontal="center" vertical="center"/>
    </xf>
    <xf numFmtId="10" fontId="9" fillId="0" borderId="51" xfId="0" applyNumberFormat="1" applyFont="1" applyBorder="1" applyAlignment="1">
      <alignment horizontal="center" vertical="center"/>
    </xf>
    <xf numFmtId="173" fontId="13" fillId="0" borderId="0" xfId="0" applyNumberFormat="1" applyFont="1" applyBorder="1" applyAlignment="1">
      <alignment horizontal="center" vertical="center"/>
    </xf>
    <xf numFmtId="10" fontId="13" fillId="0" borderId="64" xfId="0" applyNumberFormat="1" applyFont="1" applyBorder="1" applyAlignment="1">
      <alignment horizontal="center" vertical="center"/>
    </xf>
    <xf numFmtId="167" fontId="11" fillId="0" borderId="0" xfId="0" applyNumberFormat="1" applyFont="1" applyFill="1" applyBorder="1" applyAlignment="1">
      <alignment horizontal="center" vertical="center"/>
    </xf>
    <xf numFmtId="164" fontId="11" fillId="0" borderId="0" xfId="0" applyNumberFormat="1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3" fontId="9" fillId="0" borderId="0" xfId="0" applyNumberFormat="1" applyFont="1" applyFill="1" applyBorder="1" applyAlignment="1">
      <alignment vertical="center"/>
    </xf>
    <xf numFmtId="166" fontId="9" fillId="0" borderId="0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1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9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78" xfId="0" applyFont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center" vertical="center"/>
    </xf>
    <xf numFmtId="3" fontId="9" fillId="0" borderId="11" xfId="0" applyNumberFormat="1" applyFont="1" applyBorder="1" applyAlignment="1">
      <alignment horizontal="center" vertical="center"/>
    </xf>
    <xf numFmtId="167" fontId="9" fillId="0" borderId="1" xfId="0" applyNumberFormat="1" applyFont="1" applyBorder="1" applyAlignment="1">
      <alignment horizontal="center" vertical="center"/>
    </xf>
    <xf numFmtId="3" fontId="11" fillId="0" borderId="0" xfId="0" applyNumberFormat="1" applyFont="1" applyFill="1" applyBorder="1" applyAlignment="1">
      <alignment horizontal="center" vertical="center"/>
    </xf>
    <xf numFmtId="169" fontId="9" fillId="0" borderId="1" xfId="0" applyNumberFormat="1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2" fontId="9" fillId="0" borderId="0" xfId="0" applyNumberFormat="1" applyFont="1" applyBorder="1" applyAlignment="1">
      <alignment horizontal="center" vertical="center"/>
    </xf>
    <xf numFmtId="167" fontId="10" fillId="0" borderId="30" xfId="0" applyNumberFormat="1" applyFont="1" applyBorder="1" applyAlignment="1">
      <alignment horizontal="center" vertical="center"/>
    </xf>
    <xf numFmtId="167" fontId="10" fillId="0" borderId="78" xfId="0" applyNumberFormat="1" applyFont="1" applyBorder="1" applyAlignment="1">
      <alignment horizontal="center" vertical="center"/>
    </xf>
    <xf numFmtId="14" fontId="9" fillId="0" borderId="11" xfId="0" applyNumberFormat="1" applyFont="1" applyBorder="1" applyAlignment="1">
      <alignment horizontal="center" vertical="center"/>
    </xf>
    <xf numFmtId="167" fontId="9" fillId="0" borderId="68" xfId="0" applyNumberFormat="1" applyFont="1" applyBorder="1" applyAlignment="1">
      <alignment horizontal="center" vertical="center"/>
    </xf>
    <xf numFmtId="3" fontId="9" fillId="0" borderId="2" xfId="0" applyNumberFormat="1" applyFont="1" applyBorder="1" applyAlignment="1">
      <alignment horizontal="center" vertical="center"/>
    </xf>
    <xf numFmtId="169" fontId="9" fillId="0" borderId="0" xfId="0" applyNumberFormat="1" applyFont="1" applyBorder="1" applyAlignment="1">
      <alignment horizontal="center" vertical="center"/>
    </xf>
    <xf numFmtId="3" fontId="9" fillId="0" borderId="76" xfId="0" applyNumberFormat="1" applyFont="1" applyBorder="1" applyAlignment="1">
      <alignment horizontal="center" vertical="center"/>
    </xf>
    <xf numFmtId="3" fontId="11" fillId="0" borderId="0" xfId="0" applyNumberFormat="1" applyFont="1" applyFill="1" applyBorder="1" applyAlignment="1">
      <alignment vertical="center"/>
    </xf>
    <xf numFmtId="169" fontId="9" fillId="0" borderId="11" xfId="0" applyNumberFormat="1" applyFont="1" applyBorder="1" applyAlignment="1">
      <alignment horizontal="center" vertical="center"/>
    </xf>
    <xf numFmtId="166" fontId="11" fillId="0" borderId="0" xfId="0" applyNumberFormat="1" applyFont="1" applyFill="1" applyBorder="1" applyAlignment="1">
      <alignment horizontal="center" vertical="center"/>
    </xf>
    <xf numFmtId="3" fontId="13" fillId="0" borderId="11" xfId="0" applyNumberFormat="1" applyFont="1" applyBorder="1" applyAlignment="1">
      <alignment horizontal="center" vertical="center"/>
    </xf>
    <xf numFmtId="3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5" fontId="16" fillId="0" borderId="0" xfId="0" applyNumberFormat="1" applyFont="1" applyFill="1" applyBorder="1" applyAlignment="1">
      <alignment horizontal="center" vertical="center"/>
    </xf>
    <xf numFmtId="3" fontId="16" fillId="0" borderId="0" xfId="0" applyNumberFormat="1" applyFont="1" applyFill="1" applyBorder="1" applyAlignment="1">
      <alignment vertical="center"/>
    </xf>
    <xf numFmtId="168" fontId="17" fillId="0" borderId="0" xfId="0" applyNumberFormat="1" applyFont="1" applyFill="1" applyBorder="1" applyAlignment="1">
      <alignment vertical="center"/>
    </xf>
    <xf numFmtId="167" fontId="11" fillId="0" borderId="0" xfId="0" applyNumberFormat="1" applyFont="1" applyFill="1" applyBorder="1" applyAlignment="1">
      <alignment vertical="center"/>
    </xf>
    <xf numFmtId="0" fontId="10" fillId="0" borderId="0" xfId="0" applyFont="1" applyBorder="1"/>
    <xf numFmtId="14" fontId="9" fillId="0" borderId="0" xfId="0" applyNumberFormat="1" applyFont="1" applyFill="1" applyBorder="1" applyAlignment="1">
      <alignment horizontal="center" vertical="center"/>
    </xf>
    <xf numFmtId="10" fontId="10" fillId="0" borderId="0" xfId="0" applyNumberFormat="1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165" fontId="13" fillId="0" borderId="0" xfId="0" applyNumberFormat="1" applyFont="1" applyFill="1" applyBorder="1" applyAlignment="1">
      <alignment horizontal="center" vertical="center"/>
    </xf>
    <xf numFmtId="170" fontId="10" fillId="0" borderId="0" xfId="0" applyNumberFormat="1" applyFont="1" applyFill="1" applyBorder="1" applyAlignment="1">
      <alignment horizontal="center" vertical="center"/>
    </xf>
    <xf numFmtId="10" fontId="11" fillId="0" borderId="0" xfId="0" applyNumberFormat="1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vertical="center"/>
    </xf>
    <xf numFmtId="167" fontId="16" fillId="0" borderId="0" xfId="0" applyNumberFormat="1" applyFont="1" applyFill="1" applyBorder="1" applyAlignment="1">
      <alignment horizontal="center" vertical="center"/>
    </xf>
    <xf numFmtId="10" fontId="16" fillId="0" borderId="0" xfId="0" applyNumberFormat="1" applyFont="1" applyFill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167" fontId="9" fillId="0" borderId="27" xfId="0" applyNumberFormat="1" applyFont="1" applyBorder="1" applyAlignment="1">
      <alignment horizontal="center" vertical="center"/>
    </xf>
    <xf numFmtId="10" fontId="9" fillId="0" borderId="6" xfId="0" applyNumberFormat="1" applyFont="1" applyBorder="1" applyAlignment="1">
      <alignment horizontal="center" vertical="center"/>
    </xf>
    <xf numFmtId="10" fontId="9" fillId="0" borderId="0" xfId="0" applyNumberFormat="1" applyFont="1" applyFill="1" applyBorder="1" applyAlignment="1">
      <alignment horizontal="center" vertical="center"/>
    </xf>
    <xf numFmtId="10" fontId="13" fillId="0" borderId="0" xfId="0" applyNumberFormat="1" applyFont="1" applyFill="1" applyBorder="1" applyAlignment="1">
      <alignment horizontal="center" vertical="center"/>
    </xf>
    <xf numFmtId="168" fontId="9" fillId="0" borderId="18" xfId="0" applyNumberFormat="1" applyFont="1" applyBorder="1" applyAlignment="1">
      <alignment horizontal="center" vertical="center"/>
    </xf>
    <xf numFmtId="169" fontId="9" fillId="0" borderId="7" xfId="0" applyNumberFormat="1" applyFont="1" applyBorder="1" applyAlignment="1">
      <alignment horizontal="center" vertical="center"/>
    </xf>
    <xf numFmtId="169" fontId="9" fillId="0" borderId="68" xfId="0" applyNumberFormat="1" applyFont="1" applyBorder="1" applyAlignment="1">
      <alignment horizontal="center" vertical="center"/>
    </xf>
    <xf numFmtId="168" fontId="10" fillId="0" borderId="0" xfId="0" applyNumberFormat="1" applyFont="1" applyBorder="1" applyAlignment="1">
      <alignment horizontal="center" vertical="center"/>
    </xf>
    <xf numFmtId="169" fontId="10" fillId="0" borderId="5" xfId="0" applyNumberFormat="1" applyFont="1" applyBorder="1" applyAlignment="1">
      <alignment horizontal="center" vertical="center"/>
    </xf>
    <xf numFmtId="169" fontId="10" fillId="0" borderId="78" xfId="0" applyNumberFormat="1" applyFont="1" applyBorder="1" applyAlignment="1">
      <alignment horizontal="center" vertical="center"/>
    </xf>
    <xf numFmtId="169" fontId="9" fillId="0" borderId="10" xfId="0" applyNumberFormat="1" applyFont="1" applyBorder="1" applyAlignment="1">
      <alignment horizontal="center" vertical="center"/>
    </xf>
    <xf numFmtId="169" fontId="9" fillId="0" borderId="20" xfId="0" applyNumberFormat="1" applyFont="1" applyBorder="1" applyAlignment="1">
      <alignment horizontal="center" vertical="center"/>
    </xf>
    <xf numFmtId="169" fontId="9" fillId="0" borderId="39" xfId="0" applyNumberFormat="1" applyFont="1" applyBorder="1" applyAlignment="1">
      <alignment horizontal="center" vertical="center"/>
    </xf>
    <xf numFmtId="169" fontId="13" fillId="0" borderId="22" xfId="0" applyNumberFormat="1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3" fontId="13" fillId="0" borderId="26" xfId="0" applyNumberFormat="1" applyFont="1" applyBorder="1" applyAlignment="1">
      <alignment horizontal="center" vertical="center"/>
    </xf>
    <xf numFmtId="168" fontId="13" fillId="0" borderId="26" xfId="0" applyNumberFormat="1" applyFont="1" applyBorder="1" applyAlignment="1">
      <alignment horizontal="center" vertical="center"/>
    </xf>
    <xf numFmtId="169" fontId="13" fillId="0" borderId="26" xfId="0" applyNumberFormat="1" applyFont="1" applyBorder="1" applyAlignment="1">
      <alignment horizontal="center" vertical="center"/>
    </xf>
    <xf numFmtId="167" fontId="13" fillId="0" borderId="26" xfId="0" applyNumberFormat="1" applyFont="1" applyBorder="1" applyAlignment="1">
      <alignment horizontal="center" vertical="center"/>
    </xf>
    <xf numFmtId="10" fontId="13" fillId="0" borderId="26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173" fontId="9" fillId="0" borderId="7" xfId="1" applyNumberFormat="1" applyFont="1" applyBorder="1" applyAlignment="1">
      <alignment horizontal="center" vertical="center"/>
    </xf>
    <xf numFmtId="10" fontId="9" fillId="0" borderId="39" xfId="2" applyNumberFormat="1" applyFont="1" applyBorder="1" applyAlignment="1">
      <alignment horizontal="center" vertical="center"/>
    </xf>
    <xf numFmtId="173" fontId="9" fillId="0" borderId="10" xfId="1" applyNumberFormat="1" applyFont="1" applyBorder="1" applyAlignment="1">
      <alignment horizontal="center" vertical="center"/>
    </xf>
    <xf numFmtId="10" fontId="9" fillId="0" borderId="40" xfId="2" applyNumberFormat="1" applyFont="1" applyBorder="1" applyAlignment="1">
      <alignment horizontal="center" vertical="center"/>
    </xf>
    <xf numFmtId="173" fontId="9" fillId="0" borderId="20" xfId="1" applyNumberFormat="1" applyFont="1" applyBorder="1" applyAlignment="1">
      <alignment horizontal="center" vertical="center"/>
    </xf>
    <xf numFmtId="10" fontId="9" fillId="0" borderId="51" xfId="2" applyNumberFormat="1" applyFont="1" applyBorder="1" applyAlignment="1">
      <alignment horizontal="center" vertical="center"/>
    </xf>
    <xf numFmtId="173" fontId="13" fillId="0" borderId="22" xfId="1" applyNumberFormat="1" applyFont="1" applyBorder="1" applyAlignment="1">
      <alignment horizontal="center" vertical="center"/>
    </xf>
    <xf numFmtId="10" fontId="13" fillId="0" borderId="64" xfId="2" applyNumberFormat="1" applyFont="1" applyBorder="1" applyAlignment="1">
      <alignment horizontal="center" vertical="center"/>
    </xf>
    <xf numFmtId="176" fontId="9" fillId="0" borderId="7" xfId="0" applyNumberFormat="1" applyFont="1" applyBorder="1" applyAlignment="1">
      <alignment horizontal="center" vertical="center"/>
    </xf>
    <xf numFmtId="176" fontId="9" fillId="0" borderId="10" xfId="0" applyNumberFormat="1" applyFont="1" applyBorder="1" applyAlignment="1">
      <alignment horizontal="center" vertical="center"/>
    </xf>
    <xf numFmtId="176" fontId="9" fillId="0" borderId="20" xfId="0" applyNumberFormat="1" applyFont="1" applyBorder="1" applyAlignment="1">
      <alignment horizontal="center" vertical="center"/>
    </xf>
    <xf numFmtId="168" fontId="12" fillId="0" borderId="17" xfId="0" applyNumberFormat="1" applyFont="1" applyBorder="1" applyAlignment="1">
      <alignment horizontal="center" vertical="center"/>
    </xf>
    <xf numFmtId="173" fontId="12" fillId="0" borderId="17" xfId="0" applyNumberFormat="1" applyFont="1" applyBorder="1" applyAlignment="1">
      <alignment horizontal="center" vertical="center"/>
    </xf>
    <xf numFmtId="9" fontId="8" fillId="0" borderId="0" xfId="2" applyFont="1" applyAlignment="1">
      <alignment horizontal="center" vertical="center"/>
    </xf>
    <xf numFmtId="10" fontId="8" fillId="0" borderId="0" xfId="2" applyNumberFormat="1" applyFont="1" applyAlignment="1">
      <alignment horizontal="center" vertical="center"/>
    </xf>
    <xf numFmtId="10" fontId="8" fillId="0" borderId="15" xfId="2" applyNumberFormat="1" applyFont="1" applyBorder="1" applyAlignment="1">
      <alignment horizontal="center" vertical="center"/>
    </xf>
    <xf numFmtId="173" fontId="8" fillId="0" borderId="0" xfId="0" applyNumberFormat="1" applyFont="1" applyBorder="1" applyAlignment="1">
      <alignment horizontal="center" vertical="center"/>
    </xf>
    <xf numFmtId="44" fontId="8" fillId="0" borderId="0" xfId="1" applyFont="1" applyBorder="1" applyAlignment="1">
      <alignment horizontal="center" vertical="center"/>
    </xf>
    <xf numFmtId="173" fontId="8" fillId="0" borderId="0" xfId="1" applyNumberFormat="1" applyFont="1" applyBorder="1" applyAlignment="1">
      <alignment horizontal="center" vertical="center"/>
    </xf>
    <xf numFmtId="173" fontId="8" fillId="0" borderId="0" xfId="2" applyNumberFormat="1" applyFont="1" applyBorder="1" applyAlignment="1">
      <alignment horizontal="center" vertical="center"/>
    </xf>
    <xf numFmtId="173" fontId="8" fillId="0" borderId="8" xfId="0" applyNumberFormat="1" applyFont="1" applyBorder="1" applyAlignment="1">
      <alignment horizontal="center" vertical="center"/>
    </xf>
    <xf numFmtId="43" fontId="8" fillId="0" borderId="0" xfId="3" applyFont="1" applyAlignment="1">
      <alignment horizontal="center" vertical="center"/>
    </xf>
    <xf numFmtId="0" fontId="8" fillId="0" borderId="0" xfId="0" applyFont="1" applyAlignment="1">
      <alignment vertical="center"/>
    </xf>
    <xf numFmtId="9" fontId="8" fillId="0" borderId="0" xfId="0" applyNumberFormat="1" applyFont="1" applyFill="1" applyAlignment="1">
      <alignment horizontal="center" vertical="center"/>
    </xf>
    <xf numFmtId="9" fontId="8" fillId="0" borderId="7" xfId="0" applyNumberFormat="1" applyFont="1" applyFill="1" applyBorder="1" applyAlignment="1">
      <alignment horizontal="center" vertical="center"/>
    </xf>
    <xf numFmtId="177" fontId="9" fillId="0" borderId="7" xfId="0" applyNumberFormat="1" applyFont="1" applyBorder="1" applyAlignment="1">
      <alignment horizontal="center" vertical="center"/>
    </xf>
    <xf numFmtId="177" fontId="9" fillId="0" borderId="10" xfId="0" applyNumberFormat="1" applyFont="1" applyBorder="1" applyAlignment="1">
      <alignment horizontal="center" vertical="center"/>
    </xf>
    <xf numFmtId="177" fontId="9" fillId="0" borderId="20" xfId="0" applyNumberFormat="1" applyFont="1" applyBorder="1" applyAlignment="1">
      <alignment horizontal="center" vertical="center"/>
    </xf>
    <xf numFmtId="177" fontId="13" fillId="0" borderId="22" xfId="0" applyNumberFormat="1" applyFont="1" applyBorder="1" applyAlignment="1">
      <alignment horizontal="center" vertical="center"/>
    </xf>
    <xf numFmtId="173" fontId="9" fillId="0" borderId="0" xfId="2" applyNumberFormat="1" applyFont="1" applyBorder="1" applyAlignment="1">
      <alignment horizontal="center" vertical="center"/>
    </xf>
    <xf numFmtId="178" fontId="9" fillId="0" borderId="7" xfId="3" applyNumberFormat="1" applyFont="1" applyBorder="1" applyAlignment="1">
      <alignment horizontal="center" vertical="center"/>
    </xf>
    <xf numFmtId="178" fontId="9" fillId="0" borderId="10" xfId="3" applyNumberFormat="1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68" fontId="9" fillId="0" borderId="0" xfId="0" applyNumberFormat="1" applyFont="1" applyFill="1" applyBorder="1" applyAlignment="1">
      <alignment vertical="center"/>
    </xf>
    <xf numFmtId="167" fontId="9" fillId="0" borderId="0" xfId="0" applyNumberFormat="1" applyFont="1" applyBorder="1" applyAlignment="1">
      <alignment horizontal="left" vertical="center"/>
    </xf>
    <xf numFmtId="9" fontId="9" fillId="0" borderId="0" xfId="0" applyNumberFormat="1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169" fontId="9" fillId="0" borderId="0" xfId="0" applyNumberFormat="1" applyFont="1" applyBorder="1" applyAlignment="1">
      <alignment horizontal="left" vertical="center"/>
    </xf>
    <xf numFmtId="9" fontId="9" fillId="0" borderId="0" xfId="2" applyFont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177" fontId="9" fillId="0" borderId="3" xfId="0" applyNumberFormat="1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13" fillId="0" borderId="23" xfId="0" applyNumberFormat="1" applyFont="1" applyBorder="1" applyAlignment="1">
      <alignment horizontal="center" vertical="center"/>
    </xf>
    <xf numFmtId="176" fontId="9" fillId="0" borderId="14" xfId="0" applyNumberFormat="1" applyFont="1" applyBorder="1" applyAlignment="1">
      <alignment horizontal="center" vertical="center"/>
    </xf>
    <xf numFmtId="176" fontId="13" fillId="0" borderId="36" xfId="0" applyNumberFormat="1" applyFont="1" applyBorder="1" applyAlignment="1">
      <alignment horizontal="center" vertical="center"/>
    </xf>
    <xf numFmtId="176" fontId="9" fillId="0" borderId="22" xfId="0" applyNumberFormat="1" applyFont="1" applyBorder="1" applyAlignment="1">
      <alignment horizontal="center" vertical="center"/>
    </xf>
    <xf numFmtId="180" fontId="9" fillId="0" borderId="0" xfId="3" applyNumberFormat="1" applyFont="1" applyAlignment="1">
      <alignment horizontal="center" vertical="center"/>
    </xf>
    <xf numFmtId="168" fontId="10" fillId="0" borderId="0" xfId="0" applyNumberFormat="1" applyFont="1" applyFill="1" applyBorder="1" applyAlignment="1">
      <alignment horizontal="center" vertical="center"/>
    </xf>
    <xf numFmtId="167" fontId="9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78" fontId="9" fillId="0" borderId="52" xfId="3" applyNumberFormat="1" applyFont="1" applyBorder="1" applyAlignment="1">
      <alignment horizontal="center" vertical="center"/>
    </xf>
    <xf numFmtId="178" fontId="9" fillId="0" borderId="73" xfId="3" applyNumberFormat="1" applyFont="1" applyBorder="1" applyAlignment="1">
      <alignment horizontal="center" vertical="center"/>
    </xf>
    <xf numFmtId="178" fontId="9" fillId="0" borderId="74" xfId="3" applyNumberFormat="1" applyFont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4" fillId="0" borderId="0" xfId="0" applyFont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168" fontId="15" fillId="0" borderId="0" xfId="0" applyNumberFormat="1" applyFont="1" applyFill="1" applyBorder="1" applyAlignment="1">
      <alignment horizontal="center" vertical="center"/>
    </xf>
    <xf numFmtId="167" fontId="15" fillId="0" borderId="0" xfId="0" applyNumberFormat="1" applyFont="1" applyBorder="1" applyAlignment="1">
      <alignment horizontal="center" vertical="center"/>
    </xf>
    <xf numFmtId="3" fontId="15" fillId="0" borderId="0" xfId="0" applyNumberFormat="1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4" fontId="15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3" fontId="18" fillId="0" borderId="0" xfId="0" applyNumberFormat="1" applyFont="1" applyFill="1" applyBorder="1" applyAlignment="1">
      <alignment horizontal="center" vertical="center"/>
    </xf>
    <xf numFmtId="168" fontId="18" fillId="0" borderId="0" xfId="0" applyNumberFormat="1" applyFont="1" applyFill="1" applyBorder="1" applyAlignment="1">
      <alignment horizontal="center" vertical="center"/>
    </xf>
    <xf numFmtId="168" fontId="14" fillId="0" borderId="0" xfId="0" applyNumberFormat="1" applyFont="1" applyFill="1" applyBorder="1" applyAlignment="1">
      <alignment vertical="center"/>
    </xf>
    <xf numFmtId="167" fontId="15" fillId="0" borderId="0" xfId="0" applyNumberFormat="1" applyFont="1" applyFill="1" applyBorder="1" applyAlignment="1">
      <alignment vertical="center"/>
    </xf>
    <xf numFmtId="167" fontId="15" fillId="0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Fill="1" applyBorder="1" applyAlignment="1">
      <alignment horizontal="center" vertical="center"/>
    </xf>
    <xf numFmtId="166" fontId="15" fillId="0" borderId="0" xfId="0" applyNumberFormat="1" applyFont="1" applyFill="1" applyBorder="1" applyAlignment="1">
      <alignment horizontal="center" vertical="center"/>
    </xf>
    <xf numFmtId="173" fontId="15" fillId="0" borderId="0" xfId="0" applyNumberFormat="1" applyFont="1" applyFill="1" applyBorder="1" applyAlignment="1">
      <alignment horizontal="center" vertical="center"/>
    </xf>
    <xf numFmtId="43" fontId="15" fillId="0" borderId="0" xfId="3" applyFont="1" applyFill="1" applyBorder="1" applyAlignment="1">
      <alignment horizontal="center" vertical="center"/>
    </xf>
    <xf numFmtId="178" fontId="15" fillId="0" borderId="0" xfId="3" applyNumberFormat="1" applyFont="1" applyBorder="1" applyAlignment="1">
      <alignment horizontal="center" vertical="center"/>
    </xf>
    <xf numFmtId="178" fontId="15" fillId="0" borderId="0" xfId="3" applyNumberFormat="1" applyFont="1" applyFill="1" applyBorder="1" applyAlignment="1">
      <alignment horizontal="center" vertical="center"/>
    </xf>
    <xf numFmtId="176" fontId="9" fillId="0" borderId="4" xfId="0" applyNumberFormat="1" applyFont="1" applyBorder="1" applyAlignment="1">
      <alignment horizontal="center" vertical="center"/>
    </xf>
    <xf numFmtId="176" fontId="9" fillId="0" borderId="84" xfId="0" applyNumberFormat="1" applyFont="1" applyBorder="1" applyAlignment="1">
      <alignment horizontal="center" vertical="center"/>
    </xf>
    <xf numFmtId="176" fontId="9" fillId="0" borderId="85" xfId="0" applyNumberFormat="1" applyFont="1" applyBorder="1" applyAlignment="1">
      <alignment horizontal="center" vertical="center"/>
    </xf>
    <xf numFmtId="176" fontId="9" fillId="0" borderId="88" xfId="0" applyNumberFormat="1" applyFont="1" applyBorder="1" applyAlignment="1">
      <alignment horizontal="center" vertical="center"/>
    </xf>
    <xf numFmtId="176" fontId="9" fillId="0" borderId="0" xfId="1" applyNumberFormat="1" applyFont="1" applyAlignment="1">
      <alignment horizontal="center" vertical="center"/>
    </xf>
    <xf numFmtId="10" fontId="9" fillId="0" borderId="0" xfId="2" applyNumberFormat="1" applyFont="1" applyAlignment="1">
      <alignment horizontal="center" vertical="center"/>
    </xf>
    <xf numFmtId="181" fontId="9" fillId="0" borderId="0" xfId="0" applyNumberFormat="1" applyFont="1" applyAlignment="1">
      <alignment horizontal="center" vertical="center"/>
    </xf>
    <xf numFmtId="176" fontId="9" fillId="0" borderId="43" xfId="0" applyNumberFormat="1" applyFont="1" applyBorder="1" applyAlignment="1">
      <alignment horizontal="center" vertical="center"/>
    </xf>
    <xf numFmtId="176" fontId="12" fillId="0" borderId="86" xfId="0" applyNumberFormat="1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82" fontId="9" fillId="0" borderId="7" xfId="0" applyNumberFormat="1" applyFont="1" applyBorder="1" applyAlignment="1">
      <alignment horizontal="center" vertical="center"/>
    </xf>
    <xf numFmtId="182" fontId="9" fillId="0" borderId="10" xfId="0" applyNumberFormat="1" applyFont="1" applyBorder="1" applyAlignment="1">
      <alignment horizontal="center" vertical="center"/>
    </xf>
    <xf numFmtId="182" fontId="9" fillId="0" borderId="20" xfId="0" applyNumberFormat="1" applyFont="1" applyBorder="1" applyAlignment="1">
      <alignment horizontal="center" vertical="center"/>
    </xf>
    <xf numFmtId="182" fontId="13" fillId="0" borderId="22" xfId="0" applyNumberFormat="1" applyFont="1" applyBorder="1" applyAlignment="1">
      <alignment horizontal="center" vertical="center"/>
    </xf>
    <xf numFmtId="182" fontId="9" fillId="0" borderId="42" xfId="0" applyNumberFormat="1" applyFont="1" applyBorder="1" applyAlignment="1">
      <alignment horizontal="center" vertical="center"/>
    </xf>
    <xf numFmtId="182" fontId="9" fillId="0" borderId="1" xfId="0" applyNumberFormat="1" applyFont="1" applyBorder="1" applyAlignment="1">
      <alignment horizontal="center" vertical="center"/>
    </xf>
    <xf numFmtId="182" fontId="9" fillId="0" borderId="48" xfId="0" applyNumberFormat="1" applyFont="1" applyBorder="1" applyAlignment="1">
      <alignment horizontal="center" vertical="center"/>
    </xf>
    <xf numFmtId="182" fontId="9" fillId="0" borderId="3" xfId="0" applyNumberFormat="1" applyFont="1" applyBorder="1" applyAlignment="1">
      <alignment horizontal="center" vertical="center"/>
    </xf>
    <xf numFmtId="182" fontId="9" fillId="0" borderId="6" xfId="0" applyNumberFormat="1" applyFont="1" applyBorder="1" applyAlignment="1">
      <alignment horizontal="center" vertical="center"/>
    </xf>
    <xf numFmtId="182" fontId="13" fillId="0" borderId="43" xfId="0" applyNumberFormat="1" applyFont="1" applyBorder="1" applyAlignment="1">
      <alignment horizontal="center" vertical="center"/>
    </xf>
    <xf numFmtId="182" fontId="13" fillId="0" borderId="23" xfId="0" applyNumberFormat="1" applyFont="1" applyBorder="1" applyAlignment="1">
      <alignment horizontal="center" vertical="center"/>
    </xf>
    <xf numFmtId="44" fontId="9" fillId="0" borderId="0" xfId="1" applyFont="1" applyBorder="1" applyAlignment="1">
      <alignment horizontal="center" vertical="center"/>
    </xf>
    <xf numFmtId="44" fontId="9" fillId="0" borderId="7" xfId="1" applyFont="1" applyBorder="1" applyAlignment="1">
      <alignment horizontal="center" vertical="center"/>
    </xf>
    <xf numFmtId="44" fontId="9" fillId="0" borderId="4" xfId="1" applyFont="1" applyBorder="1" applyAlignment="1">
      <alignment horizontal="center" vertical="center"/>
    </xf>
    <xf numFmtId="44" fontId="9" fillId="0" borderId="10" xfId="1" applyFont="1" applyBorder="1" applyAlignment="1">
      <alignment horizontal="center" vertical="center"/>
    </xf>
    <xf numFmtId="44" fontId="9" fillId="0" borderId="26" xfId="1" applyFont="1" applyBorder="1" applyAlignment="1">
      <alignment horizontal="center" vertical="center"/>
    </xf>
    <xf numFmtId="44" fontId="9" fillId="0" borderId="20" xfId="1" applyFont="1" applyBorder="1" applyAlignment="1">
      <alignment horizontal="center" vertical="center"/>
    </xf>
    <xf numFmtId="44" fontId="13" fillId="0" borderId="0" xfId="1" applyFont="1" applyBorder="1" applyAlignment="1">
      <alignment horizontal="center" vertical="center"/>
    </xf>
    <xf numFmtId="44" fontId="13" fillId="0" borderId="22" xfId="1" applyFont="1" applyBorder="1" applyAlignment="1">
      <alignment horizontal="center" vertical="center"/>
    </xf>
    <xf numFmtId="182" fontId="9" fillId="0" borderId="41" xfId="0" applyNumberFormat="1" applyFont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44" fontId="15" fillId="0" borderId="0" xfId="1" applyFont="1" applyFill="1" applyBorder="1" applyAlignment="1">
      <alignment horizontal="center" vertical="center"/>
    </xf>
    <xf numFmtId="44" fontId="11" fillId="0" borderId="0" xfId="1" applyFont="1" applyFill="1" applyBorder="1" applyAlignment="1">
      <alignment horizontal="center" vertical="center"/>
    </xf>
    <xf numFmtId="44" fontId="16" fillId="0" borderId="0" xfId="1" applyFont="1" applyFill="1" applyBorder="1" applyAlignment="1">
      <alignment horizontal="center" vertical="center"/>
    </xf>
    <xf numFmtId="44" fontId="17" fillId="0" borderId="0" xfId="1" applyFont="1" applyFill="1" applyBorder="1" applyAlignment="1">
      <alignment vertical="center"/>
    </xf>
    <xf numFmtId="44" fontId="11" fillId="0" borderId="0" xfId="1" applyFont="1" applyFill="1" applyBorder="1" applyAlignment="1">
      <alignment vertical="center"/>
    </xf>
    <xf numFmtId="178" fontId="14" fillId="0" borderId="0" xfId="3" applyNumberFormat="1" applyFont="1" applyBorder="1" applyAlignment="1">
      <alignment horizontal="center" vertical="center"/>
    </xf>
    <xf numFmtId="173" fontId="14" fillId="0" borderId="0" xfId="0" applyNumberFormat="1" applyFont="1" applyFill="1" applyBorder="1" applyAlignment="1">
      <alignment horizontal="center" vertical="center"/>
    </xf>
    <xf numFmtId="43" fontId="14" fillId="0" borderId="0" xfId="3" applyFont="1" applyFill="1" applyBorder="1" applyAlignment="1">
      <alignment horizontal="center" vertical="center"/>
    </xf>
    <xf numFmtId="178" fontId="17" fillId="0" borderId="0" xfId="3" applyNumberFormat="1" applyFont="1" applyFill="1" applyBorder="1" applyAlignment="1">
      <alignment vertical="center"/>
    </xf>
    <xf numFmtId="178" fontId="11" fillId="0" borderId="0" xfId="3" applyNumberFormat="1" applyFont="1" applyFill="1" applyBorder="1" applyAlignment="1">
      <alignment horizontal="center" vertical="center"/>
    </xf>
    <xf numFmtId="178" fontId="11" fillId="0" borderId="0" xfId="3" applyNumberFormat="1" applyFont="1" applyFill="1" applyBorder="1" applyAlignment="1">
      <alignment vertical="center"/>
    </xf>
    <xf numFmtId="178" fontId="16" fillId="0" borderId="0" xfId="3" applyNumberFormat="1" applyFont="1" applyFill="1" applyBorder="1" applyAlignment="1">
      <alignment vertical="center"/>
    </xf>
    <xf numFmtId="178" fontId="14" fillId="0" borderId="0" xfId="3" applyNumberFormat="1" applyFont="1" applyFill="1" applyBorder="1" applyAlignment="1">
      <alignment horizontal="center" vertical="center"/>
    </xf>
    <xf numFmtId="44" fontId="10" fillId="0" borderId="0" xfId="1" applyFont="1" applyBorder="1" applyAlignment="1">
      <alignment horizontal="center" vertical="center"/>
    </xf>
    <xf numFmtId="44" fontId="10" fillId="0" borderId="0" xfId="1" applyFont="1" applyBorder="1"/>
    <xf numFmtId="44" fontId="9" fillId="0" borderId="0" xfId="1" applyFont="1" applyFill="1" applyBorder="1" applyAlignment="1">
      <alignment horizontal="center" vertical="center"/>
    </xf>
    <xf numFmtId="44" fontId="10" fillId="0" borderId="0" xfId="1" applyFont="1" applyFill="1" applyBorder="1" applyAlignment="1">
      <alignment vertical="center"/>
    </xf>
    <xf numFmtId="44" fontId="9" fillId="0" borderId="0" xfId="1" applyFont="1" applyFill="1" applyBorder="1" applyAlignment="1">
      <alignment vertical="center"/>
    </xf>
    <xf numFmtId="44" fontId="13" fillId="0" borderId="0" xfId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9" fillId="0" borderId="0" xfId="0" applyNumberFormat="1" applyFont="1" applyFill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vertic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177" fontId="9" fillId="0" borderId="4" xfId="0" applyNumberFormat="1" applyFont="1" applyBorder="1" applyAlignment="1">
      <alignment horizontal="center" vertical="center"/>
    </xf>
    <xf numFmtId="177" fontId="13" fillId="0" borderId="36" xfId="0" applyNumberFormat="1" applyFont="1" applyBorder="1" applyAlignment="1">
      <alignment horizontal="center" vertical="center"/>
    </xf>
    <xf numFmtId="167" fontId="9" fillId="0" borderId="108" xfId="0" applyNumberFormat="1" applyFont="1" applyBorder="1" applyAlignment="1">
      <alignment horizontal="center" vertical="center"/>
    </xf>
    <xf numFmtId="167" fontId="9" fillId="0" borderId="109" xfId="0" applyNumberFormat="1" applyFont="1" applyBorder="1" applyAlignment="1">
      <alignment horizontal="center" vertical="center"/>
    </xf>
    <xf numFmtId="167" fontId="9" fillId="0" borderId="110" xfId="0" applyNumberFormat="1" applyFont="1" applyBorder="1" applyAlignment="1">
      <alignment horizontal="center" vertical="center"/>
    </xf>
    <xf numFmtId="167" fontId="9" fillId="0" borderId="106" xfId="0" applyNumberFormat="1" applyFont="1" applyBorder="1" applyAlignment="1">
      <alignment vertical="center"/>
    </xf>
    <xf numFmtId="177" fontId="9" fillId="0" borderId="8" xfId="0" applyNumberFormat="1" applyFont="1" applyBorder="1" applyAlignment="1">
      <alignment horizontal="center" vertical="center"/>
    </xf>
    <xf numFmtId="177" fontId="9" fillId="0" borderId="9" xfId="0" applyNumberFormat="1" applyFont="1" applyBorder="1" applyAlignment="1">
      <alignment horizontal="center" vertical="center"/>
    </xf>
    <xf numFmtId="44" fontId="9" fillId="0" borderId="0" xfId="0" applyNumberFormat="1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84" fontId="9" fillId="0" borderId="0" xfId="0" applyNumberFormat="1" applyFont="1" applyAlignment="1">
      <alignment horizontal="center" vertical="center"/>
    </xf>
    <xf numFmtId="184" fontId="10" fillId="0" borderId="0" xfId="0" applyNumberFormat="1" applyFont="1" applyFill="1" applyAlignment="1">
      <alignment horizontal="center" vertical="center"/>
    </xf>
    <xf numFmtId="44" fontId="10" fillId="0" borderId="0" xfId="0" applyNumberFormat="1" applyFont="1" applyFill="1" applyAlignment="1">
      <alignment horizontal="center" vertical="center"/>
    </xf>
    <xf numFmtId="185" fontId="8" fillId="0" borderId="5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76" fontId="9" fillId="0" borderId="100" xfId="0" applyNumberFormat="1" applyFont="1" applyBorder="1" applyAlignment="1">
      <alignment horizontal="center" vertical="center"/>
    </xf>
    <xf numFmtId="176" fontId="9" fillId="0" borderId="99" xfId="0" applyNumberFormat="1" applyFont="1" applyBorder="1" applyAlignment="1">
      <alignment horizontal="center" vertical="center"/>
    </xf>
    <xf numFmtId="14" fontId="8" fillId="0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67" fontId="9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86" fontId="9" fillId="0" borderId="0" xfId="0" applyNumberFormat="1" applyFont="1" applyAlignment="1">
      <alignment horizontal="center" vertical="center"/>
    </xf>
    <xf numFmtId="9" fontId="10" fillId="0" borderId="0" xfId="2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4" fontId="20" fillId="0" borderId="13" xfId="0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14" fontId="20" fillId="0" borderId="0" xfId="0" applyNumberFormat="1" applyFont="1" applyAlignment="1">
      <alignment horizontal="center" vertical="center"/>
    </xf>
    <xf numFmtId="167" fontId="20" fillId="0" borderId="0" xfId="0" applyNumberFormat="1" applyFont="1" applyAlignment="1">
      <alignment horizontal="center" vertical="center"/>
    </xf>
    <xf numFmtId="167" fontId="19" fillId="0" borderId="0" xfId="0" applyNumberFormat="1" applyFont="1" applyAlignment="1">
      <alignment horizontal="center" vertical="center"/>
    </xf>
    <xf numFmtId="3" fontId="20" fillId="0" borderId="20" xfId="0" applyNumberFormat="1" applyFont="1" applyBorder="1" applyAlignment="1">
      <alignment horizontal="center" vertical="center"/>
    </xf>
    <xf numFmtId="174" fontId="20" fillId="0" borderId="0" xfId="0" applyNumberFormat="1" applyFont="1" applyBorder="1" applyAlignment="1">
      <alignment horizontal="center" vertical="center"/>
    </xf>
    <xf numFmtId="174" fontId="20" fillId="0" borderId="8" xfId="0" applyNumberFormat="1" applyFont="1" applyBorder="1" applyAlignment="1">
      <alignment horizontal="center" vertical="center"/>
    </xf>
    <xf numFmtId="3" fontId="20" fillId="0" borderId="8" xfId="0" applyNumberFormat="1" applyFont="1" applyBorder="1" applyAlignment="1">
      <alignment horizontal="center" vertical="center"/>
    </xf>
    <xf numFmtId="3" fontId="20" fillId="0" borderId="7" xfId="0" applyNumberFormat="1" applyFont="1" applyBorder="1" applyAlignment="1">
      <alignment horizontal="center" vertical="center"/>
    </xf>
    <xf numFmtId="174" fontId="20" fillId="0" borderId="4" xfId="0" applyNumberFormat="1" applyFont="1" applyBorder="1" applyAlignment="1">
      <alignment horizontal="center" vertical="center"/>
    </xf>
    <xf numFmtId="174" fontId="20" fillId="0" borderId="9" xfId="0" applyNumberFormat="1" applyFont="1" applyBorder="1" applyAlignment="1">
      <alignment horizontal="center" vertical="center"/>
    </xf>
    <xf numFmtId="3" fontId="20" fillId="0" borderId="9" xfId="0" applyNumberFormat="1" applyFont="1" applyBorder="1" applyAlignment="1">
      <alignment horizontal="center" vertical="center"/>
    </xf>
    <xf numFmtId="3" fontId="20" fillId="0" borderId="10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87" fontId="9" fillId="0" borderId="26" xfId="0" applyNumberFormat="1" applyFont="1" applyBorder="1" applyAlignment="1">
      <alignment horizontal="center" vertical="center"/>
    </xf>
    <xf numFmtId="187" fontId="9" fillId="0" borderId="0" xfId="0" applyNumberFormat="1" applyFont="1" applyBorder="1" applyAlignment="1">
      <alignment horizontal="center" vertical="center"/>
    </xf>
    <xf numFmtId="167" fontId="9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188" fontId="9" fillId="0" borderId="0" xfId="0" applyNumberFormat="1" applyFont="1" applyAlignment="1">
      <alignment horizontal="center" vertical="center"/>
    </xf>
    <xf numFmtId="174" fontId="9" fillId="0" borderId="0" xfId="0" applyNumberFormat="1" applyFont="1" applyFill="1" applyBorder="1" applyAlignment="1">
      <alignment horizontal="center" vertical="center"/>
    </xf>
    <xf numFmtId="14" fontId="8" fillId="0" borderId="0" xfId="0" applyNumberFormat="1" applyFont="1" applyFill="1" applyBorder="1" applyAlignment="1">
      <alignment horizontal="center" vertical="center"/>
    </xf>
    <xf numFmtId="167" fontId="9" fillId="0" borderId="11" xfId="0" applyNumberFormat="1" applyFont="1" applyBorder="1" applyAlignment="1">
      <alignment horizontal="center" vertical="center"/>
    </xf>
    <xf numFmtId="167" fontId="9" fillId="0" borderId="0" xfId="0" applyNumberFormat="1" applyFont="1" applyBorder="1" applyAlignment="1">
      <alignment horizontal="center" vertical="center"/>
    </xf>
    <xf numFmtId="167" fontId="9" fillId="0" borderId="1" xfId="0" applyNumberFormat="1" applyFont="1" applyBorder="1" applyAlignment="1">
      <alignment horizontal="center" vertical="center"/>
    </xf>
    <xf numFmtId="167" fontId="9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68" fontId="10" fillId="0" borderId="0" xfId="0" applyNumberFormat="1" applyFont="1" applyFill="1" applyBorder="1" applyAlignment="1">
      <alignment horizontal="center" vertical="center"/>
    </xf>
    <xf numFmtId="167" fontId="9" fillId="0" borderId="26" xfId="0" applyNumberFormat="1" applyFont="1" applyBorder="1" applyAlignment="1">
      <alignment horizontal="center" vertical="center"/>
    </xf>
    <xf numFmtId="167" fontId="9" fillId="0" borderId="29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84" fontId="10" fillId="0" borderId="0" xfId="0" applyNumberFormat="1" applyFont="1" applyFill="1" applyAlignment="1">
      <alignment horizontal="center" vertical="center" wrapText="1"/>
    </xf>
    <xf numFmtId="173" fontId="9" fillId="0" borderId="0" xfId="0" applyNumberFormat="1" applyFont="1" applyFill="1" applyBorder="1" applyAlignment="1">
      <alignment vertical="center"/>
    </xf>
    <xf numFmtId="173" fontId="9" fillId="0" borderId="0" xfId="0" applyNumberFormat="1" applyFont="1" applyFill="1" applyBorder="1" applyAlignment="1">
      <alignment horizontal="center" vertical="center"/>
    </xf>
    <xf numFmtId="177" fontId="9" fillId="0" borderId="0" xfId="0" applyNumberFormat="1" applyFont="1" applyFill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167" fontId="20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167" fontId="19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164" fontId="21" fillId="0" borderId="3" xfId="0" applyNumberFormat="1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20" fillId="0" borderId="0" xfId="0" applyFont="1"/>
    <xf numFmtId="0" fontId="20" fillId="0" borderId="0" xfId="0" applyFont="1" applyFill="1" applyBorder="1" applyAlignment="1">
      <alignment horizontal="center" vertical="center"/>
    </xf>
    <xf numFmtId="14" fontId="20" fillId="0" borderId="27" xfId="0" applyNumberFormat="1" applyFont="1" applyBorder="1" applyAlignment="1">
      <alignment horizontal="center" vertical="center"/>
    </xf>
    <xf numFmtId="3" fontId="20" fillId="0" borderId="15" xfId="0" applyNumberFormat="1" applyFont="1" applyBorder="1" applyAlignment="1">
      <alignment horizontal="center" vertical="center"/>
    </xf>
    <xf numFmtId="173" fontId="20" fillId="0" borderId="7" xfId="0" applyNumberFormat="1" applyFont="1" applyBorder="1" applyAlignment="1">
      <alignment horizontal="center" vertical="center"/>
    </xf>
    <xf numFmtId="173" fontId="20" fillId="0" borderId="26" xfId="0" applyNumberFormat="1" applyFont="1" applyBorder="1" applyAlignment="1">
      <alignment horizontal="center" vertical="center"/>
    </xf>
    <xf numFmtId="3" fontId="20" fillId="0" borderId="74" xfId="0" applyNumberFormat="1" applyFont="1" applyBorder="1" applyAlignment="1">
      <alignment horizontal="center" vertical="center"/>
    </xf>
    <xf numFmtId="168" fontId="20" fillId="0" borderId="39" xfId="0" applyNumberFormat="1" applyFont="1" applyBorder="1" applyAlignment="1">
      <alignment horizontal="center" vertical="center"/>
    </xf>
    <xf numFmtId="174" fontId="20" fillId="0" borderId="1" xfId="2" applyNumberFormat="1" applyFont="1" applyBorder="1" applyAlignment="1">
      <alignment horizontal="center" vertical="center"/>
    </xf>
    <xf numFmtId="165" fontId="20" fillId="0" borderId="0" xfId="0" applyNumberFormat="1" applyFont="1" applyFill="1" applyBorder="1" applyAlignment="1">
      <alignment horizontal="center" vertical="center"/>
    </xf>
    <xf numFmtId="168" fontId="20" fillId="0" borderId="0" xfId="0" applyNumberFormat="1" applyFont="1" applyFill="1" applyBorder="1" applyAlignment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167" fontId="20" fillId="0" borderId="7" xfId="0" applyNumberFormat="1" applyFont="1" applyBorder="1" applyAlignment="1">
      <alignment horizontal="center" vertical="center"/>
    </xf>
    <xf numFmtId="167" fontId="20" fillId="0" borderId="0" xfId="0" applyNumberFormat="1" applyFont="1" applyBorder="1" applyAlignment="1">
      <alignment horizontal="center" vertical="center"/>
    </xf>
    <xf numFmtId="3" fontId="20" fillId="0" borderId="52" xfId="0" applyNumberFormat="1" applyFont="1" applyBorder="1" applyAlignment="1">
      <alignment horizontal="center" vertical="center"/>
    </xf>
    <xf numFmtId="174" fontId="20" fillId="0" borderId="39" xfId="2" applyNumberFormat="1" applyFont="1" applyBorder="1" applyAlignment="1">
      <alignment horizontal="center" vertical="center"/>
    </xf>
    <xf numFmtId="3" fontId="20" fillId="0" borderId="14" xfId="0" applyNumberFormat="1" applyFont="1" applyBorder="1" applyAlignment="1">
      <alignment horizontal="center" vertical="center"/>
    </xf>
    <xf numFmtId="167" fontId="20" fillId="0" borderId="10" xfId="0" applyNumberFormat="1" applyFont="1" applyBorder="1" applyAlignment="1">
      <alignment horizontal="center" vertical="center"/>
    </xf>
    <xf numFmtId="167" fontId="20" fillId="0" borderId="4" xfId="0" applyNumberFormat="1" applyFont="1" applyBorder="1" applyAlignment="1">
      <alignment horizontal="center" vertical="center"/>
    </xf>
    <xf numFmtId="3" fontId="20" fillId="0" borderId="73" xfId="0" applyNumberFormat="1" applyFont="1" applyBorder="1" applyAlignment="1">
      <alignment horizontal="center" vertical="center"/>
    </xf>
    <xf numFmtId="174" fontId="20" fillId="0" borderId="40" xfId="2" applyNumberFormat="1" applyFont="1" applyBorder="1" applyAlignment="1">
      <alignment horizontal="center" vertical="center"/>
    </xf>
    <xf numFmtId="174" fontId="20" fillId="0" borderId="3" xfId="2" applyNumberFormat="1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/>
    </xf>
    <xf numFmtId="174" fontId="20" fillId="0" borderId="0" xfId="1" applyNumberFormat="1" applyFont="1" applyBorder="1" applyAlignment="1">
      <alignment horizontal="center" vertical="center"/>
    </xf>
    <xf numFmtId="3" fontId="20" fillId="0" borderId="39" xfId="0" applyNumberFormat="1" applyFont="1" applyBorder="1" applyAlignment="1">
      <alignment horizontal="center" vertical="center"/>
    </xf>
    <xf numFmtId="174" fontId="20" fillId="0" borderId="6" xfId="2" applyNumberFormat="1" applyFont="1" applyBorder="1" applyAlignment="1">
      <alignment horizontal="center" vertical="center"/>
    </xf>
    <xf numFmtId="174" fontId="22" fillId="0" borderId="8" xfId="0" applyNumberFormat="1" applyFont="1" applyBorder="1" applyAlignment="1">
      <alignment horizontal="center" vertical="center"/>
    </xf>
    <xf numFmtId="166" fontId="20" fillId="0" borderId="0" xfId="0" applyNumberFormat="1" applyFont="1" applyBorder="1" applyAlignment="1">
      <alignment horizontal="center" vertical="center"/>
    </xf>
    <xf numFmtId="166" fontId="20" fillId="0" borderId="7" xfId="0" applyNumberFormat="1" applyFont="1" applyBorder="1" applyAlignment="1">
      <alignment horizontal="center" vertical="center"/>
    </xf>
    <xf numFmtId="173" fontId="20" fillId="0" borderId="0" xfId="0" applyNumberFormat="1" applyFont="1" applyBorder="1" applyAlignment="1">
      <alignment horizontal="center" vertical="center"/>
    </xf>
    <xf numFmtId="167" fontId="20" fillId="0" borderId="0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3" fontId="23" fillId="0" borderId="0" xfId="0" applyNumberFormat="1" applyFont="1" applyBorder="1" applyAlignment="1">
      <alignment horizontal="center" vertical="center"/>
    </xf>
    <xf numFmtId="174" fontId="23" fillId="0" borderId="36" xfId="0" applyNumberFormat="1" applyFont="1" applyBorder="1" applyAlignment="1">
      <alignment horizontal="center" vertical="center"/>
    </xf>
    <xf numFmtId="3" fontId="23" fillId="0" borderId="36" xfId="0" applyNumberFormat="1" applyFont="1" applyBorder="1" applyAlignment="1">
      <alignment horizontal="center" vertical="center"/>
    </xf>
    <xf numFmtId="173" fontId="23" fillId="0" borderId="22" xfId="0" applyNumberFormat="1" applyFont="1" applyBorder="1" applyAlignment="1">
      <alignment horizontal="center" vertical="center"/>
    </xf>
    <xf numFmtId="167" fontId="23" fillId="0" borderId="22" xfId="0" applyNumberFormat="1" applyFont="1" applyBorder="1" applyAlignment="1">
      <alignment horizontal="center" vertical="center"/>
    </xf>
    <xf numFmtId="173" fontId="23" fillId="0" borderId="58" xfId="0" applyNumberFormat="1" applyFont="1" applyBorder="1" applyAlignment="1">
      <alignment horizontal="center" vertical="center"/>
    </xf>
    <xf numFmtId="3" fontId="23" fillId="0" borderId="50" xfId="0" applyNumberFormat="1" applyFont="1" applyBorder="1" applyAlignment="1">
      <alignment horizontal="center" vertical="center"/>
    </xf>
    <xf numFmtId="3" fontId="23" fillId="0" borderId="22" xfId="0" applyNumberFormat="1" applyFont="1" applyBorder="1" applyAlignment="1">
      <alignment horizontal="center" vertical="center"/>
    </xf>
    <xf numFmtId="174" fontId="23" fillId="0" borderId="63" xfId="0" applyNumberFormat="1" applyFont="1" applyBorder="1" applyAlignment="1">
      <alignment horizontal="center" vertical="center"/>
    </xf>
    <xf numFmtId="3" fontId="23" fillId="0" borderId="63" xfId="0" applyNumberFormat="1" applyFont="1" applyBorder="1" applyAlignment="1">
      <alignment horizontal="center" vertical="center"/>
    </xf>
    <xf numFmtId="174" fontId="23" fillId="0" borderId="64" xfId="2" applyNumberFormat="1" applyFont="1" applyBorder="1" applyAlignment="1">
      <alignment horizontal="center" vertical="center"/>
    </xf>
    <xf numFmtId="174" fontId="23" fillId="0" borderId="23" xfId="2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168" fontId="19" fillId="0" borderId="0" xfId="0" applyNumberFormat="1" applyFont="1" applyFill="1" applyBorder="1" applyAlignment="1">
      <alignment vertical="center"/>
    </xf>
    <xf numFmtId="3" fontId="19" fillId="0" borderId="0" xfId="0" applyNumberFormat="1" applyFont="1" applyFill="1" applyBorder="1" applyAlignment="1">
      <alignment horizontal="center" vertical="center"/>
    </xf>
    <xf numFmtId="165" fontId="19" fillId="0" borderId="0" xfId="0" applyNumberFormat="1" applyFont="1" applyFill="1" applyBorder="1" applyAlignment="1">
      <alignment vertical="center"/>
    </xf>
    <xf numFmtId="167" fontId="20" fillId="0" borderId="0" xfId="0" applyNumberFormat="1" applyFont="1" applyFill="1" applyBorder="1" applyAlignment="1">
      <alignment vertical="center"/>
    </xf>
    <xf numFmtId="165" fontId="20" fillId="0" borderId="0" xfId="0" applyNumberFormat="1" applyFont="1" applyFill="1" applyBorder="1" applyAlignment="1">
      <alignment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14" fontId="8" fillId="0" borderId="0" xfId="0" applyNumberFormat="1" applyFont="1" applyFill="1" applyBorder="1" applyAlignment="1">
      <alignment horizontal="center" vertical="center"/>
    </xf>
    <xf numFmtId="14" fontId="8" fillId="0" borderId="0" xfId="0" applyNumberFormat="1" applyFont="1" applyFill="1" applyBorder="1" applyAlignment="1">
      <alignment horizontal="center" vertical="center"/>
    </xf>
    <xf numFmtId="167" fontId="9" fillId="0" borderId="0" xfId="0" applyNumberFormat="1" applyFont="1" applyBorder="1" applyAlignment="1">
      <alignment horizontal="center" vertical="center"/>
    </xf>
    <xf numFmtId="167" fontId="9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68" fontId="10" fillId="0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14" fontId="7" fillId="0" borderId="54" xfId="0" applyNumberFormat="1" applyFont="1" applyBorder="1" applyAlignment="1">
      <alignment horizontal="center" vertical="center"/>
    </xf>
    <xf numFmtId="0" fontId="9" fillId="0" borderId="76" xfId="0" applyFont="1" applyBorder="1" applyAlignment="1">
      <alignment horizontal="center" vertical="center"/>
    </xf>
    <xf numFmtId="167" fontId="9" fillId="0" borderId="17" xfId="0" applyNumberFormat="1" applyFont="1" applyBorder="1" applyAlignment="1">
      <alignment horizontal="center" vertical="center"/>
    </xf>
    <xf numFmtId="3" fontId="13" fillId="0" borderId="107" xfId="0" applyNumberFormat="1" applyFont="1" applyBorder="1" applyAlignment="1">
      <alignment horizontal="center" vertical="center"/>
    </xf>
    <xf numFmtId="167" fontId="9" fillId="0" borderId="0" xfId="0" applyNumberFormat="1" applyFont="1" applyBorder="1" applyAlignment="1">
      <alignment vertical="top" wrapText="1"/>
    </xf>
    <xf numFmtId="167" fontId="9" fillId="0" borderId="0" xfId="0" applyNumberFormat="1" applyFont="1" applyBorder="1" applyAlignment="1">
      <alignment vertical="top"/>
    </xf>
    <xf numFmtId="0" fontId="9" fillId="0" borderId="0" xfId="0" applyFont="1" applyBorder="1" applyAlignment="1">
      <alignment vertical="top"/>
    </xf>
    <xf numFmtId="10" fontId="9" fillId="0" borderId="0" xfId="0" applyNumberFormat="1" applyFont="1" applyFill="1" applyBorder="1" applyAlignment="1">
      <alignment vertical="top"/>
    </xf>
    <xf numFmtId="14" fontId="8" fillId="0" borderId="0" xfId="0" applyNumberFormat="1" applyFont="1" applyFill="1" applyBorder="1" applyAlignment="1">
      <alignment horizontal="center" vertical="center"/>
    </xf>
    <xf numFmtId="14" fontId="8" fillId="0" borderId="0" xfId="0" applyNumberFormat="1" applyFont="1" applyFill="1" applyBorder="1" applyAlignment="1">
      <alignment horizontal="center" vertical="center"/>
    </xf>
    <xf numFmtId="167" fontId="9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67" fontId="9" fillId="0" borderId="11" xfId="0" applyNumberFormat="1" applyFont="1" applyBorder="1" applyAlignment="1">
      <alignment horizontal="center" vertical="center"/>
    </xf>
    <xf numFmtId="167" fontId="9" fillId="0" borderId="0" xfId="0" applyNumberFormat="1" applyFont="1" applyBorder="1" applyAlignment="1">
      <alignment horizontal="center" vertical="center"/>
    </xf>
    <xf numFmtId="167" fontId="9" fillId="0" borderId="1" xfId="0" applyNumberFormat="1" applyFont="1" applyBorder="1" applyAlignment="1">
      <alignment horizontal="center" vertical="center"/>
    </xf>
    <xf numFmtId="167" fontId="9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68" fontId="10" fillId="0" borderId="0" xfId="0" applyNumberFormat="1" applyFont="1" applyFill="1" applyBorder="1" applyAlignment="1">
      <alignment horizontal="center" vertical="center"/>
    </xf>
    <xf numFmtId="167" fontId="9" fillId="0" borderId="26" xfId="0" applyNumberFormat="1" applyFont="1" applyBorder="1" applyAlignment="1">
      <alignment horizontal="center" vertical="center"/>
    </xf>
    <xf numFmtId="167" fontId="9" fillId="0" borderId="29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167" fontId="10" fillId="0" borderId="0" xfId="0" applyNumberFormat="1" applyFont="1" applyBorder="1" applyAlignment="1">
      <alignment horizontal="center" vertical="center"/>
    </xf>
    <xf numFmtId="189" fontId="9" fillId="0" borderId="0" xfId="0" applyNumberFormat="1" applyFont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91" fontId="9" fillId="0" borderId="18" xfId="0" applyNumberFormat="1" applyFont="1" applyBorder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0" fontId="9" fillId="0" borderId="0" xfId="0" applyFont="1" applyBorder="1" applyAlignment="1">
      <alignment horizontal="right" vertical="center"/>
    </xf>
    <xf numFmtId="1" fontId="9" fillId="0" borderId="0" xfId="0" applyNumberFormat="1" applyFont="1" applyFill="1" applyBorder="1" applyAlignment="1">
      <alignment horizontal="center" vertical="center"/>
    </xf>
    <xf numFmtId="0" fontId="4" fillId="0" borderId="0" xfId="0" applyFont="1"/>
    <xf numFmtId="10" fontId="4" fillId="0" borderId="0" xfId="2" applyNumberFormat="1" applyFont="1"/>
    <xf numFmtId="173" fontId="4" fillId="0" borderId="0" xfId="0" applyNumberFormat="1" applyFont="1"/>
    <xf numFmtId="174" fontId="9" fillId="0" borderId="52" xfId="0" applyNumberFormat="1" applyFont="1" applyBorder="1" applyAlignment="1">
      <alignment horizontal="center" vertical="center"/>
    </xf>
    <xf numFmtId="174" fontId="9" fillId="0" borderId="73" xfId="0" applyNumberFormat="1" applyFont="1" applyBorder="1" applyAlignment="1">
      <alignment horizontal="center" vertical="center"/>
    </xf>
    <xf numFmtId="174" fontId="13" fillId="0" borderId="50" xfId="0" applyNumberFormat="1" applyFont="1" applyBorder="1" applyAlignment="1">
      <alignment horizontal="center" vertical="center"/>
    </xf>
    <xf numFmtId="14" fontId="8" fillId="0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4" fontId="8" fillId="0" borderId="0" xfId="0" applyNumberFormat="1" applyFont="1" applyFill="1" applyBorder="1" applyAlignment="1">
      <alignment horizontal="center" vertical="center"/>
    </xf>
    <xf numFmtId="167" fontId="9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4" fontId="20" fillId="0" borderId="0" xfId="0" applyNumberFormat="1" applyFont="1" applyBorder="1" applyAlignment="1">
      <alignment horizontal="center" vertical="center"/>
    </xf>
    <xf numFmtId="0" fontId="2" fillId="0" borderId="0" xfId="0" applyFont="1"/>
    <xf numFmtId="10" fontId="2" fillId="0" borderId="0" xfId="2" applyNumberFormat="1" applyFont="1"/>
    <xf numFmtId="173" fontId="3" fillId="0" borderId="0" xfId="2" applyNumberFormat="1" applyFont="1"/>
    <xf numFmtId="173" fontId="4" fillId="0" borderId="0" xfId="2" applyNumberFormat="1" applyFont="1"/>
    <xf numFmtId="0" fontId="9" fillId="0" borderId="0" xfId="0" applyFont="1" applyAlignment="1">
      <alignment horizontal="center" vertical="center"/>
    </xf>
    <xf numFmtId="14" fontId="8" fillId="0" borderId="0" xfId="0" applyNumberFormat="1" applyFont="1" applyFill="1" applyBorder="1" applyAlignment="1">
      <alignment horizontal="center" vertical="center"/>
    </xf>
    <xf numFmtId="14" fontId="8" fillId="0" borderId="0" xfId="0" applyNumberFormat="1" applyFont="1" applyFill="1" applyBorder="1" applyAlignment="1">
      <alignment horizontal="center" vertical="center"/>
    </xf>
    <xf numFmtId="187" fontId="9" fillId="0" borderId="39" xfId="0" applyNumberFormat="1" applyFont="1" applyBorder="1" applyAlignment="1">
      <alignment horizontal="center" vertical="center"/>
    </xf>
    <xf numFmtId="187" fontId="9" fillId="0" borderId="40" xfId="0" applyNumberFormat="1" applyFont="1" applyBorder="1" applyAlignment="1">
      <alignment horizontal="center" vertical="center"/>
    </xf>
    <xf numFmtId="14" fontId="8" fillId="0" borderId="0" xfId="0" applyNumberFormat="1" applyFont="1" applyFill="1" applyBorder="1" applyAlignment="1">
      <alignment horizontal="center" vertical="center"/>
    </xf>
    <xf numFmtId="173" fontId="9" fillId="0" borderId="0" xfId="1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192" fontId="9" fillId="0" borderId="0" xfId="0" applyNumberFormat="1" applyFont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173" fontId="9" fillId="0" borderId="0" xfId="2" applyNumberFormat="1" applyFont="1" applyAlignment="1">
      <alignment horizontal="center" vertical="center"/>
    </xf>
    <xf numFmtId="0" fontId="10" fillId="0" borderId="3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10" fontId="13" fillId="0" borderId="58" xfId="0" applyNumberFormat="1" applyFont="1" applyBorder="1" applyAlignment="1">
      <alignment horizontal="center" vertical="center"/>
    </xf>
    <xf numFmtId="174" fontId="9" fillId="0" borderId="0" xfId="1" applyNumberFormat="1" applyFont="1" applyBorder="1" applyAlignment="1">
      <alignment horizontal="center" vertical="center"/>
    </xf>
    <xf numFmtId="174" fontId="9" fillId="0" borderId="4" xfId="1" applyNumberFormat="1" applyFont="1" applyBorder="1" applyAlignment="1">
      <alignment horizontal="center" vertical="center"/>
    </xf>
    <xf numFmtId="174" fontId="13" fillId="0" borderId="58" xfId="1" applyNumberFormat="1" applyFont="1" applyBorder="1" applyAlignment="1">
      <alignment horizontal="center" vertical="center"/>
    </xf>
    <xf numFmtId="193" fontId="9" fillId="0" borderId="8" xfId="0" applyNumberFormat="1" applyFont="1" applyBorder="1" applyAlignment="1">
      <alignment horizontal="center" vertical="center"/>
    </xf>
    <xf numFmtId="193" fontId="9" fillId="0" borderId="0" xfId="0" applyNumberFormat="1" applyFont="1" applyBorder="1" applyAlignment="1">
      <alignment horizontal="center" vertical="center"/>
    </xf>
    <xf numFmtId="193" fontId="9" fillId="0" borderId="13" xfId="0" applyNumberFormat="1" applyFont="1" applyBorder="1" applyAlignment="1">
      <alignment horizontal="center" vertical="center"/>
    </xf>
    <xf numFmtId="193" fontId="9" fillId="0" borderId="9" xfId="0" applyNumberFormat="1" applyFont="1" applyBorder="1" applyAlignment="1">
      <alignment horizontal="center" vertical="center"/>
    </xf>
    <xf numFmtId="193" fontId="9" fillId="0" borderId="4" xfId="0" applyNumberFormat="1" applyFont="1" applyBorder="1" applyAlignment="1">
      <alignment horizontal="center" vertical="center"/>
    </xf>
    <xf numFmtId="193" fontId="9" fillId="0" borderId="12" xfId="0" applyNumberFormat="1" applyFont="1" applyBorder="1" applyAlignment="1">
      <alignment horizontal="center" vertical="center"/>
    </xf>
    <xf numFmtId="168" fontId="10" fillId="0" borderId="19" xfId="0" applyNumberFormat="1" applyFont="1" applyBorder="1" applyAlignment="1">
      <alignment horizontal="center" vertical="center"/>
    </xf>
    <xf numFmtId="168" fontId="10" fillId="0" borderId="30" xfId="0" applyNumberFormat="1" applyFont="1" applyBorder="1" applyAlignment="1">
      <alignment horizontal="center" vertical="center"/>
    </xf>
    <xf numFmtId="168" fontId="10" fillId="0" borderId="56" xfId="0" applyNumberFormat="1" applyFont="1" applyBorder="1" applyAlignment="1">
      <alignment horizontal="center" vertical="center"/>
    </xf>
    <xf numFmtId="168" fontId="9" fillId="0" borderId="13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67" fontId="9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184" fontId="10" fillId="0" borderId="0" xfId="0" applyNumberFormat="1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173" fontId="9" fillId="0" borderId="0" xfId="0" applyNumberFormat="1" applyFont="1" applyAlignment="1">
      <alignment horizontal="center" vertical="center"/>
    </xf>
    <xf numFmtId="167" fontId="9" fillId="0" borderId="0" xfId="0" applyNumberFormat="1" applyFont="1" applyBorder="1" applyAlignment="1">
      <alignment horizontal="center" vertical="center"/>
    </xf>
    <xf numFmtId="167" fontId="9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68" fontId="10" fillId="0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174" fontId="9" fillId="0" borderId="0" xfId="2" applyNumberFormat="1" applyFont="1" applyAlignment="1">
      <alignment horizontal="center" vertical="center"/>
    </xf>
    <xf numFmtId="167" fontId="10" fillId="0" borderId="0" xfId="0" applyNumberFormat="1" applyFont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70" fontId="7" fillId="0" borderId="7" xfId="0" applyNumberFormat="1" applyFont="1" applyFill="1" applyBorder="1" applyAlignment="1">
      <alignment horizontal="center" vertical="center"/>
    </xf>
    <xf numFmtId="14" fontId="8" fillId="0" borderId="0" xfId="0" applyNumberFormat="1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49" fontId="8" fillId="0" borderId="103" xfId="0" applyNumberFormat="1" applyFont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167" fontId="20" fillId="0" borderId="31" xfId="0" applyNumberFormat="1" applyFont="1" applyBorder="1" applyAlignment="1">
      <alignment horizontal="center" vertical="center"/>
    </xf>
    <xf numFmtId="167" fontId="20" fillId="0" borderId="32" xfId="0" applyNumberFormat="1" applyFont="1" applyBorder="1" applyAlignment="1">
      <alignment horizontal="center" vertical="center"/>
    </xf>
    <xf numFmtId="167" fontId="20" fillId="0" borderId="34" xfId="0" applyNumberFormat="1" applyFont="1" applyBorder="1" applyAlignment="1">
      <alignment horizontal="center" vertical="center"/>
    </xf>
    <xf numFmtId="168" fontId="19" fillId="0" borderId="31" xfId="0" applyNumberFormat="1" applyFont="1" applyBorder="1" applyAlignment="1">
      <alignment horizontal="center" vertical="center"/>
    </xf>
    <xf numFmtId="168" fontId="19" fillId="0" borderId="32" xfId="0" applyNumberFormat="1" applyFont="1" applyBorder="1" applyAlignment="1">
      <alignment horizontal="center" vertical="center"/>
    </xf>
    <xf numFmtId="168" fontId="19" fillId="0" borderId="34" xfId="0" applyNumberFormat="1" applyFont="1" applyBorder="1" applyAlignment="1">
      <alignment horizontal="center" vertical="center"/>
    </xf>
    <xf numFmtId="0" fontId="20" fillId="0" borderId="62" xfId="0" applyFont="1" applyBorder="1" applyAlignment="1">
      <alignment horizontal="center" vertical="center"/>
    </xf>
    <xf numFmtId="0" fontId="20" fillId="0" borderId="65" xfId="0" applyFont="1" applyBorder="1" applyAlignment="1">
      <alignment horizontal="center" vertical="center"/>
    </xf>
    <xf numFmtId="0" fontId="20" fillId="0" borderId="69" xfId="0" applyFont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19" fillId="4" borderId="30" xfId="0" applyFont="1" applyFill="1" applyBorder="1" applyAlignment="1">
      <alignment horizontal="center" vertical="center"/>
    </xf>
    <xf numFmtId="0" fontId="19" fillId="4" borderId="57" xfId="0" applyFont="1" applyFill="1" applyBorder="1" applyAlignment="1">
      <alignment horizontal="center" vertical="center"/>
    </xf>
    <xf numFmtId="0" fontId="19" fillId="0" borderId="30" xfId="0" applyFont="1" applyFill="1" applyBorder="1" applyAlignment="1">
      <alignment horizontal="center" vertical="center"/>
    </xf>
    <xf numFmtId="0" fontId="19" fillId="0" borderId="37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19" fillId="0" borderId="44" xfId="0" applyFont="1" applyFill="1" applyBorder="1" applyAlignment="1">
      <alignment horizontal="center" vertical="center"/>
    </xf>
    <xf numFmtId="0" fontId="20" fillId="0" borderId="49" xfId="0" applyFont="1" applyBorder="1" applyAlignment="1">
      <alignment horizontal="center" vertical="center"/>
    </xf>
    <xf numFmtId="0" fontId="20" fillId="0" borderId="47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51" xfId="0" applyFont="1" applyBorder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0" fontId="19" fillId="0" borderId="35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167" fontId="9" fillId="0" borderId="11" xfId="0" applyNumberFormat="1" applyFont="1" applyBorder="1" applyAlignment="1">
      <alignment horizontal="center" vertical="center"/>
    </xf>
    <xf numFmtId="167" fontId="9" fillId="0" borderId="0" xfId="0" applyNumberFormat="1" applyFont="1" applyBorder="1" applyAlignment="1">
      <alignment horizontal="center" vertical="center"/>
    </xf>
    <xf numFmtId="167" fontId="9" fillId="0" borderId="1" xfId="0" applyNumberFormat="1" applyFont="1" applyBorder="1" applyAlignment="1">
      <alignment horizontal="center" vertical="center"/>
    </xf>
    <xf numFmtId="167" fontId="9" fillId="0" borderId="0" xfId="0" applyNumberFormat="1" applyFont="1" applyFill="1" applyBorder="1" applyAlignment="1">
      <alignment horizontal="center" vertical="center"/>
    </xf>
    <xf numFmtId="168" fontId="10" fillId="0" borderId="33" xfId="0" applyNumberFormat="1" applyFont="1" applyBorder="1" applyAlignment="1">
      <alignment horizontal="center" vertical="center"/>
    </xf>
    <xf numFmtId="168" fontId="10" fillId="0" borderId="28" xfId="0" applyNumberFormat="1" applyFont="1" applyBorder="1" applyAlignment="1">
      <alignment horizontal="center" vertical="center"/>
    </xf>
    <xf numFmtId="168" fontId="10" fillId="0" borderId="24" xfId="0" applyNumberFormat="1" applyFont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30" xfId="0" applyFont="1" applyFill="1" applyBorder="1" applyAlignment="1">
      <alignment horizontal="center" vertical="center"/>
    </xf>
    <xf numFmtId="0" fontId="10" fillId="0" borderId="37" xfId="0" applyFont="1" applyFill="1" applyBorder="1" applyAlignment="1">
      <alignment horizontal="center" vertical="center"/>
    </xf>
    <xf numFmtId="0" fontId="9" fillId="0" borderId="62" xfId="0" applyFont="1" applyBorder="1" applyAlignment="1">
      <alignment horizontal="center" vertical="center"/>
    </xf>
    <xf numFmtId="0" fontId="9" fillId="0" borderId="69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30" xfId="0" applyFont="1" applyFill="1" applyBorder="1" applyAlignment="1">
      <alignment horizontal="center" vertical="center"/>
    </xf>
    <xf numFmtId="0" fontId="14" fillId="4" borderId="57" xfId="0" applyFont="1" applyFill="1" applyBorder="1" applyAlignment="1">
      <alignment horizontal="center" vertical="center"/>
    </xf>
    <xf numFmtId="0" fontId="10" fillId="0" borderId="44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center" vertical="center"/>
    </xf>
    <xf numFmtId="175" fontId="9" fillId="0" borderId="100" xfId="0" applyNumberFormat="1" applyFont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10" fillId="4" borderId="30" xfId="0" applyFont="1" applyFill="1" applyBorder="1" applyAlignment="1">
      <alignment horizontal="center" vertical="center"/>
    </xf>
    <xf numFmtId="0" fontId="10" fillId="4" borderId="57" xfId="0" applyFont="1" applyFill="1" applyBorder="1" applyAlignment="1">
      <alignment horizontal="center" vertical="center"/>
    </xf>
    <xf numFmtId="0" fontId="9" fillId="0" borderId="65" xfId="0" applyFont="1" applyBorder="1" applyAlignment="1">
      <alignment horizontal="center" vertical="center"/>
    </xf>
    <xf numFmtId="0" fontId="10" fillId="0" borderId="74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0" fillId="0" borderId="51" xfId="0" applyFont="1" applyFill="1" applyBorder="1" applyAlignment="1">
      <alignment horizontal="center" vertical="center"/>
    </xf>
    <xf numFmtId="0" fontId="10" fillId="0" borderId="7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40" xfId="0" applyFont="1" applyFill="1" applyBorder="1" applyAlignment="1">
      <alignment horizontal="center" vertical="center"/>
    </xf>
    <xf numFmtId="0" fontId="10" fillId="0" borderId="80" xfId="0" applyFont="1" applyFill="1" applyBorder="1" applyAlignment="1">
      <alignment horizontal="center" vertical="center"/>
    </xf>
    <xf numFmtId="0" fontId="10" fillId="0" borderId="79" xfId="0" applyFont="1" applyFill="1" applyBorder="1" applyAlignment="1">
      <alignment horizontal="center" vertical="center"/>
    </xf>
    <xf numFmtId="171" fontId="9" fillId="0" borderId="11" xfId="0" applyNumberFormat="1" applyFont="1" applyBorder="1" applyAlignment="1">
      <alignment horizontal="center" vertical="center"/>
    </xf>
    <xf numFmtId="171" fontId="9" fillId="0" borderId="0" xfId="0" applyNumberFormat="1" applyFont="1" applyBorder="1" applyAlignment="1">
      <alignment horizontal="center" vertical="center"/>
    </xf>
    <xf numFmtId="166" fontId="9" fillId="0" borderId="112" xfId="0" applyNumberFormat="1" applyFont="1" applyBorder="1" applyAlignment="1">
      <alignment horizontal="center" vertical="center"/>
    </xf>
    <xf numFmtId="166" fontId="9" fillId="0" borderId="32" xfId="0" applyNumberFormat="1" applyFont="1" applyBorder="1" applyAlignment="1">
      <alignment horizontal="center" vertical="center"/>
    </xf>
    <xf numFmtId="166" fontId="9" fillId="0" borderId="113" xfId="0" applyNumberFormat="1" applyFont="1" applyBorder="1" applyAlignment="1">
      <alignment horizontal="center" vertical="center"/>
    </xf>
    <xf numFmtId="183" fontId="9" fillId="0" borderId="0" xfId="0" applyNumberFormat="1" applyFont="1" applyAlignment="1">
      <alignment horizontal="center" vertical="center"/>
    </xf>
    <xf numFmtId="183" fontId="9" fillId="0" borderId="104" xfId="0" applyNumberFormat="1" applyFont="1" applyBorder="1" applyAlignment="1">
      <alignment horizontal="center" vertical="center"/>
    </xf>
    <xf numFmtId="168" fontId="9" fillId="0" borderId="97" xfId="0" applyNumberFormat="1" applyFont="1" applyBorder="1" applyAlignment="1">
      <alignment horizontal="center" vertical="center"/>
    </xf>
    <xf numFmtId="168" fontId="9" fillId="0" borderId="28" xfId="0" applyNumberFormat="1" applyFont="1" applyBorder="1" applyAlignment="1">
      <alignment horizontal="center" vertical="center"/>
    </xf>
    <xf numFmtId="3" fontId="9" fillId="0" borderId="66" xfId="0" applyNumberFormat="1" applyFont="1" applyBorder="1" applyAlignment="1">
      <alignment horizontal="center" vertical="center"/>
    </xf>
    <xf numFmtId="3" fontId="9" fillId="0" borderId="58" xfId="0" applyNumberFormat="1" applyFont="1" applyBorder="1" applyAlignment="1">
      <alignment horizontal="center" vertical="center"/>
    </xf>
    <xf numFmtId="0" fontId="9" fillId="0" borderId="105" xfId="0" applyFont="1" applyBorder="1" applyAlignment="1">
      <alignment horizontal="center" vertical="center"/>
    </xf>
    <xf numFmtId="171" fontId="10" fillId="0" borderId="33" xfId="0" applyNumberFormat="1" applyFont="1" applyBorder="1" applyAlignment="1">
      <alignment horizontal="center" vertical="center"/>
    </xf>
    <xf numFmtId="171" fontId="10" fillId="0" borderId="28" xfId="0" applyNumberFormat="1" applyFont="1" applyBorder="1" applyAlignment="1">
      <alignment horizontal="center" vertical="center"/>
    </xf>
    <xf numFmtId="171" fontId="10" fillId="0" borderId="24" xfId="0" applyNumberFormat="1" applyFont="1" applyBorder="1" applyAlignment="1">
      <alignment horizontal="center" vertical="center"/>
    </xf>
    <xf numFmtId="168" fontId="9" fillId="0" borderId="91" xfId="0" applyNumberFormat="1" applyFont="1" applyBorder="1" applyAlignment="1">
      <alignment horizontal="center" vertical="center"/>
    </xf>
    <xf numFmtId="168" fontId="9" fillId="0" borderId="90" xfId="0" applyNumberFormat="1" applyFont="1" applyBorder="1" applyAlignment="1">
      <alignment horizontal="center" vertical="center"/>
    </xf>
    <xf numFmtId="168" fontId="9" fillId="0" borderId="36" xfId="0" applyNumberFormat="1" applyFont="1" applyBorder="1" applyAlignment="1">
      <alignment horizontal="center" vertical="center"/>
    </xf>
    <xf numFmtId="168" fontId="9" fillId="0" borderId="58" xfId="0" applyNumberFormat="1" applyFont="1" applyBorder="1" applyAlignment="1">
      <alignment horizontal="center" vertical="center"/>
    </xf>
    <xf numFmtId="168" fontId="9" fillId="0" borderId="64" xfId="0" applyNumberFormat="1" applyFont="1" applyBorder="1" applyAlignment="1">
      <alignment horizontal="center" vertical="center"/>
    </xf>
    <xf numFmtId="175" fontId="9" fillId="0" borderId="75" xfId="0" applyNumberFormat="1" applyFont="1" applyBorder="1" applyAlignment="1">
      <alignment horizontal="center" vertical="center"/>
    </xf>
    <xf numFmtId="175" fontId="9" fillId="0" borderId="26" xfId="0" applyNumberFormat="1" applyFont="1" applyBorder="1" applyAlignment="1">
      <alignment horizontal="center" vertical="center"/>
    </xf>
    <xf numFmtId="175" fontId="9" fillId="0" borderId="29" xfId="0" applyNumberFormat="1" applyFont="1" applyBorder="1" applyAlignment="1">
      <alignment horizontal="center" vertical="center"/>
    </xf>
    <xf numFmtId="167" fontId="9" fillId="0" borderId="31" xfId="0" applyNumberFormat="1" applyFont="1" applyBorder="1" applyAlignment="1">
      <alignment horizontal="center" vertical="center"/>
    </xf>
    <xf numFmtId="167" fontId="9" fillId="0" borderId="32" xfId="0" applyNumberFormat="1" applyFont="1" applyBorder="1" applyAlignment="1">
      <alignment horizontal="center" vertical="center"/>
    </xf>
    <xf numFmtId="167" fontId="9" fillId="0" borderId="34" xfId="0" applyNumberFormat="1" applyFont="1" applyBorder="1" applyAlignment="1">
      <alignment horizontal="center" vertical="center"/>
    </xf>
    <xf numFmtId="179" fontId="10" fillId="0" borderId="33" xfId="0" applyNumberFormat="1" applyFont="1" applyBorder="1" applyAlignment="1">
      <alignment horizontal="center" vertical="center"/>
    </xf>
    <xf numFmtId="179" fontId="10" fillId="0" borderId="28" xfId="0" applyNumberFormat="1" applyFont="1" applyBorder="1" applyAlignment="1">
      <alignment horizontal="center" vertical="center"/>
    </xf>
    <xf numFmtId="179" fontId="10" fillId="0" borderId="24" xfId="0" applyNumberFormat="1" applyFont="1" applyBorder="1" applyAlignment="1">
      <alignment horizontal="center" vertical="center"/>
    </xf>
    <xf numFmtId="0" fontId="14" fillId="0" borderId="44" xfId="0" applyFont="1" applyFill="1" applyBorder="1" applyAlignment="1">
      <alignment horizontal="center" vertical="center"/>
    </xf>
    <xf numFmtId="0" fontId="14" fillId="0" borderId="37" xfId="0" applyFont="1" applyFill="1" applyBorder="1" applyAlignment="1">
      <alignment horizontal="center" vertical="center"/>
    </xf>
    <xf numFmtId="0" fontId="14" fillId="0" borderId="30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167" fontId="9" fillId="0" borderId="75" xfId="0" applyNumberFormat="1" applyFont="1" applyBorder="1" applyAlignment="1">
      <alignment horizontal="center" vertical="center"/>
    </xf>
    <xf numFmtId="167" fontId="9" fillId="0" borderId="26" xfId="0" applyNumberFormat="1" applyFont="1" applyBorder="1" applyAlignment="1">
      <alignment horizontal="center" vertical="center"/>
    </xf>
    <xf numFmtId="167" fontId="9" fillId="0" borderId="29" xfId="0" applyNumberFormat="1" applyFont="1" applyBorder="1" applyAlignment="1">
      <alignment horizontal="center" vertical="center"/>
    </xf>
    <xf numFmtId="184" fontId="10" fillId="0" borderId="0" xfId="0" applyNumberFormat="1" applyFont="1" applyFill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67" fontId="9" fillId="0" borderId="70" xfId="0" applyNumberFormat="1" applyFont="1" applyBorder="1" applyAlignment="1">
      <alignment horizontal="center" vertical="center"/>
    </xf>
    <xf numFmtId="167" fontId="9" fillId="0" borderId="71" xfId="0" applyNumberFormat="1" applyFont="1" applyBorder="1" applyAlignment="1">
      <alignment horizontal="center" vertical="center"/>
    </xf>
    <xf numFmtId="167" fontId="9" fillId="0" borderId="72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10" fontId="9" fillId="0" borderId="0" xfId="0" applyNumberFormat="1" applyFont="1" applyFill="1" applyBorder="1" applyAlignment="1">
      <alignment horizontal="left" vertical="top"/>
    </xf>
    <xf numFmtId="167" fontId="9" fillId="0" borderId="0" xfId="0" applyNumberFormat="1" applyFont="1" applyBorder="1" applyAlignment="1">
      <alignment horizontal="left" vertical="top"/>
    </xf>
    <xf numFmtId="167" fontId="9" fillId="0" borderId="0" xfId="0" applyNumberFormat="1" applyFont="1" applyBorder="1" applyAlignment="1">
      <alignment horizontal="left" vertical="top" wrapText="1"/>
    </xf>
    <xf numFmtId="0" fontId="9" fillId="0" borderId="0" xfId="0" applyFont="1" applyBorder="1" applyAlignment="1">
      <alignment horizontal="left" vertical="top"/>
    </xf>
    <xf numFmtId="0" fontId="10" fillId="0" borderId="5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167" fontId="10" fillId="0" borderId="0" xfId="0" applyNumberFormat="1" applyFont="1" applyBorder="1" applyAlignment="1">
      <alignment horizontal="center" vertical="center"/>
    </xf>
    <xf numFmtId="174" fontId="9" fillId="0" borderId="0" xfId="0" applyNumberFormat="1" applyFont="1" applyAlignment="1">
      <alignment horizontal="center" vertical="center"/>
    </xf>
    <xf numFmtId="168" fontId="13" fillId="0" borderId="0" xfId="0" applyNumberFormat="1" applyFont="1" applyBorder="1" applyAlignment="1">
      <alignment horizontal="center" vertical="center"/>
    </xf>
    <xf numFmtId="190" fontId="10" fillId="0" borderId="28" xfId="0" applyNumberFormat="1" applyFont="1" applyBorder="1" applyAlignment="1">
      <alignment horizontal="center" vertical="center"/>
    </xf>
    <xf numFmtId="190" fontId="10" fillId="0" borderId="24" xfId="0" applyNumberFormat="1" applyFont="1" applyBorder="1" applyAlignment="1">
      <alignment horizontal="center" vertical="center"/>
    </xf>
    <xf numFmtId="189" fontId="9" fillId="0" borderId="0" xfId="0" applyNumberFormat="1" applyFont="1" applyAlignment="1">
      <alignment horizontal="center" vertical="center"/>
    </xf>
    <xf numFmtId="167" fontId="10" fillId="0" borderId="33" xfId="0" applyNumberFormat="1" applyFont="1" applyBorder="1" applyAlignment="1">
      <alignment horizontal="center" vertical="center"/>
    </xf>
    <xf numFmtId="167" fontId="10" fillId="0" borderId="28" xfId="0" applyNumberFormat="1" applyFont="1" applyBorder="1" applyAlignment="1">
      <alignment horizontal="center" vertical="center"/>
    </xf>
    <xf numFmtId="167" fontId="10" fillId="0" borderId="24" xfId="0" applyNumberFormat="1" applyFont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 wrapText="1"/>
    </xf>
    <xf numFmtId="164" fontId="10" fillId="0" borderId="28" xfId="0" applyNumberFormat="1" applyFont="1" applyBorder="1" applyAlignment="1">
      <alignment horizontal="center" vertical="center"/>
    </xf>
    <xf numFmtId="164" fontId="10" fillId="0" borderId="24" xfId="0" applyNumberFormat="1" applyFont="1" applyBorder="1" applyAlignment="1">
      <alignment horizontal="center" vertical="center"/>
    </xf>
    <xf numFmtId="164" fontId="9" fillId="0" borderId="71" xfId="0" applyNumberFormat="1" applyFont="1" applyBorder="1" applyAlignment="1">
      <alignment horizontal="center" vertical="center"/>
    </xf>
    <xf numFmtId="164" fontId="9" fillId="0" borderId="72" xfId="0" applyNumberFormat="1" applyFont="1" applyBorder="1" applyAlignment="1">
      <alignment horizontal="center" vertical="center"/>
    </xf>
    <xf numFmtId="173" fontId="18" fillId="0" borderId="0" xfId="0" applyNumberFormat="1" applyFont="1" applyFill="1" applyBorder="1" applyAlignment="1">
      <alignment vertical="center"/>
    </xf>
    <xf numFmtId="173" fontId="13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</cellXfs>
  <cellStyles count="4">
    <cellStyle name="Milliers" xfId="3" builtinId="3"/>
    <cellStyle name="Monétaire" xfId="1" builtinId="4"/>
    <cellStyle name="Normal" xfId="0" builtinId="0"/>
    <cellStyle name="Pourcentage" xfId="2" builtinId="5"/>
  </cellStyles>
  <dxfs count="51">
    <dxf>
      <font>
        <color theme="9" tint="-0.499984740745262"/>
      </font>
      <fill>
        <patternFill>
          <bgColor theme="9" tint="0.3999450666829432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24994659260841701"/>
      </font>
    </dxf>
    <dxf>
      <font>
        <color theme="6" tint="-0.499984740745262"/>
      </font>
      <fill>
        <patternFill>
          <bgColor theme="6" tint="0.3999450666829432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theme="6" tint="-0.499984740745262"/>
      </font>
    </dxf>
    <dxf>
      <font>
        <color theme="9" tint="-0.24994659260841701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3999450666829432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9" tint="-0.499984740745262"/>
      </font>
      <fill>
        <patternFill>
          <bgColor theme="9" tint="0.3999450666829432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24994659260841701"/>
      </font>
    </dxf>
    <dxf>
      <font>
        <color theme="6" tint="-0.499984740745262"/>
      </font>
      <fill>
        <patternFill>
          <bgColor theme="6" tint="0.39994506668294322"/>
        </patternFill>
      </fill>
    </dxf>
    <dxf>
      <font>
        <color theme="6" tint="-0.499984740745262"/>
      </font>
      <fill>
        <patternFill>
          <bgColor theme="6" tint="0.39994506668294322"/>
        </patternFill>
      </fill>
    </dxf>
    <dxf>
      <font>
        <color theme="6" tint="-0.499984740745262"/>
      </font>
    </dxf>
    <dxf>
      <font>
        <color theme="9" tint="-0.24994659260841701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3999450666829432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theme="9" tint="-0.499984740745262"/>
      </font>
      <fill>
        <patternFill>
          <bgColor theme="9" tint="0.3999450666829432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0" tint="-0.34998626667073579"/>
      </font>
      <fill>
        <patternFill>
          <bgColor theme="0" tint="-4.9989318521683403E-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theme="6" tint="-0.24994659260841701"/>
      </font>
    </dxf>
    <dxf>
      <font>
        <color theme="6" tint="-0.499984740745262"/>
      </font>
      <fill>
        <patternFill>
          <bgColor theme="6" tint="0.39994506668294322"/>
        </patternFill>
      </fill>
    </dxf>
    <dxf>
      <font>
        <color theme="6" tint="-0.24994659260841701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ont>
        <color theme="6" tint="-0.24994659260841701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ont>
        <color theme="6" tint="-0.499984740745262"/>
      </font>
    </dxf>
    <dxf>
      <font>
        <color rgb="FFC00000"/>
      </font>
    </dxf>
    <dxf>
      <font>
        <b val="0"/>
        <i/>
        <color theme="1" tint="0.499984740745262"/>
      </font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ont>
        <b val="0"/>
        <i/>
        <color theme="1" tint="0.499984740745262"/>
      </font>
      <fill>
        <patternFill>
          <bgColor theme="3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nalisé 2">
      <a:majorFont>
        <a:latin typeface="Hotel Oriental"/>
        <a:ea typeface=""/>
        <a:cs typeface=""/>
      </a:majorFont>
      <a:minorFont>
        <a:latin typeface="Hotel Orient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R165"/>
  <sheetViews>
    <sheetView showGridLines="0" showWhiteSpace="0" zoomScale="85" zoomScaleNormal="85" zoomScalePageLayoutView="85" workbookViewId="0">
      <selection activeCell="L16" sqref="L16"/>
    </sheetView>
  </sheetViews>
  <sheetFormatPr baseColWidth="10" defaultColWidth="8.5" defaultRowHeight="15" customHeight="1" x14ac:dyDescent="0.25"/>
  <cols>
    <col min="1" max="1" width="30.75" style="23" customWidth="1"/>
    <col min="2" max="3" width="19.875" style="62" customWidth="1"/>
    <col min="4" max="4" width="18.5" style="63" customWidth="1"/>
    <col min="5" max="5" width="8.875" style="56" customWidth="1"/>
    <col min="6" max="9" width="16.5" style="23" customWidth="1"/>
    <col min="10" max="10" width="3.5" style="23" customWidth="1"/>
    <col min="11" max="11" width="12.75" style="23" customWidth="1"/>
    <col min="12" max="12" width="8.5" style="22"/>
    <col min="13" max="13" width="12.25" style="22" customWidth="1"/>
    <col min="14" max="14" width="8.5" style="22"/>
    <col min="15" max="15" width="8.5" style="23"/>
    <col min="16" max="16" width="11.625" style="23" customWidth="1"/>
    <col min="17" max="17" width="11" style="23" customWidth="1"/>
    <col min="18" max="16384" width="8.5" style="23"/>
  </cols>
  <sheetData>
    <row r="1" spans="2:18" s="19" customFormat="1" ht="15" customHeight="1" x14ac:dyDescent="0.2">
      <c r="B1" s="16"/>
      <c r="C1" s="16"/>
      <c r="D1" s="17"/>
      <c r="E1" s="16"/>
      <c r="F1" s="16"/>
      <c r="G1" s="16"/>
      <c r="H1" s="16"/>
      <c r="I1" s="16"/>
      <c r="J1" s="18"/>
      <c r="K1" s="18"/>
    </row>
    <row r="2" spans="2:18" s="19" customFormat="1" ht="15" customHeight="1" x14ac:dyDescent="0.2">
      <c r="B2" s="832" t="s">
        <v>93</v>
      </c>
      <c r="C2" s="834" t="s">
        <v>56</v>
      </c>
      <c r="D2" s="833"/>
      <c r="E2" s="16"/>
      <c r="F2" s="16"/>
      <c r="G2" s="16"/>
      <c r="H2" s="16"/>
      <c r="I2" s="16"/>
      <c r="J2" s="831"/>
      <c r="K2" s="831"/>
    </row>
    <row r="3" spans="2:18" ht="15" customHeight="1" x14ac:dyDescent="0.25">
      <c r="B3" s="832"/>
      <c r="C3" s="834"/>
      <c r="D3" s="833"/>
      <c r="E3" s="20"/>
      <c r="F3" s="21" t="s">
        <v>34</v>
      </c>
      <c r="G3" s="21" t="s">
        <v>35</v>
      </c>
      <c r="H3" s="21" t="s">
        <v>87</v>
      </c>
      <c r="I3" s="20" t="s">
        <v>274</v>
      </c>
      <c r="J3" s="20"/>
      <c r="K3" s="20"/>
    </row>
    <row r="4" spans="2:18" ht="15" customHeight="1" x14ac:dyDescent="0.25">
      <c r="B4" s="24" t="e">
        <f>F4+G4</f>
        <v>#REF!</v>
      </c>
      <c r="C4" s="24" t="e">
        <f>F4+G4+H4+I4</f>
        <v>#REF!</v>
      </c>
      <c r="D4" s="25">
        <v>42309</v>
      </c>
      <c r="E4" s="26"/>
      <c r="F4" s="27" t="e">
        <f>ClixSense!O5+Neobux!R4+'Publicite-moi'!F4*Résumé!K4+'PV-MTV'!T5+Twickerz!R4+#REF!+YouGetProfit!T4</f>
        <v>#REF!</v>
      </c>
      <c r="G4" s="27" t="e">
        <f>#REF!+#REF!+LittleBux!R4+'R4Bux'!R4+TrafficMonSoon!J4+#REF!</f>
        <v>#REF!</v>
      </c>
      <c r="H4" s="27" t="e">
        <f>AllInOne!I4+AdShareNet!M4+BeonPush!K4+BoomDirect!J4+#REF!+#REF!+GMT!J4+#REF!+#REF!+#REF!+#REF!+TripleThr3at!M4</f>
        <v>#REF!</v>
      </c>
      <c r="I4" s="28">
        <f>'Passive Earner'!P5</f>
        <v>0</v>
      </c>
      <c r="J4" s="29" t="s">
        <v>27</v>
      </c>
      <c r="K4" s="30">
        <v>1.0619000000000001</v>
      </c>
      <c r="M4" s="31" t="s">
        <v>62</v>
      </c>
    </row>
    <row r="5" spans="2:18" ht="15" customHeight="1" x14ac:dyDescent="0.25">
      <c r="B5" s="24" t="e">
        <f>F5+G5</f>
        <v>#REF!</v>
      </c>
      <c r="C5" s="24" t="e">
        <f>F5+G5+H5+I5</f>
        <v>#REF!</v>
      </c>
      <c r="D5" s="769">
        <v>42310</v>
      </c>
      <c r="E5" s="26"/>
      <c r="F5" s="27" t="e">
        <f>ClixSense!O6+Neobux!R5+'Publicite-moi'!F5*Résumé!K5+'PV-MTV'!T6+Twickerz!R5+#REF!+YouGetProfit!T5</f>
        <v>#REF!</v>
      </c>
      <c r="G5" s="27" t="e">
        <f>#REF!+#REF!+LittleBux!R5+'R4Bux'!R5+TrafficMonSoon!J5+#REF!</f>
        <v>#REF!</v>
      </c>
      <c r="H5" s="27" t="e">
        <f>AllInOne!I5+AdShareNet!M5+BeonPush!K5+BoomDirect!J5+#REF!+#REF!+GMT!J5+#REF!+#REF!+#REF!+#REF!+TripleThr3at!M5</f>
        <v>#REF!</v>
      </c>
      <c r="I5" s="28">
        <f>'Passive Earner'!P6</f>
        <v>0</v>
      </c>
      <c r="J5" s="29"/>
      <c r="K5" s="30">
        <v>1.0573999999999999</v>
      </c>
      <c r="M5" s="32" t="s">
        <v>63</v>
      </c>
    </row>
    <row r="6" spans="2:18" ht="15" customHeight="1" x14ac:dyDescent="0.25">
      <c r="B6" s="24" t="e">
        <f t="shared" ref="B6:B7" si="0">F6+G6</f>
        <v>#REF!</v>
      </c>
      <c r="C6" s="24" t="e">
        <f t="shared" ref="C6:C7" si="1">F6+G6+H6+I6</f>
        <v>#REF!</v>
      </c>
      <c r="D6" s="770">
        <v>42311</v>
      </c>
      <c r="E6" s="26"/>
      <c r="F6" s="27" t="e">
        <f>ClixSense!O7+Neobux!R6+'Publicite-moi'!F6*Résumé!K6+'PV-MTV'!T7+Twickerz!R6+#REF!+YouGetProfit!T6</f>
        <v>#REF!</v>
      </c>
      <c r="G6" s="27" t="e">
        <f>#REF!+#REF!+LittleBux!R6+'R4Bux'!R6+TrafficMonSoon!J6+#REF!</f>
        <v>#REF!</v>
      </c>
      <c r="H6" s="27" t="e">
        <f>AllInOne!I6+AdShareNet!M6+BeonPush!K6+BoomDirect!J6+#REF!+#REF!+GMT!J6+#REF!+#REF!+#REF!+#REF!+TripleThr3at!M6</f>
        <v>#REF!</v>
      </c>
      <c r="I6" s="28">
        <f>'Passive Earner'!P7</f>
        <v>0</v>
      </c>
      <c r="J6" s="29"/>
      <c r="K6" s="30">
        <v>1.0903</v>
      </c>
      <c r="M6" s="33" t="s">
        <v>64</v>
      </c>
    </row>
    <row r="7" spans="2:18" ht="15" customHeight="1" x14ac:dyDescent="0.25">
      <c r="B7" s="24" t="e">
        <f t="shared" si="0"/>
        <v>#REF!</v>
      </c>
      <c r="C7" s="24" t="e">
        <f t="shared" si="1"/>
        <v>#REF!</v>
      </c>
      <c r="D7" s="770">
        <v>42312</v>
      </c>
      <c r="E7" s="26"/>
      <c r="F7" s="27" t="e">
        <f>ClixSense!O8+Neobux!R7+'Publicite-moi'!F7*Résumé!K7+'PV-MTV'!T8+Twickerz!R7+#REF!+YouGetProfit!T7</f>
        <v>#REF!</v>
      </c>
      <c r="G7" s="27" t="e">
        <f>#REF!+#REF!+LittleBux!R7+'R4Bux'!R7+TrafficMonSoon!J7+#REF!</f>
        <v>#REF!</v>
      </c>
      <c r="H7" s="27" t="e">
        <f>AllInOne!I7+AdShareNet!M7+BeonPush!K7+BoomDirect!J7+#REF!+#REF!+GMT!J7+#REF!+#REF!+#REF!+#REF!+TripleThr3at!M7</f>
        <v>#REF!</v>
      </c>
      <c r="I7" s="28">
        <f>'Passive Earner'!P8</f>
        <v>0</v>
      </c>
      <c r="J7" s="29"/>
      <c r="K7" s="30">
        <v>1.0864</v>
      </c>
      <c r="M7" s="34" t="s">
        <v>65</v>
      </c>
    </row>
    <row r="8" spans="2:18" ht="15" customHeight="1" x14ac:dyDescent="0.25">
      <c r="B8" s="24" t="e">
        <f t="shared" ref="B8:B14" si="2">F8+G8</f>
        <v>#REF!</v>
      </c>
      <c r="C8" s="24" t="e">
        <f t="shared" ref="C8:C14" si="3">F8+G8+H8+I8</f>
        <v>#REF!</v>
      </c>
      <c r="D8" s="773">
        <v>42313</v>
      </c>
      <c r="E8" s="26"/>
      <c r="F8" s="27" t="e">
        <f>ClixSense!O9+Neobux!R8+'Publicite-moi'!F8*Résumé!K8+'PV-MTV'!T9+Twickerz!R8+#REF!+YouGetProfit!T8</f>
        <v>#REF!</v>
      </c>
      <c r="G8" s="27" t="e">
        <f>#REF!+#REF!+LittleBux!R8+'R4Bux'!R8+TrafficMonSoon!J8+#REF!</f>
        <v>#REF!</v>
      </c>
      <c r="H8" s="27" t="e">
        <f>AllInOne!I8+AdShareNet!M8+BeonPush!K8+BoomDirect!J8+#REF!+#REF!+GMT!J8+#REF!+#REF!+#REF!+#REF!+TripleThr3at!M8</f>
        <v>#REF!</v>
      </c>
      <c r="I8" s="28">
        <f>'Passive Earner'!P9</f>
        <v>0</v>
      </c>
      <c r="J8" s="29"/>
      <c r="K8" s="30"/>
      <c r="M8" s="35" t="s">
        <v>66</v>
      </c>
    </row>
    <row r="9" spans="2:18" ht="15" customHeight="1" x14ac:dyDescent="0.25">
      <c r="B9" s="24" t="e">
        <f t="shared" si="2"/>
        <v>#REF!</v>
      </c>
      <c r="C9" s="24" t="e">
        <f t="shared" si="3"/>
        <v>#REF!</v>
      </c>
      <c r="D9" s="773">
        <v>42314</v>
      </c>
      <c r="E9" s="26"/>
      <c r="F9" s="27" t="e">
        <f>ClixSense!O10+Neobux!R9+'Publicite-moi'!F9*Résumé!K9+'PV-MTV'!T10+Twickerz!R9+#REF!+YouGetProfit!T9</f>
        <v>#REF!</v>
      </c>
      <c r="G9" s="27" t="e">
        <f>#REF!+#REF!+LittleBux!R9+'R4Bux'!R9+TrafficMonSoon!J9+#REF!</f>
        <v>#REF!</v>
      </c>
      <c r="H9" s="27" t="e">
        <f>AllInOne!I9+AdShareNet!M9+BeonPush!K9+BoomDirect!J9+#REF!+#REF!+GMT!J9+#REF!+#REF!+#REF!+#REF!+TripleThr3at!M9</f>
        <v>#REF!</v>
      </c>
      <c r="I9" s="28">
        <f>'Passive Earner'!P10</f>
        <v>0</v>
      </c>
      <c r="J9" s="29"/>
      <c r="K9" s="30"/>
      <c r="M9" s="36" t="s">
        <v>67</v>
      </c>
    </row>
    <row r="10" spans="2:18" ht="15" customHeight="1" x14ac:dyDescent="0.25">
      <c r="B10" s="24" t="e">
        <f t="shared" si="2"/>
        <v>#REF!</v>
      </c>
      <c r="C10" s="24" t="e">
        <f t="shared" si="3"/>
        <v>#REF!</v>
      </c>
      <c r="D10" s="773">
        <v>42315</v>
      </c>
      <c r="E10" s="26"/>
      <c r="F10" s="27" t="e">
        <f>ClixSense!O11+Neobux!R10+'Publicite-moi'!F10*Résumé!K10+'PV-MTV'!T11+Twickerz!R10+#REF!+YouGetProfit!T10</f>
        <v>#REF!</v>
      </c>
      <c r="G10" s="27" t="e">
        <f>#REF!+#REF!+LittleBux!R10+'R4Bux'!R10+TrafficMonSoon!J10+#REF!</f>
        <v>#REF!</v>
      </c>
      <c r="H10" s="27" t="e">
        <f>AllInOne!I10+AdShareNet!M10+BeonPush!K10+BoomDirect!J10+#REF!+#REF!+GMT!J10+#REF!+#REF!+#REF!+#REF!+TripleThr3at!M10</f>
        <v>#REF!</v>
      </c>
      <c r="I10" s="28">
        <f>'Passive Earner'!P11</f>
        <v>0</v>
      </c>
      <c r="J10" s="29"/>
      <c r="K10" s="30"/>
      <c r="M10" s="37" t="s">
        <v>68</v>
      </c>
    </row>
    <row r="11" spans="2:18" ht="15" customHeight="1" x14ac:dyDescent="0.25">
      <c r="B11" s="24" t="e">
        <f t="shared" si="2"/>
        <v>#REF!</v>
      </c>
      <c r="C11" s="24" t="e">
        <f t="shared" si="3"/>
        <v>#REF!</v>
      </c>
      <c r="D11" s="773">
        <v>42316</v>
      </c>
      <c r="E11" s="26"/>
      <c r="F11" s="27" t="e">
        <f>ClixSense!O12+Neobux!R11+'Publicite-moi'!F11*Résumé!K11+'PV-MTV'!T12+Twickerz!R11+#REF!+YouGetProfit!T11</f>
        <v>#REF!</v>
      </c>
      <c r="G11" s="27" t="e">
        <f>#REF!+#REF!+LittleBux!R11+'R4Bux'!R11+TrafficMonSoon!J11+#REF!</f>
        <v>#REF!</v>
      </c>
      <c r="H11" s="27" t="e">
        <f>AllInOne!I11+AdShareNet!M11+BeonPush!K11+BoomDirect!J11+#REF!+#REF!+GMT!J11+#REF!+#REF!+#REF!+#REF!+TripleThr3at!M11</f>
        <v>#REF!</v>
      </c>
      <c r="I11" s="28">
        <f>'Passive Earner'!P12</f>
        <v>0</v>
      </c>
      <c r="J11" s="29"/>
      <c r="K11" s="30"/>
    </row>
    <row r="12" spans="2:18" ht="15" customHeight="1" x14ac:dyDescent="0.25">
      <c r="B12" s="24" t="e">
        <f t="shared" si="2"/>
        <v>#REF!</v>
      </c>
      <c r="C12" s="24" t="e">
        <f t="shared" si="3"/>
        <v>#REF!</v>
      </c>
      <c r="D12" s="773">
        <v>42317</v>
      </c>
      <c r="E12" s="26"/>
      <c r="F12" s="27" t="e">
        <f>ClixSense!O13+Neobux!R12+'Publicite-moi'!F12*Résumé!K12+'PV-MTV'!T13+Twickerz!R12+#REF!+YouGetProfit!T12</f>
        <v>#REF!</v>
      </c>
      <c r="G12" s="27" t="e">
        <f>#REF!+#REF!+LittleBux!R12+'R4Bux'!R12+TrafficMonSoon!J12+#REF!</f>
        <v>#REF!</v>
      </c>
      <c r="H12" s="27" t="e">
        <f>AllInOne!I12+AdShareNet!M12+BeonPush!K12+BoomDirect!J12+#REF!+#REF!+GMT!J12+#REF!+#REF!+#REF!+#REF!+TripleThr3at!M12</f>
        <v>#REF!</v>
      </c>
      <c r="I12" s="28">
        <f>'Passive Earner'!P13</f>
        <v>0</v>
      </c>
      <c r="J12" s="29"/>
      <c r="K12" s="30"/>
      <c r="P12" s="77"/>
      <c r="Q12" s="77"/>
      <c r="R12" s="433"/>
    </row>
    <row r="13" spans="2:18" ht="15" customHeight="1" x14ac:dyDescent="0.25">
      <c r="B13" s="24" t="e">
        <f t="shared" si="2"/>
        <v>#REF!</v>
      </c>
      <c r="C13" s="24" t="e">
        <f t="shared" si="3"/>
        <v>#REF!</v>
      </c>
      <c r="D13" s="773">
        <v>42318</v>
      </c>
      <c r="E13" s="26"/>
      <c r="F13" s="27" t="e">
        <f>ClixSense!O14+Neobux!R13+'Publicite-moi'!F13*Résumé!K13+'PV-MTV'!T14+Twickerz!R13+#REF!+YouGetProfit!T13</f>
        <v>#REF!</v>
      </c>
      <c r="G13" s="27" t="e">
        <f>#REF!+#REF!+LittleBux!R13+'R4Bux'!R13+TrafficMonSoon!J13+#REF!</f>
        <v>#REF!</v>
      </c>
      <c r="H13" s="27" t="e">
        <f>AllInOne!I13+AdShareNet!M13+BeonPush!K13+BoomDirect!J13+#REF!+#REF!+GMT!J13+#REF!+#REF!+#REF!+#REF!+TripleThr3at!M13</f>
        <v>#REF!</v>
      </c>
      <c r="I13" s="28">
        <f>'Passive Earner'!P14</f>
        <v>0</v>
      </c>
      <c r="J13" s="29"/>
      <c r="K13" s="30"/>
    </row>
    <row r="14" spans="2:18" ht="15" customHeight="1" x14ac:dyDescent="0.25">
      <c r="B14" s="24" t="e">
        <f t="shared" si="2"/>
        <v>#REF!</v>
      </c>
      <c r="C14" s="24" t="e">
        <f t="shared" si="3"/>
        <v>#REF!</v>
      </c>
      <c r="D14" s="773">
        <v>42319</v>
      </c>
      <c r="E14" s="26"/>
      <c r="F14" s="27" t="e">
        <f>ClixSense!O15+Neobux!R14+'Publicite-moi'!F14*Résumé!K14+'PV-MTV'!T15+Twickerz!R14+#REF!+YouGetProfit!T14</f>
        <v>#REF!</v>
      </c>
      <c r="G14" s="27" t="e">
        <f>#REF!+#REF!+LittleBux!R14+'R4Bux'!R14+TrafficMonSoon!J14+#REF!</f>
        <v>#REF!</v>
      </c>
      <c r="H14" s="27" t="e">
        <f>AllInOne!I14+AdShareNet!M14+BeonPush!K14+BoomDirect!J14+#REF!+#REF!+GMT!J14+#REF!+#REF!+#REF!+#REF!+TripleThr3at!M14</f>
        <v>#REF!</v>
      </c>
      <c r="I14" s="28">
        <f>'Passive Earner'!P15</f>
        <v>0</v>
      </c>
      <c r="J14" s="29"/>
      <c r="K14" s="30"/>
    </row>
    <row r="15" spans="2:18" ht="15" customHeight="1" x14ac:dyDescent="0.25">
      <c r="B15" s="24"/>
      <c r="C15" s="24"/>
      <c r="D15" s="754"/>
      <c r="E15" s="26"/>
      <c r="F15" s="27"/>
      <c r="G15" s="27"/>
      <c r="H15" s="27"/>
      <c r="I15" s="28"/>
      <c r="J15" s="29"/>
      <c r="K15" s="30"/>
    </row>
    <row r="16" spans="2:18" ht="15" customHeight="1" x14ac:dyDescent="0.25">
      <c r="B16" s="24"/>
      <c r="C16" s="24"/>
      <c r="D16" s="754"/>
      <c r="E16" s="26"/>
      <c r="F16" s="27"/>
      <c r="G16" s="27"/>
      <c r="H16" s="27"/>
      <c r="I16" s="28"/>
      <c r="J16" s="29"/>
      <c r="K16" s="30"/>
    </row>
    <row r="17" spans="2:11" ht="15" customHeight="1" x14ac:dyDescent="0.25">
      <c r="B17" s="24"/>
      <c r="C17" s="24"/>
      <c r="D17" s="757"/>
      <c r="E17" s="26"/>
      <c r="F17" s="27"/>
      <c r="G17" s="27"/>
      <c r="H17" s="27"/>
      <c r="I17" s="28"/>
      <c r="J17" s="29"/>
      <c r="K17" s="30"/>
    </row>
    <row r="18" spans="2:11" ht="15" customHeight="1" x14ac:dyDescent="0.25">
      <c r="B18" s="24"/>
      <c r="C18" s="24"/>
      <c r="D18" s="757"/>
      <c r="E18" s="26"/>
      <c r="F18" s="27"/>
      <c r="G18" s="27"/>
      <c r="H18" s="27"/>
      <c r="I18" s="28"/>
      <c r="J18" s="29"/>
      <c r="K18" s="30"/>
    </row>
    <row r="19" spans="2:11" ht="15" customHeight="1" x14ac:dyDescent="0.25">
      <c r="B19" s="24"/>
      <c r="C19" s="24"/>
      <c r="D19" s="757"/>
      <c r="E19" s="26"/>
      <c r="F19" s="27"/>
      <c r="G19" s="27"/>
      <c r="H19" s="27"/>
      <c r="I19" s="28"/>
      <c r="J19" s="29"/>
      <c r="K19" s="30"/>
    </row>
    <row r="20" spans="2:11" ht="15" customHeight="1" x14ac:dyDescent="0.25">
      <c r="B20" s="24"/>
      <c r="C20" s="24"/>
      <c r="D20" s="757"/>
      <c r="E20" s="26"/>
      <c r="F20" s="27"/>
      <c r="G20" s="27"/>
      <c r="H20" s="27"/>
      <c r="I20" s="28"/>
      <c r="J20" s="29"/>
      <c r="K20" s="30"/>
    </row>
    <row r="21" spans="2:11" ht="15" customHeight="1" x14ac:dyDescent="0.25">
      <c r="B21" s="24"/>
      <c r="C21" s="24"/>
      <c r="D21" s="757"/>
      <c r="E21" s="26"/>
      <c r="F21" s="27"/>
      <c r="G21" s="27"/>
      <c r="H21" s="27"/>
      <c r="I21" s="28"/>
      <c r="J21" s="29"/>
      <c r="K21" s="30"/>
    </row>
    <row r="22" spans="2:11" ht="15" customHeight="1" x14ac:dyDescent="0.25">
      <c r="B22" s="24"/>
      <c r="C22" s="24"/>
      <c r="D22" s="697"/>
      <c r="E22" s="26"/>
      <c r="F22" s="27"/>
      <c r="G22" s="27"/>
      <c r="H22" s="27"/>
      <c r="I22" s="28"/>
      <c r="J22" s="29"/>
      <c r="K22" s="30"/>
    </row>
    <row r="23" spans="2:11" ht="15" customHeight="1" x14ac:dyDescent="0.25">
      <c r="B23" s="24"/>
      <c r="C23" s="24"/>
      <c r="D23" s="697"/>
      <c r="E23" s="26"/>
      <c r="F23" s="27"/>
      <c r="G23" s="27"/>
      <c r="H23" s="27"/>
      <c r="I23" s="28"/>
      <c r="J23" s="29"/>
      <c r="K23" s="30"/>
    </row>
    <row r="24" spans="2:11" ht="15" customHeight="1" x14ac:dyDescent="0.25">
      <c r="B24" s="24"/>
      <c r="C24" s="24"/>
      <c r="D24" s="697"/>
      <c r="E24" s="26"/>
      <c r="F24" s="27"/>
      <c r="G24" s="27"/>
      <c r="H24" s="27"/>
      <c r="I24" s="28"/>
      <c r="J24" s="29"/>
      <c r="K24" s="30"/>
    </row>
    <row r="25" spans="2:11" ht="15" customHeight="1" x14ac:dyDescent="0.25">
      <c r="B25" s="24"/>
      <c r="C25" s="24"/>
      <c r="D25" s="698"/>
      <c r="E25" s="26"/>
      <c r="F25" s="27"/>
      <c r="G25" s="27"/>
      <c r="H25" s="27"/>
      <c r="I25" s="28"/>
      <c r="J25" s="29"/>
      <c r="K25" s="30"/>
    </row>
    <row r="26" spans="2:11" ht="15" customHeight="1" x14ac:dyDescent="0.25">
      <c r="B26" s="24"/>
      <c r="C26" s="24"/>
      <c r="D26" s="698"/>
      <c r="E26" s="26"/>
      <c r="F26" s="27"/>
      <c r="G26" s="27"/>
      <c r="H26" s="27"/>
      <c r="I26" s="28"/>
      <c r="J26" s="29"/>
      <c r="K26" s="30"/>
    </row>
    <row r="27" spans="2:11" ht="15" customHeight="1" x14ac:dyDescent="0.25">
      <c r="B27" s="24"/>
      <c r="C27" s="24"/>
      <c r="D27" s="698"/>
      <c r="E27" s="26"/>
      <c r="F27" s="27"/>
      <c r="G27" s="27"/>
      <c r="H27" s="27"/>
      <c r="I27" s="28"/>
      <c r="J27" s="29"/>
      <c r="K27" s="30"/>
    </row>
    <row r="28" spans="2:11" ht="15" customHeight="1" x14ac:dyDescent="0.25">
      <c r="B28" s="24"/>
      <c r="C28" s="24"/>
      <c r="D28" s="698"/>
      <c r="E28" s="26"/>
      <c r="F28" s="27"/>
      <c r="G28" s="27"/>
      <c r="H28" s="27"/>
      <c r="I28" s="28"/>
      <c r="J28" s="29"/>
      <c r="K28" s="30"/>
    </row>
    <row r="29" spans="2:11" ht="15" customHeight="1" x14ac:dyDescent="0.25">
      <c r="B29" s="24"/>
      <c r="C29" s="24"/>
      <c r="D29" s="715"/>
      <c r="E29" s="26"/>
      <c r="F29" s="27"/>
      <c r="G29" s="27"/>
      <c r="H29" s="27"/>
      <c r="I29" s="28"/>
      <c r="J29" s="29"/>
      <c r="K29" s="30"/>
    </row>
    <row r="30" spans="2:11" ht="15" customHeight="1" x14ac:dyDescent="0.25">
      <c r="B30" s="24"/>
      <c r="C30" s="24"/>
      <c r="D30" s="715"/>
      <c r="E30" s="26"/>
      <c r="F30" s="27"/>
      <c r="G30" s="27"/>
      <c r="H30" s="27"/>
      <c r="I30" s="28"/>
      <c r="J30" s="29"/>
      <c r="K30" s="30"/>
    </row>
    <row r="31" spans="2:11" ht="15" customHeight="1" x14ac:dyDescent="0.25">
      <c r="B31" s="24"/>
      <c r="C31" s="24"/>
      <c r="D31" s="715"/>
      <c r="E31" s="26"/>
      <c r="F31" s="27"/>
      <c r="G31" s="27"/>
      <c r="H31" s="27"/>
      <c r="I31" s="28"/>
      <c r="J31" s="29"/>
      <c r="K31" s="30"/>
    </row>
    <row r="32" spans="2:11" ht="15" customHeight="1" x14ac:dyDescent="0.25">
      <c r="B32" s="24"/>
      <c r="C32" s="24"/>
      <c r="D32" s="715"/>
      <c r="E32" s="26"/>
      <c r="F32" s="27"/>
      <c r="G32" s="27"/>
      <c r="H32" s="27"/>
      <c r="I32" s="28"/>
      <c r="J32" s="29"/>
      <c r="K32" s="30"/>
    </row>
    <row r="33" spans="1:11" ht="15" customHeight="1" x14ac:dyDescent="0.25">
      <c r="B33" s="24"/>
      <c r="C33" s="24"/>
      <c r="D33" s="716"/>
      <c r="E33" s="26"/>
      <c r="F33" s="27"/>
      <c r="G33" s="27"/>
      <c r="H33" s="27"/>
      <c r="I33" s="28"/>
      <c r="J33" s="29"/>
      <c r="K33" s="30"/>
    </row>
    <row r="34" spans="1:11" ht="15" customHeight="1" x14ac:dyDescent="0.25">
      <c r="B34" s="24"/>
      <c r="C34" s="24"/>
      <c r="D34" s="610"/>
      <c r="E34" s="26"/>
      <c r="F34" s="27"/>
      <c r="G34" s="27"/>
      <c r="H34" s="27"/>
      <c r="I34" s="28"/>
      <c r="J34" s="29"/>
      <c r="K34" s="30"/>
    </row>
    <row r="35" spans="1:11" ht="15" customHeight="1" x14ac:dyDescent="0.25">
      <c r="B35" s="24"/>
      <c r="C35" s="24"/>
      <c r="D35" s="572"/>
      <c r="E35" s="26"/>
      <c r="F35" s="27"/>
      <c r="G35" s="27"/>
      <c r="H35" s="27"/>
      <c r="I35" s="28"/>
      <c r="J35" s="29"/>
      <c r="K35" s="30"/>
    </row>
    <row r="36" spans="1:11" ht="15" customHeight="1" x14ac:dyDescent="0.25">
      <c r="B36" s="24"/>
      <c r="C36" s="24"/>
      <c r="D36" s="25"/>
      <c r="E36" s="26"/>
      <c r="F36" s="38"/>
      <c r="G36" s="38"/>
      <c r="H36" s="38"/>
      <c r="I36" s="39"/>
      <c r="J36" s="40"/>
      <c r="K36" s="39">
        <f>AVERAGE(K4:K34)</f>
        <v>1.0740000000000001</v>
      </c>
    </row>
    <row r="37" spans="1:11" ht="15" customHeight="1" x14ac:dyDescent="0.25">
      <c r="B37" s="41" t="e">
        <f>AVERAGE(B4:B34)</f>
        <v>#REF!</v>
      </c>
      <c r="C37" s="41" t="e">
        <f>AVERAGE(C4:C34)</f>
        <v>#REF!</v>
      </c>
      <c r="D37" s="42"/>
      <c r="E37" s="42"/>
      <c r="F37" s="41" t="e">
        <f>AVERAGE(F4:F34)</f>
        <v>#REF!</v>
      </c>
      <c r="G37" s="41" t="e">
        <f>AVERAGE(G4:G34)</f>
        <v>#REF!</v>
      </c>
      <c r="H37" s="41" t="e">
        <f>AVERAGE(H4:H34)</f>
        <v>#REF!</v>
      </c>
      <c r="I37" s="41">
        <f>AVERAGE(I4:I34)</f>
        <v>0</v>
      </c>
      <c r="J37" s="26"/>
      <c r="K37" s="43" t="s">
        <v>39</v>
      </c>
    </row>
    <row r="38" spans="1:11" ht="15" customHeight="1" x14ac:dyDescent="0.25">
      <c r="B38" s="44" t="e">
        <f>F38+G38</f>
        <v>#REF!</v>
      </c>
      <c r="C38" s="44" t="e">
        <f>F38+G38+H38</f>
        <v>#REF!</v>
      </c>
      <c r="D38" s="45"/>
      <c r="E38" s="45"/>
      <c r="F38" s="41" t="e">
        <f>ClixSense!G37+ClixSense!H37+Neobux!R37+'PV-MTV'!G37+'PV-MTV'!H37+'PV-MTV'!J37+'PV-MTV'!N37+Twickerz!R37+#REF!+#REF!+YouGetProfit!H36+YouGetProfit!E36</f>
        <v>#REF!</v>
      </c>
      <c r="G38" s="41" t="e">
        <f>#REF!+#REF!+#REF!+#REF!+#REF!+#REF!+#REF!+#REF!+#REF!+#REF!+#REF!+#REF!+LittleBux!F36+LittleBux!G36+LittleBux!J37+LittleBux!K37+LittleBux!L37+LittleBux!M37+'R4Bux'!F36+'R4Bux'!G36+'R4Bux'!J37+'R4Bux'!K37+'R4Bux'!L37+'R4Bux'!M37+#REF!+#REF!+#REF!+#REF!+#REF!+#REF!</f>
        <v>#REF!</v>
      </c>
      <c r="H38" s="41" t="e">
        <f>AllInOne!C36+BeonPush!E36+BoomDirect!D36+#REF!+GMT!C36+#REF!+#REF!+#REF!+#REF!+#REF!+#REF!+TripleThr3at!E36</f>
        <v>#REF!</v>
      </c>
      <c r="I38" s="41">
        <f>'Passive Earner'!E37+'Passive Earner'!D37</f>
        <v>0</v>
      </c>
      <c r="J38" s="40"/>
      <c r="K38" s="42" t="s">
        <v>36</v>
      </c>
    </row>
    <row r="39" spans="1:11" ht="15" customHeight="1" x14ac:dyDescent="0.25">
      <c r="B39" s="46" t="e">
        <f>B40-B38</f>
        <v>#REF!</v>
      </c>
      <c r="C39" s="46" t="e">
        <f>C40-C38</f>
        <v>#REF!</v>
      </c>
      <c r="D39" s="47"/>
      <c r="E39" s="47"/>
      <c r="F39" s="46" t="e">
        <f>F40-F38</f>
        <v>#REF!</v>
      </c>
      <c r="G39" s="46" t="e">
        <f>G40-G38</f>
        <v>#REF!</v>
      </c>
      <c r="H39" s="46" t="e">
        <f>H40-H38</f>
        <v>#REF!</v>
      </c>
      <c r="I39" s="46">
        <f>I40-I38</f>
        <v>0</v>
      </c>
      <c r="K39" s="23" t="s">
        <v>37</v>
      </c>
    </row>
    <row r="40" spans="1:11" s="48" customFormat="1" ht="15" customHeight="1" x14ac:dyDescent="0.2">
      <c r="B40" s="49" t="e">
        <f>SUM(B4:B34)</f>
        <v>#REF!</v>
      </c>
      <c r="C40" s="49" t="e">
        <f>SUM(C4:C34)</f>
        <v>#REF!</v>
      </c>
      <c r="D40" s="45"/>
      <c r="E40" s="45"/>
      <c r="F40" s="49" t="e">
        <f>SUM(F4:F34)</f>
        <v>#REF!</v>
      </c>
      <c r="G40" s="49" t="e">
        <f>SUM(G4:G34)</f>
        <v>#REF!</v>
      </c>
      <c r="H40" s="49" t="e">
        <f>SUM(H4:H34)</f>
        <v>#REF!</v>
      </c>
      <c r="I40" s="49">
        <f>SUM(I4:I34)</f>
        <v>0</v>
      </c>
      <c r="J40" s="50"/>
      <c r="K40" s="51" t="s">
        <v>38</v>
      </c>
    </row>
    <row r="41" spans="1:11" ht="18" x14ac:dyDescent="0.25">
      <c r="A41" s="52" t="s">
        <v>176</v>
      </c>
      <c r="B41" s="53">
        <f>SUM(Paiements!I72:I81)</f>
        <v>172.45</v>
      </c>
      <c r="C41" s="53"/>
      <c r="D41" s="25"/>
      <c r="E41" s="42"/>
      <c r="F41" s="42"/>
      <c r="G41" s="42"/>
      <c r="H41" s="42"/>
      <c r="I41" s="42"/>
      <c r="J41" s="54"/>
      <c r="K41" s="54"/>
    </row>
    <row r="42" spans="1:11" ht="3" customHeight="1" x14ac:dyDescent="0.25">
      <c r="B42" s="55"/>
      <c r="C42" s="55"/>
      <c r="D42" s="25"/>
      <c r="E42" s="20"/>
      <c r="F42" s="20"/>
      <c r="G42" s="20"/>
      <c r="H42" s="20"/>
      <c r="I42" s="20"/>
      <c r="J42" s="20"/>
      <c r="K42" s="20"/>
    </row>
    <row r="43" spans="1:11" s="19" customFormat="1" ht="15" customHeight="1" x14ac:dyDescent="0.2">
      <c r="B43" s="16"/>
      <c r="C43" s="16"/>
      <c r="D43" s="17"/>
      <c r="E43" s="16"/>
      <c r="F43" s="16"/>
      <c r="G43" s="16"/>
      <c r="H43" s="16"/>
      <c r="I43" s="16"/>
      <c r="J43" s="16"/>
      <c r="K43" s="18"/>
    </row>
    <row r="44" spans="1:11" s="19" customFormat="1" ht="15" customHeight="1" x14ac:dyDescent="0.2">
      <c r="B44" s="16"/>
      <c r="C44" s="16"/>
      <c r="D44" s="17"/>
      <c r="E44" s="830"/>
      <c r="F44" s="16"/>
      <c r="G44" s="16"/>
      <c r="H44" s="16"/>
      <c r="I44" s="16"/>
      <c r="J44" s="16"/>
      <c r="K44" s="18"/>
    </row>
    <row r="45" spans="1:11" ht="15" customHeight="1" x14ac:dyDescent="0.25">
      <c r="B45" s="20"/>
      <c r="C45" s="20"/>
      <c r="D45" s="17"/>
      <c r="E45" s="830"/>
      <c r="F45" s="20"/>
      <c r="G45" s="20"/>
      <c r="H45" s="20"/>
      <c r="I45" s="20"/>
      <c r="J45" s="20"/>
      <c r="K45" s="20"/>
    </row>
    <row r="46" spans="1:11" ht="15" customHeight="1" x14ac:dyDescent="0.25">
      <c r="B46" s="40"/>
      <c r="C46" s="40"/>
      <c r="D46" s="17"/>
      <c r="E46" s="43"/>
      <c r="F46" s="26"/>
      <c r="G46" s="26"/>
      <c r="H46" s="26"/>
      <c r="I46" s="26"/>
      <c r="J46" s="43"/>
      <c r="K46" s="40"/>
    </row>
    <row r="47" spans="1:11" ht="15" customHeight="1" x14ac:dyDescent="0.25">
      <c r="B47" s="40"/>
      <c r="C47" s="40"/>
      <c r="D47" s="17"/>
      <c r="E47" s="43"/>
      <c r="F47" s="26"/>
      <c r="G47" s="26"/>
      <c r="H47" s="26"/>
      <c r="I47" s="26"/>
      <c r="J47" s="43"/>
      <c r="K47" s="40"/>
    </row>
    <row r="48" spans="1:11" ht="15" customHeight="1" x14ac:dyDescent="0.25">
      <c r="B48" s="40"/>
      <c r="C48" s="40"/>
      <c r="D48" s="17"/>
      <c r="E48" s="43"/>
      <c r="F48" s="26"/>
      <c r="G48" s="26"/>
      <c r="H48" s="26"/>
      <c r="I48" s="26"/>
      <c r="J48" s="43"/>
      <c r="K48" s="40"/>
    </row>
    <row r="49" spans="2:11" ht="15" customHeight="1" x14ac:dyDescent="0.25">
      <c r="B49" s="40"/>
      <c r="C49" s="40"/>
      <c r="D49" s="17"/>
      <c r="E49" s="43"/>
      <c r="F49" s="26"/>
      <c r="G49" s="26"/>
      <c r="H49" s="26"/>
      <c r="I49" s="26"/>
      <c r="J49" s="43"/>
      <c r="K49" s="40"/>
    </row>
    <row r="50" spans="2:11" ht="15" customHeight="1" x14ac:dyDescent="0.25">
      <c r="B50" s="40"/>
      <c r="C50" s="40"/>
      <c r="D50" s="17"/>
      <c r="E50" s="43"/>
      <c r="F50" s="26"/>
      <c r="G50" s="26"/>
      <c r="H50" s="26"/>
      <c r="I50" s="26"/>
      <c r="J50" s="43"/>
      <c r="K50" s="40"/>
    </row>
    <row r="51" spans="2:11" ht="15" customHeight="1" x14ac:dyDescent="0.25">
      <c r="B51" s="40"/>
      <c r="C51" s="40"/>
      <c r="D51" s="17"/>
      <c r="E51" s="43"/>
      <c r="F51" s="26"/>
      <c r="G51" s="26"/>
      <c r="H51" s="26"/>
      <c r="I51" s="26"/>
      <c r="J51" s="43"/>
      <c r="K51" s="40"/>
    </row>
    <row r="52" spans="2:11" ht="15" customHeight="1" x14ac:dyDescent="0.25">
      <c r="B52" s="40"/>
      <c r="C52" s="40"/>
      <c r="D52" s="17"/>
      <c r="E52" s="43"/>
      <c r="F52" s="26"/>
      <c r="G52" s="26"/>
      <c r="H52" s="26"/>
      <c r="I52" s="26"/>
      <c r="J52" s="43"/>
      <c r="K52" s="40"/>
    </row>
    <row r="53" spans="2:11" ht="15" customHeight="1" x14ac:dyDescent="0.25">
      <c r="B53" s="40"/>
      <c r="C53" s="40"/>
      <c r="D53" s="17"/>
      <c r="E53" s="43"/>
      <c r="F53" s="26"/>
      <c r="G53" s="26"/>
      <c r="H53" s="26"/>
      <c r="I53" s="26"/>
      <c r="J53" s="43"/>
      <c r="K53" s="40"/>
    </row>
    <row r="54" spans="2:11" ht="15" customHeight="1" x14ac:dyDescent="0.25">
      <c r="B54" s="40"/>
      <c r="C54" s="40"/>
      <c r="D54" s="17"/>
      <c r="E54" s="43"/>
      <c r="F54" s="26"/>
      <c r="G54" s="26"/>
      <c r="H54" s="26"/>
      <c r="I54" s="26"/>
      <c r="J54" s="43"/>
      <c r="K54" s="40"/>
    </row>
    <row r="55" spans="2:11" ht="15" customHeight="1" x14ac:dyDescent="0.25">
      <c r="B55" s="40"/>
      <c r="C55" s="40"/>
      <c r="D55" s="17"/>
      <c r="E55" s="43"/>
      <c r="F55" s="26"/>
      <c r="G55" s="26"/>
      <c r="H55" s="26"/>
      <c r="I55" s="26"/>
      <c r="J55" s="43"/>
      <c r="K55" s="40"/>
    </row>
    <row r="56" spans="2:11" ht="15" customHeight="1" x14ac:dyDescent="0.25">
      <c r="B56" s="40"/>
      <c r="C56" s="40"/>
      <c r="D56" s="17"/>
      <c r="E56" s="43"/>
      <c r="F56" s="26"/>
      <c r="G56" s="26"/>
      <c r="H56" s="26"/>
      <c r="I56" s="26"/>
      <c r="J56" s="43"/>
      <c r="K56" s="40"/>
    </row>
    <row r="57" spans="2:11" ht="15" customHeight="1" x14ac:dyDescent="0.25">
      <c r="B57" s="40"/>
      <c r="C57" s="40"/>
      <c r="D57" s="17"/>
      <c r="E57" s="43"/>
      <c r="F57" s="26"/>
      <c r="G57" s="26"/>
      <c r="H57" s="26"/>
      <c r="I57" s="26"/>
      <c r="J57" s="43"/>
      <c r="K57" s="40"/>
    </row>
    <row r="58" spans="2:11" ht="15" customHeight="1" x14ac:dyDescent="0.25">
      <c r="B58" s="40"/>
      <c r="C58" s="40"/>
      <c r="D58" s="17"/>
      <c r="E58" s="43"/>
      <c r="F58" s="26"/>
      <c r="G58" s="26"/>
      <c r="H58" s="26"/>
      <c r="I58" s="26"/>
      <c r="J58" s="43"/>
      <c r="K58" s="40"/>
    </row>
    <row r="59" spans="2:11" ht="15" customHeight="1" x14ac:dyDescent="0.25">
      <c r="B59" s="40"/>
      <c r="C59" s="40"/>
      <c r="D59" s="17"/>
      <c r="E59" s="43"/>
      <c r="F59" s="26"/>
      <c r="G59" s="26"/>
      <c r="H59" s="26"/>
      <c r="I59" s="26"/>
      <c r="J59" s="43"/>
      <c r="K59" s="40"/>
    </row>
    <row r="60" spans="2:11" ht="15" customHeight="1" x14ac:dyDescent="0.25">
      <c r="B60" s="40"/>
      <c r="C60" s="40"/>
      <c r="D60" s="17"/>
      <c r="E60" s="43"/>
      <c r="F60" s="26"/>
      <c r="G60" s="26"/>
      <c r="H60" s="26"/>
      <c r="I60" s="26"/>
      <c r="J60" s="43"/>
    </row>
    <row r="61" spans="2:11" ht="15" customHeight="1" x14ac:dyDescent="0.25">
      <c r="B61" s="40"/>
      <c r="C61" s="40"/>
      <c r="D61" s="17"/>
      <c r="E61" s="43"/>
      <c r="F61" s="26"/>
      <c r="G61" s="26"/>
      <c r="H61" s="26"/>
      <c r="I61" s="26"/>
      <c r="J61" s="43"/>
      <c r="K61" s="40"/>
    </row>
    <row r="62" spans="2:11" ht="15" customHeight="1" x14ac:dyDescent="0.25">
      <c r="B62" s="40"/>
      <c r="C62" s="40"/>
      <c r="D62" s="17"/>
      <c r="E62" s="43"/>
      <c r="F62" s="26"/>
      <c r="G62" s="26"/>
      <c r="H62" s="26"/>
      <c r="I62" s="26"/>
      <c r="J62" s="43"/>
      <c r="K62" s="40"/>
    </row>
    <row r="63" spans="2:11" ht="15" customHeight="1" x14ac:dyDescent="0.25">
      <c r="B63" s="40"/>
      <c r="C63" s="40"/>
      <c r="D63" s="17"/>
      <c r="E63" s="43"/>
      <c r="F63" s="26"/>
      <c r="G63" s="26"/>
      <c r="H63" s="26"/>
      <c r="I63" s="26"/>
      <c r="J63" s="43"/>
      <c r="K63" s="40"/>
    </row>
    <row r="64" spans="2:11" ht="15" customHeight="1" x14ac:dyDescent="0.25">
      <c r="B64" s="40"/>
      <c r="C64" s="40"/>
      <c r="D64" s="17"/>
      <c r="E64" s="43"/>
      <c r="F64" s="26"/>
      <c r="G64" s="26"/>
      <c r="H64" s="26"/>
      <c r="I64" s="26"/>
      <c r="J64" s="43"/>
      <c r="K64" s="40"/>
    </row>
    <row r="65" spans="2:11" ht="15" customHeight="1" x14ac:dyDescent="0.25">
      <c r="B65" s="40"/>
      <c r="C65" s="40"/>
      <c r="D65" s="17"/>
      <c r="E65" s="43"/>
      <c r="F65" s="26"/>
      <c r="G65" s="26"/>
      <c r="H65" s="26"/>
      <c r="I65" s="26"/>
      <c r="J65" s="43"/>
      <c r="K65" s="40"/>
    </row>
    <row r="66" spans="2:11" ht="15" customHeight="1" x14ac:dyDescent="0.25">
      <c r="B66" s="40"/>
      <c r="C66" s="40"/>
      <c r="D66" s="17"/>
      <c r="E66" s="43"/>
      <c r="F66" s="26"/>
      <c r="G66" s="26"/>
      <c r="H66" s="26"/>
      <c r="I66" s="26"/>
      <c r="J66" s="43"/>
      <c r="K66" s="40"/>
    </row>
    <row r="67" spans="2:11" ht="15" customHeight="1" x14ac:dyDescent="0.25">
      <c r="B67" s="40"/>
      <c r="C67" s="40"/>
      <c r="D67" s="17"/>
      <c r="E67" s="43"/>
      <c r="F67" s="26"/>
      <c r="G67" s="26"/>
      <c r="H67" s="26"/>
      <c r="I67" s="26"/>
      <c r="J67" s="43"/>
      <c r="K67" s="40"/>
    </row>
    <row r="68" spans="2:11" ht="15" customHeight="1" x14ac:dyDescent="0.25">
      <c r="B68" s="40"/>
      <c r="C68" s="40"/>
      <c r="D68" s="17"/>
      <c r="E68" s="43"/>
      <c r="F68" s="26"/>
      <c r="G68" s="26"/>
      <c r="H68" s="26"/>
      <c r="I68" s="26"/>
      <c r="J68" s="43"/>
      <c r="K68" s="40"/>
    </row>
    <row r="69" spans="2:11" ht="15" customHeight="1" x14ac:dyDescent="0.25">
      <c r="B69" s="40"/>
      <c r="C69" s="40"/>
      <c r="D69" s="17"/>
      <c r="E69" s="43"/>
      <c r="F69" s="26"/>
      <c r="G69" s="26"/>
      <c r="H69" s="26"/>
      <c r="I69" s="26"/>
      <c r="J69" s="43"/>
      <c r="K69" s="40"/>
    </row>
    <row r="70" spans="2:11" s="48" customFormat="1" ht="15" customHeight="1" x14ac:dyDescent="0.2">
      <c r="B70" s="40"/>
      <c r="C70" s="40"/>
      <c r="D70" s="17"/>
      <c r="E70" s="43"/>
      <c r="F70" s="26"/>
      <c r="G70" s="26"/>
      <c r="H70" s="26"/>
      <c r="I70" s="26"/>
      <c r="J70" s="43"/>
      <c r="K70" s="40"/>
    </row>
    <row r="71" spans="2:11" ht="15" customHeight="1" x14ac:dyDescent="0.25">
      <c r="B71" s="40"/>
      <c r="C71" s="40"/>
      <c r="D71" s="17"/>
      <c r="E71" s="43"/>
      <c r="F71" s="26"/>
      <c r="G71" s="26"/>
      <c r="H71" s="26"/>
      <c r="I71" s="26"/>
      <c r="J71" s="43"/>
      <c r="K71" s="40"/>
    </row>
    <row r="72" spans="2:11" ht="15" customHeight="1" x14ac:dyDescent="0.25">
      <c r="B72" s="40"/>
      <c r="C72" s="40"/>
      <c r="D72" s="17"/>
      <c r="E72" s="43"/>
      <c r="F72" s="26"/>
      <c r="G72" s="26"/>
      <c r="H72" s="26"/>
      <c r="I72" s="26"/>
      <c r="J72" s="43"/>
      <c r="K72" s="40"/>
    </row>
    <row r="73" spans="2:11" ht="15" customHeight="1" x14ac:dyDescent="0.25">
      <c r="B73" s="40"/>
      <c r="C73" s="40"/>
      <c r="D73" s="17"/>
      <c r="E73" s="43"/>
      <c r="F73" s="26"/>
      <c r="G73" s="26"/>
      <c r="H73" s="26"/>
      <c r="I73" s="26"/>
      <c r="J73" s="43"/>
      <c r="K73" s="40"/>
    </row>
    <row r="74" spans="2:11" ht="15" customHeight="1" x14ac:dyDescent="0.25">
      <c r="B74" s="40"/>
      <c r="C74" s="40"/>
      <c r="D74" s="17"/>
      <c r="E74" s="43"/>
      <c r="F74" s="26"/>
      <c r="G74" s="26"/>
      <c r="H74" s="26"/>
      <c r="I74" s="26"/>
      <c r="J74" s="43"/>
      <c r="K74" s="40"/>
    </row>
    <row r="75" spans="2:11" ht="15" customHeight="1" x14ac:dyDescent="0.25">
      <c r="B75" s="40"/>
      <c r="C75" s="40"/>
      <c r="D75" s="17"/>
      <c r="E75" s="43"/>
      <c r="F75" s="26"/>
      <c r="G75" s="26"/>
      <c r="H75" s="26"/>
      <c r="I75" s="26"/>
      <c r="J75" s="43"/>
      <c r="K75" s="40"/>
    </row>
    <row r="76" spans="2:11" ht="15" customHeight="1" x14ac:dyDescent="0.25">
      <c r="B76" s="40"/>
      <c r="C76" s="40"/>
      <c r="D76" s="17"/>
      <c r="E76" s="43"/>
      <c r="F76" s="26"/>
      <c r="G76" s="26"/>
      <c r="H76" s="26"/>
      <c r="I76" s="26"/>
      <c r="J76" s="43"/>
      <c r="K76" s="40"/>
    </row>
    <row r="77" spans="2:11" ht="15" customHeight="1" x14ac:dyDescent="0.25">
      <c r="B77" s="40"/>
      <c r="C77" s="40"/>
      <c r="D77" s="17"/>
      <c r="E77" s="43"/>
      <c r="F77" s="26"/>
      <c r="G77" s="26"/>
      <c r="H77" s="26"/>
      <c r="I77" s="26"/>
      <c r="J77" s="43"/>
      <c r="K77" s="40"/>
    </row>
    <row r="78" spans="2:11" ht="15" customHeight="1" x14ac:dyDescent="0.25">
      <c r="B78" s="26"/>
      <c r="C78" s="26"/>
      <c r="D78" s="17"/>
      <c r="E78" s="43"/>
      <c r="F78" s="26"/>
      <c r="G78" s="26"/>
      <c r="H78" s="26"/>
      <c r="I78" s="26"/>
      <c r="J78" s="43"/>
      <c r="K78" s="26"/>
    </row>
    <row r="79" spans="2:11" ht="15" customHeight="1" x14ac:dyDescent="0.25">
      <c r="B79" s="40"/>
      <c r="C79" s="40"/>
      <c r="D79" s="17"/>
      <c r="E79" s="42"/>
      <c r="F79" s="26"/>
      <c r="G79" s="26"/>
      <c r="H79" s="26"/>
      <c r="I79" s="26"/>
      <c r="J79" s="42"/>
      <c r="K79" s="40"/>
    </row>
    <row r="80" spans="2:11" ht="15" customHeight="1" x14ac:dyDescent="0.25">
      <c r="B80" s="56"/>
      <c r="C80" s="56"/>
      <c r="D80" s="57"/>
    </row>
    <row r="81" spans="2:12" ht="15" customHeight="1" x14ac:dyDescent="0.25">
      <c r="B81" s="51"/>
      <c r="C81" s="51"/>
      <c r="D81" s="17"/>
      <c r="E81" s="51"/>
      <c r="F81" s="51"/>
      <c r="G81" s="51"/>
      <c r="H81" s="51"/>
      <c r="I81" s="51"/>
      <c r="J81" s="51"/>
      <c r="K81" s="50"/>
    </row>
    <row r="82" spans="2:12" ht="15" customHeight="1" x14ac:dyDescent="0.25">
      <c r="B82" s="42"/>
      <c r="C82" s="42"/>
      <c r="D82" s="17"/>
      <c r="E82" s="42"/>
      <c r="F82" s="42"/>
      <c r="G82" s="42"/>
      <c r="H82" s="42"/>
      <c r="I82" s="42"/>
      <c r="J82" s="42"/>
      <c r="K82" s="54"/>
    </row>
    <row r="83" spans="2:12" ht="3" customHeight="1" x14ac:dyDescent="0.25">
      <c r="B83" s="20"/>
      <c r="C83" s="20"/>
      <c r="D83" s="17"/>
      <c r="E83" s="20"/>
      <c r="F83" s="20"/>
      <c r="G83" s="20"/>
      <c r="H83" s="20"/>
      <c r="I83" s="20"/>
      <c r="J83" s="20"/>
      <c r="K83" s="20"/>
    </row>
    <row r="84" spans="2:12" s="58" customFormat="1" ht="15" customHeight="1" x14ac:dyDescent="0.2">
      <c r="D84" s="17"/>
      <c r="E84" s="20"/>
      <c r="F84" s="20"/>
      <c r="G84" s="20"/>
      <c r="H84" s="20"/>
      <c r="I84" s="20"/>
      <c r="J84" s="20"/>
      <c r="K84" s="20"/>
      <c r="L84" s="20"/>
    </row>
    <row r="85" spans="2:12" ht="15" customHeight="1" x14ac:dyDescent="0.25">
      <c r="B85" s="59"/>
      <c r="C85" s="59"/>
      <c r="D85" s="17"/>
      <c r="E85" s="830"/>
      <c r="F85" s="20"/>
      <c r="G85" s="20"/>
      <c r="H85" s="20"/>
      <c r="I85" s="20"/>
      <c r="J85" s="20"/>
      <c r="K85" s="20"/>
      <c r="L85" s="20"/>
    </row>
    <row r="86" spans="2:12" ht="15" customHeight="1" x14ac:dyDescent="0.25">
      <c r="B86" s="59"/>
      <c r="C86" s="59"/>
      <c r="D86" s="17"/>
      <c r="E86" s="830"/>
      <c r="F86" s="20"/>
      <c r="G86" s="20"/>
      <c r="H86" s="20"/>
      <c r="I86" s="20"/>
      <c r="J86" s="20"/>
      <c r="K86" s="20"/>
      <c r="L86" s="20"/>
    </row>
    <row r="87" spans="2:12" ht="15" customHeight="1" x14ac:dyDescent="0.25">
      <c r="B87" s="59"/>
      <c r="C87" s="59"/>
      <c r="D87" s="17"/>
      <c r="E87" s="43"/>
      <c r="F87" s="20"/>
      <c r="G87" s="20"/>
      <c r="H87" s="20"/>
      <c r="I87" s="20"/>
      <c r="J87" s="20"/>
      <c r="K87" s="20"/>
      <c r="L87" s="20"/>
    </row>
    <row r="88" spans="2:12" ht="15" customHeight="1" x14ac:dyDescent="0.25">
      <c r="B88" s="59"/>
      <c r="C88" s="59"/>
      <c r="D88" s="17"/>
      <c r="E88" s="43"/>
      <c r="F88" s="20"/>
      <c r="G88" s="20"/>
      <c r="H88" s="20"/>
      <c r="I88" s="20"/>
      <c r="J88" s="20"/>
      <c r="K88" s="20"/>
      <c r="L88" s="20"/>
    </row>
    <row r="89" spans="2:12" ht="15" customHeight="1" x14ac:dyDescent="0.25">
      <c r="B89" s="59"/>
      <c r="C89" s="59"/>
      <c r="D89" s="17"/>
      <c r="E89" s="43"/>
      <c r="F89" s="20"/>
      <c r="G89" s="20"/>
      <c r="H89" s="20"/>
      <c r="I89" s="20"/>
      <c r="J89" s="20"/>
      <c r="K89" s="20"/>
      <c r="L89" s="20"/>
    </row>
    <row r="90" spans="2:12" ht="15" customHeight="1" x14ac:dyDescent="0.25">
      <c r="B90" s="59"/>
      <c r="C90" s="59"/>
      <c r="D90" s="17"/>
      <c r="E90" s="43"/>
      <c r="F90" s="20"/>
      <c r="G90" s="20"/>
      <c r="H90" s="20"/>
      <c r="I90" s="20"/>
      <c r="J90" s="20"/>
      <c r="K90" s="20"/>
      <c r="L90" s="20"/>
    </row>
    <row r="91" spans="2:12" ht="15" customHeight="1" x14ac:dyDescent="0.25">
      <c r="B91" s="59"/>
      <c r="C91" s="59"/>
      <c r="D91" s="17"/>
      <c r="E91" s="43"/>
      <c r="F91" s="20"/>
      <c r="G91" s="20"/>
      <c r="H91" s="20"/>
      <c r="I91" s="20"/>
      <c r="J91" s="20"/>
      <c r="K91" s="20"/>
      <c r="L91" s="20"/>
    </row>
    <row r="92" spans="2:12" ht="15" customHeight="1" x14ac:dyDescent="0.25">
      <c r="B92" s="59"/>
      <c r="C92" s="59"/>
      <c r="D92" s="17"/>
      <c r="E92" s="43"/>
      <c r="F92" s="20"/>
      <c r="G92" s="20"/>
      <c r="H92" s="20"/>
      <c r="I92" s="20"/>
      <c r="J92" s="20"/>
      <c r="K92" s="20"/>
      <c r="L92" s="20"/>
    </row>
    <row r="93" spans="2:12" ht="15" customHeight="1" x14ac:dyDescent="0.25">
      <c r="B93" s="59"/>
      <c r="C93" s="59"/>
      <c r="D93" s="17"/>
      <c r="E93" s="43"/>
      <c r="F93" s="20"/>
      <c r="G93" s="20"/>
      <c r="H93" s="20"/>
      <c r="I93" s="20"/>
      <c r="J93" s="20"/>
      <c r="K93" s="20"/>
      <c r="L93" s="20"/>
    </row>
    <row r="94" spans="2:12" ht="15" customHeight="1" x14ac:dyDescent="0.25">
      <c r="B94" s="59"/>
      <c r="C94" s="59"/>
      <c r="D94" s="17"/>
      <c r="E94" s="43"/>
      <c r="F94" s="20"/>
      <c r="G94" s="20"/>
      <c r="H94" s="20"/>
      <c r="I94" s="20"/>
      <c r="J94" s="20"/>
      <c r="K94" s="20"/>
      <c r="L94" s="20"/>
    </row>
    <row r="95" spans="2:12" ht="15" customHeight="1" x14ac:dyDescent="0.25">
      <c r="B95" s="59"/>
      <c r="C95" s="59"/>
      <c r="D95" s="17"/>
      <c r="E95" s="43"/>
      <c r="F95" s="20"/>
      <c r="G95" s="20"/>
      <c r="H95" s="20"/>
      <c r="I95" s="20"/>
      <c r="J95" s="20"/>
      <c r="K95" s="20"/>
      <c r="L95" s="20"/>
    </row>
    <row r="96" spans="2:12" ht="15" customHeight="1" x14ac:dyDescent="0.25">
      <c r="B96" s="59"/>
      <c r="C96" s="59"/>
      <c r="D96" s="17"/>
      <c r="E96" s="43"/>
      <c r="F96" s="20"/>
      <c r="G96" s="20"/>
      <c r="H96" s="20"/>
      <c r="I96" s="20"/>
      <c r="J96" s="20"/>
      <c r="K96" s="20"/>
      <c r="L96" s="20"/>
    </row>
    <row r="97" spans="2:12" ht="15" customHeight="1" x14ac:dyDescent="0.25">
      <c r="B97" s="59"/>
      <c r="C97" s="59"/>
      <c r="D97" s="17"/>
      <c r="E97" s="43"/>
      <c r="F97" s="20"/>
      <c r="G97" s="20"/>
      <c r="H97" s="20"/>
      <c r="I97" s="20"/>
      <c r="J97" s="20"/>
      <c r="K97" s="20"/>
      <c r="L97" s="20"/>
    </row>
    <row r="98" spans="2:12" ht="15" customHeight="1" x14ac:dyDescent="0.25">
      <c r="B98" s="59"/>
      <c r="C98" s="59"/>
      <c r="D98" s="17"/>
      <c r="E98" s="43"/>
      <c r="F98" s="20"/>
      <c r="G98" s="20"/>
      <c r="H98" s="20"/>
      <c r="I98" s="20"/>
      <c r="J98" s="20"/>
      <c r="K98" s="20"/>
      <c r="L98" s="20"/>
    </row>
    <row r="99" spans="2:12" ht="15" customHeight="1" x14ac:dyDescent="0.25">
      <c r="B99" s="59"/>
      <c r="C99" s="59"/>
      <c r="D99" s="17"/>
      <c r="E99" s="43"/>
      <c r="F99" s="20"/>
      <c r="G99" s="20"/>
      <c r="H99" s="20"/>
      <c r="I99" s="20"/>
      <c r="J99" s="20"/>
      <c r="K99" s="20"/>
      <c r="L99" s="20"/>
    </row>
    <row r="100" spans="2:12" ht="15" customHeight="1" x14ac:dyDescent="0.25">
      <c r="B100" s="59"/>
      <c r="C100" s="59"/>
      <c r="D100" s="17"/>
      <c r="E100" s="43"/>
      <c r="F100" s="20"/>
      <c r="G100" s="20"/>
      <c r="H100" s="20"/>
      <c r="I100" s="20"/>
      <c r="J100" s="20"/>
      <c r="K100" s="20"/>
      <c r="L100" s="20"/>
    </row>
    <row r="101" spans="2:12" ht="15" customHeight="1" x14ac:dyDescent="0.25">
      <c r="B101" s="59"/>
      <c r="C101" s="59"/>
      <c r="D101" s="17"/>
      <c r="E101" s="43"/>
      <c r="F101" s="20"/>
      <c r="G101" s="20"/>
      <c r="H101" s="20"/>
      <c r="I101" s="20"/>
      <c r="J101" s="20"/>
      <c r="K101" s="20"/>
      <c r="L101" s="20"/>
    </row>
    <row r="102" spans="2:12" ht="15" customHeight="1" x14ac:dyDescent="0.25">
      <c r="B102" s="59"/>
      <c r="C102" s="59"/>
      <c r="D102" s="17"/>
      <c r="E102" s="43"/>
      <c r="F102" s="20"/>
      <c r="G102" s="20"/>
      <c r="H102" s="20"/>
      <c r="I102" s="20"/>
      <c r="J102" s="20"/>
      <c r="K102" s="20"/>
      <c r="L102" s="20"/>
    </row>
    <row r="103" spans="2:12" ht="15" customHeight="1" x14ac:dyDescent="0.25">
      <c r="B103" s="59"/>
      <c r="C103" s="59"/>
      <c r="D103" s="17"/>
      <c r="E103" s="43"/>
      <c r="F103" s="20"/>
      <c r="G103" s="20"/>
      <c r="H103" s="20"/>
      <c r="I103" s="20"/>
      <c r="J103" s="20"/>
      <c r="K103" s="20"/>
      <c r="L103" s="20"/>
    </row>
    <row r="104" spans="2:12" ht="15" customHeight="1" x14ac:dyDescent="0.25">
      <c r="B104" s="59"/>
      <c r="C104" s="59"/>
      <c r="D104" s="17"/>
      <c r="E104" s="43"/>
      <c r="F104" s="20"/>
      <c r="G104" s="20"/>
      <c r="H104" s="20"/>
      <c r="I104" s="20"/>
      <c r="J104" s="20"/>
      <c r="K104" s="20"/>
      <c r="L104" s="20"/>
    </row>
    <row r="105" spans="2:12" ht="15" customHeight="1" x14ac:dyDescent="0.25">
      <c r="B105" s="59"/>
      <c r="C105" s="59"/>
      <c r="D105" s="17"/>
      <c r="E105" s="43"/>
      <c r="F105" s="20"/>
      <c r="G105" s="20"/>
      <c r="H105" s="20"/>
      <c r="I105" s="20"/>
      <c r="J105" s="20"/>
      <c r="K105" s="20"/>
      <c r="L105" s="20"/>
    </row>
    <row r="106" spans="2:12" ht="15" customHeight="1" x14ac:dyDescent="0.25">
      <c r="B106" s="59"/>
      <c r="C106" s="59"/>
      <c r="D106" s="17"/>
      <c r="E106" s="43"/>
      <c r="F106" s="20"/>
      <c r="G106" s="20"/>
      <c r="H106" s="20"/>
      <c r="I106" s="20"/>
      <c r="J106" s="20"/>
      <c r="K106" s="20"/>
      <c r="L106" s="20"/>
    </row>
    <row r="107" spans="2:12" ht="15" customHeight="1" x14ac:dyDescent="0.25">
      <c r="B107" s="59"/>
      <c r="C107" s="59"/>
      <c r="D107" s="17"/>
      <c r="E107" s="43"/>
      <c r="F107" s="20"/>
      <c r="G107" s="20"/>
      <c r="H107" s="20"/>
      <c r="I107" s="20"/>
      <c r="J107" s="20"/>
      <c r="K107" s="20"/>
      <c r="L107" s="20"/>
    </row>
    <row r="108" spans="2:12" ht="15" customHeight="1" x14ac:dyDescent="0.25">
      <c r="B108" s="59"/>
      <c r="C108" s="59"/>
      <c r="D108" s="17"/>
      <c r="E108" s="43"/>
      <c r="F108" s="20"/>
      <c r="G108" s="20"/>
      <c r="H108" s="20"/>
      <c r="I108" s="20"/>
      <c r="J108" s="20"/>
      <c r="K108" s="20"/>
      <c r="L108" s="20"/>
    </row>
    <row r="109" spans="2:12" ht="15" customHeight="1" x14ac:dyDescent="0.25">
      <c r="B109" s="59"/>
      <c r="C109" s="59"/>
      <c r="D109" s="17"/>
      <c r="E109" s="43"/>
      <c r="F109" s="20"/>
      <c r="G109" s="20"/>
      <c r="H109" s="20"/>
      <c r="I109" s="20"/>
      <c r="J109" s="20"/>
      <c r="K109" s="20"/>
      <c r="L109" s="20"/>
    </row>
    <row r="110" spans="2:12" ht="15" customHeight="1" x14ac:dyDescent="0.25">
      <c r="B110" s="59"/>
      <c r="C110" s="59"/>
      <c r="D110" s="17"/>
      <c r="E110" s="43"/>
      <c r="F110" s="20"/>
      <c r="G110" s="20"/>
      <c r="H110" s="20"/>
      <c r="I110" s="20"/>
      <c r="J110" s="20"/>
      <c r="K110" s="20"/>
      <c r="L110" s="20"/>
    </row>
    <row r="111" spans="2:12" ht="15" customHeight="1" x14ac:dyDescent="0.25">
      <c r="B111" s="59"/>
      <c r="C111" s="59"/>
      <c r="D111" s="17"/>
      <c r="E111" s="43"/>
      <c r="F111" s="20"/>
      <c r="G111" s="20"/>
      <c r="H111" s="20"/>
      <c r="I111" s="20"/>
      <c r="J111" s="20"/>
      <c r="K111" s="20"/>
      <c r="L111" s="20"/>
    </row>
    <row r="112" spans="2:12" ht="15" customHeight="1" x14ac:dyDescent="0.25">
      <c r="B112" s="59"/>
      <c r="C112" s="59"/>
      <c r="D112" s="17"/>
      <c r="E112" s="43"/>
      <c r="F112" s="20"/>
      <c r="G112" s="20"/>
      <c r="H112" s="20"/>
      <c r="I112" s="20"/>
      <c r="J112" s="20"/>
      <c r="K112" s="20"/>
      <c r="L112" s="20"/>
    </row>
    <row r="113" spans="2:14" ht="15" customHeight="1" x14ac:dyDescent="0.25">
      <c r="B113" s="59"/>
      <c r="C113" s="59"/>
      <c r="D113" s="17"/>
      <c r="E113" s="43"/>
      <c r="F113" s="20"/>
      <c r="G113" s="20"/>
      <c r="H113" s="20"/>
      <c r="I113" s="20"/>
      <c r="J113" s="20"/>
      <c r="K113" s="20"/>
      <c r="L113" s="20"/>
    </row>
    <row r="114" spans="2:14" ht="15" customHeight="1" x14ac:dyDescent="0.25">
      <c r="B114" s="59"/>
      <c r="C114" s="59"/>
      <c r="D114" s="17"/>
      <c r="E114" s="43"/>
      <c r="F114" s="20"/>
      <c r="G114" s="20"/>
      <c r="H114" s="20"/>
      <c r="I114" s="20"/>
      <c r="J114" s="20"/>
      <c r="K114" s="20"/>
      <c r="L114" s="20"/>
    </row>
    <row r="115" spans="2:14" ht="15" customHeight="1" x14ac:dyDescent="0.25">
      <c r="B115" s="59"/>
      <c r="C115" s="59"/>
      <c r="D115" s="17"/>
      <c r="E115" s="43"/>
      <c r="F115" s="20"/>
      <c r="G115" s="20"/>
      <c r="H115" s="20"/>
      <c r="I115" s="20"/>
      <c r="J115" s="20"/>
      <c r="K115" s="20"/>
      <c r="L115" s="20"/>
    </row>
    <row r="116" spans="2:14" ht="15" customHeight="1" x14ac:dyDescent="0.25">
      <c r="B116" s="59"/>
      <c r="C116" s="59"/>
      <c r="D116" s="17"/>
      <c r="E116" s="43"/>
      <c r="F116" s="20"/>
      <c r="G116" s="20"/>
      <c r="H116" s="20"/>
      <c r="I116" s="20"/>
      <c r="J116" s="20"/>
      <c r="K116" s="20"/>
      <c r="L116" s="20"/>
    </row>
    <row r="117" spans="2:14" ht="15" customHeight="1" x14ac:dyDescent="0.25">
      <c r="B117" s="59"/>
      <c r="C117" s="59"/>
      <c r="D117" s="17"/>
      <c r="E117" s="43"/>
      <c r="F117" s="20"/>
      <c r="G117" s="20"/>
      <c r="H117" s="20"/>
      <c r="I117" s="20"/>
      <c r="J117" s="20"/>
      <c r="K117" s="20"/>
      <c r="L117" s="20"/>
    </row>
    <row r="118" spans="2:14" ht="15" customHeight="1" x14ac:dyDescent="0.25">
      <c r="B118" s="59"/>
      <c r="C118" s="59"/>
      <c r="D118" s="17"/>
      <c r="E118" s="20"/>
      <c r="F118" s="20"/>
      <c r="G118" s="20"/>
      <c r="H118" s="20"/>
      <c r="I118" s="20"/>
      <c r="J118" s="20"/>
      <c r="K118" s="20"/>
      <c r="L118" s="20"/>
    </row>
    <row r="119" spans="2:14" ht="15" customHeight="1" x14ac:dyDescent="0.25">
      <c r="B119" s="59"/>
      <c r="C119" s="59"/>
      <c r="D119" s="17"/>
      <c r="E119" s="20"/>
      <c r="F119" s="20"/>
      <c r="G119" s="20"/>
      <c r="H119" s="20"/>
      <c r="I119" s="20"/>
      <c r="J119" s="20"/>
      <c r="K119" s="20"/>
      <c r="L119" s="20"/>
    </row>
    <row r="120" spans="2:14" ht="15" customHeight="1" x14ac:dyDescent="0.25">
      <c r="B120" s="59"/>
      <c r="C120" s="59"/>
      <c r="D120" s="17"/>
      <c r="E120" s="20"/>
      <c r="F120" s="20"/>
      <c r="G120" s="20"/>
      <c r="H120" s="20"/>
      <c r="I120" s="20"/>
      <c r="J120" s="20"/>
      <c r="K120" s="20"/>
      <c r="L120" s="20"/>
    </row>
    <row r="121" spans="2:14" ht="15" customHeight="1" x14ac:dyDescent="0.25">
      <c r="B121" s="59"/>
      <c r="C121" s="59"/>
      <c r="D121" s="17"/>
      <c r="E121" s="20"/>
      <c r="F121" s="20"/>
      <c r="G121" s="20"/>
      <c r="H121" s="20"/>
      <c r="I121" s="20"/>
      <c r="J121" s="20"/>
      <c r="K121" s="20"/>
      <c r="L121" s="20"/>
    </row>
    <row r="122" spans="2:14" ht="15" customHeight="1" x14ac:dyDescent="0.25">
      <c r="B122" s="59"/>
      <c r="C122" s="59"/>
      <c r="D122" s="17"/>
      <c r="E122" s="20"/>
      <c r="F122" s="20"/>
      <c r="G122" s="20"/>
      <c r="H122" s="20"/>
      <c r="I122" s="20"/>
      <c r="J122" s="20"/>
      <c r="K122" s="20"/>
      <c r="L122" s="20"/>
    </row>
    <row r="123" spans="2:14" ht="15" customHeight="1" x14ac:dyDescent="0.25">
      <c r="B123" s="59"/>
      <c r="C123" s="59"/>
      <c r="D123" s="17"/>
      <c r="E123" s="20"/>
      <c r="F123" s="20"/>
      <c r="G123" s="20"/>
      <c r="H123" s="20"/>
      <c r="I123" s="20"/>
      <c r="J123" s="20"/>
      <c r="K123" s="20"/>
      <c r="L123" s="20"/>
    </row>
    <row r="124" spans="2:14" ht="3" customHeight="1" x14ac:dyDescent="0.25">
      <c r="B124" s="55"/>
      <c r="C124" s="55"/>
      <c r="D124" s="25"/>
      <c r="E124" s="20"/>
      <c r="F124" s="20"/>
      <c r="G124" s="20"/>
      <c r="H124" s="20"/>
      <c r="I124" s="20"/>
      <c r="J124" s="20"/>
      <c r="K124" s="20"/>
    </row>
    <row r="125" spans="2:14" s="58" customFormat="1" ht="15" customHeight="1" x14ac:dyDescent="0.25">
      <c r="B125" s="60"/>
      <c r="C125" s="60"/>
      <c r="D125" s="17"/>
      <c r="E125" s="20"/>
      <c r="F125" s="20"/>
      <c r="G125" s="20"/>
      <c r="H125" s="20"/>
      <c r="I125" s="20"/>
      <c r="J125" s="20"/>
      <c r="K125" s="20"/>
      <c r="L125" s="20"/>
      <c r="M125" s="61"/>
      <c r="N125" s="61"/>
    </row>
    <row r="126" spans="2:14" s="58" customFormat="1" ht="15" customHeight="1" x14ac:dyDescent="0.25">
      <c r="B126" s="60"/>
      <c r="C126" s="60"/>
      <c r="D126" s="17"/>
      <c r="E126" s="830"/>
      <c r="F126" s="20"/>
      <c r="G126" s="20"/>
      <c r="H126" s="20"/>
      <c r="I126" s="20"/>
      <c r="J126" s="20"/>
      <c r="K126" s="20"/>
      <c r="L126" s="20"/>
      <c r="M126" s="61"/>
      <c r="N126" s="61"/>
    </row>
    <row r="127" spans="2:14" s="58" customFormat="1" ht="15" customHeight="1" x14ac:dyDescent="0.25">
      <c r="B127" s="60"/>
      <c r="C127" s="60"/>
      <c r="D127" s="17"/>
      <c r="E127" s="830"/>
      <c r="F127" s="20"/>
      <c r="G127" s="20"/>
      <c r="H127" s="20"/>
      <c r="I127" s="20"/>
      <c r="J127" s="20"/>
      <c r="K127" s="20"/>
      <c r="L127" s="20"/>
      <c r="M127" s="61"/>
      <c r="N127" s="61"/>
    </row>
    <row r="128" spans="2:14" s="58" customFormat="1" ht="15" customHeight="1" x14ac:dyDescent="0.25">
      <c r="B128" s="60"/>
      <c r="C128" s="60"/>
      <c r="D128" s="17"/>
      <c r="E128" s="43"/>
      <c r="F128" s="20"/>
      <c r="G128" s="20"/>
      <c r="H128" s="20"/>
      <c r="I128" s="20"/>
      <c r="J128" s="20"/>
      <c r="K128" s="20"/>
      <c r="L128" s="20"/>
      <c r="M128" s="61"/>
      <c r="N128" s="61"/>
    </row>
    <row r="129" spans="2:14" s="58" customFormat="1" ht="15" customHeight="1" x14ac:dyDescent="0.25">
      <c r="B129" s="60"/>
      <c r="C129" s="60"/>
      <c r="D129" s="17"/>
      <c r="E129" s="43"/>
      <c r="F129" s="20"/>
      <c r="G129" s="20"/>
      <c r="H129" s="20"/>
      <c r="I129" s="20"/>
      <c r="M129" s="61"/>
      <c r="N129" s="61"/>
    </row>
    <row r="130" spans="2:14" s="58" customFormat="1" ht="15" customHeight="1" x14ac:dyDescent="0.25">
      <c r="B130" s="60"/>
      <c r="C130" s="60"/>
      <c r="D130" s="17"/>
      <c r="E130" s="43"/>
      <c r="F130" s="20"/>
      <c r="G130" s="20"/>
      <c r="H130" s="20"/>
      <c r="I130" s="20"/>
      <c r="M130" s="61"/>
      <c r="N130" s="61"/>
    </row>
    <row r="131" spans="2:14" s="58" customFormat="1" ht="15" customHeight="1" x14ac:dyDescent="0.25">
      <c r="B131" s="60"/>
      <c r="C131" s="60"/>
      <c r="D131" s="17"/>
      <c r="E131" s="43"/>
      <c r="F131" s="20"/>
      <c r="G131" s="20"/>
      <c r="H131" s="20"/>
      <c r="I131" s="20"/>
      <c r="M131" s="61"/>
      <c r="N131" s="61"/>
    </row>
    <row r="132" spans="2:14" s="58" customFormat="1" ht="15" customHeight="1" x14ac:dyDescent="0.25">
      <c r="B132" s="60"/>
      <c r="C132" s="60"/>
      <c r="D132" s="17"/>
      <c r="E132" s="43"/>
      <c r="F132" s="20"/>
      <c r="G132" s="20"/>
      <c r="H132" s="20"/>
      <c r="I132" s="20"/>
      <c r="M132" s="61"/>
      <c r="N132" s="61"/>
    </row>
    <row r="133" spans="2:14" s="58" customFormat="1" ht="15" customHeight="1" x14ac:dyDescent="0.25">
      <c r="B133" s="60"/>
      <c r="C133" s="60"/>
      <c r="D133" s="17"/>
      <c r="E133" s="43"/>
      <c r="F133" s="20"/>
      <c r="G133" s="20"/>
      <c r="H133" s="20"/>
      <c r="I133" s="20"/>
      <c r="M133" s="61"/>
      <c r="N133" s="61"/>
    </row>
    <row r="134" spans="2:14" s="58" customFormat="1" ht="15" customHeight="1" x14ac:dyDescent="0.25">
      <c r="B134" s="60"/>
      <c r="C134" s="60"/>
      <c r="D134" s="17"/>
      <c r="E134" s="43"/>
      <c r="F134" s="20"/>
      <c r="G134" s="20"/>
      <c r="H134" s="20"/>
      <c r="I134" s="20"/>
      <c r="M134" s="61"/>
      <c r="N134" s="61"/>
    </row>
    <row r="135" spans="2:14" s="58" customFormat="1" ht="15" customHeight="1" x14ac:dyDescent="0.25">
      <c r="B135" s="60"/>
      <c r="C135" s="60"/>
      <c r="D135" s="17"/>
      <c r="E135" s="43"/>
      <c r="F135" s="20"/>
      <c r="G135" s="20"/>
      <c r="H135" s="20"/>
      <c r="I135" s="20"/>
      <c r="M135" s="61"/>
      <c r="N135" s="61"/>
    </row>
    <row r="136" spans="2:14" s="58" customFormat="1" ht="15" customHeight="1" x14ac:dyDescent="0.25">
      <c r="B136" s="60"/>
      <c r="C136" s="60"/>
      <c r="D136" s="17"/>
      <c r="E136" s="43"/>
      <c r="F136" s="20"/>
      <c r="G136" s="20"/>
      <c r="H136" s="20"/>
      <c r="I136" s="20"/>
      <c r="M136" s="61"/>
      <c r="N136" s="61"/>
    </row>
    <row r="137" spans="2:14" s="58" customFormat="1" ht="15" customHeight="1" x14ac:dyDescent="0.25">
      <c r="B137" s="60"/>
      <c r="C137" s="60"/>
      <c r="D137" s="17"/>
      <c r="E137" s="43"/>
      <c r="F137" s="20"/>
      <c r="G137" s="20"/>
      <c r="H137" s="20"/>
      <c r="I137" s="20"/>
      <c r="M137" s="61"/>
      <c r="N137" s="61"/>
    </row>
    <row r="138" spans="2:14" s="58" customFormat="1" ht="15" customHeight="1" x14ac:dyDescent="0.25">
      <c r="B138" s="60"/>
      <c r="C138" s="60"/>
      <c r="D138" s="17"/>
      <c r="E138" s="43"/>
      <c r="F138" s="20"/>
      <c r="G138" s="20"/>
      <c r="H138" s="20"/>
      <c r="I138" s="20"/>
      <c r="M138" s="61"/>
      <c r="N138" s="61"/>
    </row>
    <row r="139" spans="2:14" s="58" customFormat="1" ht="15" customHeight="1" x14ac:dyDescent="0.25">
      <c r="B139" s="60"/>
      <c r="C139" s="60"/>
      <c r="D139" s="17"/>
      <c r="E139" s="43"/>
      <c r="F139" s="20"/>
      <c r="G139" s="20"/>
      <c r="H139" s="20"/>
      <c r="I139" s="20"/>
      <c r="M139" s="61"/>
      <c r="N139" s="61"/>
    </row>
    <row r="140" spans="2:14" s="58" customFormat="1" ht="15" customHeight="1" x14ac:dyDescent="0.25">
      <c r="B140" s="60"/>
      <c r="C140" s="60"/>
      <c r="D140" s="17"/>
      <c r="E140" s="43"/>
      <c r="F140" s="20"/>
      <c r="G140" s="20"/>
      <c r="H140" s="20"/>
      <c r="I140" s="20"/>
      <c r="M140" s="61"/>
      <c r="N140" s="61"/>
    </row>
    <row r="141" spans="2:14" s="58" customFormat="1" ht="15" customHeight="1" x14ac:dyDescent="0.25">
      <c r="B141" s="60"/>
      <c r="C141" s="60"/>
      <c r="D141" s="17"/>
      <c r="E141" s="43"/>
      <c r="F141" s="20"/>
      <c r="G141" s="20"/>
      <c r="H141" s="20"/>
      <c r="I141" s="20"/>
      <c r="M141" s="61"/>
      <c r="N141" s="61"/>
    </row>
    <row r="142" spans="2:14" s="58" customFormat="1" ht="15" customHeight="1" x14ac:dyDescent="0.25">
      <c r="B142" s="60"/>
      <c r="C142" s="60"/>
      <c r="D142" s="17"/>
      <c r="E142" s="43"/>
      <c r="F142" s="20"/>
      <c r="G142" s="20"/>
      <c r="H142" s="20"/>
      <c r="I142" s="20"/>
      <c r="M142" s="61"/>
      <c r="N142" s="61"/>
    </row>
    <row r="143" spans="2:14" s="58" customFormat="1" ht="15" customHeight="1" x14ac:dyDescent="0.25">
      <c r="B143" s="60"/>
      <c r="C143" s="60"/>
      <c r="D143" s="17"/>
      <c r="E143" s="43"/>
      <c r="F143" s="20"/>
      <c r="G143" s="20"/>
      <c r="H143" s="20"/>
      <c r="I143" s="20"/>
      <c r="M143" s="61"/>
      <c r="N143" s="61"/>
    </row>
    <row r="144" spans="2:14" s="58" customFormat="1" ht="15" customHeight="1" x14ac:dyDescent="0.25">
      <c r="B144" s="60"/>
      <c r="C144" s="60"/>
      <c r="D144" s="17"/>
      <c r="E144" s="43"/>
      <c r="F144" s="20"/>
      <c r="G144" s="20"/>
      <c r="H144" s="20"/>
      <c r="I144" s="20"/>
      <c r="M144" s="61"/>
      <c r="N144" s="61"/>
    </row>
    <row r="145" spans="2:14" s="58" customFormat="1" ht="15" customHeight="1" x14ac:dyDescent="0.25">
      <c r="B145" s="60"/>
      <c r="C145" s="60"/>
      <c r="D145" s="17"/>
      <c r="E145" s="43"/>
      <c r="F145" s="20"/>
      <c r="G145" s="20"/>
      <c r="H145" s="20"/>
      <c r="I145" s="20"/>
      <c r="M145" s="61"/>
      <c r="N145" s="61"/>
    </row>
    <row r="146" spans="2:14" s="58" customFormat="1" ht="15" customHeight="1" x14ac:dyDescent="0.25">
      <c r="B146" s="60"/>
      <c r="C146" s="60"/>
      <c r="D146" s="17"/>
      <c r="E146" s="43"/>
      <c r="F146" s="20"/>
      <c r="G146" s="20"/>
      <c r="H146" s="20"/>
      <c r="I146" s="20"/>
      <c r="M146" s="61"/>
      <c r="N146" s="61"/>
    </row>
    <row r="147" spans="2:14" s="58" customFormat="1" ht="15" customHeight="1" x14ac:dyDescent="0.25">
      <c r="B147" s="60"/>
      <c r="C147" s="60"/>
      <c r="D147" s="17"/>
      <c r="E147" s="43"/>
      <c r="F147" s="20"/>
      <c r="G147" s="20"/>
      <c r="H147" s="20"/>
      <c r="I147" s="20"/>
      <c r="M147" s="61"/>
      <c r="N147" s="61"/>
    </row>
    <row r="148" spans="2:14" s="58" customFormat="1" ht="15" customHeight="1" x14ac:dyDescent="0.25">
      <c r="B148" s="60"/>
      <c r="C148" s="60"/>
      <c r="D148" s="17"/>
      <c r="E148" s="43"/>
      <c r="F148" s="20"/>
      <c r="G148" s="20"/>
      <c r="H148" s="20"/>
      <c r="I148" s="20"/>
      <c r="M148" s="61"/>
      <c r="N148" s="61"/>
    </row>
    <row r="149" spans="2:14" s="58" customFormat="1" ht="15" customHeight="1" x14ac:dyDescent="0.25">
      <c r="B149" s="60"/>
      <c r="C149" s="60"/>
      <c r="D149" s="17"/>
      <c r="E149" s="43"/>
      <c r="F149" s="20"/>
      <c r="G149" s="20"/>
      <c r="H149" s="20"/>
      <c r="I149" s="20"/>
      <c r="M149" s="61"/>
      <c r="N149" s="61"/>
    </row>
    <row r="150" spans="2:14" s="58" customFormat="1" ht="15" customHeight="1" x14ac:dyDescent="0.25">
      <c r="B150" s="60"/>
      <c r="C150" s="60"/>
      <c r="D150" s="17"/>
      <c r="E150" s="43"/>
      <c r="F150" s="20"/>
      <c r="G150" s="20"/>
      <c r="H150" s="20"/>
      <c r="I150" s="20"/>
      <c r="M150" s="61"/>
      <c r="N150" s="61"/>
    </row>
    <row r="151" spans="2:14" s="58" customFormat="1" ht="15" customHeight="1" x14ac:dyDescent="0.25">
      <c r="B151" s="60"/>
      <c r="C151" s="60"/>
      <c r="D151" s="17"/>
      <c r="E151" s="43"/>
      <c r="F151" s="20"/>
      <c r="G151" s="20"/>
      <c r="H151" s="20"/>
      <c r="I151" s="20"/>
      <c r="M151" s="61"/>
      <c r="N151" s="61"/>
    </row>
    <row r="152" spans="2:14" s="58" customFormat="1" ht="15" customHeight="1" x14ac:dyDescent="0.25">
      <c r="B152" s="60"/>
      <c r="C152" s="60"/>
      <c r="D152" s="17"/>
      <c r="E152" s="43"/>
      <c r="F152" s="20"/>
      <c r="G152" s="20"/>
      <c r="H152" s="20"/>
      <c r="I152" s="20"/>
      <c r="M152" s="61"/>
      <c r="N152" s="61"/>
    </row>
    <row r="153" spans="2:14" s="58" customFormat="1" ht="15" customHeight="1" x14ac:dyDescent="0.25">
      <c r="B153" s="60"/>
      <c r="C153" s="60"/>
      <c r="D153" s="17"/>
      <c r="E153" s="43"/>
      <c r="F153" s="20"/>
      <c r="G153" s="20"/>
      <c r="H153" s="20"/>
      <c r="I153" s="20"/>
      <c r="M153" s="61"/>
      <c r="N153" s="61"/>
    </row>
    <row r="154" spans="2:14" s="58" customFormat="1" ht="15" customHeight="1" x14ac:dyDescent="0.25">
      <c r="B154" s="60"/>
      <c r="C154" s="60"/>
      <c r="D154" s="17"/>
      <c r="E154" s="43"/>
      <c r="F154" s="20"/>
      <c r="G154" s="20"/>
      <c r="H154" s="20"/>
      <c r="I154" s="20"/>
      <c r="M154" s="61"/>
      <c r="N154" s="61"/>
    </row>
    <row r="155" spans="2:14" s="58" customFormat="1" ht="15" customHeight="1" x14ac:dyDescent="0.25">
      <c r="B155" s="60"/>
      <c r="C155" s="60"/>
      <c r="D155" s="17"/>
      <c r="E155" s="43"/>
      <c r="F155" s="20"/>
      <c r="G155" s="20"/>
      <c r="H155" s="20"/>
      <c r="I155" s="20"/>
      <c r="M155" s="61"/>
      <c r="N155" s="61"/>
    </row>
    <row r="156" spans="2:14" s="58" customFormat="1" ht="15" customHeight="1" x14ac:dyDescent="0.25">
      <c r="B156" s="60"/>
      <c r="C156" s="60"/>
      <c r="D156" s="17"/>
      <c r="E156" s="43"/>
      <c r="F156" s="20"/>
      <c r="G156" s="20"/>
      <c r="H156" s="20"/>
      <c r="I156" s="20"/>
      <c r="M156" s="61"/>
      <c r="N156" s="61"/>
    </row>
    <row r="157" spans="2:14" s="58" customFormat="1" ht="15" customHeight="1" x14ac:dyDescent="0.25">
      <c r="B157" s="60"/>
      <c r="C157" s="60"/>
      <c r="D157" s="17"/>
      <c r="E157" s="43"/>
      <c r="F157" s="20"/>
      <c r="G157" s="20"/>
      <c r="H157" s="20"/>
      <c r="I157" s="20"/>
      <c r="M157" s="61"/>
      <c r="N157" s="61"/>
    </row>
    <row r="158" spans="2:14" s="58" customFormat="1" ht="15" customHeight="1" x14ac:dyDescent="0.25">
      <c r="B158" s="60"/>
      <c r="C158" s="60"/>
      <c r="D158" s="17"/>
      <c r="E158" s="43"/>
      <c r="F158" s="20"/>
      <c r="G158" s="20"/>
      <c r="H158" s="20"/>
      <c r="I158" s="20"/>
      <c r="M158" s="61"/>
      <c r="N158" s="61"/>
    </row>
    <row r="159" spans="2:14" s="58" customFormat="1" ht="15" customHeight="1" x14ac:dyDescent="0.25">
      <c r="B159" s="60"/>
      <c r="C159" s="60"/>
      <c r="D159" s="17"/>
      <c r="E159" s="20"/>
      <c r="F159" s="20"/>
      <c r="G159" s="20"/>
      <c r="H159" s="20"/>
      <c r="I159" s="20"/>
      <c r="M159" s="61"/>
      <c r="N159" s="61"/>
    </row>
    <row r="160" spans="2:14" s="58" customFormat="1" ht="15" customHeight="1" x14ac:dyDescent="0.25">
      <c r="B160" s="60"/>
      <c r="C160" s="60"/>
      <c r="D160" s="17"/>
      <c r="E160" s="20"/>
      <c r="F160" s="20"/>
      <c r="G160" s="20"/>
      <c r="H160" s="20"/>
      <c r="I160" s="20"/>
      <c r="M160" s="61"/>
      <c r="N160" s="61"/>
    </row>
    <row r="161" spans="2:14" s="58" customFormat="1" ht="15" customHeight="1" x14ac:dyDescent="0.25">
      <c r="B161" s="60"/>
      <c r="C161" s="60"/>
      <c r="D161" s="17"/>
      <c r="E161" s="20"/>
      <c r="F161" s="20"/>
      <c r="G161" s="20"/>
      <c r="H161" s="20"/>
      <c r="I161" s="20"/>
      <c r="M161" s="61"/>
      <c r="N161" s="61"/>
    </row>
    <row r="162" spans="2:14" s="58" customFormat="1" ht="15" customHeight="1" x14ac:dyDescent="0.25">
      <c r="B162" s="60"/>
      <c r="C162" s="60"/>
      <c r="D162" s="17"/>
      <c r="E162" s="20"/>
      <c r="F162" s="20"/>
      <c r="G162" s="20"/>
      <c r="H162" s="20"/>
      <c r="I162" s="20"/>
      <c r="M162" s="61"/>
      <c r="N162" s="61"/>
    </row>
    <row r="163" spans="2:14" s="58" customFormat="1" ht="15" customHeight="1" x14ac:dyDescent="0.25">
      <c r="B163" s="60"/>
      <c r="C163" s="60"/>
      <c r="D163" s="17"/>
      <c r="E163" s="20"/>
      <c r="F163" s="20"/>
      <c r="G163" s="20"/>
      <c r="H163" s="20"/>
      <c r="I163" s="20"/>
      <c r="M163" s="61"/>
      <c r="N163" s="61"/>
    </row>
    <row r="164" spans="2:14" s="58" customFormat="1" ht="15" customHeight="1" x14ac:dyDescent="0.25">
      <c r="B164" s="60"/>
      <c r="C164" s="60"/>
      <c r="D164" s="17"/>
      <c r="E164" s="20"/>
      <c r="F164" s="20"/>
      <c r="G164" s="20"/>
      <c r="H164" s="20"/>
      <c r="I164" s="20"/>
      <c r="M164" s="61"/>
      <c r="N164" s="61"/>
    </row>
    <row r="165" spans="2:14" s="58" customFormat="1" ht="3" customHeight="1" x14ac:dyDescent="0.25">
      <c r="B165" s="55"/>
      <c r="C165" s="55"/>
      <c r="D165" s="25"/>
      <c r="E165" s="20"/>
      <c r="L165" s="61"/>
      <c r="M165" s="61"/>
      <c r="N165" s="61"/>
    </row>
  </sheetData>
  <mergeCells count="7">
    <mergeCell ref="E126:E127"/>
    <mergeCell ref="J2:K2"/>
    <mergeCell ref="B2:B3"/>
    <mergeCell ref="D2:D3"/>
    <mergeCell ref="C2:C3"/>
    <mergeCell ref="E44:E45"/>
    <mergeCell ref="E85:E8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6" orientation="landscape" verticalDpi="300" r:id="rId1"/>
  <rowBreaks count="3" manualBreakCount="3">
    <brk id="42" max="16383" man="1"/>
    <brk id="83" max="16383" man="1"/>
    <brk id="124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80"/>
  <sheetViews>
    <sheetView showGridLines="0" showRuler="0" showWhiteSpace="0" view="pageLayout" zoomScale="85" zoomScaleNormal="100" zoomScaleSheetLayoutView="85" zoomScalePageLayoutView="85" workbookViewId="0">
      <selection activeCell="A4" sqref="A4:A34"/>
    </sheetView>
  </sheetViews>
  <sheetFormatPr baseColWidth="10" defaultColWidth="8.5" defaultRowHeight="15" customHeight="1" x14ac:dyDescent="0.2"/>
  <cols>
    <col min="1" max="1" width="12.625" style="813" customWidth="1"/>
    <col min="2" max="2" width="7.875" style="813" customWidth="1"/>
    <col min="3" max="7" width="13.125" style="813" customWidth="1"/>
    <col min="8" max="9" width="7.875" style="813" customWidth="1"/>
    <col min="10" max="14" width="13.125" style="813" customWidth="1"/>
    <col min="15" max="16" width="7.875" style="813" customWidth="1"/>
    <col min="17" max="18" width="13.125" style="813" customWidth="1"/>
    <col min="19" max="19" width="7.875" style="813" customWidth="1"/>
    <col min="20" max="21" width="6.75" style="813" customWidth="1"/>
    <col min="22" max="25" width="10.375" style="813" customWidth="1"/>
    <col min="26" max="26" width="4" style="813" customWidth="1"/>
    <col min="27" max="27" width="13" style="813" customWidth="1"/>
    <col min="28" max="28" width="9.25" style="813" customWidth="1"/>
    <col min="29" max="29" width="7.5" style="813" customWidth="1"/>
    <col min="30" max="30" width="9" style="813" customWidth="1"/>
    <col min="31" max="31" width="8.375" style="813" customWidth="1"/>
    <col min="32" max="32" width="20" style="816" bestFit="1" customWidth="1"/>
    <col min="33" max="33" width="17.625" style="816" bestFit="1" customWidth="1"/>
    <col min="34" max="34" width="21.375" style="816" bestFit="1" customWidth="1"/>
    <col min="35" max="35" width="8.5" style="816"/>
    <col min="36" max="16384" width="8.5" style="813"/>
  </cols>
  <sheetData>
    <row r="1" spans="1:37" s="812" customFormat="1" ht="15" customHeight="1" thickBot="1" x14ac:dyDescent="0.25">
      <c r="A1" s="79"/>
      <c r="B1" s="877" t="s">
        <v>322</v>
      </c>
      <c r="C1" s="878"/>
      <c r="D1" s="878"/>
      <c r="E1" s="878"/>
      <c r="F1" s="878"/>
      <c r="G1" s="878"/>
      <c r="H1" s="878"/>
      <c r="I1" s="878"/>
      <c r="J1" s="878"/>
      <c r="K1" s="878"/>
      <c r="L1" s="878"/>
      <c r="M1" s="878"/>
      <c r="N1" s="878"/>
      <c r="O1" s="878"/>
      <c r="P1" s="878"/>
      <c r="Q1" s="878"/>
      <c r="R1" s="879"/>
      <c r="S1" s="566" t="e">
        <f>AVERAGE(S4:S34)</f>
        <v>#DIV/0!</v>
      </c>
      <c r="T1" s="566">
        <f>AVERAGE(T4:T34)</f>
        <v>1.386666666666666</v>
      </c>
      <c r="U1" s="566" t="e">
        <f>AVERAGE(U4:U34)</f>
        <v>#DIV/0!</v>
      </c>
      <c r="V1" s="931" t="s">
        <v>237</v>
      </c>
      <c r="W1" s="931" t="s">
        <v>279</v>
      </c>
      <c r="X1" s="931" t="s">
        <v>313</v>
      </c>
      <c r="Y1" s="931" t="s">
        <v>321</v>
      </c>
      <c r="Z1" s="814"/>
      <c r="AA1" s="81" t="s">
        <v>97</v>
      </c>
      <c r="AB1" s="82">
        <f>SUM(AB4:AB34)</f>
        <v>0</v>
      </c>
      <c r="AC1" s="81"/>
      <c r="AD1" s="83">
        <f>SUM(AD4:AD27)</f>
        <v>0</v>
      </c>
      <c r="AE1" s="84"/>
      <c r="AF1" s="252"/>
      <c r="AG1" s="252"/>
      <c r="AH1" s="188"/>
      <c r="AI1" s="188"/>
      <c r="AJ1" s="811"/>
      <c r="AK1" s="811"/>
    </row>
    <row r="2" spans="1:37" s="812" customFormat="1" ht="15" customHeight="1" thickBot="1" x14ac:dyDescent="0.25">
      <c r="A2" s="79"/>
      <c r="B2" s="870" t="s">
        <v>13</v>
      </c>
      <c r="C2" s="871"/>
      <c r="D2" s="871"/>
      <c r="E2" s="871"/>
      <c r="F2" s="871"/>
      <c r="G2" s="872"/>
      <c r="H2" s="880" t="s">
        <v>137</v>
      </c>
      <c r="I2" s="871"/>
      <c r="J2" s="871"/>
      <c r="K2" s="871"/>
      <c r="L2" s="871"/>
      <c r="M2" s="871"/>
      <c r="N2" s="871"/>
      <c r="O2" s="880" t="s">
        <v>138</v>
      </c>
      <c r="P2" s="871"/>
      <c r="Q2" s="872"/>
      <c r="R2" s="873" t="s">
        <v>12</v>
      </c>
      <c r="S2" s="876" t="s">
        <v>226</v>
      </c>
      <c r="T2" s="875" t="s">
        <v>225</v>
      </c>
      <c r="U2" s="875" t="s">
        <v>236</v>
      </c>
      <c r="V2" s="931"/>
      <c r="W2" s="931"/>
      <c r="X2" s="931"/>
      <c r="Y2" s="931"/>
      <c r="Z2" s="814"/>
      <c r="AA2" s="81"/>
      <c r="AB2" s="81"/>
      <c r="AC2" s="81"/>
      <c r="AD2" s="84"/>
      <c r="AE2" s="84"/>
      <c r="AF2" s="252" t="s">
        <v>280</v>
      </c>
      <c r="AG2" s="628" t="s">
        <v>281</v>
      </c>
      <c r="AH2" s="188" t="s">
        <v>282</v>
      </c>
      <c r="AI2" s="188"/>
      <c r="AJ2" s="811"/>
      <c r="AK2" s="811"/>
    </row>
    <row r="3" spans="1:37" ht="15" customHeight="1" thickBot="1" x14ac:dyDescent="0.25">
      <c r="A3" s="87"/>
      <c r="B3" s="91" t="s">
        <v>0</v>
      </c>
      <c r="C3" s="89" t="s">
        <v>11</v>
      </c>
      <c r="D3" s="90" t="s">
        <v>45</v>
      </c>
      <c r="E3" s="89" t="s">
        <v>128</v>
      </c>
      <c r="F3" s="90" t="s">
        <v>130</v>
      </c>
      <c r="G3" s="144" t="s">
        <v>131</v>
      </c>
      <c r="H3" s="145" t="s">
        <v>100</v>
      </c>
      <c r="I3" s="90" t="s">
        <v>59</v>
      </c>
      <c r="J3" s="91" t="s">
        <v>132</v>
      </c>
      <c r="K3" s="91" t="s">
        <v>133</v>
      </c>
      <c r="L3" s="91" t="s">
        <v>134</v>
      </c>
      <c r="M3" s="91" t="s">
        <v>29</v>
      </c>
      <c r="N3" s="145" t="s">
        <v>90</v>
      </c>
      <c r="O3" s="146" t="s">
        <v>85</v>
      </c>
      <c r="P3" s="90" t="s">
        <v>58</v>
      </c>
      <c r="Q3" s="144" t="s">
        <v>91</v>
      </c>
      <c r="R3" s="874"/>
      <c r="S3" s="876"/>
      <c r="T3" s="875"/>
      <c r="U3" s="875"/>
      <c r="V3" s="931"/>
      <c r="W3" s="931"/>
      <c r="X3" s="931"/>
      <c r="Y3" s="931"/>
      <c r="Z3" s="814"/>
      <c r="AA3" s="81" t="s">
        <v>41</v>
      </c>
      <c r="AB3" s="81" t="s">
        <v>48</v>
      </c>
      <c r="AC3" s="81" t="s">
        <v>49</v>
      </c>
      <c r="AD3" s="811" t="s">
        <v>44</v>
      </c>
      <c r="AE3" s="815"/>
      <c r="AF3" s="629"/>
      <c r="AG3" s="628"/>
      <c r="AH3" s="629"/>
      <c r="AI3" s="629"/>
      <c r="AJ3" s="815"/>
      <c r="AK3" s="815"/>
    </row>
    <row r="4" spans="1:37" ht="15" customHeight="1" x14ac:dyDescent="0.2">
      <c r="A4" s="646">
        <v>42401</v>
      </c>
      <c r="B4" s="99"/>
      <c r="C4" s="100"/>
      <c r="D4" s="147"/>
      <c r="E4" s="147"/>
      <c r="F4" s="148"/>
      <c r="G4" s="149"/>
      <c r="H4" s="150"/>
      <c r="I4" s="115"/>
      <c r="J4" s="151"/>
      <c r="K4" s="560"/>
      <c r="L4" s="560"/>
      <c r="M4" s="106"/>
      <c r="N4" s="100">
        <f>I4*0.005</f>
        <v>0</v>
      </c>
      <c r="O4" s="114"/>
      <c r="P4" s="115"/>
      <c r="Q4" s="149">
        <f t="shared" ref="Q4:Q25" si="0">P4*0.003</f>
        <v>0</v>
      </c>
      <c r="R4" s="152">
        <f>C4+D4+N4+Q4</f>
        <v>0</v>
      </c>
      <c r="S4" s="565" t="e">
        <f t="shared" ref="S4:S31" si="1">I4/H4</f>
        <v>#DIV/0!</v>
      </c>
      <c r="T4" s="565">
        <f>((0.624/90)/0.005)</f>
        <v>1.3866666666666665</v>
      </c>
      <c r="U4" s="565" t="e">
        <f>(((0.624/90)+((9.99/30)/H4))/0.005)</f>
        <v>#DIV/0!</v>
      </c>
      <c r="V4" s="630">
        <f>H4*(0.25+0.6)/(30+90)</f>
        <v>0</v>
      </c>
      <c r="W4" s="601">
        <f>V4</f>
        <v>0</v>
      </c>
      <c r="X4" s="601">
        <f>R4-W4-L4-M4</f>
        <v>0</v>
      </c>
      <c r="Y4" s="601">
        <f>R4-W4</f>
        <v>0</v>
      </c>
      <c r="Z4" s="601"/>
      <c r="AA4" s="94"/>
      <c r="AB4" s="95"/>
      <c r="AD4" s="95"/>
      <c r="AE4" s="630">
        <f>H4*(0.25+0.6)/(30+90)</f>
        <v>0</v>
      </c>
      <c r="AF4" s="609">
        <v>158.36000000000001</v>
      </c>
      <c r="AG4" s="609">
        <f>AF4/30</f>
        <v>5.2786666666666671</v>
      </c>
      <c r="AH4" s="609">
        <f>AG4/470</f>
        <v>1.1231205673758866E-2</v>
      </c>
      <c r="AI4" s="629"/>
      <c r="AJ4" s="108"/>
      <c r="AK4" s="108"/>
    </row>
    <row r="5" spans="1:37" ht="15" customHeight="1" x14ac:dyDescent="0.2">
      <c r="A5" s="586">
        <v>42402</v>
      </c>
      <c r="B5" s="99"/>
      <c r="C5" s="100"/>
      <c r="D5" s="147"/>
      <c r="E5" s="147"/>
      <c r="F5" s="148"/>
      <c r="G5" s="149"/>
      <c r="H5" s="150"/>
      <c r="I5" s="115"/>
      <c r="J5" s="151"/>
      <c r="K5" s="560"/>
      <c r="L5" s="560"/>
      <c r="M5" s="106"/>
      <c r="N5" s="100">
        <f t="shared" ref="N5:N34" si="2">I5*0.005</f>
        <v>0</v>
      </c>
      <c r="O5" s="114"/>
      <c r="P5" s="115"/>
      <c r="Q5" s="149">
        <f t="shared" si="0"/>
        <v>0</v>
      </c>
      <c r="R5" s="152">
        <f t="shared" ref="R5:R34" si="3">C5+D5+N5+Q5</f>
        <v>0</v>
      </c>
      <c r="S5" s="565" t="e">
        <f t="shared" si="1"/>
        <v>#DIV/0!</v>
      </c>
      <c r="T5" s="565">
        <f t="shared" ref="T5:T31" si="4">((0.624/90)/0.005)</f>
        <v>1.3866666666666665</v>
      </c>
      <c r="U5" s="565" t="e">
        <f t="shared" ref="U5:U31" si="5">(((0.624/90)+((9.99/30)/H5))/0.005)</f>
        <v>#DIV/0!</v>
      </c>
      <c r="V5" s="630">
        <f t="shared" ref="V5:V31" si="6">H5*(0.25+0.6)/(30+90)</f>
        <v>0</v>
      </c>
      <c r="W5" s="601">
        <f t="shared" ref="W5:W31" si="7">V5</f>
        <v>0</v>
      </c>
      <c r="X5" s="601">
        <f t="shared" ref="X5:X31" si="8">R5-W5-L5-M5</f>
        <v>0</v>
      </c>
      <c r="Y5" s="601">
        <f t="shared" ref="Y5:Y31" si="9">R5-W5</f>
        <v>0</v>
      </c>
      <c r="Z5" s="601"/>
      <c r="AA5" s="94"/>
      <c r="AB5" s="95"/>
      <c r="AD5" s="95"/>
      <c r="AE5" s="630">
        <f t="shared" ref="AE5:AE34" si="10">H5*(0.25+0.6)/(30+90)</f>
        <v>0</v>
      </c>
      <c r="AF5" s="629"/>
      <c r="AG5" s="629"/>
      <c r="AH5" s="629"/>
      <c r="AI5" s="629"/>
      <c r="AJ5" s="108"/>
      <c r="AK5" s="108"/>
    </row>
    <row r="6" spans="1:37" ht="15" customHeight="1" x14ac:dyDescent="0.2">
      <c r="A6" s="586">
        <v>42403</v>
      </c>
      <c r="B6" s="99"/>
      <c r="C6" s="100"/>
      <c r="D6" s="147"/>
      <c r="E6" s="147"/>
      <c r="F6" s="148"/>
      <c r="G6" s="149"/>
      <c r="H6" s="150"/>
      <c r="I6" s="115"/>
      <c r="J6" s="151"/>
      <c r="K6" s="560"/>
      <c r="L6" s="560"/>
      <c r="M6" s="106"/>
      <c r="N6" s="100">
        <f t="shared" si="2"/>
        <v>0</v>
      </c>
      <c r="O6" s="114"/>
      <c r="P6" s="115"/>
      <c r="Q6" s="149">
        <f t="shared" si="0"/>
        <v>0</v>
      </c>
      <c r="R6" s="152">
        <f t="shared" si="3"/>
        <v>0</v>
      </c>
      <c r="S6" s="565" t="e">
        <f t="shared" si="1"/>
        <v>#DIV/0!</v>
      </c>
      <c r="T6" s="565">
        <f t="shared" si="4"/>
        <v>1.3866666666666665</v>
      </c>
      <c r="U6" s="565" t="e">
        <f t="shared" si="5"/>
        <v>#DIV/0!</v>
      </c>
      <c r="V6" s="630">
        <f t="shared" si="6"/>
        <v>0</v>
      </c>
      <c r="W6" s="601">
        <f t="shared" si="7"/>
        <v>0</v>
      </c>
      <c r="X6" s="601">
        <f t="shared" si="8"/>
        <v>0</v>
      </c>
      <c r="Y6" s="601">
        <f t="shared" si="9"/>
        <v>0</v>
      </c>
      <c r="Z6" s="601"/>
      <c r="AA6" s="94"/>
      <c r="AB6" s="95"/>
      <c r="AD6" s="95"/>
      <c r="AE6" s="630">
        <f t="shared" si="10"/>
        <v>0</v>
      </c>
      <c r="AF6" s="629"/>
      <c r="AG6" s="629"/>
      <c r="AH6" s="629"/>
      <c r="AI6" s="629"/>
      <c r="AJ6" s="108"/>
      <c r="AK6" s="108"/>
    </row>
    <row r="7" spans="1:37" ht="15" customHeight="1" x14ac:dyDescent="0.2">
      <c r="A7" s="586">
        <v>42404</v>
      </c>
      <c r="B7" s="99"/>
      <c r="C7" s="100"/>
      <c r="D7" s="147"/>
      <c r="E7" s="147"/>
      <c r="F7" s="148"/>
      <c r="G7" s="149"/>
      <c r="H7" s="150"/>
      <c r="I7" s="115"/>
      <c r="J7" s="151"/>
      <c r="K7" s="560"/>
      <c r="L7" s="560"/>
      <c r="M7" s="106"/>
      <c r="N7" s="100">
        <f t="shared" si="2"/>
        <v>0</v>
      </c>
      <c r="O7" s="114"/>
      <c r="P7" s="115"/>
      <c r="Q7" s="149">
        <f t="shared" si="0"/>
        <v>0</v>
      </c>
      <c r="R7" s="152">
        <f t="shared" si="3"/>
        <v>0</v>
      </c>
      <c r="S7" s="565" t="e">
        <f t="shared" si="1"/>
        <v>#DIV/0!</v>
      </c>
      <c r="T7" s="565">
        <f t="shared" si="4"/>
        <v>1.3866666666666665</v>
      </c>
      <c r="U7" s="565" t="e">
        <f t="shared" si="5"/>
        <v>#DIV/0!</v>
      </c>
      <c r="V7" s="630">
        <f t="shared" si="6"/>
        <v>0</v>
      </c>
      <c r="W7" s="601">
        <f t="shared" si="7"/>
        <v>0</v>
      </c>
      <c r="X7" s="601">
        <f t="shared" si="8"/>
        <v>0</v>
      </c>
      <c r="Y7" s="601">
        <f t="shared" si="9"/>
        <v>0</v>
      </c>
      <c r="Z7" s="601"/>
      <c r="AA7" s="94"/>
      <c r="AB7" s="95"/>
      <c r="AD7" s="95"/>
      <c r="AE7" s="630">
        <f t="shared" si="10"/>
        <v>0</v>
      </c>
      <c r="AF7" s="629"/>
      <c r="AG7" s="629"/>
      <c r="AH7" s="629"/>
      <c r="AI7" s="629"/>
      <c r="AJ7" s="108"/>
      <c r="AK7" s="108"/>
    </row>
    <row r="8" spans="1:37" ht="15" customHeight="1" x14ac:dyDescent="0.2">
      <c r="A8" s="586">
        <v>42405</v>
      </c>
      <c r="B8" s="99"/>
      <c r="C8" s="100"/>
      <c r="D8" s="147"/>
      <c r="E8" s="147"/>
      <c r="F8" s="148"/>
      <c r="G8" s="149"/>
      <c r="H8" s="150"/>
      <c r="I8" s="115"/>
      <c r="J8" s="151"/>
      <c r="K8" s="560"/>
      <c r="L8" s="560"/>
      <c r="M8" s="106"/>
      <c r="N8" s="100">
        <f t="shared" si="2"/>
        <v>0</v>
      </c>
      <c r="O8" s="114"/>
      <c r="P8" s="115"/>
      <c r="Q8" s="149">
        <f t="shared" si="0"/>
        <v>0</v>
      </c>
      <c r="R8" s="152">
        <f t="shared" si="3"/>
        <v>0</v>
      </c>
      <c r="S8" s="565" t="e">
        <f t="shared" si="1"/>
        <v>#DIV/0!</v>
      </c>
      <c r="T8" s="565">
        <f t="shared" si="4"/>
        <v>1.3866666666666665</v>
      </c>
      <c r="U8" s="565" t="e">
        <f t="shared" si="5"/>
        <v>#DIV/0!</v>
      </c>
      <c r="V8" s="630">
        <f t="shared" si="6"/>
        <v>0</v>
      </c>
      <c r="W8" s="601">
        <f t="shared" si="7"/>
        <v>0</v>
      </c>
      <c r="X8" s="601">
        <f t="shared" si="8"/>
        <v>0</v>
      </c>
      <c r="Y8" s="601">
        <f t="shared" si="9"/>
        <v>0</v>
      </c>
      <c r="Z8" s="601"/>
      <c r="AA8" s="94"/>
      <c r="AB8" s="95"/>
      <c r="AD8" s="95"/>
      <c r="AE8" s="630">
        <f t="shared" si="10"/>
        <v>0</v>
      </c>
      <c r="AF8" s="629"/>
      <c r="AG8" s="629"/>
      <c r="AH8" s="629"/>
      <c r="AI8" s="629"/>
      <c r="AJ8" s="108"/>
      <c r="AK8" s="108"/>
    </row>
    <row r="9" spans="1:37" ht="15" customHeight="1" x14ac:dyDescent="0.2">
      <c r="A9" s="586">
        <v>42406</v>
      </c>
      <c r="B9" s="99"/>
      <c r="C9" s="100"/>
      <c r="D9" s="147"/>
      <c r="E9" s="147"/>
      <c r="F9" s="148"/>
      <c r="G9" s="149"/>
      <c r="H9" s="150"/>
      <c r="I9" s="115"/>
      <c r="J9" s="151"/>
      <c r="K9" s="560"/>
      <c r="L9" s="560"/>
      <c r="M9" s="106"/>
      <c r="N9" s="100">
        <f t="shared" si="2"/>
        <v>0</v>
      </c>
      <c r="O9" s="114"/>
      <c r="P9" s="115"/>
      <c r="Q9" s="149">
        <f t="shared" si="0"/>
        <v>0</v>
      </c>
      <c r="R9" s="152">
        <f t="shared" si="3"/>
        <v>0</v>
      </c>
      <c r="S9" s="565" t="e">
        <f t="shared" si="1"/>
        <v>#DIV/0!</v>
      </c>
      <c r="T9" s="565">
        <f t="shared" si="4"/>
        <v>1.3866666666666665</v>
      </c>
      <c r="U9" s="565" t="e">
        <f t="shared" si="5"/>
        <v>#DIV/0!</v>
      </c>
      <c r="V9" s="630">
        <f t="shared" si="6"/>
        <v>0</v>
      </c>
      <c r="W9" s="601">
        <f t="shared" si="7"/>
        <v>0</v>
      </c>
      <c r="X9" s="601">
        <f t="shared" si="8"/>
        <v>0</v>
      </c>
      <c r="Y9" s="601">
        <f t="shared" si="9"/>
        <v>0</v>
      </c>
      <c r="Z9" s="601"/>
      <c r="AA9" s="94"/>
      <c r="AB9" s="95"/>
      <c r="AD9" s="95"/>
      <c r="AE9" s="630">
        <f t="shared" si="10"/>
        <v>0</v>
      </c>
      <c r="AF9" s="629"/>
      <c r="AG9" s="629"/>
      <c r="AH9" s="629"/>
      <c r="AI9" s="629"/>
      <c r="AJ9" s="108"/>
      <c r="AK9" s="108"/>
    </row>
    <row r="10" spans="1:37" ht="15" customHeight="1" x14ac:dyDescent="0.2">
      <c r="A10" s="586">
        <v>42407</v>
      </c>
      <c r="B10" s="99"/>
      <c r="C10" s="100"/>
      <c r="D10" s="147"/>
      <c r="E10" s="147"/>
      <c r="F10" s="148"/>
      <c r="G10" s="149"/>
      <c r="H10" s="150"/>
      <c r="I10" s="115"/>
      <c r="J10" s="151"/>
      <c r="K10" s="560"/>
      <c r="L10" s="560"/>
      <c r="M10" s="106"/>
      <c r="N10" s="100">
        <f t="shared" si="2"/>
        <v>0</v>
      </c>
      <c r="O10" s="114"/>
      <c r="P10" s="115"/>
      <c r="Q10" s="149">
        <f t="shared" si="0"/>
        <v>0</v>
      </c>
      <c r="R10" s="152">
        <f t="shared" si="3"/>
        <v>0</v>
      </c>
      <c r="S10" s="565" t="e">
        <f t="shared" si="1"/>
        <v>#DIV/0!</v>
      </c>
      <c r="T10" s="565">
        <f t="shared" si="4"/>
        <v>1.3866666666666665</v>
      </c>
      <c r="U10" s="565" t="e">
        <f t="shared" si="5"/>
        <v>#DIV/0!</v>
      </c>
      <c r="V10" s="630">
        <f t="shared" si="6"/>
        <v>0</v>
      </c>
      <c r="W10" s="601">
        <f t="shared" si="7"/>
        <v>0</v>
      </c>
      <c r="X10" s="601">
        <f t="shared" si="8"/>
        <v>0</v>
      </c>
      <c r="Y10" s="601">
        <f t="shared" si="9"/>
        <v>0</v>
      </c>
      <c r="Z10" s="601"/>
      <c r="AA10" s="94"/>
      <c r="AB10" s="95"/>
      <c r="AD10" s="95"/>
      <c r="AE10" s="630">
        <f t="shared" si="10"/>
        <v>0</v>
      </c>
      <c r="AF10" s="629"/>
      <c r="AG10" s="629"/>
      <c r="AH10" s="629"/>
      <c r="AI10" s="629"/>
      <c r="AJ10" s="108"/>
      <c r="AK10" s="108"/>
    </row>
    <row r="11" spans="1:37" ht="15" customHeight="1" x14ac:dyDescent="0.2">
      <c r="A11" s="586">
        <v>42408</v>
      </c>
      <c r="B11" s="99"/>
      <c r="C11" s="100"/>
      <c r="D11" s="147"/>
      <c r="E11" s="147"/>
      <c r="F11" s="148"/>
      <c r="G11" s="149"/>
      <c r="H11" s="150"/>
      <c r="I11" s="115"/>
      <c r="J11" s="151"/>
      <c r="K11" s="560"/>
      <c r="L11" s="560"/>
      <c r="M11" s="106"/>
      <c r="N11" s="100">
        <f t="shared" si="2"/>
        <v>0</v>
      </c>
      <c r="O11" s="114"/>
      <c r="P11" s="115"/>
      <c r="Q11" s="149">
        <f t="shared" si="0"/>
        <v>0</v>
      </c>
      <c r="R11" s="152">
        <f t="shared" si="3"/>
        <v>0</v>
      </c>
      <c r="S11" s="565" t="e">
        <f t="shared" si="1"/>
        <v>#DIV/0!</v>
      </c>
      <c r="T11" s="565">
        <f t="shared" si="4"/>
        <v>1.3866666666666665</v>
      </c>
      <c r="U11" s="565" t="e">
        <f t="shared" si="5"/>
        <v>#DIV/0!</v>
      </c>
      <c r="V11" s="630">
        <f t="shared" si="6"/>
        <v>0</v>
      </c>
      <c r="W11" s="601">
        <f t="shared" si="7"/>
        <v>0</v>
      </c>
      <c r="X11" s="601">
        <f t="shared" si="8"/>
        <v>0</v>
      </c>
      <c r="Y11" s="601">
        <f t="shared" si="9"/>
        <v>0</v>
      </c>
      <c r="Z11" s="601"/>
      <c r="AA11" s="94"/>
      <c r="AB11" s="95"/>
      <c r="AD11" s="95"/>
      <c r="AE11" s="630">
        <f t="shared" si="10"/>
        <v>0</v>
      </c>
      <c r="AF11" s="629"/>
      <c r="AG11" s="629"/>
      <c r="AH11" s="629"/>
      <c r="AI11" s="629"/>
      <c r="AJ11" s="108"/>
      <c r="AK11" s="108"/>
    </row>
    <row r="12" spans="1:37" ht="15" customHeight="1" x14ac:dyDescent="0.2">
      <c r="A12" s="586">
        <v>42409</v>
      </c>
      <c r="B12" s="99"/>
      <c r="C12" s="100"/>
      <c r="D12" s="147"/>
      <c r="E12" s="147"/>
      <c r="F12" s="148"/>
      <c r="G12" s="149"/>
      <c r="H12" s="150"/>
      <c r="I12" s="115"/>
      <c r="J12" s="151"/>
      <c r="K12" s="560"/>
      <c r="L12" s="560"/>
      <c r="M12" s="106"/>
      <c r="N12" s="100">
        <f t="shared" si="2"/>
        <v>0</v>
      </c>
      <c r="O12" s="114"/>
      <c r="P12" s="115"/>
      <c r="Q12" s="149">
        <f t="shared" si="0"/>
        <v>0</v>
      </c>
      <c r="R12" s="152">
        <f t="shared" si="3"/>
        <v>0</v>
      </c>
      <c r="S12" s="565" t="e">
        <f t="shared" si="1"/>
        <v>#DIV/0!</v>
      </c>
      <c r="T12" s="565">
        <f t="shared" si="4"/>
        <v>1.3866666666666665</v>
      </c>
      <c r="U12" s="565" t="e">
        <f t="shared" si="5"/>
        <v>#DIV/0!</v>
      </c>
      <c r="V12" s="630">
        <f t="shared" si="6"/>
        <v>0</v>
      </c>
      <c r="W12" s="601">
        <f t="shared" si="7"/>
        <v>0</v>
      </c>
      <c r="X12" s="601">
        <f t="shared" si="8"/>
        <v>0</v>
      </c>
      <c r="Y12" s="601">
        <f t="shared" si="9"/>
        <v>0</v>
      </c>
      <c r="Z12" s="601"/>
      <c r="AA12" s="94"/>
      <c r="AB12" s="95"/>
      <c r="AD12" s="95"/>
      <c r="AE12" s="630">
        <f t="shared" si="10"/>
        <v>0</v>
      </c>
      <c r="AF12" s="629"/>
      <c r="AG12" s="629"/>
      <c r="AH12" s="629"/>
      <c r="AI12" s="629"/>
      <c r="AJ12" s="108"/>
      <c r="AK12" s="108"/>
    </row>
    <row r="13" spans="1:37" ht="15" customHeight="1" x14ac:dyDescent="0.2">
      <c r="A13" s="586">
        <v>42410</v>
      </c>
      <c r="B13" s="99"/>
      <c r="C13" s="100"/>
      <c r="D13" s="147"/>
      <c r="E13" s="147"/>
      <c r="F13" s="148"/>
      <c r="G13" s="149"/>
      <c r="H13" s="150"/>
      <c r="I13" s="115"/>
      <c r="J13" s="151"/>
      <c r="K13" s="560"/>
      <c r="L13" s="560"/>
      <c r="M13" s="106"/>
      <c r="N13" s="100">
        <f t="shared" si="2"/>
        <v>0</v>
      </c>
      <c r="O13" s="114"/>
      <c r="P13" s="115"/>
      <c r="Q13" s="149">
        <f t="shared" si="0"/>
        <v>0</v>
      </c>
      <c r="R13" s="152">
        <f t="shared" si="3"/>
        <v>0</v>
      </c>
      <c r="S13" s="565" t="e">
        <f t="shared" si="1"/>
        <v>#DIV/0!</v>
      </c>
      <c r="T13" s="565">
        <f t="shared" si="4"/>
        <v>1.3866666666666665</v>
      </c>
      <c r="U13" s="565" t="e">
        <f t="shared" si="5"/>
        <v>#DIV/0!</v>
      </c>
      <c r="V13" s="630">
        <f t="shared" si="6"/>
        <v>0</v>
      </c>
      <c r="W13" s="601">
        <f t="shared" si="7"/>
        <v>0</v>
      </c>
      <c r="X13" s="601">
        <f t="shared" si="8"/>
        <v>0</v>
      </c>
      <c r="Y13" s="601">
        <f t="shared" si="9"/>
        <v>0</v>
      </c>
      <c r="Z13" s="601"/>
      <c r="AA13" s="94"/>
      <c r="AB13" s="95"/>
      <c r="AD13" s="95"/>
      <c r="AE13" s="630">
        <f t="shared" si="10"/>
        <v>0</v>
      </c>
      <c r="AF13" s="629"/>
      <c r="AG13" s="629"/>
      <c r="AH13" s="629"/>
      <c r="AI13" s="629"/>
      <c r="AJ13" s="108"/>
      <c r="AK13" s="108"/>
    </row>
    <row r="14" spans="1:37" ht="15" customHeight="1" x14ac:dyDescent="0.2">
      <c r="A14" s="586">
        <v>42411</v>
      </c>
      <c r="B14" s="99"/>
      <c r="C14" s="100"/>
      <c r="D14" s="147"/>
      <c r="E14" s="147"/>
      <c r="F14" s="148"/>
      <c r="G14" s="149"/>
      <c r="H14" s="150"/>
      <c r="I14" s="115"/>
      <c r="J14" s="151"/>
      <c r="K14" s="560"/>
      <c r="L14" s="560"/>
      <c r="M14" s="106"/>
      <c r="N14" s="100">
        <f t="shared" si="2"/>
        <v>0</v>
      </c>
      <c r="O14" s="114"/>
      <c r="P14" s="115"/>
      <c r="Q14" s="149">
        <f t="shared" si="0"/>
        <v>0</v>
      </c>
      <c r="R14" s="152">
        <f t="shared" si="3"/>
        <v>0</v>
      </c>
      <c r="S14" s="565" t="e">
        <f t="shared" si="1"/>
        <v>#DIV/0!</v>
      </c>
      <c r="T14" s="565">
        <f t="shared" si="4"/>
        <v>1.3866666666666665</v>
      </c>
      <c r="U14" s="565" t="e">
        <f t="shared" si="5"/>
        <v>#DIV/0!</v>
      </c>
      <c r="V14" s="630">
        <f t="shared" si="6"/>
        <v>0</v>
      </c>
      <c r="W14" s="601">
        <f t="shared" si="7"/>
        <v>0</v>
      </c>
      <c r="X14" s="601">
        <f t="shared" si="8"/>
        <v>0</v>
      </c>
      <c r="Y14" s="601">
        <f t="shared" si="9"/>
        <v>0</v>
      </c>
      <c r="Z14" s="601"/>
      <c r="AA14" s="94"/>
      <c r="AB14" s="95"/>
      <c r="AD14" s="95"/>
      <c r="AE14" s="630">
        <f t="shared" si="10"/>
        <v>0</v>
      </c>
      <c r="AF14" s="629"/>
      <c r="AG14" s="629"/>
      <c r="AH14" s="629"/>
      <c r="AI14" s="629"/>
      <c r="AJ14" s="108"/>
      <c r="AK14" s="108"/>
    </row>
    <row r="15" spans="1:37" ht="15" customHeight="1" x14ac:dyDescent="0.2">
      <c r="A15" s="586">
        <v>42412</v>
      </c>
      <c r="B15" s="99"/>
      <c r="C15" s="100"/>
      <c r="D15" s="147"/>
      <c r="E15" s="147"/>
      <c r="F15" s="148"/>
      <c r="G15" s="149"/>
      <c r="H15" s="150"/>
      <c r="I15" s="115"/>
      <c r="J15" s="151"/>
      <c r="K15" s="560"/>
      <c r="L15" s="560"/>
      <c r="M15" s="106"/>
      <c r="N15" s="100">
        <f t="shared" si="2"/>
        <v>0</v>
      </c>
      <c r="O15" s="114"/>
      <c r="P15" s="115"/>
      <c r="Q15" s="149">
        <f t="shared" si="0"/>
        <v>0</v>
      </c>
      <c r="R15" s="152">
        <f t="shared" si="3"/>
        <v>0</v>
      </c>
      <c r="S15" s="565" t="e">
        <f t="shared" si="1"/>
        <v>#DIV/0!</v>
      </c>
      <c r="T15" s="565">
        <f t="shared" si="4"/>
        <v>1.3866666666666665</v>
      </c>
      <c r="U15" s="565" t="e">
        <f t="shared" si="5"/>
        <v>#DIV/0!</v>
      </c>
      <c r="V15" s="630">
        <f t="shared" si="6"/>
        <v>0</v>
      </c>
      <c r="W15" s="601">
        <f t="shared" si="7"/>
        <v>0</v>
      </c>
      <c r="X15" s="601">
        <f t="shared" si="8"/>
        <v>0</v>
      </c>
      <c r="Y15" s="601">
        <f t="shared" si="9"/>
        <v>0</v>
      </c>
      <c r="Z15" s="601"/>
      <c r="AA15" s="94"/>
      <c r="AB15" s="95"/>
      <c r="AD15" s="95"/>
      <c r="AE15" s="630">
        <f t="shared" si="10"/>
        <v>0</v>
      </c>
      <c r="AF15" s="629"/>
      <c r="AG15" s="629"/>
      <c r="AH15" s="629"/>
      <c r="AI15" s="629"/>
      <c r="AJ15" s="108"/>
      <c r="AK15" s="108"/>
    </row>
    <row r="16" spans="1:37" ht="15" customHeight="1" x14ac:dyDescent="0.2">
      <c r="A16" s="586">
        <v>42413</v>
      </c>
      <c r="B16" s="99"/>
      <c r="C16" s="100"/>
      <c r="D16" s="147"/>
      <c r="E16" s="147"/>
      <c r="F16" s="148"/>
      <c r="G16" s="149"/>
      <c r="H16" s="150"/>
      <c r="I16" s="115"/>
      <c r="J16" s="151"/>
      <c r="K16" s="560"/>
      <c r="L16" s="560"/>
      <c r="M16" s="106"/>
      <c r="N16" s="100">
        <f t="shared" si="2"/>
        <v>0</v>
      </c>
      <c r="O16" s="114"/>
      <c r="P16" s="115"/>
      <c r="Q16" s="149">
        <f t="shared" si="0"/>
        <v>0</v>
      </c>
      <c r="R16" s="152">
        <f t="shared" si="3"/>
        <v>0</v>
      </c>
      <c r="S16" s="565" t="e">
        <f t="shared" si="1"/>
        <v>#DIV/0!</v>
      </c>
      <c r="T16" s="565">
        <f t="shared" si="4"/>
        <v>1.3866666666666665</v>
      </c>
      <c r="U16" s="565" t="e">
        <f t="shared" si="5"/>
        <v>#DIV/0!</v>
      </c>
      <c r="V16" s="630">
        <f t="shared" si="6"/>
        <v>0</v>
      </c>
      <c r="W16" s="601">
        <f t="shared" si="7"/>
        <v>0</v>
      </c>
      <c r="X16" s="601">
        <f t="shared" si="8"/>
        <v>0</v>
      </c>
      <c r="Y16" s="601">
        <f t="shared" si="9"/>
        <v>0</v>
      </c>
      <c r="Z16" s="601"/>
      <c r="AA16" s="94"/>
      <c r="AB16" s="95"/>
      <c r="AD16" s="95"/>
      <c r="AE16" s="630">
        <f t="shared" si="10"/>
        <v>0</v>
      </c>
      <c r="AF16" s="629"/>
      <c r="AG16" s="629"/>
      <c r="AH16" s="629"/>
      <c r="AI16" s="629"/>
      <c r="AJ16" s="108"/>
      <c r="AK16" s="108"/>
    </row>
    <row r="17" spans="1:37" ht="15" customHeight="1" x14ac:dyDescent="0.2">
      <c r="A17" s="586">
        <v>42414</v>
      </c>
      <c r="B17" s="99"/>
      <c r="C17" s="100"/>
      <c r="D17" s="147"/>
      <c r="E17" s="147"/>
      <c r="F17" s="148"/>
      <c r="G17" s="149"/>
      <c r="H17" s="150"/>
      <c r="I17" s="115"/>
      <c r="J17" s="151"/>
      <c r="K17" s="560"/>
      <c r="L17" s="560"/>
      <c r="M17" s="106"/>
      <c r="N17" s="100">
        <f t="shared" si="2"/>
        <v>0</v>
      </c>
      <c r="O17" s="114"/>
      <c r="P17" s="115"/>
      <c r="Q17" s="149">
        <f t="shared" si="0"/>
        <v>0</v>
      </c>
      <c r="R17" s="152">
        <f t="shared" si="3"/>
        <v>0</v>
      </c>
      <c r="S17" s="565" t="e">
        <f t="shared" si="1"/>
        <v>#DIV/0!</v>
      </c>
      <c r="T17" s="565">
        <f t="shared" si="4"/>
        <v>1.3866666666666665</v>
      </c>
      <c r="U17" s="565" t="e">
        <f t="shared" si="5"/>
        <v>#DIV/0!</v>
      </c>
      <c r="V17" s="630">
        <f t="shared" si="6"/>
        <v>0</v>
      </c>
      <c r="W17" s="601">
        <f t="shared" si="7"/>
        <v>0</v>
      </c>
      <c r="X17" s="601">
        <f t="shared" si="8"/>
        <v>0</v>
      </c>
      <c r="Y17" s="601">
        <f t="shared" si="9"/>
        <v>0</v>
      </c>
      <c r="Z17" s="601"/>
      <c r="AA17" s="94"/>
      <c r="AB17" s="95"/>
      <c r="AD17" s="95"/>
      <c r="AE17" s="630">
        <f t="shared" si="10"/>
        <v>0</v>
      </c>
      <c r="AF17" s="629"/>
      <c r="AG17" s="629"/>
      <c r="AH17" s="629"/>
      <c r="AI17" s="629"/>
      <c r="AJ17" s="108"/>
      <c r="AK17" s="108"/>
    </row>
    <row r="18" spans="1:37" ht="15" customHeight="1" x14ac:dyDescent="0.2">
      <c r="A18" s="586">
        <v>42415</v>
      </c>
      <c r="B18" s="99"/>
      <c r="C18" s="100"/>
      <c r="D18" s="147"/>
      <c r="E18" s="147"/>
      <c r="F18" s="148"/>
      <c r="G18" s="149"/>
      <c r="H18" s="150"/>
      <c r="I18" s="115"/>
      <c r="J18" s="151"/>
      <c r="K18" s="560"/>
      <c r="L18" s="560"/>
      <c r="M18" s="106"/>
      <c r="N18" s="100">
        <f t="shared" si="2"/>
        <v>0</v>
      </c>
      <c r="O18" s="114"/>
      <c r="P18" s="115"/>
      <c r="Q18" s="149">
        <f t="shared" si="0"/>
        <v>0</v>
      </c>
      <c r="R18" s="152">
        <f t="shared" si="3"/>
        <v>0</v>
      </c>
      <c r="S18" s="565" t="e">
        <f t="shared" si="1"/>
        <v>#DIV/0!</v>
      </c>
      <c r="T18" s="565">
        <f t="shared" si="4"/>
        <v>1.3866666666666665</v>
      </c>
      <c r="U18" s="565" t="e">
        <f t="shared" si="5"/>
        <v>#DIV/0!</v>
      </c>
      <c r="V18" s="630">
        <f t="shared" si="6"/>
        <v>0</v>
      </c>
      <c r="W18" s="601">
        <f t="shared" si="7"/>
        <v>0</v>
      </c>
      <c r="X18" s="601">
        <f t="shared" si="8"/>
        <v>0</v>
      </c>
      <c r="Y18" s="601">
        <f t="shared" si="9"/>
        <v>0</v>
      </c>
      <c r="Z18" s="601"/>
      <c r="AA18" s="94"/>
      <c r="AB18" s="95"/>
      <c r="AD18" s="95"/>
      <c r="AE18" s="630">
        <f t="shared" si="10"/>
        <v>0</v>
      </c>
      <c r="AF18" s="629"/>
      <c r="AG18" s="629"/>
      <c r="AH18" s="629"/>
      <c r="AI18" s="629"/>
      <c r="AJ18" s="108"/>
      <c r="AK18" s="108"/>
    </row>
    <row r="19" spans="1:37" ht="15" customHeight="1" x14ac:dyDescent="0.2">
      <c r="A19" s="586">
        <v>42416</v>
      </c>
      <c r="B19" s="99"/>
      <c r="C19" s="100"/>
      <c r="D19" s="147"/>
      <c r="E19" s="147"/>
      <c r="F19" s="148"/>
      <c r="G19" s="149"/>
      <c r="H19" s="150"/>
      <c r="I19" s="115"/>
      <c r="J19" s="151"/>
      <c r="K19" s="560"/>
      <c r="L19" s="560"/>
      <c r="M19" s="106"/>
      <c r="N19" s="100">
        <f t="shared" si="2"/>
        <v>0</v>
      </c>
      <c r="O19" s="114"/>
      <c r="P19" s="115"/>
      <c r="Q19" s="149">
        <f t="shared" si="0"/>
        <v>0</v>
      </c>
      <c r="R19" s="152">
        <f t="shared" si="3"/>
        <v>0</v>
      </c>
      <c r="S19" s="565" t="e">
        <f t="shared" si="1"/>
        <v>#DIV/0!</v>
      </c>
      <c r="T19" s="565">
        <f t="shared" si="4"/>
        <v>1.3866666666666665</v>
      </c>
      <c r="U19" s="565" t="e">
        <f t="shared" si="5"/>
        <v>#DIV/0!</v>
      </c>
      <c r="V19" s="630">
        <f t="shared" si="6"/>
        <v>0</v>
      </c>
      <c r="W19" s="601">
        <f t="shared" si="7"/>
        <v>0</v>
      </c>
      <c r="X19" s="601">
        <f t="shared" si="8"/>
        <v>0</v>
      </c>
      <c r="Y19" s="601">
        <f t="shared" si="9"/>
        <v>0</v>
      </c>
      <c r="Z19" s="601"/>
      <c r="AA19" s="94"/>
      <c r="AB19" s="95"/>
      <c r="AD19" s="95"/>
      <c r="AE19" s="630">
        <f t="shared" si="10"/>
        <v>0</v>
      </c>
      <c r="AF19" s="629"/>
      <c r="AG19" s="629"/>
      <c r="AH19" s="629"/>
      <c r="AI19" s="629"/>
      <c r="AJ19" s="108"/>
      <c r="AK19" s="108"/>
    </row>
    <row r="20" spans="1:37" ht="15" customHeight="1" x14ac:dyDescent="0.2">
      <c r="A20" s="586">
        <v>42417</v>
      </c>
      <c r="B20" s="99"/>
      <c r="C20" s="100"/>
      <c r="D20" s="147"/>
      <c r="E20" s="147"/>
      <c r="F20" s="148"/>
      <c r="G20" s="149"/>
      <c r="H20" s="150"/>
      <c r="I20" s="115"/>
      <c r="J20" s="151"/>
      <c r="K20" s="560"/>
      <c r="L20" s="560"/>
      <c r="M20" s="106"/>
      <c r="N20" s="100">
        <f t="shared" si="2"/>
        <v>0</v>
      </c>
      <c r="O20" s="114"/>
      <c r="P20" s="115"/>
      <c r="Q20" s="149">
        <f t="shared" si="0"/>
        <v>0</v>
      </c>
      <c r="R20" s="152">
        <f t="shared" si="3"/>
        <v>0</v>
      </c>
      <c r="S20" s="565" t="e">
        <f t="shared" si="1"/>
        <v>#DIV/0!</v>
      </c>
      <c r="T20" s="565">
        <f t="shared" si="4"/>
        <v>1.3866666666666665</v>
      </c>
      <c r="U20" s="565" t="e">
        <f t="shared" si="5"/>
        <v>#DIV/0!</v>
      </c>
      <c r="V20" s="630">
        <f t="shared" si="6"/>
        <v>0</v>
      </c>
      <c r="W20" s="601">
        <f t="shared" si="7"/>
        <v>0</v>
      </c>
      <c r="X20" s="601">
        <f t="shared" si="8"/>
        <v>0</v>
      </c>
      <c r="Y20" s="601">
        <f t="shared" si="9"/>
        <v>0</v>
      </c>
      <c r="Z20" s="601"/>
      <c r="AA20" s="94"/>
      <c r="AB20" s="95"/>
      <c r="AD20" s="95"/>
      <c r="AE20" s="630">
        <f t="shared" si="10"/>
        <v>0</v>
      </c>
      <c r="AF20" s="629"/>
      <c r="AG20" s="629"/>
      <c r="AH20" s="629"/>
      <c r="AI20" s="629"/>
      <c r="AJ20" s="108"/>
      <c r="AK20" s="108"/>
    </row>
    <row r="21" spans="1:37" ht="15" customHeight="1" x14ac:dyDescent="0.2">
      <c r="A21" s="586">
        <v>42418</v>
      </c>
      <c r="B21" s="99"/>
      <c r="C21" s="100"/>
      <c r="D21" s="147"/>
      <c r="E21" s="147"/>
      <c r="F21" s="148"/>
      <c r="G21" s="149"/>
      <c r="H21" s="150"/>
      <c r="I21" s="115"/>
      <c r="J21" s="151"/>
      <c r="K21" s="560"/>
      <c r="L21" s="560"/>
      <c r="M21" s="106"/>
      <c r="N21" s="100">
        <f t="shared" si="2"/>
        <v>0</v>
      </c>
      <c r="O21" s="114"/>
      <c r="P21" s="115"/>
      <c r="Q21" s="149">
        <f t="shared" si="0"/>
        <v>0</v>
      </c>
      <c r="R21" s="152">
        <f t="shared" si="3"/>
        <v>0</v>
      </c>
      <c r="S21" s="565" t="e">
        <f t="shared" si="1"/>
        <v>#DIV/0!</v>
      </c>
      <c r="T21" s="565">
        <f t="shared" si="4"/>
        <v>1.3866666666666665</v>
      </c>
      <c r="U21" s="565" t="e">
        <f t="shared" si="5"/>
        <v>#DIV/0!</v>
      </c>
      <c r="V21" s="630">
        <f t="shared" si="6"/>
        <v>0</v>
      </c>
      <c r="W21" s="601">
        <f t="shared" si="7"/>
        <v>0</v>
      </c>
      <c r="X21" s="601">
        <f t="shared" si="8"/>
        <v>0</v>
      </c>
      <c r="Y21" s="601">
        <f t="shared" si="9"/>
        <v>0</v>
      </c>
      <c r="Z21" s="601"/>
      <c r="AA21" s="94"/>
      <c r="AB21" s="95"/>
      <c r="AD21" s="95"/>
      <c r="AE21" s="630">
        <f t="shared" si="10"/>
        <v>0</v>
      </c>
      <c r="AF21" s="629"/>
      <c r="AG21" s="629"/>
      <c r="AH21" s="629"/>
      <c r="AI21" s="629"/>
      <c r="AJ21" s="108"/>
      <c r="AK21" s="108"/>
    </row>
    <row r="22" spans="1:37" ht="15" customHeight="1" x14ac:dyDescent="0.2">
      <c r="A22" s="586">
        <v>42419</v>
      </c>
      <c r="B22" s="99"/>
      <c r="C22" s="100"/>
      <c r="D22" s="147"/>
      <c r="E22" s="147"/>
      <c r="F22" s="148"/>
      <c r="G22" s="149"/>
      <c r="H22" s="150"/>
      <c r="I22" s="115"/>
      <c r="J22" s="151"/>
      <c r="K22" s="560"/>
      <c r="L22" s="560"/>
      <c r="M22" s="106"/>
      <c r="N22" s="100">
        <f t="shared" si="2"/>
        <v>0</v>
      </c>
      <c r="O22" s="114"/>
      <c r="P22" s="115"/>
      <c r="Q22" s="149">
        <f t="shared" si="0"/>
        <v>0</v>
      </c>
      <c r="R22" s="152">
        <f t="shared" si="3"/>
        <v>0</v>
      </c>
      <c r="S22" s="565" t="e">
        <f t="shared" si="1"/>
        <v>#DIV/0!</v>
      </c>
      <c r="T22" s="565">
        <f t="shared" si="4"/>
        <v>1.3866666666666665</v>
      </c>
      <c r="U22" s="565" t="e">
        <f t="shared" si="5"/>
        <v>#DIV/0!</v>
      </c>
      <c r="V22" s="630">
        <f t="shared" si="6"/>
        <v>0</v>
      </c>
      <c r="W22" s="601">
        <f t="shared" si="7"/>
        <v>0</v>
      </c>
      <c r="X22" s="601">
        <f t="shared" si="8"/>
        <v>0</v>
      </c>
      <c r="Y22" s="601">
        <f t="shared" si="9"/>
        <v>0</v>
      </c>
      <c r="Z22" s="601"/>
      <c r="AA22" s="94"/>
      <c r="AB22" s="95"/>
      <c r="AD22" s="95"/>
      <c r="AE22" s="630">
        <f t="shared" si="10"/>
        <v>0</v>
      </c>
      <c r="AF22" s="629"/>
      <c r="AG22" s="629"/>
      <c r="AH22" s="629"/>
      <c r="AI22" s="629"/>
      <c r="AJ22" s="108"/>
      <c r="AK22" s="108"/>
    </row>
    <row r="23" spans="1:37" ht="15" customHeight="1" x14ac:dyDescent="0.2">
      <c r="A23" s="586">
        <v>42420</v>
      </c>
      <c r="B23" s="99"/>
      <c r="C23" s="100"/>
      <c r="D23" s="147"/>
      <c r="E23" s="147"/>
      <c r="F23" s="148"/>
      <c r="G23" s="149"/>
      <c r="H23" s="150"/>
      <c r="I23" s="115"/>
      <c r="J23" s="151"/>
      <c r="K23" s="560"/>
      <c r="L23" s="560"/>
      <c r="M23" s="106"/>
      <c r="N23" s="100">
        <f t="shared" si="2"/>
        <v>0</v>
      </c>
      <c r="O23" s="114"/>
      <c r="P23" s="115"/>
      <c r="Q23" s="149">
        <f t="shared" si="0"/>
        <v>0</v>
      </c>
      <c r="R23" s="152">
        <f t="shared" si="3"/>
        <v>0</v>
      </c>
      <c r="S23" s="565" t="e">
        <f t="shared" si="1"/>
        <v>#DIV/0!</v>
      </c>
      <c r="T23" s="565">
        <f t="shared" si="4"/>
        <v>1.3866666666666665</v>
      </c>
      <c r="U23" s="565" t="e">
        <f t="shared" si="5"/>
        <v>#DIV/0!</v>
      </c>
      <c r="V23" s="630">
        <f t="shared" si="6"/>
        <v>0</v>
      </c>
      <c r="W23" s="601">
        <f t="shared" si="7"/>
        <v>0</v>
      </c>
      <c r="X23" s="601">
        <f t="shared" si="8"/>
        <v>0</v>
      </c>
      <c r="Y23" s="601">
        <f t="shared" si="9"/>
        <v>0</v>
      </c>
      <c r="Z23" s="601"/>
      <c r="AA23" s="94"/>
      <c r="AB23" s="95"/>
      <c r="AD23" s="95"/>
      <c r="AE23" s="630">
        <f t="shared" si="10"/>
        <v>0</v>
      </c>
      <c r="AF23" s="629"/>
      <c r="AG23" s="629"/>
      <c r="AH23" s="629"/>
      <c r="AI23" s="629"/>
      <c r="AJ23" s="108"/>
      <c r="AK23" s="108"/>
    </row>
    <row r="24" spans="1:37" ht="15" customHeight="1" x14ac:dyDescent="0.2">
      <c r="A24" s="586">
        <v>42421</v>
      </c>
      <c r="B24" s="99"/>
      <c r="C24" s="100"/>
      <c r="D24" s="147"/>
      <c r="E24" s="147"/>
      <c r="F24" s="148"/>
      <c r="G24" s="149"/>
      <c r="H24" s="150"/>
      <c r="I24" s="115"/>
      <c r="J24" s="151"/>
      <c r="K24" s="560"/>
      <c r="L24" s="560"/>
      <c r="M24" s="106"/>
      <c r="N24" s="100">
        <f t="shared" si="2"/>
        <v>0</v>
      </c>
      <c r="O24" s="114"/>
      <c r="P24" s="115"/>
      <c r="Q24" s="149">
        <f t="shared" si="0"/>
        <v>0</v>
      </c>
      <c r="R24" s="152">
        <f t="shared" si="3"/>
        <v>0</v>
      </c>
      <c r="S24" s="565" t="e">
        <f t="shared" si="1"/>
        <v>#DIV/0!</v>
      </c>
      <c r="T24" s="565">
        <f t="shared" si="4"/>
        <v>1.3866666666666665</v>
      </c>
      <c r="U24" s="565" t="e">
        <f t="shared" si="5"/>
        <v>#DIV/0!</v>
      </c>
      <c r="V24" s="630">
        <f t="shared" si="6"/>
        <v>0</v>
      </c>
      <c r="W24" s="601">
        <f t="shared" si="7"/>
        <v>0</v>
      </c>
      <c r="X24" s="601">
        <f t="shared" si="8"/>
        <v>0</v>
      </c>
      <c r="Y24" s="601">
        <f t="shared" si="9"/>
        <v>0</v>
      </c>
      <c r="Z24" s="601"/>
      <c r="AA24" s="94"/>
      <c r="AB24" s="95"/>
      <c r="AD24" s="95"/>
      <c r="AE24" s="630">
        <f t="shared" si="10"/>
        <v>0</v>
      </c>
      <c r="AF24" s="629"/>
      <c r="AG24" s="629"/>
      <c r="AH24" s="629"/>
      <c r="AI24" s="629"/>
      <c r="AJ24" s="108"/>
      <c r="AK24" s="108"/>
    </row>
    <row r="25" spans="1:37" ht="15" customHeight="1" x14ac:dyDescent="0.2">
      <c r="A25" s="586">
        <v>42422</v>
      </c>
      <c r="B25" s="99"/>
      <c r="C25" s="100"/>
      <c r="D25" s="147"/>
      <c r="E25" s="147"/>
      <c r="F25" s="148"/>
      <c r="G25" s="149"/>
      <c r="H25" s="150"/>
      <c r="I25" s="115"/>
      <c r="J25" s="151"/>
      <c r="K25" s="560"/>
      <c r="L25" s="560"/>
      <c r="M25" s="106"/>
      <c r="N25" s="100">
        <f t="shared" si="2"/>
        <v>0</v>
      </c>
      <c r="O25" s="114"/>
      <c r="P25" s="115"/>
      <c r="Q25" s="149">
        <f t="shared" si="0"/>
        <v>0</v>
      </c>
      <c r="R25" s="152">
        <f t="shared" si="3"/>
        <v>0</v>
      </c>
      <c r="S25" s="565" t="e">
        <f t="shared" si="1"/>
        <v>#DIV/0!</v>
      </c>
      <c r="T25" s="565">
        <f t="shared" si="4"/>
        <v>1.3866666666666665</v>
      </c>
      <c r="U25" s="565" t="e">
        <f t="shared" si="5"/>
        <v>#DIV/0!</v>
      </c>
      <c r="V25" s="630">
        <f t="shared" si="6"/>
        <v>0</v>
      </c>
      <c r="W25" s="601">
        <f t="shared" si="7"/>
        <v>0</v>
      </c>
      <c r="X25" s="601">
        <f t="shared" si="8"/>
        <v>0</v>
      </c>
      <c r="Y25" s="601">
        <f t="shared" si="9"/>
        <v>0</v>
      </c>
      <c r="Z25" s="601"/>
      <c r="AA25" s="94"/>
      <c r="AB25" s="95"/>
      <c r="AD25" s="95"/>
      <c r="AE25" s="630">
        <f t="shared" si="10"/>
        <v>0</v>
      </c>
      <c r="AF25" s="629"/>
      <c r="AG25" s="629"/>
      <c r="AH25" s="629"/>
      <c r="AI25" s="629"/>
      <c r="AJ25" s="108"/>
      <c r="AK25" s="108"/>
    </row>
    <row r="26" spans="1:37" ht="15" customHeight="1" x14ac:dyDescent="0.2">
      <c r="A26" s="586">
        <v>42423</v>
      </c>
      <c r="B26" s="154"/>
      <c r="C26" s="100"/>
      <c r="D26" s="147"/>
      <c r="E26" s="147"/>
      <c r="F26" s="148"/>
      <c r="G26" s="149"/>
      <c r="H26" s="150"/>
      <c r="I26" s="115"/>
      <c r="J26" s="151"/>
      <c r="K26" s="560"/>
      <c r="L26" s="560"/>
      <c r="M26" s="106"/>
      <c r="N26" s="100">
        <f t="shared" si="2"/>
        <v>0</v>
      </c>
      <c r="O26" s="114"/>
      <c r="P26" s="115"/>
      <c r="Q26" s="149">
        <f>P26*0.003</f>
        <v>0</v>
      </c>
      <c r="R26" s="152">
        <f t="shared" si="3"/>
        <v>0</v>
      </c>
      <c r="S26" s="565" t="e">
        <f t="shared" si="1"/>
        <v>#DIV/0!</v>
      </c>
      <c r="T26" s="565">
        <f t="shared" si="4"/>
        <v>1.3866666666666665</v>
      </c>
      <c r="U26" s="565" t="e">
        <f t="shared" si="5"/>
        <v>#DIV/0!</v>
      </c>
      <c r="V26" s="630">
        <f t="shared" si="6"/>
        <v>0</v>
      </c>
      <c r="W26" s="601">
        <f t="shared" si="7"/>
        <v>0</v>
      </c>
      <c r="X26" s="601">
        <f t="shared" si="8"/>
        <v>0</v>
      </c>
      <c r="Y26" s="601">
        <f t="shared" si="9"/>
        <v>0</v>
      </c>
      <c r="Z26" s="601"/>
      <c r="AA26" s="94"/>
      <c r="AB26" s="95"/>
      <c r="AD26" s="95"/>
      <c r="AE26" s="630">
        <f t="shared" si="10"/>
        <v>0</v>
      </c>
      <c r="AF26" s="629"/>
      <c r="AG26" s="629"/>
      <c r="AH26" s="629"/>
      <c r="AI26" s="629"/>
      <c r="AJ26" s="108"/>
      <c r="AK26" s="108"/>
    </row>
    <row r="27" spans="1:37" ht="15" customHeight="1" x14ac:dyDescent="0.2">
      <c r="A27" s="586">
        <v>42424</v>
      </c>
      <c r="B27" s="154"/>
      <c r="C27" s="100"/>
      <c r="D27" s="147"/>
      <c r="E27" s="147"/>
      <c r="F27" s="148"/>
      <c r="G27" s="149"/>
      <c r="H27" s="150"/>
      <c r="I27" s="115"/>
      <c r="J27" s="151"/>
      <c r="K27" s="560"/>
      <c r="L27" s="560"/>
      <c r="M27" s="106"/>
      <c r="N27" s="100">
        <f t="shared" si="2"/>
        <v>0</v>
      </c>
      <c r="O27" s="114"/>
      <c r="P27" s="115"/>
      <c r="Q27" s="149">
        <f t="shared" ref="Q27:Q34" si="11">P27*0.003</f>
        <v>0</v>
      </c>
      <c r="R27" s="152">
        <f t="shared" si="3"/>
        <v>0</v>
      </c>
      <c r="S27" s="565" t="e">
        <f t="shared" si="1"/>
        <v>#DIV/0!</v>
      </c>
      <c r="T27" s="565">
        <f t="shared" si="4"/>
        <v>1.3866666666666665</v>
      </c>
      <c r="U27" s="565" t="e">
        <f t="shared" si="5"/>
        <v>#DIV/0!</v>
      </c>
      <c r="V27" s="630">
        <f t="shared" si="6"/>
        <v>0</v>
      </c>
      <c r="W27" s="601">
        <f t="shared" si="7"/>
        <v>0</v>
      </c>
      <c r="X27" s="601">
        <f t="shared" si="8"/>
        <v>0</v>
      </c>
      <c r="Y27" s="601">
        <f t="shared" si="9"/>
        <v>0</v>
      </c>
      <c r="Z27" s="601"/>
      <c r="AA27" s="94"/>
      <c r="AB27" s="95"/>
      <c r="AD27" s="95"/>
      <c r="AE27" s="630">
        <f t="shared" si="10"/>
        <v>0</v>
      </c>
      <c r="AF27" s="629"/>
      <c r="AG27" s="629"/>
      <c r="AH27" s="629"/>
      <c r="AI27" s="629"/>
      <c r="AJ27" s="108"/>
      <c r="AK27" s="108"/>
    </row>
    <row r="28" spans="1:37" ht="15" customHeight="1" x14ac:dyDescent="0.2">
      <c r="A28" s="586">
        <v>42425</v>
      </c>
      <c r="B28" s="154"/>
      <c r="C28" s="100"/>
      <c r="D28" s="147"/>
      <c r="E28" s="147"/>
      <c r="F28" s="148"/>
      <c r="G28" s="149"/>
      <c r="H28" s="150"/>
      <c r="I28" s="115"/>
      <c r="J28" s="151"/>
      <c r="K28" s="560"/>
      <c r="L28" s="560"/>
      <c r="M28" s="106"/>
      <c r="N28" s="100">
        <f t="shared" si="2"/>
        <v>0</v>
      </c>
      <c r="O28" s="114"/>
      <c r="P28" s="115"/>
      <c r="Q28" s="149">
        <f t="shared" si="11"/>
        <v>0</v>
      </c>
      <c r="R28" s="152">
        <f t="shared" si="3"/>
        <v>0</v>
      </c>
      <c r="S28" s="565" t="e">
        <f t="shared" si="1"/>
        <v>#DIV/0!</v>
      </c>
      <c r="T28" s="565">
        <f t="shared" si="4"/>
        <v>1.3866666666666665</v>
      </c>
      <c r="U28" s="565" t="e">
        <f t="shared" si="5"/>
        <v>#DIV/0!</v>
      </c>
      <c r="V28" s="630">
        <f t="shared" si="6"/>
        <v>0</v>
      </c>
      <c r="W28" s="601">
        <f t="shared" si="7"/>
        <v>0</v>
      </c>
      <c r="X28" s="601">
        <f t="shared" si="8"/>
        <v>0</v>
      </c>
      <c r="Y28" s="601">
        <f t="shared" si="9"/>
        <v>0</v>
      </c>
      <c r="Z28" s="601"/>
      <c r="AA28" s="94"/>
      <c r="AB28" s="95"/>
      <c r="AD28" s="95"/>
      <c r="AE28" s="630">
        <f t="shared" si="10"/>
        <v>0</v>
      </c>
      <c r="AF28" s="629"/>
      <c r="AG28" s="629"/>
      <c r="AH28" s="629"/>
      <c r="AI28" s="629"/>
      <c r="AJ28" s="108"/>
      <c r="AK28" s="108"/>
    </row>
    <row r="29" spans="1:37" ht="15" customHeight="1" x14ac:dyDescent="0.2">
      <c r="A29" s="586">
        <v>42426</v>
      </c>
      <c r="B29" s="154"/>
      <c r="C29" s="100"/>
      <c r="D29" s="147"/>
      <c r="E29" s="147"/>
      <c r="F29" s="148"/>
      <c r="G29" s="149"/>
      <c r="H29" s="150"/>
      <c r="I29" s="115"/>
      <c r="J29" s="151"/>
      <c r="K29" s="560"/>
      <c r="L29" s="560"/>
      <c r="M29" s="106"/>
      <c r="N29" s="100">
        <f t="shared" si="2"/>
        <v>0</v>
      </c>
      <c r="O29" s="114"/>
      <c r="P29" s="115"/>
      <c r="Q29" s="149">
        <f t="shared" si="11"/>
        <v>0</v>
      </c>
      <c r="R29" s="152">
        <f t="shared" si="3"/>
        <v>0</v>
      </c>
      <c r="S29" s="565" t="e">
        <f t="shared" si="1"/>
        <v>#DIV/0!</v>
      </c>
      <c r="T29" s="565">
        <f t="shared" si="4"/>
        <v>1.3866666666666665</v>
      </c>
      <c r="U29" s="565" t="e">
        <f t="shared" si="5"/>
        <v>#DIV/0!</v>
      </c>
      <c r="V29" s="630">
        <f t="shared" si="6"/>
        <v>0</v>
      </c>
      <c r="W29" s="601">
        <f t="shared" si="7"/>
        <v>0</v>
      </c>
      <c r="X29" s="601">
        <f t="shared" si="8"/>
        <v>0</v>
      </c>
      <c r="Y29" s="601">
        <f t="shared" si="9"/>
        <v>0</v>
      </c>
      <c r="Z29" s="601"/>
      <c r="AA29" s="94"/>
      <c r="AB29" s="95"/>
      <c r="AD29" s="95"/>
      <c r="AE29" s="630">
        <f t="shared" si="10"/>
        <v>0</v>
      </c>
      <c r="AF29" s="629"/>
      <c r="AG29" s="629"/>
      <c r="AH29" s="629"/>
      <c r="AI29" s="629"/>
      <c r="AJ29" s="108"/>
      <c r="AK29" s="108"/>
    </row>
    <row r="30" spans="1:37" ht="15" customHeight="1" x14ac:dyDescent="0.2">
      <c r="A30" s="586">
        <v>42427</v>
      </c>
      <c r="B30" s="154"/>
      <c r="C30" s="100"/>
      <c r="D30" s="147"/>
      <c r="E30" s="147"/>
      <c r="F30" s="148"/>
      <c r="G30" s="149"/>
      <c r="H30" s="150"/>
      <c r="I30" s="115"/>
      <c r="J30" s="151"/>
      <c r="K30" s="560"/>
      <c r="L30" s="560"/>
      <c r="M30" s="106"/>
      <c r="N30" s="100">
        <f t="shared" si="2"/>
        <v>0</v>
      </c>
      <c r="O30" s="114"/>
      <c r="P30" s="115"/>
      <c r="Q30" s="149">
        <f t="shared" si="11"/>
        <v>0</v>
      </c>
      <c r="R30" s="152">
        <f t="shared" si="3"/>
        <v>0</v>
      </c>
      <c r="S30" s="565" t="e">
        <f t="shared" si="1"/>
        <v>#DIV/0!</v>
      </c>
      <c r="T30" s="565">
        <f t="shared" si="4"/>
        <v>1.3866666666666665</v>
      </c>
      <c r="U30" s="565" t="e">
        <f t="shared" si="5"/>
        <v>#DIV/0!</v>
      </c>
      <c r="V30" s="630">
        <f t="shared" si="6"/>
        <v>0</v>
      </c>
      <c r="W30" s="601">
        <f t="shared" si="7"/>
        <v>0</v>
      </c>
      <c r="X30" s="601">
        <f t="shared" si="8"/>
        <v>0</v>
      </c>
      <c r="Y30" s="601">
        <f t="shared" si="9"/>
        <v>0</v>
      </c>
      <c r="Z30" s="601"/>
      <c r="AA30" s="94"/>
      <c r="AB30" s="95"/>
      <c r="AD30" s="95"/>
      <c r="AE30" s="630">
        <f t="shared" si="10"/>
        <v>0</v>
      </c>
      <c r="AF30" s="629"/>
      <c r="AG30" s="629"/>
      <c r="AH30" s="629"/>
      <c r="AI30" s="629"/>
      <c r="AJ30" s="108"/>
      <c r="AK30" s="108"/>
    </row>
    <row r="31" spans="1:37" ht="15" customHeight="1" x14ac:dyDescent="0.2">
      <c r="A31" s="586">
        <v>42428</v>
      </c>
      <c r="B31" s="154"/>
      <c r="C31" s="100"/>
      <c r="D31" s="147"/>
      <c r="E31" s="147"/>
      <c r="F31" s="148"/>
      <c r="G31" s="149"/>
      <c r="H31" s="150"/>
      <c r="I31" s="115"/>
      <c r="J31" s="151"/>
      <c r="K31" s="560"/>
      <c r="L31" s="560"/>
      <c r="M31" s="106"/>
      <c r="N31" s="100">
        <f t="shared" si="2"/>
        <v>0</v>
      </c>
      <c r="O31" s="114"/>
      <c r="P31" s="115"/>
      <c r="Q31" s="149">
        <f t="shared" si="11"/>
        <v>0</v>
      </c>
      <c r="R31" s="152">
        <f t="shared" si="3"/>
        <v>0</v>
      </c>
      <c r="S31" s="565" t="e">
        <f t="shared" si="1"/>
        <v>#DIV/0!</v>
      </c>
      <c r="T31" s="565">
        <f t="shared" si="4"/>
        <v>1.3866666666666665</v>
      </c>
      <c r="U31" s="565" t="e">
        <f t="shared" si="5"/>
        <v>#DIV/0!</v>
      </c>
      <c r="V31" s="630">
        <f t="shared" si="6"/>
        <v>0</v>
      </c>
      <c r="W31" s="601">
        <f t="shared" si="7"/>
        <v>0</v>
      </c>
      <c r="X31" s="601">
        <f t="shared" si="8"/>
        <v>0</v>
      </c>
      <c r="Y31" s="601">
        <f t="shared" si="9"/>
        <v>0</v>
      </c>
      <c r="Z31" s="601"/>
      <c r="AA31" s="94"/>
      <c r="AB31" s="95"/>
      <c r="AD31" s="95"/>
      <c r="AE31" s="630">
        <f t="shared" si="10"/>
        <v>0</v>
      </c>
      <c r="AF31" s="629"/>
      <c r="AG31" s="629"/>
      <c r="AH31" s="629"/>
      <c r="AI31" s="629"/>
      <c r="AJ31" s="108"/>
      <c r="AK31" s="108"/>
    </row>
    <row r="32" spans="1:37" ht="15" customHeight="1" x14ac:dyDescent="0.2">
      <c r="A32" s="586">
        <v>42429</v>
      </c>
      <c r="B32" s="154"/>
      <c r="C32" s="100"/>
      <c r="D32" s="147"/>
      <c r="E32" s="147"/>
      <c r="F32" s="148"/>
      <c r="G32" s="149"/>
      <c r="H32" s="150"/>
      <c r="I32" s="115"/>
      <c r="J32" s="151"/>
      <c r="K32" s="560"/>
      <c r="L32" s="560"/>
      <c r="M32" s="106"/>
      <c r="N32" s="100">
        <f t="shared" si="2"/>
        <v>0</v>
      </c>
      <c r="O32" s="114"/>
      <c r="P32" s="115"/>
      <c r="Q32" s="149">
        <f t="shared" si="11"/>
        <v>0</v>
      </c>
      <c r="R32" s="152">
        <f t="shared" si="3"/>
        <v>0</v>
      </c>
      <c r="S32" s="565"/>
      <c r="T32" s="565"/>
      <c r="U32" s="565"/>
      <c r="V32" s="630"/>
      <c r="W32" s="601"/>
      <c r="X32" s="601"/>
      <c r="Y32" s="601"/>
      <c r="Z32" s="601"/>
      <c r="AA32" s="94"/>
      <c r="AB32" s="95"/>
      <c r="AD32" s="95"/>
      <c r="AE32" s="630">
        <f t="shared" si="10"/>
        <v>0</v>
      </c>
      <c r="AF32" s="629"/>
      <c r="AG32" s="629"/>
      <c r="AH32" s="629"/>
      <c r="AI32" s="629"/>
      <c r="AJ32" s="108"/>
      <c r="AK32" s="108"/>
    </row>
    <row r="33" spans="1:37" ht="15" customHeight="1" x14ac:dyDescent="0.2">
      <c r="A33" s="586"/>
      <c r="B33" s="154"/>
      <c r="C33" s="100"/>
      <c r="D33" s="147"/>
      <c r="E33" s="147"/>
      <c r="F33" s="148"/>
      <c r="G33" s="149"/>
      <c r="H33" s="150"/>
      <c r="I33" s="115"/>
      <c r="J33" s="151"/>
      <c r="K33" s="560"/>
      <c r="L33" s="560"/>
      <c r="M33" s="106"/>
      <c r="N33" s="100">
        <f t="shared" si="2"/>
        <v>0</v>
      </c>
      <c r="O33" s="114"/>
      <c r="P33" s="115"/>
      <c r="Q33" s="149">
        <f t="shared" si="11"/>
        <v>0</v>
      </c>
      <c r="R33" s="152">
        <f t="shared" si="3"/>
        <v>0</v>
      </c>
      <c r="S33" s="565"/>
      <c r="T33" s="565"/>
      <c r="U33" s="565"/>
      <c r="V33" s="630"/>
      <c r="W33" s="601"/>
      <c r="X33" s="601"/>
      <c r="Y33" s="601"/>
      <c r="Z33" s="601"/>
      <c r="AA33" s="94"/>
      <c r="AB33" s="95"/>
      <c r="AD33" s="95"/>
      <c r="AE33" s="630">
        <f t="shared" si="10"/>
        <v>0</v>
      </c>
      <c r="AF33" s="629"/>
      <c r="AG33" s="629"/>
      <c r="AH33" s="629"/>
      <c r="AI33" s="629"/>
      <c r="AJ33" s="108"/>
      <c r="AK33" s="108"/>
    </row>
    <row r="34" spans="1:37" ht="15" customHeight="1" x14ac:dyDescent="0.2">
      <c r="A34" s="586"/>
      <c r="B34" s="154"/>
      <c r="C34" s="100"/>
      <c r="D34" s="147"/>
      <c r="E34" s="147"/>
      <c r="F34" s="148"/>
      <c r="G34" s="149"/>
      <c r="H34" s="150"/>
      <c r="I34" s="115"/>
      <c r="J34" s="151"/>
      <c r="K34" s="560"/>
      <c r="L34" s="560"/>
      <c r="M34" s="106"/>
      <c r="N34" s="100">
        <f t="shared" si="2"/>
        <v>0</v>
      </c>
      <c r="O34" s="114"/>
      <c r="P34" s="115"/>
      <c r="Q34" s="149">
        <f t="shared" si="11"/>
        <v>0</v>
      </c>
      <c r="R34" s="152">
        <f t="shared" si="3"/>
        <v>0</v>
      </c>
      <c r="S34" s="565"/>
      <c r="T34" s="565"/>
      <c r="U34" s="565"/>
      <c r="V34" s="630"/>
      <c r="W34" s="601"/>
      <c r="X34" s="601"/>
      <c r="Y34" s="601"/>
      <c r="Z34" s="601"/>
      <c r="AA34" s="94"/>
      <c r="AB34" s="95"/>
      <c r="AD34" s="95"/>
      <c r="AE34" s="630">
        <f t="shared" si="10"/>
        <v>0</v>
      </c>
      <c r="AF34" s="629"/>
      <c r="AG34" s="629"/>
      <c r="AH34" s="629"/>
      <c r="AI34" s="629"/>
      <c r="AJ34" s="108"/>
      <c r="AK34" s="108"/>
    </row>
    <row r="35" spans="1:37" ht="15" customHeight="1" thickBot="1" x14ac:dyDescent="0.25">
      <c r="A35" s="111"/>
      <c r="B35" s="155"/>
      <c r="C35" s="116"/>
      <c r="D35" s="156"/>
      <c r="E35" s="156"/>
      <c r="F35" s="157"/>
      <c r="G35" s="158"/>
      <c r="H35" s="159"/>
      <c r="I35" s="121"/>
      <c r="J35" s="160"/>
      <c r="K35" s="561"/>
      <c r="L35" s="561"/>
      <c r="M35" s="122"/>
      <c r="N35" s="116"/>
      <c r="O35" s="120"/>
      <c r="P35" s="121"/>
      <c r="Q35" s="158"/>
      <c r="R35" s="161"/>
      <c r="AC35" s="110"/>
      <c r="AD35" s="109"/>
      <c r="AE35" s="629"/>
      <c r="AF35" s="629"/>
      <c r="AG35" s="629"/>
      <c r="AH35" s="629"/>
      <c r="AI35" s="629"/>
      <c r="AJ35" s="108"/>
      <c r="AK35" s="108"/>
    </row>
    <row r="36" spans="1:37" ht="15" customHeight="1" x14ac:dyDescent="0.2">
      <c r="A36" s="123" t="s">
        <v>6</v>
      </c>
      <c r="B36" s="162">
        <f>SUM(B4:B35)</f>
        <v>0</v>
      </c>
      <c r="C36" s="100">
        <f>SUM(C4:C35)</f>
        <v>0</v>
      </c>
      <c r="D36" s="147">
        <f>SUM(D4:D34)</f>
        <v>0</v>
      </c>
      <c r="E36" s="148">
        <f>SUM(E4:E35)</f>
        <v>0</v>
      </c>
      <c r="F36" s="163">
        <f>SUM(F4:F35)</f>
        <v>0</v>
      </c>
      <c r="G36" s="164">
        <f>SUM(G4:G35)</f>
        <v>0</v>
      </c>
      <c r="H36" s="150"/>
      <c r="I36" s="115">
        <f>SUM(I4:I34)</f>
        <v>0</v>
      </c>
      <c r="J36" s="165"/>
      <c r="K36" s="882">
        <f>J37+K37+L37+M37</f>
        <v>0</v>
      </c>
      <c r="L36" s="882"/>
      <c r="M36" s="166"/>
      <c r="N36" s="167">
        <f>SUM(N4:N35)</f>
        <v>0</v>
      </c>
      <c r="O36" s="114"/>
      <c r="P36" s="115">
        <f>SUM(P4:P34)</f>
        <v>0</v>
      </c>
      <c r="Q36" s="149">
        <f>SUM(Q4:Q35)</f>
        <v>0</v>
      </c>
      <c r="R36" s="168">
        <f>SUM(R4:R35)</f>
        <v>0</v>
      </c>
      <c r="V36" s="601">
        <f>SUM(V4:V34)</f>
        <v>0</v>
      </c>
      <c r="W36" s="601">
        <f t="shared" ref="W36:Y36" si="12">SUM(W4:W34)</f>
        <v>0</v>
      </c>
      <c r="X36" s="601">
        <f t="shared" si="12"/>
        <v>0</v>
      </c>
      <c r="Y36" s="601">
        <f t="shared" si="12"/>
        <v>0</v>
      </c>
      <c r="AC36" s="110"/>
      <c r="AD36" s="109"/>
      <c r="AE36" s="110"/>
      <c r="AF36" s="629"/>
      <c r="AG36" s="629"/>
      <c r="AH36" s="629"/>
      <c r="AI36" s="629"/>
      <c r="AJ36" s="108"/>
      <c r="AK36" s="108"/>
    </row>
    <row r="37" spans="1:37" ht="15" customHeight="1" x14ac:dyDescent="0.2">
      <c r="A37" s="124"/>
      <c r="B37" s="430">
        <f>C36+D36</f>
        <v>0</v>
      </c>
      <c r="C37" s="100"/>
      <c r="D37" s="147"/>
      <c r="E37" s="147"/>
      <c r="F37" s="148"/>
      <c r="G37" s="149"/>
      <c r="H37" s="150"/>
      <c r="I37" s="115"/>
      <c r="J37" s="169">
        <f>SUM(J4:J34)</f>
        <v>0</v>
      </c>
      <c r="K37" s="169">
        <f>SUM(K4:K34)</f>
        <v>0</v>
      </c>
      <c r="L37" s="169">
        <f>SUM(L4:L34)</f>
        <v>0</v>
      </c>
      <c r="M37" s="148">
        <f>SUM(M4:M34)</f>
        <v>0</v>
      </c>
      <c r="N37" s="148"/>
      <c r="O37" s="114"/>
      <c r="P37" s="115"/>
      <c r="Q37" s="149">
        <v>0.39789999999999998</v>
      </c>
      <c r="R37" s="152">
        <f>Q37+O36</f>
        <v>0.39789999999999998</v>
      </c>
      <c r="AC37" s="110"/>
      <c r="AD37" s="810"/>
      <c r="AE37" s="108"/>
      <c r="AF37" s="629"/>
      <c r="AG37" s="629"/>
      <c r="AH37" s="629"/>
      <c r="AI37" s="629"/>
      <c r="AJ37" s="108"/>
      <c r="AK37" s="108"/>
    </row>
    <row r="38" spans="1:37" ht="15" customHeight="1" x14ac:dyDescent="0.2">
      <c r="A38" s="128" t="s">
        <v>16</v>
      </c>
      <c r="B38" s="129" t="e">
        <f>AVERAGE(B4:B35)</f>
        <v>#DIV/0!</v>
      </c>
      <c r="C38" s="130" t="e">
        <f>AVERAGE(C4:C35)</f>
        <v>#DIV/0!</v>
      </c>
      <c r="D38" s="170" t="e">
        <f>AVERAGE(D4:D34)</f>
        <v>#DIV/0!</v>
      </c>
      <c r="E38" s="170" t="e">
        <f>AVERAGE(E4:E34)</f>
        <v>#DIV/0!</v>
      </c>
      <c r="F38" s="130" t="e">
        <f>AVERAGE(F4:F34)</f>
        <v>#DIV/0!</v>
      </c>
      <c r="G38" s="171" t="e">
        <f>AVERAGE(G4:G34)</f>
        <v>#DIV/0!</v>
      </c>
      <c r="H38" s="172"/>
      <c r="I38" s="134" t="e">
        <f>AVERAGE(I4:I34)</f>
        <v>#DIV/0!</v>
      </c>
      <c r="J38" s="170" t="e">
        <f>AVERAGE(J4:J35)</f>
        <v>#DIV/0!</v>
      </c>
      <c r="K38" s="170" t="e">
        <f>AVERAGE(K4:K35)</f>
        <v>#DIV/0!</v>
      </c>
      <c r="L38" s="170" t="e">
        <f>AVERAGE(L4:L35)</f>
        <v>#DIV/0!</v>
      </c>
      <c r="M38" s="170" t="e">
        <f>AVERAGE(M4:M35)</f>
        <v>#DIV/0!</v>
      </c>
      <c r="N38" s="130">
        <f>AVERAGE(N4:N35)</f>
        <v>0</v>
      </c>
      <c r="O38" s="133"/>
      <c r="P38" s="134" t="e">
        <f>AVERAGE(P4:P34)</f>
        <v>#DIV/0!</v>
      </c>
      <c r="Q38" s="171">
        <f>AVERAGE(Q4:Q35)</f>
        <v>0</v>
      </c>
      <c r="R38" s="173">
        <f>AVERAGE(R4:R34)</f>
        <v>0</v>
      </c>
    </row>
    <row r="39" spans="1:37" s="81" customFormat="1" ht="15" customHeight="1" x14ac:dyDescent="0.2">
      <c r="A39" s="135" t="s">
        <v>15</v>
      </c>
      <c r="B39" s="867">
        <f>C36+D36+E36+N36+Q36-F36-G36-K36-J42+0.1676</f>
        <v>0.1676</v>
      </c>
      <c r="C39" s="868"/>
      <c r="D39" s="868"/>
      <c r="E39" s="868"/>
      <c r="F39" s="868"/>
      <c r="G39" s="868"/>
      <c r="H39" s="868"/>
      <c r="I39" s="868"/>
      <c r="J39" s="868"/>
      <c r="K39" s="868"/>
      <c r="L39" s="868"/>
      <c r="M39" s="868"/>
      <c r="N39" s="868"/>
      <c r="O39" s="868"/>
      <c r="P39" s="868"/>
      <c r="Q39" s="868"/>
      <c r="R39" s="869"/>
      <c r="AC39" s="881"/>
      <c r="AD39" s="881"/>
      <c r="AE39" s="881"/>
      <c r="AF39" s="881"/>
      <c r="AG39" s="881"/>
      <c r="AH39" s="188"/>
      <c r="AI39" s="188"/>
      <c r="AJ39" s="174"/>
      <c r="AK39" s="174"/>
    </row>
    <row r="40" spans="1:37" ht="15" customHeight="1" x14ac:dyDescent="0.2">
      <c r="A40" s="124" t="s">
        <v>1</v>
      </c>
      <c r="B40" s="863">
        <v>2</v>
      </c>
      <c r="C40" s="864"/>
      <c r="D40" s="864"/>
      <c r="E40" s="864"/>
      <c r="F40" s="864"/>
      <c r="G40" s="864"/>
      <c r="H40" s="864"/>
      <c r="I40" s="864"/>
      <c r="J40" s="864"/>
      <c r="K40" s="864"/>
      <c r="L40" s="864"/>
      <c r="M40" s="864"/>
      <c r="N40" s="864"/>
      <c r="O40" s="864"/>
      <c r="P40" s="864"/>
      <c r="Q40" s="864"/>
      <c r="R40" s="865"/>
      <c r="AC40" s="866"/>
      <c r="AD40" s="866"/>
      <c r="AE40" s="866"/>
      <c r="AF40" s="866"/>
      <c r="AG40" s="866"/>
      <c r="AH40" s="629"/>
      <c r="AI40" s="629"/>
      <c r="AJ40" s="108"/>
      <c r="AK40" s="108"/>
    </row>
    <row r="41" spans="1:37" ht="3" customHeight="1" x14ac:dyDescent="0.2">
      <c r="A41" s="141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1"/>
      <c r="R41" s="143"/>
      <c r="AC41" s="815"/>
      <c r="AD41" s="815"/>
      <c r="AE41" s="815"/>
      <c r="AF41" s="629"/>
      <c r="AG41" s="629"/>
      <c r="AH41" s="629"/>
      <c r="AI41" s="629"/>
      <c r="AJ41" s="815"/>
      <c r="AK41" s="815"/>
    </row>
    <row r="42" spans="1:37" ht="15" customHeight="1" x14ac:dyDescent="0.2">
      <c r="C42" s="153" t="e">
        <f>AVERAGE(C4:C33)</f>
        <v>#DIV/0!</v>
      </c>
      <c r="L42" s="601" t="e">
        <f>AVERAGE(L4:L34)</f>
        <v>#DIV/0!</v>
      </c>
    </row>
    <row r="44" spans="1:37" ht="15" customHeight="1" x14ac:dyDescent="0.2">
      <c r="J44" s="813" t="s">
        <v>201</v>
      </c>
      <c r="K44" s="813" t="s">
        <v>235</v>
      </c>
      <c r="L44" s="813" t="s">
        <v>225</v>
      </c>
    </row>
    <row r="45" spans="1:37" ht="15" customHeight="1" x14ac:dyDescent="0.2">
      <c r="G45" s="816"/>
      <c r="H45" s="465"/>
      <c r="J45" s="813">
        <v>30</v>
      </c>
      <c r="K45" s="816">
        <v>0.25</v>
      </c>
      <c r="L45" s="465">
        <f>K45/J45/0.005</f>
        <v>1.6666666666666665</v>
      </c>
    </row>
    <row r="46" spans="1:37" ht="15" customHeight="1" x14ac:dyDescent="0.2">
      <c r="G46" s="816"/>
      <c r="H46" s="465"/>
      <c r="J46" s="813">
        <v>60</v>
      </c>
      <c r="K46" s="816">
        <v>0.45</v>
      </c>
      <c r="L46" s="465">
        <f>K46/J46/0.005</f>
        <v>1.5</v>
      </c>
    </row>
    <row r="47" spans="1:37" ht="15" customHeight="1" x14ac:dyDescent="0.2">
      <c r="G47" s="816"/>
      <c r="H47" s="465"/>
      <c r="J47" s="813">
        <v>90</v>
      </c>
      <c r="K47" s="816">
        <v>0.6</v>
      </c>
      <c r="L47" s="465">
        <f>K47/J47/0.005</f>
        <v>1.3333333333333333</v>
      </c>
    </row>
    <row r="48" spans="1:37" ht="15" customHeight="1" x14ac:dyDescent="0.2">
      <c r="G48" s="816"/>
      <c r="H48" s="465"/>
    </row>
    <row r="51" spans="9:12" ht="15" customHeight="1" x14ac:dyDescent="0.2">
      <c r="I51" s="813" t="s">
        <v>238</v>
      </c>
      <c r="K51" s="816">
        <f>0.2+0.48</f>
        <v>0.67999999999999994</v>
      </c>
      <c r="L51" s="813">
        <f>(K51/(30+90))/0.005</f>
        <v>1.1333333333333333</v>
      </c>
    </row>
    <row r="52" spans="9:12" ht="15" customHeight="1" x14ac:dyDescent="0.2">
      <c r="I52" s="813" t="s">
        <v>239</v>
      </c>
      <c r="K52" s="816">
        <f>0.2+0.48+0.48</f>
        <v>1.1599999999999999</v>
      </c>
      <c r="L52" s="813">
        <f>(K52/(30+90+90))/0.005</f>
        <v>1.1047619047619046</v>
      </c>
    </row>
    <row r="53" spans="9:12" ht="15" customHeight="1" x14ac:dyDescent="0.2">
      <c r="I53" s="813" t="s">
        <v>240</v>
      </c>
      <c r="K53" s="816">
        <f>K45+3*K47</f>
        <v>2.0499999999999998</v>
      </c>
      <c r="L53" s="813">
        <f>(K53/(30+3*90))/0.005</f>
        <v>1.3666666666666665</v>
      </c>
    </row>
    <row r="54" spans="9:12" ht="15" customHeight="1" x14ac:dyDescent="0.2">
      <c r="I54" s="813" t="s">
        <v>241</v>
      </c>
      <c r="K54" s="816">
        <f>K45+4*K47</f>
        <v>2.65</v>
      </c>
      <c r="L54" s="813">
        <f>(K54/(30+4*90))/0.005</f>
        <v>1.3589743589743588</v>
      </c>
    </row>
    <row r="55" spans="9:12" ht="15" customHeight="1" x14ac:dyDescent="0.2">
      <c r="I55" s="813" t="s">
        <v>242</v>
      </c>
      <c r="K55" s="816">
        <f>K45+5*K47</f>
        <v>3.25</v>
      </c>
      <c r="L55" s="813">
        <f>(K55/(30+5*90))/0.005</f>
        <v>1.3541666666666667</v>
      </c>
    </row>
    <row r="56" spans="9:12" ht="15" customHeight="1" x14ac:dyDescent="0.2">
      <c r="I56" s="813" t="s">
        <v>243</v>
      </c>
      <c r="K56" s="816">
        <f>K45+6*K47</f>
        <v>3.8499999999999996</v>
      </c>
      <c r="L56" s="813">
        <f>(K56/(30+6*90))/0.005</f>
        <v>1.3508771929824559</v>
      </c>
    </row>
    <row r="57" spans="9:12" ht="15" customHeight="1" x14ac:dyDescent="0.2">
      <c r="I57" s="813" t="s">
        <v>244</v>
      </c>
      <c r="K57" s="816">
        <f>K45+7*K47</f>
        <v>4.45</v>
      </c>
      <c r="L57" s="813">
        <f>(K57/(30+7*90))/0.005</f>
        <v>1.3484848484848484</v>
      </c>
    </row>
    <row r="58" spans="9:12" ht="15" customHeight="1" x14ac:dyDescent="0.2">
      <c r="I58" s="813" t="s">
        <v>245</v>
      </c>
      <c r="K58" s="816">
        <f>K45+8*K47</f>
        <v>5.05</v>
      </c>
      <c r="L58" s="813">
        <f>(K58/(30+8*90))/0.005</f>
        <v>1.3466666666666667</v>
      </c>
    </row>
    <row r="59" spans="9:12" ht="15" customHeight="1" x14ac:dyDescent="0.2">
      <c r="I59" s="813" t="s">
        <v>246</v>
      </c>
      <c r="K59" s="816">
        <f>K45+9*K47</f>
        <v>5.6499999999999995</v>
      </c>
      <c r="L59" s="813">
        <f>(K59/(30+9*90))/0.005</f>
        <v>1.3452380952380951</v>
      </c>
    </row>
    <row r="60" spans="9:12" ht="15" customHeight="1" x14ac:dyDescent="0.2">
      <c r="I60" s="813" t="s">
        <v>247</v>
      </c>
      <c r="K60" s="816">
        <f>K45+10*K47</f>
        <v>6.25</v>
      </c>
      <c r="L60" s="813">
        <f>(K60/(30+10*90))/0.005</f>
        <v>1.3440860215053763</v>
      </c>
    </row>
    <row r="61" spans="9:12" ht="15" customHeight="1" x14ac:dyDescent="0.2">
      <c r="I61" s="813" t="s">
        <v>248</v>
      </c>
      <c r="K61" s="816">
        <f>K45+11*K47</f>
        <v>6.85</v>
      </c>
      <c r="L61" s="813">
        <f>(K61/(30+11*90))/0.005</f>
        <v>1.3431372549019607</v>
      </c>
    </row>
    <row r="62" spans="9:12" ht="15" customHeight="1" x14ac:dyDescent="0.2">
      <c r="I62" s="813" t="s">
        <v>249</v>
      </c>
      <c r="K62" s="816">
        <f>$K$45+12*$K$47</f>
        <v>7.4499999999999993</v>
      </c>
      <c r="L62" s="813">
        <f>(K62/(30+12*90))/0.005</f>
        <v>1.3423423423423422</v>
      </c>
    </row>
    <row r="63" spans="9:12" ht="15" customHeight="1" x14ac:dyDescent="0.2">
      <c r="I63" s="813" t="s">
        <v>250</v>
      </c>
      <c r="K63" s="816">
        <f>$K$45+13*$K$47</f>
        <v>8.0500000000000007</v>
      </c>
      <c r="L63" s="813">
        <f>(K63/(30+13*90))/0.005</f>
        <v>1.3416666666666666</v>
      </c>
    </row>
    <row r="64" spans="9:12" ht="15" customHeight="1" x14ac:dyDescent="0.2">
      <c r="I64" s="813" t="s">
        <v>251</v>
      </c>
      <c r="K64" s="816">
        <f>$K$45+14*$K$47</f>
        <v>8.65</v>
      </c>
      <c r="L64" s="813">
        <f>(K64/(30+14*90))/0.005</f>
        <v>1.3410852713178294</v>
      </c>
    </row>
    <row r="65" spans="9:12" ht="15" customHeight="1" x14ac:dyDescent="0.2">
      <c r="I65" s="813" t="s">
        <v>252</v>
      </c>
      <c r="K65" s="816">
        <f>$K$45+15*$K$47</f>
        <v>9.25</v>
      </c>
      <c r="L65" s="813">
        <f>(K65/(30+15*90))/0.005</f>
        <v>1.3405797101449275</v>
      </c>
    </row>
    <row r="66" spans="9:12" ht="15" customHeight="1" x14ac:dyDescent="0.2">
      <c r="I66" s="813" t="s">
        <v>253</v>
      </c>
      <c r="K66" s="816">
        <f>$K$45+16*$K$47</f>
        <v>9.85</v>
      </c>
      <c r="L66" s="813">
        <f>(K66/(30+16*90))/0.005</f>
        <v>1.3401360544217686</v>
      </c>
    </row>
    <row r="67" spans="9:12" ht="15" customHeight="1" x14ac:dyDescent="0.2">
      <c r="I67" s="813" t="s">
        <v>254</v>
      </c>
      <c r="K67" s="816">
        <f>$K$45+17*$K$47</f>
        <v>10.45</v>
      </c>
      <c r="L67" s="813">
        <f>(K67/(30+17*90))/0.005</f>
        <v>1.3397435897435896</v>
      </c>
    </row>
    <row r="68" spans="9:12" ht="15" customHeight="1" x14ac:dyDescent="0.2">
      <c r="I68" s="813" t="s">
        <v>255</v>
      </c>
      <c r="K68" s="816">
        <f>$K$45+18*$K$47</f>
        <v>11.049999999999999</v>
      </c>
      <c r="L68" s="813">
        <f>(K68/(30+18*90))/0.005</f>
        <v>1.3393939393939391</v>
      </c>
    </row>
    <row r="69" spans="9:12" ht="15" customHeight="1" x14ac:dyDescent="0.2">
      <c r="I69" s="813" t="s">
        <v>256</v>
      </c>
      <c r="K69" s="816">
        <f>$K$45+19*$K$47</f>
        <v>11.65</v>
      </c>
      <c r="L69" s="813">
        <f>(K69/(30+19*90))/0.005</f>
        <v>1.3390804597701149</v>
      </c>
    </row>
    <row r="70" spans="9:12" ht="15" customHeight="1" x14ac:dyDescent="0.2">
      <c r="I70" s="813" t="s">
        <v>257</v>
      </c>
      <c r="K70" s="816">
        <f>$K$45+20*$K$47</f>
        <v>12.25</v>
      </c>
      <c r="L70" s="813">
        <f>(K70/(30+20*90))/0.005</f>
        <v>1.3387978142076502</v>
      </c>
    </row>
    <row r="71" spans="9:12" ht="15" customHeight="1" x14ac:dyDescent="0.2">
      <c r="I71" s="813" t="s">
        <v>258</v>
      </c>
      <c r="K71" s="816">
        <f>$K$45+21*$K$47</f>
        <v>12.85</v>
      </c>
      <c r="L71" s="813">
        <f>(K71/(30+21*90))/0.005</f>
        <v>1.3385416666666667</v>
      </c>
    </row>
    <row r="72" spans="9:12" ht="15" customHeight="1" x14ac:dyDescent="0.2">
      <c r="I72" s="813" t="s">
        <v>259</v>
      </c>
      <c r="K72" s="816">
        <f>$K$45+22*$K$47</f>
        <v>13.45</v>
      </c>
      <c r="L72" s="813">
        <f>(K72/(30+22*90))/0.005</f>
        <v>1.3383084577114428</v>
      </c>
    </row>
    <row r="73" spans="9:12" ht="15" customHeight="1" x14ac:dyDescent="0.2">
      <c r="I73" s="813" t="s">
        <v>260</v>
      </c>
      <c r="K73" s="816">
        <f>$K$45+23*$K$47</f>
        <v>14.049999999999999</v>
      </c>
      <c r="L73" s="813">
        <f>(K73/(30+23*90))/0.005</f>
        <v>1.338095238095238</v>
      </c>
    </row>
    <row r="74" spans="9:12" ht="15" customHeight="1" x14ac:dyDescent="0.2">
      <c r="I74" s="813" t="s">
        <v>261</v>
      </c>
      <c r="K74" s="816">
        <f>$K$45+24*$K$47</f>
        <v>14.649999999999999</v>
      </c>
      <c r="L74" s="813">
        <f>(K74/(30+24*90))/0.005</f>
        <v>1.3378995433789953</v>
      </c>
    </row>
    <row r="75" spans="9:12" ht="15" customHeight="1" x14ac:dyDescent="0.2">
      <c r="I75" s="813" t="s">
        <v>262</v>
      </c>
      <c r="K75" s="816">
        <f>$K$45+25*$K$47</f>
        <v>15.25</v>
      </c>
      <c r="L75" s="813">
        <f>(K75/(30+25*90))/0.005</f>
        <v>1.3377192982456141</v>
      </c>
    </row>
    <row r="76" spans="9:12" ht="15" customHeight="1" x14ac:dyDescent="0.2">
      <c r="I76" s="813" t="s">
        <v>263</v>
      </c>
      <c r="K76" s="816">
        <f>$K$45+26*$K$47</f>
        <v>15.85</v>
      </c>
      <c r="L76" s="813">
        <f>(K76/(30+26*90))/0.005</f>
        <v>1.3375527426160339</v>
      </c>
    </row>
    <row r="77" spans="9:12" ht="15" customHeight="1" x14ac:dyDescent="0.2">
      <c r="I77" s="813" t="s">
        <v>264</v>
      </c>
      <c r="K77" s="816">
        <f>$K$45+27*$K$47</f>
        <v>16.45</v>
      </c>
      <c r="L77" s="813">
        <f>(K77/(30+27*90))/0.005</f>
        <v>1.3373983739837396</v>
      </c>
    </row>
    <row r="78" spans="9:12" ht="15" customHeight="1" x14ac:dyDescent="0.2">
      <c r="I78" s="813" t="s">
        <v>265</v>
      </c>
      <c r="K78" s="816">
        <f>$K$45+28*$K$47</f>
        <v>17.05</v>
      </c>
      <c r="L78" s="813">
        <f>(K78/(30+28*90))/0.005</f>
        <v>1.3372549019607844</v>
      </c>
    </row>
    <row r="79" spans="9:12" ht="15" customHeight="1" x14ac:dyDescent="0.2">
      <c r="I79" s="813" t="s">
        <v>266</v>
      </c>
      <c r="K79" s="816">
        <f>$K$45+29*$K$47</f>
        <v>17.649999999999999</v>
      </c>
      <c r="L79" s="813">
        <f>(K79/(30+29*90))/0.005</f>
        <v>1.3371212121212119</v>
      </c>
    </row>
    <row r="80" spans="9:12" ht="15" customHeight="1" x14ac:dyDescent="0.2">
      <c r="I80" s="813" t="s">
        <v>267</v>
      </c>
      <c r="K80" s="816">
        <f>$K$45+30*$K$47</f>
        <v>18.25</v>
      </c>
      <c r="L80" s="813">
        <f>(K80/(30+30*90))/0.005</f>
        <v>1.3369963369963369</v>
      </c>
    </row>
  </sheetData>
  <mergeCells count="17">
    <mergeCell ref="B1:R1"/>
    <mergeCell ref="V1:V3"/>
    <mergeCell ref="W1:W3"/>
    <mergeCell ref="X1:X3"/>
    <mergeCell ref="Y1:Y3"/>
    <mergeCell ref="B2:G2"/>
    <mergeCell ref="H2:N2"/>
    <mergeCell ref="O2:Q2"/>
    <mergeCell ref="R2:R3"/>
    <mergeCell ref="S2:S3"/>
    <mergeCell ref="T2:T3"/>
    <mergeCell ref="U2:U3"/>
    <mergeCell ref="K36:L36"/>
    <mergeCell ref="B39:R39"/>
    <mergeCell ref="AC39:AG39"/>
    <mergeCell ref="B40:R40"/>
    <mergeCell ref="AC40:AG40"/>
  </mergeCells>
  <conditionalFormatting sqref="S4:S34">
    <cfRule type="cellIs" dxfId="37" priority="3" operator="lessThan">
      <formula>$T4</formula>
    </cfRule>
    <cfRule type="cellIs" dxfId="36" priority="4" operator="greaterThan">
      <formula>$T4</formula>
    </cfRule>
  </conditionalFormatting>
  <conditionalFormatting sqref="S1">
    <cfRule type="cellIs" dxfId="35" priority="1" operator="lessThan">
      <formula>$T$1</formula>
    </cfRule>
    <cfRule type="cellIs" dxfId="34" priority="2" operator="greaterThan">
      <formula>$T$1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6" orientation="landscape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K80"/>
  <sheetViews>
    <sheetView showGridLines="0" showRuler="0" showWhiteSpace="0" view="pageLayout" zoomScale="85" zoomScaleNormal="100" zoomScaleSheetLayoutView="85" zoomScalePageLayoutView="85" workbookViewId="0">
      <selection activeCell="L16" sqref="L16"/>
    </sheetView>
  </sheetViews>
  <sheetFormatPr baseColWidth="10" defaultColWidth="8.5" defaultRowHeight="15" customHeight="1" x14ac:dyDescent="0.2"/>
  <cols>
    <col min="1" max="1" width="12.625" style="578" customWidth="1"/>
    <col min="2" max="2" width="7.875" style="578" customWidth="1"/>
    <col min="3" max="7" width="13.125" style="578" customWidth="1"/>
    <col min="8" max="9" width="7.875" style="578" customWidth="1"/>
    <col min="10" max="14" width="13.125" style="578" customWidth="1"/>
    <col min="15" max="16" width="7.875" style="578" customWidth="1"/>
    <col min="17" max="18" width="13.125" style="578" customWidth="1"/>
    <col min="19" max="19" width="7.875" style="578" customWidth="1"/>
    <col min="20" max="20" width="6.75" style="578" customWidth="1"/>
    <col min="21" max="21" width="6.75" style="583" customWidth="1"/>
    <col min="22" max="22" width="12.5" style="584" customWidth="1"/>
    <col min="23" max="23" width="12.5" style="626" customWidth="1"/>
    <col min="24" max="24" width="12.5" style="768" customWidth="1"/>
    <col min="25" max="25" width="12.5" style="809" customWidth="1"/>
    <col min="26" max="26" width="4" style="626" customWidth="1"/>
    <col min="27" max="27" width="13" style="578" customWidth="1"/>
    <col min="28" max="28" width="9.25" style="578" customWidth="1"/>
    <col min="29" max="29" width="7.5" style="578" customWidth="1"/>
    <col min="30" max="30" width="9" style="578" customWidth="1"/>
    <col min="31" max="31" width="8.375" style="578" customWidth="1"/>
    <col min="32" max="32" width="20" style="259" bestFit="1" customWidth="1"/>
    <col min="33" max="33" width="17.625" style="259" bestFit="1" customWidth="1"/>
    <col min="34" max="34" width="21.375" style="259" bestFit="1" customWidth="1"/>
    <col min="35" max="35" width="8.5" style="259"/>
    <col min="36" max="16384" width="8.5" style="578"/>
  </cols>
  <sheetData>
    <row r="1" spans="1:37" s="577" customFormat="1" ht="15" customHeight="1" thickBot="1" x14ac:dyDescent="0.25">
      <c r="A1" s="79"/>
      <c r="B1" s="877" t="s">
        <v>234</v>
      </c>
      <c r="C1" s="878"/>
      <c r="D1" s="878"/>
      <c r="E1" s="878"/>
      <c r="F1" s="878"/>
      <c r="G1" s="878"/>
      <c r="H1" s="878"/>
      <c r="I1" s="878"/>
      <c r="J1" s="878"/>
      <c r="K1" s="878"/>
      <c r="L1" s="878"/>
      <c r="M1" s="878"/>
      <c r="N1" s="878"/>
      <c r="O1" s="878"/>
      <c r="P1" s="878"/>
      <c r="Q1" s="878"/>
      <c r="R1" s="879"/>
      <c r="S1" s="566">
        <f>AVERAGE(S4:S34)</f>
        <v>0.56500000000000006</v>
      </c>
      <c r="T1" s="566">
        <f>AVERAGE(T4:T34)</f>
        <v>1.3866666666666658</v>
      </c>
      <c r="U1" s="566">
        <f>AVERAGE(U4:U34)</f>
        <v>1.4354337899543379</v>
      </c>
      <c r="V1" s="931" t="s">
        <v>237</v>
      </c>
      <c r="W1" s="931" t="s">
        <v>279</v>
      </c>
      <c r="X1" s="931" t="s">
        <v>313</v>
      </c>
      <c r="Y1" s="931" t="s">
        <v>321</v>
      </c>
      <c r="Z1" s="627"/>
      <c r="AA1" s="81" t="s">
        <v>97</v>
      </c>
      <c r="AB1" s="82">
        <f>SUM(AB4:AB34)</f>
        <v>50</v>
      </c>
      <c r="AC1" s="81"/>
      <c r="AD1" s="83">
        <f>SUM(AD4:AD27)</f>
        <v>42.36</v>
      </c>
      <c r="AE1" s="84"/>
      <c r="AF1" s="252"/>
      <c r="AG1" s="252"/>
      <c r="AH1" s="188"/>
      <c r="AI1" s="188"/>
      <c r="AJ1" s="576"/>
      <c r="AK1" s="576"/>
    </row>
    <row r="2" spans="1:37" s="577" customFormat="1" ht="15" customHeight="1" thickBot="1" x14ac:dyDescent="0.25">
      <c r="A2" s="79"/>
      <c r="B2" s="870" t="s">
        <v>13</v>
      </c>
      <c r="C2" s="871"/>
      <c r="D2" s="871"/>
      <c r="E2" s="871"/>
      <c r="F2" s="871"/>
      <c r="G2" s="872"/>
      <c r="H2" s="880" t="s">
        <v>137</v>
      </c>
      <c r="I2" s="871"/>
      <c r="J2" s="871"/>
      <c r="K2" s="871"/>
      <c r="L2" s="871"/>
      <c r="M2" s="871"/>
      <c r="N2" s="871"/>
      <c r="O2" s="880" t="s">
        <v>138</v>
      </c>
      <c r="P2" s="871"/>
      <c r="Q2" s="872"/>
      <c r="R2" s="873" t="s">
        <v>12</v>
      </c>
      <c r="S2" s="876" t="s">
        <v>226</v>
      </c>
      <c r="T2" s="875" t="s">
        <v>225</v>
      </c>
      <c r="U2" s="875" t="s">
        <v>236</v>
      </c>
      <c r="V2" s="931"/>
      <c r="W2" s="931"/>
      <c r="X2" s="931"/>
      <c r="Y2" s="931"/>
      <c r="Z2" s="627"/>
      <c r="AA2" s="81"/>
      <c r="AB2" s="81"/>
      <c r="AC2" s="81"/>
      <c r="AD2" s="84"/>
      <c r="AE2" s="84"/>
      <c r="AF2" s="252" t="s">
        <v>280</v>
      </c>
      <c r="AG2" s="628" t="s">
        <v>281</v>
      </c>
      <c r="AH2" s="188" t="s">
        <v>282</v>
      </c>
      <c r="AI2" s="188"/>
      <c r="AJ2" s="576"/>
      <c r="AK2" s="576"/>
    </row>
    <row r="3" spans="1:37" ht="15" customHeight="1" thickBot="1" x14ac:dyDescent="0.25">
      <c r="A3" s="87"/>
      <c r="B3" s="91" t="s">
        <v>0</v>
      </c>
      <c r="C3" s="89" t="s">
        <v>11</v>
      </c>
      <c r="D3" s="90" t="s">
        <v>45</v>
      </c>
      <c r="E3" s="89" t="s">
        <v>128</v>
      </c>
      <c r="F3" s="90" t="s">
        <v>130</v>
      </c>
      <c r="G3" s="144" t="s">
        <v>131</v>
      </c>
      <c r="H3" s="145" t="s">
        <v>100</v>
      </c>
      <c r="I3" s="90" t="s">
        <v>59</v>
      </c>
      <c r="J3" s="91" t="s">
        <v>132</v>
      </c>
      <c r="K3" s="91" t="s">
        <v>133</v>
      </c>
      <c r="L3" s="91" t="s">
        <v>134</v>
      </c>
      <c r="M3" s="91" t="s">
        <v>29</v>
      </c>
      <c r="N3" s="145" t="s">
        <v>90</v>
      </c>
      <c r="O3" s="146" t="s">
        <v>85</v>
      </c>
      <c r="P3" s="90" t="s">
        <v>58</v>
      </c>
      <c r="Q3" s="144" t="s">
        <v>91</v>
      </c>
      <c r="R3" s="874"/>
      <c r="S3" s="876"/>
      <c r="T3" s="875"/>
      <c r="U3" s="875"/>
      <c r="V3" s="931"/>
      <c r="W3" s="931"/>
      <c r="X3" s="931"/>
      <c r="Y3" s="931"/>
      <c r="Z3" s="627"/>
      <c r="AA3" s="81" t="s">
        <v>41</v>
      </c>
      <c r="AB3" s="81" t="s">
        <v>48</v>
      </c>
      <c r="AC3" s="81" t="s">
        <v>49</v>
      </c>
      <c r="AD3" s="576" t="s">
        <v>44</v>
      </c>
      <c r="AE3" s="579"/>
      <c r="AF3" s="629"/>
      <c r="AG3" s="628"/>
      <c r="AH3" s="629"/>
      <c r="AI3" s="629"/>
      <c r="AJ3" s="579"/>
      <c r="AK3" s="579"/>
    </row>
    <row r="4" spans="1:37" ht="15" customHeight="1" x14ac:dyDescent="0.2">
      <c r="A4" s="646">
        <v>42401</v>
      </c>
      <c r="B4" s="99">
        <v>16</v>
      </c>
      <c r="C4" s="100">
        <v>4.2700000000000002E-2</v>
      </c>
      <c r="D4" s="147"/>
      <c r="E4" s="147"/>
      <c r="F4" s="148"/>
      <c r="G4" s="149"/>
      <c r="H4" s="150">
        <v>1000</v>
      </c>
      <c r="I4" s="115">
        <v>1721</v>
      </c>
      <c r="J4" s="151"/>
      <c r="K4" s="560"/>
      <c r="L4" s="560">
        <v>1.56</v>
      </c>
      <c r="M4" s="106"/>
      <c r="N4" s="100">
        <f>I4*0.005</f>
        <v>8.6050000000000004</v>
      </c>
      <c r="O4" s="114">
        <v>16</v>
      </c>
      <c r="P4" s="115">
        <v>21</v>
      </c>
      <c r="Q4" s="149">
        <f t="shared" ref="Q4:Q25" si="0">P4*0.003</f>
        <v>6.3E-2</v>
      </c>
      <c r="R4" s="152">
        <f>C4+D4+N4+Q4</f>
        <v>8.710700000000001</v>
      </c>
      <c r="S4" s="565">
        <f t="shared" ref="S4:S32" si="1">I4/H4</f>
        <v>1.7210000000000001</v>
      </c>
      <c r="T4" s="565">
        <f>((0.624/90)/0.005)</f>
        <v>1.3866666666666665</v>
      </c>
      <c r="U4" s="565">
        <f>(((0.624/90)+((89/365)/H4))/0.005)</f>
        <v>1.4354337899543379</v>
      </c>
      <c r="V4" s="630">
        <f>H4*(0.25+0.6)/(30+90)</f>
        <v>7.083333333333333</v>
      </c>
      <c r="W4" s="601">
        <f>V4+(89/365)</f>
        <v>7.3271689497716892</v>
      </c>
      <c r="X4" s="601">
        <f>R4-W4-L4-M4</f>
        <v>-0.17646894977168825</v>
      </c>
      <c r="Y4" s="601">
        <f>R4-W4</f>
        <v>1.3835310502283118</v>
      </c>
      <c r="Z4" s="601"/>
      <c r="AA4" s="94">
        <v>42357</v>
      </c>
      <c r="AB4" s="95">
        <v>50</v>
      </c>
      <c r="AC4" s="578" t="s">
        <v>50</v>
      </c>
      <c r="AD4" s="95">
        <v>42.36</v>
      </c>
      <c r="AE4" s="630">
        <f>H4*(0.25+0.6)/(30+90)</f>
        <v>7.083333333333333</v>
      </c>
      <c r="AF4" s="609">
        <v>158.36000000000001</v>
      </c>
      <c r="AG4" s="609">
        <f>AF4/30</f>
        <v>5.2786666666666671</v>
      </c>
      <c r="AH4" s="609">
        <f>AG4/470</f>
        <v>1.1231205673758866E-2</v>
      </c>
      <c r="AI4" s="629"/>
      <c r="AJ4" s="108"/>
      <c r="AK4" s="108"/>
    </row>
    <row r="5" spans="1:37" ht="15" customHeight="1" x14ac:dyDescent="0.2">
      <c r="A5" s="586">
        <v>42402</v>
      </c>
      <c r="B5" s="99">
        <v>16</v>
      </c>
      <c r="C5" s="100">
        <v>7.1300000000000002E-2</v>
      </c>
      <c r="D5" s="147"/>
      <c r="E5" s="147"/>
      <c r="F5" s="148"/>
      <c r="G5" s="149"/>
      <c r="H5" s="150">
        <v>1000</v>
      </c>
      <c r="I5" s="115">
        <v>1732</v>
      </c>
      <c r="J5" s="151"/>
      <c r="K5" s="560"/>
      <c r="L5" s="560">
        <v>1.68</v>
      </c>
      <c r="M5" s="106"/>
      <c r="N5" s="100">
        <f t="shared" ref="N5:N32" si="2">I5*0.005</f>
        <v>8.66</v>
      </c>
      <c r="O5" s="114">
        <v>17</v>
      </c>
      <c r="P5" s="115">
        <v>5</v>
      </c>
      <c r="Q5" s="149">
        <f t="shared" si="0"/>
        <v>1.4999999999999999E-2</v>
      </c>
      <c r="R5" s="152">
        <f t="shared" ref="R5:R32" si="3">C5+D5+N5+Q5</f>
        <v>8.7463000000000015</v>
      </c>
      <c r="S5" s="565">
        <f t="shared" si="1"/>
        <v>1.732</v>
      </c>
      <c r="T5" s="565">
        <f t="shared" ref="T5:T32" si="4">((0.624/90)/0.005)</f>
        <v>1.3866666666666665</v>
      </c>
      <c r="U5" s="565">
        <f t="shared" ref="U5:U32" si="5">(((0.624/90)+((89/365)/H5))/0.005)</f>
        <v>1.4354337899543379</v>
      </c>
      <c r="V5" s="630">
        <f t="shared" ref="V5:V32" si="6">H5*(0.25+0.6)/(30+90)</f>
        <v>7.083333333333333</v>
      </c>
      <c r="W5" s="601">
        <f t="shared" ref="W5:W32" si="7">V5+(89/365)</f>
        <v>7.3271689497716892</v>
      </c>
      <c r="X5" s="601">
        <f t="shared" ref="X5:X32" si="8">R5-W5-L5-M5</f>
        <v>-0.26086894977168762</v>
      </c>
      <c r="Y5" s="601">
        <f t="shared" ref="Y5:Y32" si="9">R5-W5</f>
        <v>1.4191310502283123</v>
      </c>
      <c r="Z5" s="601"/>
      <c r="AA5" s="94"/>
      <c r="AB5" s="95"/>
      <c r="AD5" s="95"/>
      <c r="AE5" s="630">
        <f t="shared" ref="AE5:AE34" si="10">H5*(0.25+0.6)/(30+90)</f>
        <v>7.083333333333333</v>
      </c>
      <c r="AF5" s="629"/>
      <c r="AG5" s="629"/>
      <c r="AH5" s="629"/>
      <c r="AI5" s="629"/>
      <c r="AJ5" s="108"/>
      <c r="AK5" s="108"/>
    </row>
    <row r="6" spans="1:37" ht="15" customHeight="1" x14ac:dyDescent="0.2">
      <c r="A6" s="586">
        <v>42403</v>
      </c>
      <c r="B6" s="99">
        <v>5</v>
      </c>
      <c r="C6" s="100">
        <v>0.05</v>
      </c>
      <c r="D6" s="147"/>
      <c r="E6" s="147"/>
      <c r="F6" s="148"/>
      <c r="G6" s="149"/>
      <c r="H6" s="150">
        <v>1000</v>
      </c>
      <c r="I6" s="115">
        <v>1642</v>
      </c>
      <c r="J6" s="151"/>
      <c r="K6" s="560"/>
      <c r="L6" s="560"/>
      <c r="M6" s="106"/>
      <c r="N6" s="100">
        <f t="shared" si="2"/>
        <v>8.2100000000000009</v>
      </c>
      <c r="O6" s="114">
        <v>17</v>
      </c>
      <c r="P6" s="115">
        <v>22</v>
      </c>
      <c r="Q6" s="149">
        <f t="shared" si="0"/>
        <v>6.6000000000000003E-2</v>
      </c>
      <c r="R6" s="152">
        <f t="shared" si="3"/>
        <v>8.3260000000000023</v>
      </c>
      <c r="S6" s="565">
        <f t="shared" si="1"/>
        <v>1.6419999999999999</v>
      </c>
      <c r="T6" s="565">
        <f t="shared" si="4"/>
        <v>1.3866666666666665</v>
      </c>
      <c r="U6" s="565">
        <f t="shared" si="5"/>
        <v>1.4354337899543379</v>
      </c>
      <c r="V6" s="630">
        <f t="shared" si="6"/>
        <v>7.083333333333333</v>
      </c>
      <c r="W6" s="601">
        <f t="shared" si="7"/>
        <v>7.3271689497716892</v>
      </c>
      <c r="X6" s="601">
        <f t="shared" si="8"/>
        <v>0.99883105022831309</v>
      </c>
      <c r="Y6" s="601">
        <f t="shared" si="9"/>
        <v>0.99883105022831309</v>
      </c>
      <c r="Z6" s="601"/>
      <c r="AA6" s="94"/>
      <c r="AB6" s="95"/>
      <c r="AD6" s="95"/>
      <c r="AE6" s="630">
        <f t="shared" si="10"/>
        <v>7.083333333333333</v>
      </c>
      <c r="AF6" s="629"/>
      <c r="AG6" s="629"/>
      <c r="AH6" s="629"/>
      <c r="AI6" s="629"/>
      <c r="AJ6" s="108"/>
      <c r="AK6" s="108"/>
    </row>
    <row r="7" spans="1:37" ht="15" customHeight="1" x14ac:dyDescent="0.2">
      <c r="A7" s="586">
        <v>42404</v>
      </c>
      <c r="B7" s="99">
        <v>5</v>
      </c>
      <c r="C7" s="100">
        <v>0.05</v>
      </c>
      <c r="D7" s="147"/>
      <c r="E7" s="147"/>
      <c r="F7" s="148"/>
      <c r="G7" s="149"/>
      <c r="H7" s="150">
        <v>1000</v>
      </c>
      <c r="I7" s="115">
        <v>1735</v>
      </c>
      <c r="J7" s="151"/>
      <c r="K7" s="560">
        <v>60</v>
      </c>
      <c r="L7" s="560">
        <v>1.24</v>
      </c>
      <c r="M7" s="106"/>
      <c r="N7" s="100">
        <f t="shared" si="2"/>
        <v>8.6750000000000007</v>
      </c>
      <c r="O7" s="114">
        <v>17</v>
      </c>
      <c r="P7" s="115">
        <v>5</v>
      </c>
      <c r="Q7" s="149">
        <f t="shared" si="0"/>
        <v>1.4999999999999999E-2</v>
      </c>
      <c r="R7" s="152">
        <f t="shared" si="3"/>
        <v>8.740000000000002</v>
      </c>
      <c r="S7" s="565">
        <f t="shared" si="1"/>
        <v>1.7350000000000001</v>
      </c>
      <c r="T7" s="565">
        <f t="shared" si="4"/>
        <v>1.3866666666666665</v>
      </c>
      <c r="U7" s="565">
        <f t="shared" si="5"/>
        <v>1.4354337899543379</v>
      </c>
      <c r="V7" s="630">
        <f t="shared" si="6"/>
        <v>7.083333333333333</v>
      </c>
      <c r="W7" s="601">
        <f t="shared" si="7"/>
        <v>7.3271689497716892</v>
      </c>
      <c r="X7" s="601">
        <f t="shared" si="8"/>
        <v>0.1728310502283128</v>
      </c>
      <c r="Y7" s="601">
        <f t="shared" si="9"/>
        <v>1.4128310502283128</v>
      </c>
      <c r="Z7" s="601"/>
      <c r="AA7" s="94"/>
      <c r="AB7" s="95"/>
      <c r="AD7" s="95"/>
      <c r="AE7" s="630">
        <f t="shared" si="10"/>
        <v>7.083333333333333</v>
      </c>
      <c r="AF7" s="629"/>
      <c r="AG7" s="629"/>
      <c r="AH7" s="629"/>
      <c r="AI7" s="629"/>
      <c r="AJ7" s="108"/>
      <c r="AK7" s="108"/>
    </row>
    <row r="8" spans="1:37" ht="15" customHeight="1" x14ac:dyDescent="0.2">
      <c r="A8" s="586">
        <v>42405</v>
      </c>
      <c r="B8" s="99">
        <v>5</v>
      </c>
      <c r="C8" s="100">
        <v>0.05</v>
      </c>
      <c r="D8" s="147"/>
      <c r="E8" s="147"/>
      <c r="F8" s="148"/>
      <c r="G8" s="149"/>
      <c r="H8" s="150">
        <v>1000</v>
      </c>
      <c r="I8" s="115">
        <v>1432</v>
      </c>
      <c r="J8" s="151"/>
      <c r="K8" s="560"/>
      <c r="L8" s="560"/>
      <c r="M8" s="106">
        <v>5.3699999999999998E-2</v>
      </c>
      <c r="N8" s="100">
        <f t="shared" si="2"/>
        <v>7.16</v>
      </c>
      <c r="O8" s="114">
        <v>17</v>
      </c>
      <c r="P8" s="115">
        <v>19</v>
      </c>
      <c r="Q8" s="149">
        <f t="shared" si="0"/>
        <v>5.7000000000000002E-2</v>
      </c>
      <c r="R8" s="152">
        <f t="shared" si="3"/>
        <v>7.2670000000000003</v>
      </c>
      <c r="S8" s="565">
        <f t="shared" si="1"/>
        <v>1.4319999999999999</v>
      </c>
      <c r="T8" s="565">
        <f t="shared" si="4"/>
        <v>1.3866666666666665</v>
      </c>
      <c r="U8" s="565">
        <f t="shared" si="5"/>
        <v>1.4354337899543379</v>
      </c>
      <c r="V8" s="630">
        <f t="shared" si="6"/>
        <v>7.083333333333333</v>
      </c>
      <c r="W8" s="601">
        <f t="shared" si="7"/>
        <v>7.3271689497716892</v>
      </c>
      <c r="X8" s="601">
        <f t="shared" si="8"/>
        <v>-0.11386894977168885</v>
      </c>
      <c r="Y8" s="601">
        <f t="shared" si="9"/>
        <v>-6.0168949771688851E-2</v>
      </c>
      <c r="Z8" s="601"/>
      <c r="AA8" s="94"/>
      <c r="AB8" s="95"/>
      <c r="AD8" s="95"/>
      <c r="AE8" s="630">
        <f t="shared" si="10"/>
        <v>7.083333333333333</v>
      </c>
      <c r="AF8" s="629"/>
      <c r="AG8" s="629"/>
      <c r="AH8" s="629"/>
      <c r="AI8" s="629"/>
      <c r="AJ8" s="108"/>
      <c r="AK8" s="108"/>
    </row>
    <row r="9" spans="1:37" ht="15" customHeight="1" x14ac:dyDescent="0.2">
      <c r="A9" s="586">
        <v>42406</v>
      </c>
      <c r="B9" s="99">
        <v>5</v>
      </c>
      <c r="C9" s="100">
        <v>0.05</v>
      </c>
      <c r="D9" s="147"/>
      <c r="E9" s="147"/>
      <c r="F9" s="148"/>
      <c r="G9" s="149"/>
      <c r="H9" s="150">
        <v>1000</v>
      </c>
      <c r="I9" s="115">
        <v>1686</v>
      </c>
      <c r="J9" s="151"/>
      <c r="K9" s="560"/>
      <c r="L9" s="560">
        <v>2.94</v>
      </c>
      <c r="M9" s="106"/>
      <c r="N9" s="100">
        <f t="shared" si="2"/>
        <v>8.43</v>
      </c>
      <c r="O9" s="114">
        <v>17</v>
      </c>
      <c r="P9" s="115">
        <v>5</v>
      </c>
      <c r="Q9" s="149">
        <f t="shared" si="0"/>
        <v>1.4999999999999999E-2</v>
      </c>
      <c r="R9" s="152">
        <f t="shared" si="3"/>
        <v>8.495000000000001</v>
      </c>
      <c r="S9" s="565">
        <f t="shared" si="1"/>
        <v>1.6859999999999999</v>
      </c>
      <c r="T9" s="565">
        <f t="shared" si="4"/>
        <v>1.3866666666666665</v>
      </c>
      <c r="U9" s="565">
        <f t="shared" si="5"/>
        <v>1.4354337899543379</v>
      </c>
      <c r="V9" s="630">
        <f t="shared" si="6"/>
        <v>7.083333333333333</v>
      </c>
      <c r="W9" s="601">
        <f t="shared" si="7"/>
        <v>7.3271689497716892</v>
      </c>
      <c r="X9" s="601">
        <f t="shared" si="8"/>
        <v>-1.7721689497716882</v>
      </c>
      <c r="Y9" s="601">
        <f t="shared" si="9"/>
        <v>1.1678310502283118</v>
      </c>
      <c r="Z9" s="601"/>
      <c r="AA9" s="94"/>
      <c r="AB9" s="95"/>
      <c r="AD9" s="95"/>
      <c r="AE9" s="630">
        <f t="shared" si="10"/>
        <v>7.083333333333333</v>
      </c>
      <c r="AF9" s="629"/>
      <c r="AG9" s="629"/>
      <c r="AH9" s="629"/>
      <c r="AI9" s="629"/>
      <c r="AJ9" s="108"/>
      <c r="AK9" s="108"/>
    </row>
    <row r="10" spans="1:37" ht="15" customHeight="1" x14ac:dyDescent="0.2">
      <c r="A10" s="586">
        <v>42407</v>
      </c>
      <c r="B10" s="99">
        <v>5</v>
      </c>
      <c r="C10" s="100">
        <v>7.0000000000000007E-2</v>
      </c>
      <c r="D10" s="147"/>
      <c r="E10" s="147"/>
      <c r="F10" s="148"/>
      <c r="G10" s="149"/>
      <c r="H10" s="150">
        <v>1000</v>
      </c>
      <c r="I10" s="115">
        <v>1515</v>
      </c>
      <c r="J10" s="151"/>
      <c r="K10" s="560"/>
      <c r="L10" s="560">
        <v>1.4</v>
      </c>
      <c r="M10" s="106"/>
      <c r="N10" s="100">
        <f t="shared" si="2"/>
        <v>7.5750000000000002</v>
      </c>
      <c r="O10" s="114">
        <v>17</v>
      </c>
      <c r="P10" s="115">
        <v>5</v>
      </c>
      <c r="Q10" s="149">
        <f t="shared" si="0"/>
        <v>1.4999999999999999E-2</v>
      </c>
      <c r="R10" s="152">
        <f t="shared" si="3"/>
        <v>7.66</v>
      </c>
      <c r="S10" s="565">
        <f t="shared" si="1"/>
        <v>1.5149999999999999</v>
      </c>
      <c r="T10" s="565">
        <f t="shared" si="4"/>
        <v>1.3866666666666665</v>
      </c>
      <c r="U10" s="565">
        <f t="shared" si="5"/>
        <v>1.4354337899543379</v>
      </c>
      <c r="V10" s="630">
        <f t="shared" si="6"/>
        <v>7.083333333333333</v>
      </c>
      <c r="W10" s="601">
        <f t="shared" si="7"/>
        <v>7.3271689497716892</v>
      </c>
      <c r="X10" s="601">
        <f t="shared" si="8"/>
        <v>-1.067168949771689</v>
      </c>
      <c r="Y10" s="601">
        <f t="shared" si="9"/>
        <v>0.33283105022831094</v>
      </c>
      <c r="Z10" s="601"/>
      <c r="AA10" s="94"/>
      <c r="AB10" s="95"/>
      <c r="AD10" s="95"/>
      <c r="AE10" s="630">
        <f t="shared" si="10"/>
        <v>7.083333333333333</v>
      </c>
      <c r="AF10" s="629"/>
      <c r="AG10" s="629"/>
      <c r="AH10" s="629"/>
      <c r="AI10" s="629"/>
      <c r="AJ10" s="108"/>
      <c r="AK10" s="108"/>
    </row>
    <row r="11" spans="1:37" ht="15" customHeight="1" x14ac:dyDescent="0.2">
      <c r="A11" s="586">
        <v>42408</v>
      </c>
      <c r="B11" s="99">
        <v>14</v>
      </c>
      <c r="C11" s="100">
        <v>6.7000000000000004E-2</v>
      </c>
      <c r="D11" s="147"/>
      <c r="E11" s="147"/>
      <c r="F11" s="148"/>
      <c r="G11" s="149"/>
      <c r="H11" s="150">
        <v>1000</v>
      </c>
      <c r="I11" s="115">
        <v>1619</v>
      </c>
      <c r="J11" s="151"/>
      <c r="K11" s="560">
        <v>25</v>
      </c>
      <c r="L11" s="560">
        <v>1.08</v>
      </c>
      <c r="M11" s="106"/>
      <c r="N11" s="100">
        <f t="shared" si="2"/>
        <v>8.0950000000000006</v>
      </c>
      <c r="O11" s="114">
        <v>17</v>
      </c>
      <c r="P11" s="115">
        <v>5</v>
      </c>
      <c r="Q11" s="149">
        <f t="shared" si="0"/>
        <v>1.4999999999999999E-2</v>
      </c>
      <c r="R11" s="152">
        <f t="shared" si="3"/>
        <v>8.1770000000000014</v>
      </c>
      <c r="S11" s="565">
        <f t="shared" si="1"/>
        <v>1.619</v>
      </c>
      <c r="T11" s="565">
        <f t="shared" si="4"/>
        <v>1.3866666666666665</v>
      </c>
      <c r="U11" s="565">
        <f t="shared" si="5"/>
        <v>1.4354337899543379</v>
      </c>
      <c r="V11" s="630">
        <f t="shared" si="6"/>
        <v>7.083333333333333</v>
      </c>
      <c r="W11" s="601">
        <f t="shared" si="7"/>
        <v>7.3271689497716892</v>
      </c>
      <c r="X11" s="601">
        <f t="shared" si="8"/>
        <v>-0.23016894977168789</v>
      </c>
      <c r="Y11" s="601">
        <f t="shared" si="9"/>
        <v>0.84983105022831218</v>
      </c>
      <c r="Z11" s="601"/>
      <c r="AA11" s="94"/>
      <c r="AB11" s="95"/>
      <c r="AD11" s="95"/>
      <c r="AE11" s="630">
        <f t="shared" si="10"/>
        <v>7.083333333333333</v>
      </c>
      <c r="AF11" s="629"/>
      <c r="AG11" s="629"/>
      <c r="AH11" s="629"/>
      <c r="AI11" s="629"/>
      <c r="AJ11" s="108"/>
      <c r="AK11" s="108"/>
    </row>
    <row r="12" spans="1:37" ht="15" customHeight="1" x14ac:dyDescent="0.2">
      <c r="A12" s="586">
        <v>42409</v>
      </c>
      <c r="B12" s="99"/>
      <c r="C12" s="100"/>
      <c r="D12" s="147">
        <v>2</v>
      </c>
      <c r="E12" s="147"/>
      <c r="F12" s="148"/>
      <c r="G12" s="149"/>
      <c r="H12" s="150">
        <v>1000</v>
      </c>
      <c r="I12" s="115">
        <v>1567</v>
      </c>
      <c r="J12" s="151"/>
      <c r="K12" s="560"/>
      <c r="L12" s="560"/>
      <c r="M12" s="106"/>
      <c r="N12" s="100">
        <f t="shared" si="2"/>
        <v>7.835</v>
      </c>
      <c r="O12" s="114">
        <v>17</v>
      </c>
      <c r="P12" s="115">
        <v>5</v>
      </c>
      <c r="Q12" s="149">
        <f t="shared" si="0"/>
        <v>1.4999999999999999E-2</v>
      </c>
      <c r="R12" s="152">
        <f t="shared" si="3"/>
        <v>9.8500000000000014</v>
      </c>
      <c r="S12" s="565">
        <f t="shared" si="1"/>
        <v>1.5669999999999999</v>
      </c>
      <c r="T12" s="565">
        <f t="shared" si="4"/>
        <v>1.3866666666666665</v>
      </c>
      <c r="U12" s="565">
        <f t="shared" si="5"/>
        <v>1.4354337899543379</v>
      </c>
      <c r="V12" s="630">
        <f t="shared" si="6"/>
        <v>7.083333333333333</v>
      </c>
      <c r="W12" s="601">
        <f t="shared" si="7"/>
        <v>7.3271689497716892</v>
      </c>
      <c r="X12" s="601">
        <f t="shared" si="8"/>
        <v>2.5228310502283122</v>
      </c>
      <c r="Y12" s="601">
        <f t="shared" si="9"/>
        <v>2.5228310502283122</v>
      </c>
      <c r="Z12" s="601"/>
      <c r="AA12" s="94"/>
      <c r="AB12" s="95"/>
      <c r="AD12" s="95"/>
      <c r="AE12" s="630">
        <f t="shared" si="10"/>
        <v>7.083333333333333</v>
      </c>
      <c r="AF12" s="629"/>
      <c r="AG12" s="629"/>
      <c r="AH12" s="629"/>
      <c r="AI12" s="629"/>
      <c r="AJ12" s="108"/>
      <c r="AK12" s="108"/>
    </row>
    <row r="13" spans="1:37" ht="15" customHeight="1" x14ac:dyDescent="0.2">
      <c r="A13" s="586">
        <v>42410</v>
      </c>
      <c r="B13" s="99">
        <v>16</v>
      </c>
      <c r="C13" s="100">
        <v>0.28110000000000002</v>
      </c>
      <c r="D13" s="147"/>
      <c r="E13" s="147"/>
      <c r="F13" s="148"/>
      <c r="G13" s="149"/>
      <c r="H13" s="150">
        <v>1000</v>
      </c>
      <c r="I13" s="115"/>
      <c r="J13" s="151"/>
      <c r="K13" s="560"/>
      <c r="L13" s="560"/>
      <c r="M13" s="106"/>
      <c r="N13" s="100">
        <f t="shared" si="2"/>
        <v>0</v>
      </c>
      <c r="O13" s="114">
        <v>17</v>
      </c>
      <c r="P13" s="115"/>
      <c r="Q13" s="149">
        <f t="shared" si="0"/>
        <v>0</v>
      </c>
      <c r="R13" s="152">
        <f t="shared" si="3"/>
        <v>0.28110000000000002</v>
      </c>
      <c r="S13" s="565">
        <f t="shared" si="1"/>
        <v>0</v>
      </c>
      <c r="T13" s="565">
        <f t="shared" si="4"/>
        <v>1.3866666666666665</v>
      </c>
      <c r="U13" s="565">
        <f t="shared" si="5"/>
        <v>1.4354337899543379</v>
      </c>
      <c r="V13" s="630">
        <f t="shared" si="6"/>
        <v>7.083333333333333</v>
      </c>
      <c r="W13" s="601">
        <f t="shared" si="7"/>
        <v>7.3271689497716892</v>
      </c>
      <c r="X13" s="601">
        <f t="shared" si="8"/>
        <v>-7.0460689497716888</v>
      </c>
      <c r="Y13" s="601">
        <f t="shared" si="9"/>
        <v>-7.0460689497716888</v>
      </c>
      <c r="Z13" s="601"/>
      <c r="AA13" s="94"/>
      <c r="AB13" s="95"/>
      <c r="AD13" s="95"/>
      <c r="AE13" s="630">
        <f t="shared" si="10"/>
        <v>7.083333333333333</v>
      </c>
      <c r="AF13" s="629"/>
      <c r="AG13" s="629"/>
      <c r="AH13" s="629"/>
      <c r="AI13" s="629"/>
      <c r="AJ13" s="108"/>
      <c r="AK13" s="108"/>
    </row>
    <row r="14" spans="1:37" ht="15" customHeight="1" x14ac:dyDescent="0.2">
      <c r="A14" s="586">
        <v>42411</v>
      </c>
      <c r="B14" s="99">
        <v>17</v>
      </c>
      <c r="C14" s="100">
        <v>7.1400000000000005E-2</v>
      </c>
      <c r="D14" s="147"/>
      <c r="E14" s="147"/>
      <c r="F14" s="148"/>
      <c r="G14" s="149"/>
      <c r="H14" s="150">
        <v>1000</v>
      </c>
      <c r="I14" s="115">
        <v>1265</v>
      </c>
      <c r="J14" s="151"/>
      <c r="K14" s="560"/>
      <c r="L14" s="560"/>
      <c r="M14" s="106"/>
      <c r="N14" s="100">
        <f t="shared" si="2"/>
        <v>6.3250000000000002</v>
      </c>
      <c r="O14" s="114">
        <v>17</v>
      </c>
      <c r="P14" s="115">
        <v>4</v>
      </c>
      <c r="Q14" s="149">
        <f t="shared" si="0"/>
        <v>1.2E-2</v>
      </c>
      <c r="R14" s="152">
        <f t="shared" si="3"/>
        <v>6.4083999999999994</v>
      </c>
      <c r="S14" s="565">
        <f t="shared" si="1"/>
        <v>1.2649999999999999</v>
      </c>
      <c r="T14" s="565">
        <f t="shared" si="4"/>
        <v>1.3866666666666665</v>
      </c>
      <c r="U14" s="565">
        <f t="shared" si="5"/>
        <v>1.4354337899543379</v>
      </c>
      <c r="V14" s="630">
        <f t="shared" si="6"/>
        <v>7.083333333333333</v>
      </c>
      <c r="W14" s="601">
        <f t="shared" si="7"/>
        <v>7.3271689497716892</v>
      </c>
      <c r="X14" s="601">
        <f t="shared" si="8"/>
        <v>-0.91876894977168977</v>
      </c>
      <c r="Y14" s="601">
        <f t="shared" si="9"/>
        <v>-0.91876894977168977</v>
      </c>
      <c r="Z14" s="601"/>
      <c r="AA14" s="94"/>
      <c r="AB14" s="95"/>
      <c r="AD14" s="95"/>
      <c r="AE14" s="630">
        <f t="shared" si="10"/>
        <v>7.083333333333333</v>
      </c>
      <c r="AF14" s="629"/>
      <c r="AG14" s="629"/>
      <c r="AH14" s="629"/>
      <c r="AI14" s="629"/>
      <c r="AJ14" s="108"/>
      <c r="AK14" s="108"/>
    </row>
    <row r="15" spans="1:37" ht="15" customHeight="1" x14ac:dyDescent="0.2">
      <c r="A15" s="586">
        <v>42412</v>
      </c>
      <c r="B15" s="99">
        <v>17</v>
      </c>
      <c r="C15" s="100">
        <v>7.1400000000000005E-2</v>
      </c>
      <c r="D15" s="147"/>
      <c r="E15" s="147"/>
      <c r="F15" s="148"/>
      <c r="G15" s="149"/>
      <c r="H15" s="150">
        <v>1000</v>
      </c>
      <c r="I15" s="115">
        <v>471</v>
      </c>
      <c r="J15" s="151"/>
      <c r="K15" s="560">
        <v>25</v>
      </c>
      <c r="L15" s="560">
        <v>1.8</v>
      </c>
      <c r="M15" s="106"/>
      <c r="N15" s="100">
        <f t="shared" si="2"/>
        <v>2.355</v>
      </c>
      <c r="O15" s="114">
        <v>17</v>
      </c>
      <c r="P15" s="115">
        <v>5</v>
      </c>
      <c r="Q15" s="149">
        <f t="shared" si="0"/>
        <v>1.4999999999999999E-2</v>
      </c>
      <c r="R15" s="152">
        <f t="shared" si="3"/>
        <v>2.4414000000000002</v>
      </c>
      <c r="S15" s="565">
        <f t="shared" si="1"/>
        <v>0.47099999999999997</v>
      </c>
      <c r="T15" s="565">
        <f t="shared" si="4"/>
        <v>1.3866666666666665</v>
      </c>
      <c r="U15" s="565">
        <f t="shared" si="5"/>
        <v>1.4354337899543379</v>
      </c>
      <c r="V15" s="630">
        <f t="shared" si="6"/>
        <v>7.083333333333333</v>
      </c>
      <c r="W15" s="601">
        <f t="shared" si="7"/>
        <v>7.3271689497716892</v>
      </c>
      <c r="X15" s="601">
        <f t="shared" si="8"/>
        <v>-6.6857689497716892</v>
      </c>
      <c r="Y15" s="601">
        <f t="shared" si="9"/>
        <v>-4.8857689497716894</v>
      </c>
      <c r="Z15" s="601"/>
      <c r="AA15" s="94"/>
      <c r="AB15" s="95"/>
      <c r="AD15" s="95"/>
      <c r="AE15" s="630">
        <f t="shared" si="10"/>
        <v>7.083333333333333</v>
      </c>
      <c r="AF15" s="629"/>
      <c r="AG15" s="629"/>
      <c r="AH15" s="629"/>
      <c r="AI15" s="629"/>
      <c r="AJ15" s="108"/>
      <c r="AK15" s="108"/>
    </row>
    <row r="16" spans="1:37" ht="15" customHeight="1" x14ac:dyDescent="0.2">
      <c r="A16" s="586">
        <v>42413</v>
      </c>
      <c r="B16" s="99"/>
      <c r="C16" s="100"/>
      <c r="D16" s="147"/>
      <c r="E16" s="147"/>
      <c r="F16" s="148"/>
      <c r="G16" s="149"/>
      <c r="H16" s="150">
        <v>1000</v>
      </c>
      <c r="I16" s="115"/>
      <c r="J16" s="151"/>
      <c r="K16" s="560"/>
      <c r="L16" s="560"/>
      <c r="M16" s="106"/>
      <c r="N16" s="100">
        <f t="shared" si="2"/>
        <v>0</v>
      </c>
      <c r="O16" s="114">
        <v>17</v>
      </c>
      <c r="P16" s="115"/>
      <c r="Q16" s="149">
        <f t="shared" si="0"/>
        <v>0</v>
      </c>
      <c r="R16" s="152">
        <f t="shared" si="3"/>
        <v>0</v>
      </c>
      <c r="S16" s="565">
        <f t="shared" si="1"/>
        <v>0</v>
      </c>
      <c r="T16" s="565">
        <f t="shared" si="4"/>
        <v>1.3866666666666665</v>
      </c>
      <c r="U16" s="565">
        <f t="shared" si="5"/>
        <v>1.4354337899543379</v>
      </c>
      <c r="V16" s="630">
        <f t="shared" si="6"/>
        <v>7.083333333333333</v>
      </c>
      <c r="W16" s="601">
        <f t="shared" si="7"/>
        <v>7.3271689497716892</v>
      </c>
      <c r="X16" s="601">
        <f t="shared" si="8"/>
        <v>-7.3271689497716892</v>
      </c>
      <c r="Y16" s="601">
        <f t="shared" si="9"/>
        <v>-7.3271689497716892</v>
      </c>
      <c r="Z16" s="601"/>
      <c r="AA16" s="94"/>
      <c r="AB16" s="95"/>
      <c r="AD16" s="95"/>
      <c r="AE16" s="630">
        <f t="shared" si="10"/>
        <v>7.083333333333333</v>
      </c>
      <c r="AF16" s="629"/>
      <c r="AG16" s="629"/>
      <c r="AH16" s="629"/>
      <c r="AI16" s="629"/>
      <c r="AJ16" s="108"/>
      <c r="AK16" s="108"/>
    </row>
    <row r="17" spans="1:37" ht="15" customHeight="1" x14ac:dyDescent="0.2">
      <c r="A17" s="586">
        <v>42414</v>
      </c>
      <c r="B17" s="99"/>
      <c r="C17" s="100"/>
      <c r="D17" s="147"/>
      <c r="E17" s="147"/>
      <c r="F17" s="148"/>
      <c r="G17" s="149"/>
      <c r="H17" s="150">
        <v>1000</v>
      </c>
      <c r="I17" s="115"/>
      <c r="J17" s="151"/>
      <c r="K17" s="560"/>
      <c r="L17" s="560"/>
      <c r="M17" s="106"/>
      <c r="N17" s="100">
        <f t="shared" si="2"/>
        <v>0</v>
      </c>
      <c r="O17" s="114">
        <v>17</v>
      </c>
      <c r="P17" s="115"/>
      <c r="Q17" s="149">
        <f t="shared" si="0"/>
        <v>0</v>
      </c>
      <c r="R17" s="152">
        <f t="shared" si="3"/>
        <v>0</v>
      </c>
      <c r="S17" s="565">
        <f t="shared" si="1"/>
        <v>0</v>
      </c>
      <c r="T17" s="565">
        <f t="shared" si="4"/>
        <v>1.3866666666666665</v>
      </c>
      <c r="U17" s="565">
        <f t="shared" si="5"/>
        <v>1.4354337899543379</v>
      </c>
      <c r="V17" s="630">
        <f t="shared" si="6"/>
        <v>7.083333333333333</v>
      </c>
      <c r="W17" s="601">
        <f t="shared" si="7"/>
        <v>7.3271689497716892</v>
      </c>
      <c r="X17" s="601">
        <f t="shared" si="8"/>
        <v>-7.3271689497716892</v>
      </c>
      <c r="Y17" s="601">
        <f t="shared" si="9"/>
        <v>-7.3271689497716892</v>
      </c>
      <c r="Z17" s="601"/>
      <c r="AA17" s="94"/>
      <c r="AB17" s="95"/>
      <c r="AD17" s="95"/>
      <c r="AE17" s="630">
        <f t="shared" si="10"/>
        <v>7.083333333333333</v>
      </c>
      <c r="AF17" s="629"/>
      <c r="AG17" s="629"/>
      <c r="AH17" s="629"/>
      <c r="AI17" s="629"/>
      <c r="AJ17" s="108"/>
      <c r="AK17" s="108"/>
    </row>
    <row r="18" spans="1:37" ht="15" customHeight="1" x14ac:dyDescent="0.2">
      <c r="A18" s="586">
        <v>42415</v>
      </c>
      <c r="B18" s="99"/>
      <c r="C18" s="100"/>
      <c r="D18" s="147"/>
      <c r="E18" s="147"/>
      <c r="F18" s="148"/>
      <c r="G18" s="149"/>
      <c r="H18" s="150">
        <v>1000</v>
      </c>
      <c r="I18" s="115"/>
      <c r="J18" s="151"/>
      <c r="K18" s="560"/>
      <c r="L18" s="560"/>
      <c r="M18" s="106"/>
      <c r="N18" s="100">
        <f t="shared" si="2"/>
        <v>0</v>
      </c>
      <c r="O18" s="114">
        <v>17</v>
      </c>
      <c r="P18" s="115"/>
      <c r="Q18" s="149">
        <f t="shared" si="0"/>
        <v>0</v>
      </c>
      <c r="R18" s="152">
        <f t="shared" si="3"/>
        <v>0</v>
      </c>
      <c r="S18" s="565">
        <f t="shared" si="1"/>
        <v>0</v>
      </c>
      <c r="T18" s="565">
        <f t="shared" si="4"/>
        <v>1.3866666666666665</v>
      </c>
      <c r="U18" s="565">
        <f t="shared" si="5"/>
        <v>1.4354337899543379</v>
      </c>
      <c r="V18" s="630">
        <f t="shared" si="6"/>
        <v>7.083333333333333</v>
      </c>
      <c r="W18" s="601">
        <f t="shared" si="7"/>
        <v>7.3271689497716892</v>
      </c>
      <c r="X18" s="601">
        <f t="shared" si="8"/>
        <v>-7.3271689497716892</v>
      </c>
      <c r="Y18" s="601">
        <f t="shared" si="9"/>
        <v>-7.3271689497716892</v>
      </c>
      <c r="Z18" s="601"/>
      <c r="AA18" s="94"/>
      <c r="AB18" s="95"/>
      <c r="AD18" s="95"/>
      <c r="AE18" s="630">
        <f t="shared" si="10"/>
        <v>7.083333333333333</v>
      </c>
      <c r="AF18" s="629"/>
      <c r="AG18" s="629"/>
      <c r="AH18" s="629"/>
      <c r="AI18" s="629"/>
      <c r="AJ18" s="108"/>
      <c r="AK18" s="108"/>
    </row>
    <row r="19" spans="1:37" ht="15" customHeight="1" x14ac:dyDescent="0.2">
      <c r="A19" s="586">
        <v>42416</v>
      </c>
      <c r="B19" s="99"/>
      <c r="C19" s="100"/>
      <c r="D19" s="147"/>
      <c r="E19" s="147"/>
      <c r="F19" s="148"/>
      <c r="G19" s="149"/>
      <c r="H19" s="150">
        <v>1000</v>
      </c>
      <c r="I19" s="115"/>
      <c r="J19" s="151"/>
      <c r="K19" s="560"/>
      <c r="L19" s="560"/>
      <c r="M19" s="106"/>
      <c r="N19" s="100">
        <f t="shared" si="2"/>
        <v>0</v>
      </c>
      <c r="O19" s="114">
        <v>17</v>
      </c>
      <c r="P19" s="115"/>
      <c r="Q19" s="149">
        <f t="shared" si="0"/>
        <v>0</v>
      </c>
      <c r="R19" s="152">
        <f t="shared" si="3"/>
        <v>0</v>
      </c>
      <c r="S19" s="565">
        <f t="shared" si="1"/>
        <v>0</v>
      </c>
      <c r="T19" s="565">
        <f t="shared" si="4"/>
        <v>1.3866666666666665</v>
      </c>
      <c r="U19" s="565">
        <f t="shared" si="5"/>
        <v>1.4354337899543379</v>
      </c>
      <c r="V19" s="630">
        <f t="shared" si="6"/>
        <v>7.083333333333333</v>
      </c>
      <c r="W19" s="601">
        <f t="shared" si="7"/>
        <v>7.3271689497716892</v>
      </c>
      <c r="X19" s="601">
        <f t="shared" si="8"/>
        <v>-7.3271689497716892</v>
      </c>
      <c r="Y19" s="601">
        <f t="shared" si="9"/>
        <v>-7.3271689497716892</v>
      </c>
      <c r="Z19" s="601"/>
      <c r="AA19" s="94"/>
      <c r="AB19" s="95"/>
      <c r="AD19" s="95"/>
      <c r="AE19" s="630">
        <f t="shared" si="10"/>
        <v>7.083333333333333</v>
      </c>
      <c r="AF19" s="629"/>
      <c r="AG19" s="629"/>
      <c r="AH19" s="629"/>
      <c r="AI19" s="629"/>
      <c r="AJ19" s="108"/>
      <c r="AK19" s="108"/>
    </row>
    <row r="20" spans="1:37" ht="15" customHeight="1" x14ac:dyDescent="0.2">
      <c r="A20" s="586">
        <v>42417</v>
      </c>
      <c r="B20" s="99"/>
      <c r="C20" s="100"/>
      <c r="D20" s="147"/>
      <c r="E20" s="147"/>
      <c r="F20" s="148"/>
      <c r="G20" s="149"/>
      <c r="H20" s="150">
        <v>1000</v>
      </c>
      <c r="I20" s="115"/>
      <c r="J20" s="151"/>
      <c r="K20" s="560"/>
      <c r="L20" s="560"/>
      <c r="M20" s="106"/>
      <c r="N20" s="100">
        <f t="shared" si="2"/>
        <v>0</v>
      </c>
      <c r="O20" s="114">
        <v>17</v>
      </c>
      <c r="P20" s="115"/>
      <c r="Q20" s="149">
        <f t="shared" si="0"/>
        <v>0</v>
      </c>
      <c r="R20" s="152">
        <f t="shared" si="3"/>
        <v>0</v>
      </c>
      <c r="S20" s="565">
        <f t="shared" si="1"/>
        <v>0</v>
      </c>
      <c r="T20" s="565">
        <f t="shared" si="4"/>
        <v>1.3866666666666665</v>
      </c>
      <c r="U20" s="565">
        <f t="shared" si="5"/>
        <v>1.4354337899543379</v>
      </c>
      <c r="V20" s="630">
        <f t="shared" si="6"/>
        <v>7.083333333333333</v>
      </c>
      <c r="W20" s="601">
        <f t="shared" si="7"/>
        <v>7.3271689497716892</v>
      </c>
      <c r="X20" s="601">
        <f t="shared" si="8"/>
        <v>-7.3271689497716892</v>
      </c>
      <c r="Y20" s="601">
        <f t="shared" si="9"/>
        <v>-7.3271689497716892</v>
      </c>
      <c r="Z20" s="601"/>
      <c r="AA20" s="94"/>
      <c r="AB20" s="95"/>
      <c r="AD20" s="95"/>
      <c r="AE20" s="630">
        <f t="shared" si="10"/>
        <v>7.083333333333333</v>
      </c>
      <c r="AF20" s="629"/>
      <c r="AG20" s="629"/>
      <c r="AH20" s="629"/>
      <c r="AI20" s="629"/>
      <c r="AJ20" s="108"/>
      <c r="AK20" s="108"/>
    </row>
    <row r="21" spans="1:37" ht="15" customHeight="1" x14ac:dyDescent="0.2">
      <c r="A21" s="586">
        <v>42418</v>
      </c>
      <c r="B21" s="99"/>
      <c r="C21" s="100"/>
      <c r="D21" s="147"/>
      <c r="E21" s="147"/>
      <c r="F21" s="148"/>
      <c r="G21" s="149"/>
      <c r="H21" s="150">
        <v>1000</v>
      </c>
      <c r="I21" s="115"/>
      <c r="J21" s="151"/>
      <c r="K21" s="560"/>
      <c r="L21" s="560"/>
      <c r="M21" s="106"/>
      <c r="N21" s="100">
        <f t="shared" si="2"/>
        <v>0</v>
      </c>
      <c r="O21" s="114">
        <v>17</v>
      </c>
      <c r="P21" s="115"/>
      <c r="Q21" s="149">
        <f t="shared" si="0"/>
        <v>0</v>
      </c>
      <c r="R21" s="152">
        <f t="shared" si="3"/>
        <v>0</v>
      </c>
      <c r="S21" s="565">
        <f t="shared" si="1"/>
        <v>0</v>
      </c>
      <c r="T21" s="565">
        <f t="shared" si="4"/>
        <v>1.3866666666666665</v>
      </c>
      <c r="U21" s="565">
        <f t="shared" si="5"/>
        <v>1.4354337899543379</v>
      </c>
      <c r="V21" s="630">
        <f t="shared" si="6"/>
        <v>7.083333333333333</v>
      </c>
      <c r="W21" s="601">
        <f t="shared" si="7"/>
        <v>7.3271689497716892</v>
      </c>
      <c r="X21" s="601">
        <f t="shared" si="8"/>
        <v>-7.3271689497716892</v>
      </c>
      <c r="Y21" s="601">
        <f t="shared" si="9"/>
        <v>-7.3271689497716892</v>
      </c>
      <c r="Z21" s="601"/>
      <c r="AA21" s="94"/>
      <c r="AB21" s="95"/>
      <c r="AD21" s="95"/>
      <c r="AE21" s="630">
        <f t="shared" si="10"/>
        <v>7.083333333333333</v>
      </c>
      <c r="AF21" s="629"/>
      <c r="AG21" s="629"/>
      <c r="AH21" s="629"/>
      <c r="AI21" s="629"/>
      <c r="AJ21" s="108"/>
      <c r="AK21" s="108"/>
    </row>
    <row r="22" spans="1:37" ht="15" customHeight="1" x14ac:dyDescent="0.2">
      <c r="A22" s="586">
        <v>42419</v>
      </c>
      <c r="B22" s="99"/>
      <c r="C22" s="100"/>
      <c r="D22" s="147"/>
      <c r="E22" s="147"/>
      <c r="F22" s="148"/>
      <c r="G22" s="149"/>
      <c r="H22" s="150">
        <v>1000</v>
      </c>
      <c r="I22" s="115"/>
      <c r="J22" s="151"/>
      <c r="K22" s="560"/>
      <c r="L22" s="560"/>
      <c r="M22" s="106"/>
      <c r="N22" s="100">
        <f t="shared" si="2"/>
        <v>0</v>
      </c>
      <c r="O22" s="114">
        <v>17</v>
      </c>
      <c r="P22" s="115"/>
      <c r="Q22" s="149">
        <f t="shared" si="0"/>
        <v>0</v>
      </c>
      <c r="R22" s="152">
        <f t="shared" si="3"/>
        <v>0</v>
      </c>
      <c r="S22" s="565">
        <f t="shared" si="1"/>
        <v>0</v>
      </c>
      <c r="T22" s="565">
        <f t="shared" si="4"/>
        <v>1.3866666666666665</v>
      </c>
      <c r="U22" s="565">
        <f t="shared" si="5"/>
        <v>1.4354337899543379</v>
      </c>
      <c r="V22" s="630">
        <f t="shared" si="6"/>
        <v>7.083333333333333</v>
      </c>
      <c r="W22" s="601">
        <f t="shared" si="7"/>
        <v>7.3271689497716892</v>
      </c>
      <c r="X22" s="601">
        <f t="shared" si="8"/>
        <v>-7.3271689497716892</v>
      </c>
      <c r="Y22" s="601">
        <f t="shared" si="9"/>
        <v>-7.3271689497716892</v>
      </c>
      <c r="Z22" s="601"/>
      <c r="AA22" s="94"/>
      <c r="AB22" s="95"/>
      <c r="AD22" s="95"/>
      <c r="AE22" s="630">
        <f t="shared" si="10"/>
        <v>7.083333333333333</v>
      </c>
      <c r="AF22" s="629"/>
      <c r="AG22" s="629"/>
      <c r="AH22" s="629"/>
      <c r="AI22" s="629"/>
      <c r="AJ22" s="108"/>
      <c r="AK22" s="108"/>
    </row>
    <row r="23" spans="1:37" ht="15" customHeight="1" x14ac:dyDescent="0.2">
      <c r="A23" s="586">
        <v>42420</v>
      </c>
      <c r="B23" s="99"/>
      <c r="C23" s="100"/>
      <c r="D23" s="147"/>
      <c r="E23" s="147"/>
      <c r="F23" s="148"/>
      <c r="G23" s="149"/>
      <c r="H23" s="150">
        <v>1000</v>
      </c>
      <c r="I23" s="115"/>
      <c r="J23" s="151"/>
      <c r="K23" s="560"/>
      <c r="L23" s="560"/>
      <c r="M23" s="106"/>
      <c r="N23" s="100">
        <f t="shared" si="2"/>
        <v>0</v>
      </c>
      <c r="O23" s="114">
        <v>17</v>
      </c>
      <c r="P23" s="115"/>
      <c r="Q23" s="149">
        <f t="shared" si="0"/>
        <v>0</v>
      </c>
      <c r="R23" s="152">
        <f t="shared" si="3"/>
        <v>0</v>
      </c>
      <c r="S23" s="565">
        <f t="shared" si="1"/>
        <v>0</v>
      </c>
      <c r="T23" s="565">
        <f t="shared" si="4"/>
        <v>1.3866666666666665</v>
      </c>
      <c r="U23" s="565">
        <f t="shared" si="5"/>
        <v>1.4354337899543379</v>
      </c>
      <c r="V23" s="630">
        <f t="shared" si="6"/>
        <v>7.083333333333333</v>
      </c>
      <c r="W23" s="601">
        <f t="shared" si="7"/>
        <v>7.3271689497716892</v>
      </c>
      <c r="X23" s="601">
        <f t="shared" si="8"/>
        <v>-7.3271689497716892</v>
      </c>
      <c r="Y23" s="601">
        <f t="shared" si="9"/>
        <v>-7.3271689497716892</v>
      </c>
      <c r="Z23" s="601"/>
      <c r="AA23" s="94"/>
      <c r="AB23" s="95"/>
      <c r="AD23" s="95"/>
      <c r="AE23" s="630">
        <f t="shared" si="10"/>
        <v>7.083333333333333</v>
      </c>
      <c r="AF23" s="629"/>
      <c r="AG23" s="629"/>
      <c r="AH23" s="629"/>
      <c r="AI23" s="629"/>
      <c r="AJ23" s="108"/>
      <c r="AK23" s="108"/>
    </row>
    <row r="24" spans="1:37" ht="15" customHeight="1" x14ac:dyDescent="0.2">
      <c r="A24" s="586">
        <v>42421</v>
      </c>
      <c r="B24" s="99"/>
      <c r="C24" s="100"/>
      <c r="D24" s="147"/>
      <c r="E24" s="147"/>
      <c r="F24" s="148"/>
      <c r="G24" s="149"/>
      <c r="H24" s="150">
        <v>1000</v>
      </c>
      <c r="I24" s="115"/>
      <c r="J24" s="151"/>
      <c r="K24" s="560"/>
      <c r="L24" s="560"/>
      <c r="M24" s="106"/>
      <c r="N24" s="100">
        <f t="shared" si="2"/>
        <v>0</v>
      </c>
      <c r="O24" s="114">
        <v>17</v>
      </c>
      <c r="P24" s="115"/>
      <c r="Q24" s="149">
        <f t="shared" si="0"/>
        <v>0</v>
      </c>
      <c r="R24" s="152">
        <f t="shared" si="3"/>
        <v>0</v>
      </c>
      <c r="S24" s="565">
        <f t="shared" si="1"/>
        <v>0</v>
      </c>
      <c r="T24" s="565">
        <f t="shared" si="4"/>
        <v>1.3866666666666665</v>
      </c>
      <c r="U24" s="565">
        <f t="shared" si="5"/>
        <v>1.4354337899543379</v>
      </c>
      <c r="V24" s="630">
        <f t="shared" si="6"/>
        <v>7.083333333333333</v>
      </c>
      <c r="W24" s="601">
        <f t="shared" si="7"/>
        <v>7.3271689497716892</v>
      </c>
      <c r="X24" s="601">
        <f t="shared" si="8"/>
        <v>-7.3271689497716892</v>
      </c>
      <c r="Y24" s="601">
        <f t="shared" si="9"/>
        <v>-7.3271689497716892</v>
      </c>
      <c r="Z24" s="601"/>
      <c r="AA24" s="94"/>
      <c r="AB24" s="95"/>
      <c r="AD24" s="95"/>
      <c r="AE24" s="630">
        <f t="shared" si="10"/>
        <v>7.083333333333333</v>
      </c>
      <c r="AF24" s="629"/>
      <c r="AG24" s="629"/>
      <c r="AH24" s="629"/>
      <c r="AI24" s="629"/>
      <c r="AJ24" s="108"/>
      <c r="AK24" s="108"/>
    </row>
    <row r="25" spans="1:37" ht="15" customHeight="1" x14ac:dyDescent="0.2">
      <c r="A25" s="586">
        <v>42422</v>
      </c>
      <c r="B25" s="99"/>
      <c r="C25" s="100"/>
      <c r="D25" s="147"/>
      <c r="E25" s="147"/>
      <c r="F25" s="148"/>
      <c r="G25" s="149"/>
      <c r="H25" s="150">
        <v>1000</v>
      </c>
      <c r="I25" s="115"/>
      <c r="J25" s="151"/>
      <c r="K25" s="560"/>
      <c r="L25" s="560"/>
      <c r="M25" s="106"/>
      <c r="N25" s="100">
        <f t="shared" si="2"/>
        <v>0</v>
      </c>
      <c r="O25" s="114">
        <v>17</v>
      </c>
      <c r="P25" s="115"/>
      <c r="Q25" s="149">
        <f t="shared" si="0"/>
        <v>0</v>
      </c>
      <c r="R25" s="152">
        <f t="shared" si="3"/>
        <v>0</v>
      </c>
      <c r="S25" s="565">
        <f t="shared" si="1"/>
        <v>0</v>
      </c>
      <c r="T25" s="565">
        <f t="shared" si="4"/>
        <v>1.3866666666666665</v>
      </c>
      <c r="U25" s="565">
        <f t="shared" si="5"/>
        <v>1.4354337899543379</v>
      </c>
      <c r="V25" s="630">
        <f t="shared" si="6"/>
        <v>7.083333333333333</v>
      </c>
      <c r="W25" s="601">
        <f t="shared" si="7"/>
        <v>7.3271689497716892</v>
      </c>
      <c r="X25" s="601">
        <f t="shared" si="8"/>
        <v>-7.3271689497716892</v>
      </c>
      <c r="Y25" s="601">
        <f t="shared" si="9"/>
        <v>-7.3271689497716892</v>
      </c>
      <c r="Z25" s="601"/>
      <c r="AA25" s="94"/>
      <c r="AB25" s="95"/>
      <c r="AD25" s="95"/>
      <c r="AE25" s="630">
        <f t="shared" si="10"/>
        <v>7.083333333333333</v>
      </c>
      <c r="AF25" s="629"/>
      <c r="AG25" s="629"/>
      <c r="AH25" s="629"/>
      <c r="AI25" s="629"/>
      <c r="AJ25" s="108"/>
      <c r="AK25" s="108"/>
    </row>
    <row r="26" spans="1:37" ht="15" customHeight="1" x14ac:dyDescent="0.2">
      <c r="A26" s="586">
        <v>42423</v>
      </c>
      <c r="B26" s="154"/>
      <c r="C26" s="100"/>
      <c r="D26" s="147"/>
      <c r="E26" s="147"/>
      <c r="F26" s="148"/>
      <c r="G26" s="149"/>
      <c r="H26" s="150">
        <v>1000</v>
      </c>
      <c r="I26" s="115"/>
      <c r="J26" s="151"/>
      <c r="K26" s="560"/>
      <c r="L26" s="560"/>
      <c r="M26" s="106"/>
      <c r="N26" s="100">
        <f t="shared" si="2"/>
        <v>0</v>
      </c>
      <c r="O26" s="114">
        <v>17</v>
      </c>
      <c r="P26" s="115"/>
      <c r="Q26" s="149">
        <f>P26*0.003</f>
        <v>0</v>
      </c>
      <c r="R26" s="152">
        <f t="shared" si="3"/>
        <v>0</v>
      </c>
      <c r="S26" s="565">
        <f t="shared" si="1"/>
        <v>0</v>
      </c>
      <c r="T26" s="565">
        <f t="shared" si="4"/>
        <v>1.3866666666666665</v>
      </c>
      <c r="U26" s="565">
        <f t="shared" si="5"/>
        <v>1.4354337899543379</v>
      </c>
      <c r="V26" s="630">
        <f t="shared" si="6"/>
        <v>7.083333333333333</v>
      </c>
      <c r="W26" s="601">
        <f t="shared" si="7"/>
        <v>7.3271689497716892</v>
      </c>
      <c r="X26" s="601">
        <f t="shared" si="8"/>
        <v>-7.3271689497716892</v>
      </c>
      <c r="Y26" s="601">
        <f t="shared" si="9"/>
        <v>-7.3271689497716892</v>
      </c>
      <c r="Z26" s="601"/>
      <c r="AA26" s="94"/>
      <c r="AB26" s="95"/>
      <c r="AD26" s="95"/>
      <c r="AE26" s="630">
        <f t="shared" si="10"/>
        <v>7.083333333333333</v>
      </c>
      <c r="AF26" s="629"/>
      <c r="AG26" s="629"/>
      <c r="AH26" s="629"/>
      <c r="AI26" s="629"/>
      <c r="AJ26" s="108"/>
      <c r="AK26" s="108"/>
    </row>
    <row r="27" spans="1:37" ht="15" customHeight="1" x14ac:dyDescent="0.2">
      <c r="A27" s="586">
        <v>42424</v>
      </c>
      <c r="B27" s="154"/>
      <c r="C27" s="100"/>
      <c r="D27" s="147"/>
      <c r="E27" s="147"/>
      <c r="F27" s="148"/>
      <c r="G27" s="149"/>
      <c r="H27" s="150">
        <v>1000</v>
      </c>
      <c r="I27" s="115"/>
      <c r="J27" s="151"/>
      <c r="K27" s="560"/>
      <c r="L27" s="560"/>
      <c r="M27" s="106"/>
      <c r="N27" s="100">
        <f t="shared" si="2"/>
        <v>0</v>
      </c>
      <c r="O27" s="114">
        <v>17</v>
      </c>
      <c r="P27" s="115"/>
      <c r="Q27" s="149">
        <f t="shared" ref="Q27:Q32" si="11">P27*0.003</f>
        <v>0</v>
      </c>
      <c r="R27" s="152">
        <f t="shared" si="3"/>
        <v>0</v>
      </c>
      <c r="S27" s="565">
        <f t="shared" si="1"/>
        <v>0</v>
      </c>
      <c r="T27" s="565">
        <f t="shared" si="4"/>
        <v>1.3866666666666665</v>
      </c>
      <c r="U27" s="565">
        <f t="shared" si="5"/>
        <v>1.4354337899543379</v>
      </c>
      <c r="V27" s="630">
        <f t="shared" si="6"/>
        <v>7.083333333333333</v>
      </c>
      <c r="W27" s="601">
        <f t="shared" si="7"/>
        <v>7.3271689497716892</v>
      </c>
      <c r="X27" s="601">
        <f t="shared" si="8"/>
        <v>-7.3271689497716892</v>
      </c>
      <c r="Y27" s="601">
        <f t="shared" si="9"/>
        <v>-7.3271689497716892</v>
      </c>
      <c r="Z27" s="601"/>
      <c r="AA27" s="94"/>
      <c r="AB27" s="95"/>
      <c r="AD27" s="95"/>
      <c r="AE27" s="630">
        <f t="shared" si="10"/>
        <v>7.083333333333333</v>
      </c>
      <c r="AF27" s="629"/>
      <c r="AG27" s="629"/>
      <c r="AH27" s="629"/>
      <c r="AI27" s="629"/>
      <c r="AJ27" s="108"/>
      <c r="AK27" s="108"/>
    </row>
    <row r="28" spans="1:37" ht="15" customHeight="1" x14ac:dyDescent="0.2">
      <c r="A28" s="586">
        <v>42425</v>
      </c>
      <c r="B28" s="154"/>
      <c r="C28" s="100"/>
      <c r="D28" s="147"/>
      <c r="E28" s="147"/>
      <c r="F28" s="148"/>
      <c r="G28" s="149"/>
      <c r="H28" s="150">
        <v>1000</v>
      </c>
      <c r="I28" s="115"/>
      <c r="J28" s="151"/>
      <c r="K28" s="560"/>
      <c r="L28" s="560"/>
      <c r="M28" s="106"/>
      <c r="N28" s="100">
        <f t="shared" si="2"/>
        <v>0</v>
      </c>
      <c r="O28" s="114">
        <v>17</v>
      </c>
      <c r="P28" s="115"/>
      <c r="Q28" s="149">
        <f t="shared" si="11"/>
        <v>0</v>
      </c>
      <c r="R28" s="152">
        <f t="shared" si="3"/>
        <v>0</v>
      </c>
      <c r="S28" s="565">
        <f t="shared" si="1"/>
        <v>0</v>
      </c>
      <c r="T28" s="565">
        <f t="shared" si="4"/>
        <v>1.3866666666666665</v>
      </c>
      <c r="U28" s="565">
        <f t="shared" si="5"/>
        <v>1.4354337899543379</v>
      </c>
      <c r="V28" s="630">
        <f t="shared" si="6"/>
        <v>7.083333333333333</v>
      </c>
      <c r="W28" s="601">
        <f t="shared" si="7"/>
        <v>7.3271689497716892</v>
      </c>
      <c r="X28" s="601">
        <f t="shared" si="8"/>
        <v>-7.3271689497716892</v>
      </c>
      <c r="Y28" s="601">
        <f t="shared" si="9"/>
        <v>-7.3271689497716892</v>
      </c>
      <c r="Z28" s="601"/>
      <c r="AA28" s="94"/>
      <c r="AB28" s="95"/>
      <c r="AD28" s="95"/>
      <c r="AE28" s="630">
        <f t="shared" si="10"/>
        <v>7.083333333333333</v>
      </c>
      <c r="AF28" s="629"/>
      <c r="AG28" s="629"/>
      <c r="AH28" s="629"/>
      <c r="AI28" s="629"/>
      <c r="AJ28" s="108"/>
      <c r="AK28" s="108"/>
    </row>
    <row r="29" spans="1:37" ht="15" customHeight="1" x14ac:dyDescent="0.2">
      <c r="A29" s="586">
        <v>42426</v>
      </c>
      <c r="B29" s="154"/>
      <c r="C29" s="100"/>
      <c r="D29" s="147"/>
      <c r="E29" s="147"/>
      <c r="F29" s="148"/>
      <c r="G29" s="149"/>
      <c r="H29" s="150">
        <v>1000</v>
      </c>
      <c r="I29" s="115"/>
      <c r="J29" s="151"/>
      <c r="K29" s="560"/>
      <c r="L29" s="560"/>
      <c r="M29" s="106"/>
      <c r="N29" s="100">
        <f t="shared" si="2"/>
        <v>0</v>
      </c>
      <c r="O29" s="114">
        <v>17</v>
      </c>
      <c r="P29" s="115"/>
      <c r="Q29" s="149">
        <f t="shared" si="11"/>
        <v>0</v>
      </c>
      <c r="R29" s="152">
        <f t="shared" si="3"/>
        <v>0</v>
      </c>
      <c r="S29" s="565">
        <f t="shared" si="1"/>
        <v>0</v>
      </c>
      <c r="T29" s="565">
        <f t="shared" si="4"/>
        <v>1.3866666666666665</v>
      </c>
      <c r="U29" s="565">
        <f t="shared" si="5"/>
        <v>1.4354337899543379</v>
      </c>
      <c r="V29" s="630">
        <f t="shared" si="6"/>
        <v>7.083333333333333</v>
      </c>
      <c r="W29" s="601">
        <f t="shared" si="7"/>
        <v>7.3271689497716892</v>
      </c>
      <c r="X29" s="601">
        <f t="shared" si="8"/>
        <v>-7.3271689497716892</v>
      </c>
      <c r="Y29" s="601">
        <f t="shared" si="9"/>
        <v>-7.3271689497716892</v>
      </c>
      <c r="Z29" s="601"/>
      <c r="AA29" s="94"/>
      <c r="AB29" s="95"/>
      <c r="AD29" s="95"/>
      <c r="AE29" s="630">
        <f t="shared" si="10"/>
        <v>7.083333333333333</v>
      </c>
      <c r="AF29" s="629"/>
      <c r="AG29" s="629"/>
      <c r="AH29" s="629"/>
      <c r="AI29" s="629"/>
      <c r="AJ29" s="108"/>
      <c r="AK29" s="108"/>
    </row>
    <row r="30" spans="1:37" ht="15" customHeight="1" x14ac:dyDescent="0.2">
      <c r="A30" s="586">
        <v>42427</v>
      </c>
      <c r="B30" s="154"/>
      <c r="C30" s="100"/>
      <c r="D30" s="147"/>
      <c r="E30" s="147"/>
      <c r="F30" s="148"/>
      <c r="G30" s="149"/>
      <c r="H30" s="150">
        <v>1000</v>
      </c>
      <c r="I30" s="115"/>
      <c r="J30" s="151"/>
      <c r="K30" s="560"/>
      <c r="L30" s="560"/>
      <c r="M30" s="106"/>
      <c r="N30" s="100">
        <f t="shared" si="2"/>
        <v>0</v>
      </c>
      <c r="O30" s="114">
        <v>17</v>
      </c>
      <c r="P30" s="115"/>
      <c r="Q30" s="149">
        <f t="shared" si="11"/>
        <v>0</v>
      </c>
      <c r="R30" s="152">
        <f t="shared" si="3"/>
        <v>0</v>
      </c>
      <c r="S30" s="565">
        <f t="shared" si="1"/>
        <v>0</v>
      </c>
      <c r="T30" s="565">
        <f t="shared" si="4"/>
        <v>1.3866666666666665</v>
      </c>
      <c r="U30" s="565">
        <f t="shared" si="5"/>
        <v>1.4354337899543379</v>
      </c>
      <c r="V30" s="630">
        <f t="shared" si="6"/>
        <v>7.083333333333333</v>
      </c>
      <c r="W30" s="601">
        <f t="shared" si="7"/>
        <v>7.3271689497716892</v>
      </c>
      <c r="X30" s="601">
        <f t="shared" si="8"/>
        <v>-7.3271689497716892</v>
      </c>
      <c r="Y30" s="601">
        <f t="shared" si="9"/>
        <v>-7.3271689497716892</v>
      </c>
      <c r="Z30" s="601"/>
      <c r="AA30" s="94"/>
      <c r="AB30" s="95"/>
      <c r="AD30" s="95"/>
      <c r="AE30" s="630">
        <f t="shared" si="10"/>
        <v>7.083333333333333</v>
      </c>
      <c r="AF30" s="629"/>
      <c r="AG30" s="629"/>
      <c r="AH30" s="629"/>
      <c r="AI30" s="629"/>
      <c r="AJ30" s="108"/>
      <c r="AK30" s="108"/>
    </row>
    <row r="31" spans="1:37" ht="15" customHeight="1" x14ac:dyDescent="0.2">
      <c r="A31" s="586">
        <v>42428</v>
      </c>
      <c r="B31" s="154"/>
      <c r="C31" s="100"/>
      <c r="D31" s="147"/>
      <c r="E31" s="147"/>
      <c r="F31" s="148"/>
      <c r="G31" s="149"/>
      <c r="H31" s="150">
        <v>1000</v>
      </c>
      <c r="I31" s="115"/>
      <c r="J31" s="151"/>
      <c r="K31" s="560"/>
      <c r="L31" s="560"/>
      <c r="M31" s="106"/>
      <c r="N31" s="100">
        <f t="shared" si="2"/>
        <v>0</v>
      </c>
      <c r="O31" s="114">
        <v>17</v>
      </c>
      <c r="P31" s="115"/>
      <c r="Q31" s="149">
        <f t="shared" si="11"/>
        <v>0</v>
      </c>
      <c r="R31" s="152">
        <f t="shared" si="3"/>
        <v>0</v>
      </c>
      <c r="S31" s="565">
        <f t="shared" si="1"/>
        <v>0</v>
      </c>
      <c r="T31" s="565">
        <f t="shared" si="4"/>
        <v>1.3866666666666665</v>
      </c>
      <c r="U31" s="565">
        <f t="shared" si="5"/>
        <v>1.4354337899543379</v>
      </c>
      <c r="V31" s="630">
        <f t="shared" si="6"/>
        <v>7.083333333333333</v>
      </c>
      <c r="W31" s="601">
        <f t="shared" si="7"/>
        <v>7.3271689497716892</v>
      </c>
      <c r="X31" s="601">
        <f t="shared" si="8"/>
        <v>-7.3271689497716892</v>
      </c>
      <c r="Y31" s="601">
        <f t="shared" si="9"/>
        <v>-7.3271689497716892</v>
      </c>
      <c r="Z31" s="601"/>
      <c r="AA31" s="94"/>
      <c r="AB31" s="95"/>
      <c r="AD31" s="95"/>
      <c r="AE31" s="630">
        <f t="shared" si="10"/>
        <v>7.083333333333333</v>
      </c>
      <c r="AF31" s="629"/>
      <c r="AG31" s="629"/>
      <c r="AH31" s="629"/>
      <c r="AI31" s="629"/>
      <c r="AJ31" s="108"/>
      <c r="AK31" s="108"/>
    </row>
    <row r="32" spans="1:37" ht="15" customHeight="1" x14ac:dyDescent="0.2">
      <c r="A32" s="586">
        <v>42429</v>
      </c>
      <c r="B32" s="154"/>
      <c r="C32" s="100"/>
      <c r="D32" s="147"/>
      <c r="E32" s="147"/>
      <c r="F32" s="148"/>
      <c r="G32" s="149"/>
      <c r="H32" s="150">
        <v>1000</v>
      </c>
      <c r="I32" s="115"/>
      <c r="J32" s="151"/>
      <c r="K32" s="560"/>
      <c r="L32" s="560"/>
      <c r="M32" s="106"/>
      <c r="N32" s="100">
        <f t="shared" si="2"/>
        <v>0</v>
      </c>
      <c r="O32" s="114">
        <v>17</v>
      </c>
      <c r="P32" s="115"/>
      <c r="Q32" s="149">
        <f t="shared" si="11"/>
        <v>0</v>
      </c>
      <c r="R32" s="152">
        <f t="shared" si="3"/>
        <v>0</v>
      </c>
      <c r="S32" s="565">
        <f t="shared" si="1"/>
        <v>0</v>
      </c>
      <c r="T32" s="565">
        <f t="shared" si="4"/>
        <v>1.3866666666666665</v>
      </c>
      <c r="U32" s="565">
        <f t="shared" si="5"/>
        <v>1.4354337899543379</v>
      </c>
      <c r="V32" s="630">
        <f t="shared" si="6"/>
        <v>7.083333333333333</v>
      </c>
      <c r="W32" s="601">
        <f t="shared" si="7"/>
        <v>7.3271689497716892</v>
      </c>
      <c r="X32" s="601">
        <f t="shared" si="8"/>
        <v>-7.3271689497716892</v>
      </c>
      <c r="Y32" s="601">
        <f t="shared" si="9"/>
        <v>-7.3271689497716892</v>
      </c>
      <c r="Z32" s="601"/>
      <c r="AA32" s="94"/>
      <c r="AB32" s="95"/>
      <c r="AD32" s="95"/>
      <c r="AE32" s="630">
        <f t="shared" si="10"/>
        <v>7.083333333333333</v>
      </c>
      <c r="AF32" s="629"/>
      <c r="AG32" s="629"/>
      <c r="AH32" s="629"/>
      <c r="AI32" s="629"/>
      <c r="AJ32" s="108"/>
      <c r="AK32" s="108"/>
    </row>
    <row r="33" spans="1:37" ht="15" customHeight="1" x14ac:dyDescent="0.2">
      <c r="A33" s="586"/>
      <c r="B33" s="154"/>
      <c r="C33" s="100"/>
      <c r="D33" s="147"/>
      <c r="E33" s="147"/>
      <c r="F33" s="148"/>
      <c r="G33" s="149"/>
      <c r="H33" s="150"/>
      <c r="I33" s="115"/>
      <c r="J33" s="151"/>
      <c r="K33" s="560"/>
      <c r="L33" s="560"/>
      <c r="M33" s="106"/>
      <c r="N33" s="100"/>
      <c r="O33" s="114"/>
      <c r="P33" s="115"/>
      <c r="Q33" s="149"/>
      <c r="R33" s="152"/>
      <c r="S33" s="565"/>
      <c r="T33" s="565"/>
      <c r="U33" s="565"/>
      <c r="V33" s="630"/>
      <c r="W33" s="601"/>
      <c r="X33" s="601"/>
      <c r="Y33" s="601"/>
      <c r="Z33" s="601"/>
      <c r="AA33" s="94"/>
      <c r="AB33" s="95"/>
      <c r="AD33" s="95"/>
      <c r="AE33" s="630">
        <f t="shared" si="10"/>
        <v>0</v>
      </c>
      <c r="AF33" s="629"/>
      <c r="AG33" s="629"/>
      <c r="AH33" s="629"/>
      <c r="AI33" s="629"/>
      <c r="AJ33" s="108"/>
      <c r="AK33" s="108"/>
    </row>
    <row r="34" spans="1:37" ht="15" customHeight="1" x14ac:dyDescent="0.2">
      <c r="A34" s="586"/>
      <c r="B34" s="154"/>
      <c r="C34" s="100"/>
      <c r="D34" s="147"/>
      <c r="E34" s="147"/>
      <c r="F34" s="148"/>
      <c r="G34" s="149"/>
      <c r="H34" s="150"/>
      <c r="I34" s="115"/>
      <c r="J34" s="151"/>
      <c r="K34" s="560"/>
      <c r="L34" s="560"/>
      <c r="M34" s="106"/>
      <c r="N34" s="100"/>
      <c r="O34" s="114"/>
      <c r="P34" s="115"/>
      <c r="Q34" s="149"/>
      <c r="R34" s="152"/>
      <c r="S34" s="565"/>
      <c r="T34" s="565"/>
      <c r="U34" s="565"/>
      <c r="V34" s="630"/>
      <c r="W34" s="601"/>
      <c r="X34" s="601"/>
      <c r="Y34" s="601"/>
      <c r="Z34" s="601"/>
      <c r="AA34" s="94"/>
      <c r="AB34" s="95"/>
      <c r="AD34" s="95"/>
      <c r="AE34" s="630">
        <f t="shared" si="10"/>
        <v>0</v>
      </c>
      <c r="AF34" s="629"/>
      <c r="AG34" s="629"/>
      <c r="AH34" s="629"/>
      <c r="AI34" s="629"/>
      <c r="AJ34" s="108"/>
      <c r="AK34" s="108"/>
    </row>
    <row r="35" spans="1:37" ht="15" customHeight="1" thickBot="1" x14ac:dyDescent="0.25">
      <c r="A35" s="111"/>
      <c r="B35" s="155"/>
      <c r="C35" s="116"/>
      <c r="D35" s="156"/>
      <c r="E35" s="156"/>
      <c r="F35" s="157"/>
      <c r="G35" s="158"/>
      <c r="H35" s="159"/>
      <c r="I35" s="121"/>
      <c r="J35" s="160"/>
      <c r="K35" s="561"/>
      <c r="L35" s="561"/>
      <c r="M35" s="122"/>
      <c r="N35" s="116"/>
      <c r="O35" s="120"/>
      <c r="P35" s="121"/>
      <c r="Q35" s="158"/>
      <c r="R35" s="161"/>
      <c r="AC35" s="110"/>
      <c r="AD35" s="109"/>
      <c r="AE35" s="629"/>
      <c r="AF35" s="629"/>
      <c r="AG35" s="629"/>
      <c r="AH35" s="629"/>
      <c r="AI35" s="629"/>
      <c r="AJ35" s="108"/>
      <c r="AK35" s="108"/>
    </row>
    <row r="36" spans="1:37" ht="15" customHeight="1" x14ac:dyDescent="0.2">
      <c r="A36" s="123" t="s">
        <v>6</v>
      </c>
      <c r="B36" s="162">
        <f>SUM(B4:B35)</f>
        <v>121</v>
      </c>
      <c r="C36" s="100">
        <f>SUM(C4:C35)</f>
        <v>0.87490000000000001</v>
      </c>
      <c r="D36" s="147">
        <f>SUM(D4:D34)</f>
        <v>2</v>
      </c>
      <c r="E36" s="148">
        <f>SUM(E4:E35)</f>
        <v>0</v>
      </c>
      <c r="F36" s="163">
        <f>SUM(F4:F35)</f>
        <v>0</v>
      </c>
      <c r="G36" s="164">
        <f>SUM(G4:G35)</f>
        <v>0</v>
      </c>
      <c r="H36" s="150"/>
      <c r="I36" s="115">
        <f>SUM(I4:I34)</f>
        <v>16385</v>
      </c>
      <c r="J36" s="165"/>
      <c r="K36" s="882">
        <f>J37+K37+L37+M37</f>
        <v>121.75370000000001</v>
      </c>
      <c r="L36" s="882"/>
      <c r="M36" s="166"/>
      <c r="N36" s="167">
        <f>SUM(N4:N35)</f>
        <v>81.925000000000011</v>
      </c>
      <c r="O36" s="114"/>
      <c r="P36" s="115">
        <f>SUM(P4:P34)</f>
        <v>101</v>
      </c>
      <c r="Q36" s="149">
        <f>SUM(Q4:Q35)</f>
        <v>0.3030000000000001</v>
      </c>
      <c r="R36" s="168">
        <f>SUM(R4:R35)</f>
        <v>85.102900000000005</v>
      </c>
      <c r="V36" s="601">
        <f>SUM(V4:V34)</f>
        <v>205.41666666666674</v>
      </c>
      <c r="W36" s="601">
        <f t="shared" ref="W36:Y36" si="12">SUM(W4:W34)</f>
        <v>212.48789954337911</v>
      </c>
      <c r="X36" s="601">
        <f t="shared" si="12"/>
        <v>-139.138699543379</v>
      </c>
      <c r="Y36" s="601">
        <f t="shared" si="12"/>
        <v>-127.38499954337897</v>
      </c>
      <c r="AC36" s="110"/>
      <c r="AD36" s="109"/>
      <c r="AE36" s="110"/>
      <c r="AF36" s="629"/>
      <c r="AG36" s="629"/>
      <c r="AH36" s="629"/>
      <c r="AI36" s="629"/>
      <c r="AJ36" s="108"/>
      <c r="AK36" s="108"/>
    </row>
    <row r="37" spans="1:37" ht="15" customHeight="1" x14ac:dyDescent="0.2">
      <c r="A37" s="124"/>
      <c r="B37" s="430">
        <f>C36+D36</f>
        <v>2.8749000000000002</v>
      </c>
      <c r="C37" s="100"/>
      <c r="D37" s="147"/>
      <c r="E37" s="147"/>
      <c r="F37" s="148"/>
      <c r="G37" s="149"/>
      <c r="H37" s="150"/>
      <c r="I37" s="115"/>
      <c r="J37" s="169">
        <f>SUM(J4:J34)</f>
        <v>0</v>
      </c>
      <c r="K37" s="169">
        <f>SUM(K4:K34)</f>
        <v>110</v>
      </c>
      <c r="L37" s="169">
        <f>SUM(L4:L34)</f>
        <v>11.700000000000001</v>
      </c>
      <c r="M37" s="148">
        <f>SUM(M4:M34)</f>
        <v>5.3699999999999998E-2</v>
      </c>
      <c r="N37" s="148"/>
      <c r="O37" s="114"/>
      <c r="P37" s="115"/>
      <c r="Q37" s="149">
        <v>0.39789999999999998</v>
      </c>
      <c r="R37" s="152">
        <f>Q37+O36</f>
        <v>0.39789999999999998</v>
      </c>
      <c r="AC37" s="110"/>
      <c r="AD37" s="575"/>
      <c r="AE37" s="108"/>
      <c r="AF37" s="629"/>
      <c r="AG37" s="629"/>
      <c r="AH37" s="629"/>
      <c r="AI37" s="629"/>
      <c r="AJ37" s="108"/>
      <c r="AK37" s="108"/>
    </row>
    <row r="38" spans="1:37" ht="15" customHeight="1" x14ac:dyDescent="0.2">
      <c r="A38" s="128" t="s">
        <v>16</v>
      </c>
      <c r="B38" s="129">
        <f>AVERAGE(B4:B35)</f>
        <v>11</v>
      </c>
      <c r="C38" s="130">
        <f>AVERAGE(C4:C35)</f>
        <v>7.9536363636363641E-2</v>
      </c>
      <c r="D38" s="170">
        <f>AVERAGE(D4:D34)</f>
        <v>2</v>
      </c>
      <c r="E38" s="170" t="e">
        <f>AVERAGE(E4:E34)</f>
        <v>#DIV/0!</v>
      </c>
      <c r="F38" s="130" t="e">
        <f>AVERAGE(F4:F34)</f>
        <v>#DIV/0!</v>
      </c>
      <c r="G38" s="171" t="e">
        <f>AVERAGE(G4:G34)</f>
        <v>#DIV/0!</v>
      </c>
      <c r="H38" s="172"/>
      <c r="I38" s="134">
        <f>AVERAGE(I4:I34)</f>
        <v>1489.5454545454545</v>
      </c>
      <c r="J38" s="170" t="e">
        <f>AVERAGE(J4:J35)</f>
        <v>#DIV/0!</v>
      </c>
      <c r="K38" s="170">
        <f>AVERAGE(K4:K35)</f>
        <v>36.666666666666664</v>
      </c>
      <c r="L38" s="170">
        <f>AVERAGE(L4:L35)</f>
        <v>1.6714285714285715</v>
      </c>
      <c r="M38" s="170">
        <f>AVERAGE(M4:M35)</f>
        <v>5.3699999999999998E-2</v>
      </c>
      <c r="N38" s="130">
        <f>AVERAGE(N4:N35)</f>
        <v>2.8250000000000002</v>
      </c>
      <c r="O38" s="133"/>
      <c r="P38" s="134">
        <f>AVERAGE(P4:P34)</f>
        <v>9.1818181818181817</v>
      </c>
      <c r="Q38" s="171">
        <f>AVERAGE(Q4:Q35)</f>
        <v>1.0448275862068968E-2</v>
      </c>
      <c r="R38" s="173">
        <f>AVERAGE(R4:R34)</f>
        <v>2.9345827586206896</v>
      </c>
    </row>
    <row r="39" spans="1:37" s="81" customFormat="1" ht="15" customHeight="1" x14ac:dyDescent="0.2">
      <c r="A39" s="135" t="s">
        <v>15</v>
      </c>
      <c r="B39" s="867">
        <f>C36+D36+E36+N36+Q36-F36-G36-K36-J42+36.6697</f>
        <v>1.8899999999995032E-2</v>
      </c>
      <c r="C39" s="868"/>
      <c r="D39" s="868"/>
      <c r="E39" s="868"/>
      <c r="F39" s="868"/>
      <c r="G39" s="868"/>
      <c r="H39" s="868"/>
      <c r="I39" s="868"/>
      <c r="J39" s="868"/>
      <c r="K39" s="868"/>
      <c r="L39" s="868"/>
      <c r="M39" s="868"/>
      <c r="N39" s="868"/>
      <c r="O39" s="868"/>
      <c r="P39" s="868"/>
      <c r="Q39" s="868"/>
      <c r="R39" s="869"/>
      <c r="AC39" s="881"/>
      <c r="AD39" s="881"/>
      <c r="AE39" s="881"/>
      <c r="AF39" s="881"/>
      <c r="AG39" s="881"/>
      <c r="AH39" s="188"/>
      <c r="AI39" s="188"/>
      <c r="AJ39" s="174"/>
      <c r="AK39" s="174"/>
    </row>
    <row r="40" spans="1:37" ht="15" customHeight="1" x14ac:dyDescent="0.2">
      <c r="A40" s="124" t="s">
        <v>1</v>
      </c>
      <c r="B40" s="863">
        <v>2</v>
      </c>
      <c r="C40" s="864"/>
      <c r="D40" s="864"/>
      <c r="E40" s="864"/>
      <c r="F40" s="864"/>
      <c r="G40" s="864"/>
      <c r="H40" s="864"/>
      <c r="I40" s="864"/>
      <c r="J40" s="864"/>
      <c r="K40" s="864"/>
      <c r="L40" s="864"/>
      <c r="M40" s="864"/>
      <c r="N40" s="864"/>
      <c r="O40" s="864"/>
      <c r="P40" s="864"/>
      <c r="Q40" s="864"/>
      <c r="R40" s="865"/>
      <c r="AC40" s="866"/>
      <c r="AD40" s="866"/>
      <c r="AE40" s="866"/>
      <c r="AF40" s="866"/>
      <c r="AG40" s="866"/>
      <c r="AH40" s="629"/>
      <c r="AI40" s="629"/>
      <c r="AJ40" s="108"/>
      <c r="AK40" s="108"/>
    </row>
    <row r="41" spans="1:37" ht="3" customHeight="1" x14ac:dyDescent="0.2">
      <c r="A41" s="141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1"/>
      <c r="R41" s="143"/>
      <c r="AC41" s="579"/>
      <c r="AD41" s="579"/>
      <c r="AE41" s="579"/>
      <c r="AF41" s="629"/>
      <c r="AG41" s="629"/>
      <c r="AH41" s="629"/>
      <c r="AI41" s="629"/>
      <c r="AJ41" s="579"/>
      <c r="AK41" s="579"/>
    </row>
    <row r="42" spans="1:37" ht="15" customHeight="1" x14ac:dyDescent="0.2">
      <c r="C42" s="153">
        <f>AVERAGE(C4:C33)</f>
        <v>7.9536363636363641E-2</v>
      </c>
      <c r="L42" s="601">
        <f>AVERAGE(L4:L34)</f>
        <v>1.6714285714285715</v>
      </c>
    </row>
    <row r="44" spans="1:37" ht="15" customHeight="1" x14ac:dyDescent="0.2">
      <c r="J44" s="582" t="s">
        <v>201</v>
      </c>
      <c r="K44" s="582" t="s">
        <v>235</v>
      </c>
      <c r="L44" s="582" t="s">
        <v>225</v>
      </c>
    </row>
    <row r="45" spans="1:37" ht="15" customHeight="1" x14ac:dyDescent="0.2">
      <c r="G45" s="259"/>
      <c r="H45" s="465"/>
      <c r="J45" s="582">
        <v>30</v>
      </c>
      <c r="K45" s="259">
        <v>0.25</v>
      </c>
      <c r="L45" s="465">
        <f>K45/J45/0.005</f>
        <v>1.6666666666666665</v>
      </c>
    </row>
    <row r="46" spans="1:37" ht="15" customHeight="1" x14ac:dyDescent="0.2">
      <c r="G46" s="259"/>
      <c r="H46" s="465"/>
      <c r="J46" s="582">
        <v>60</v>
      </c>
      <c r="K46" s="259">
        <v>0.45</v>
      </c>
      <c r="L46" s="465">
        <f>K46/J46/0.005</f>
        <v>1.5</v>
      </c>
    </row>
    <row r="47" spans="1:37" ht="15" customHeight="1" x14ac:dyDescent="0.2">
      <c r="G47" s="259"/>
      <c r="H47" s="465"/>
      <c r="J47" s="582">
        <v>90</v>
      </c>
      <c r="K47" s="259">
        <v>0.6</v>
      </c>
      <c r="L47" s="465">
        <f>K47/J47/0.005</f>
        <v>1.3333333333333333</v>
      </c>
    </row>
    <row r="48" spans="1:37" ht="15" customHeight="1" x14ac:dyDescent="0.2">
      <c r="G48" s="259"/>
      <c r="H48" s="465"/>
    </row>
    <row r="51" spans="9:12" ht="15" customHeight="1" x14ac:dyDescent="0.2">
      <c r="I51" s="578" t="s">
        <v>238</v>
      </c>
      <c r="K51" s="259">
        <f>0.2+0.48</f>
        <v>0.67999999999999994</v>
      </c>
      <c r="L51" s="578">
        <f>(K51/(30+90))/0.005</f>
        <v>1.1333333333333333</v>
      </c>
    </row>
    <row r="52" spans="9:12" ht="15" customHeight="1" x14ac:dyDescent="0.2">
      <c r="I52" s="578" t="s">
        <v>239</v>
      </c>
      <c r="K52" s="259">
        <f>0.2+0.48+0.48</f>
        <v>1.1599999999999999</v>
      </c>
      <c r="L52" s="578">
        <f>(K52/(30+90+90))/0.005</f>
        <v>1.1047619047619046</v>
      </c>
    </row>
    <row r="53" spans="9:12" ht="15" customHeight="1" x14ac:dyDescent="0.2">
      <c r="I53" s="578" t="s">
        <v>240</v>
      </c>
      <c r="K53" s="259">
        <f>K45+3*K47</f>
        <v>2.0499999999999998</v>
      </c>
      <c r="L53" s="578">
        <f>(K53/(30+3*90))/0.005</f>
        <v>1.3666666666666665</v>
      </c>
    </row>
    <row r="54" spans="9:12" ht="15" customHeight="1" x14ac:dyDescent="0.2">
      <c r="I54" s="578" t="s">
        <v>241</v>
      </c>
      <c r="K54" s="259">
        <f>K45+4*K47</f>
        <v>2.65</v>
      </c>
      <c r="L54" s="578">
        <f>(K54/(30+4*90))/0.005</f>
        <v>1.3589743589743588</v>
      </c>
    </row>
    <row r="55" spans="9:12" ht="15" customHeight="1" x14ac:dyDescent="0.2">
      <c r="I55" s="600" t="s">
        <v>242</v>
      </c>
      <c r="K55" s="259">
        <f>K45+5*K47</f>
        <v>3.25</v>
      </c>
      <c r="L55" s="600">
        <f>(K55/(30+5*90))/0.005</f>
        <v>1.3541666666666667</v>
      </c>
    </row>
    <row r="56" spans="9:12" ht="15" customHeight="1" x14ac:dyDescent="0.2">
      <c r="I56" s="600" t="s">
        <v>243</v>
      </c>
      <c r="K56" s="259">
        <f>K45+6*K47</f>
        <v>3.8499999999999996</v>
      </c>
      <c r="L56" s="600">
        <f>(K56/(30+6*90))/0.005</f>
        <v>1.3508771929824559</v>
      </c>
    </row>
    <row r="57" spans="9:12" ht="15" customHeight="1" x14ac:dyDescent="0.2">
      <c r="I57" s="600" t="s">
        <v>244</v>
      </c>
      <c r="K57" s="259">
        <f>K45+7*K47</f>
        <v>4.45</v>
      </c>
      <c r="L57" s="600">
        <f>(K57/(30+7*90))/0.005</f>
        <v>1.3484848484848484</v>
      </c>
    </row>
    <row r="58" spans="9:12" ht="15" customHeight="1" x14ac:dyDescent="0.2">
      <c r="I58" s="600" t="s">
        <v>245</v>
      </c>
      <c r="K58" s="259">
        <f>K45+8*K47</f>
        <v>5.05</v>
      </c>
      <c r="L58" s="600">
        <f>(K58/(30+8*90))/0.005</f>
        <v>1.3466666666666667</v>
      </c>
    </row>
    <row r="59" spans="9:12" ht="15" customHeight="1" x14ac:dyDescent="0.2">
      <c r="I59" s="600" t="s">
        <v>246</v>
      </c>
      <c r="K59" s="259">
        <f>K45+9*K47</f>
        <v>5.6499999999999995</v>
      </c>
      <c r="L59" s="600">
        <f>(K59/(30+9*90))/0.005</f>
        <v>1.3452380952380951</v>
      </c>
    </row>
    <row r="60" spans="9:12" ht="15" customHeight="1" x14ac:dyDescent="0.2">
      <c r="I60" s="600" t="s">
        <v>247</v>
      </c>
      <c r="K60" s="259">
        <f>K45+10*K47</f>
        <v>6.25</v>
      </c>
      <c r="L60" s="600">
        <f>(K60/(30+10*90))/0.005</f>
        <v>1.3440860215053763</v>
      </c>
    </row>
    <row r="61" spans="9:12" ht="15" customHeight="1" x14ac:dyDescent="0.2">
      <c r="I61" s="600" t="s">
        <v>248</v>
      </c>
      <c r="K61" s="259">
        <f>K45+11*K47</f>
        <v>6.85</v>
      </c>
      <c r="L61" s="600">
        <f>(K61/(30+11*90))/0.005</f>
        <v>1.3431372549019607</v>
      </c>
    </row>
    <row r="62" spans="9:12" ht="15" customHeight="1" x14ac:dyDescent="0.2">
      <c r="I62" s="600" t="s">
        <v>249</v>
      </c>
      <c r="K62" s="259">
        <f>$K$45+12*$K$47</f>
        <v>7.4499999999999993</v>
      </c>
      <c r="L62" s="600">
        <f>(K62/(30+12*90))/0.005</f>
        <v>1.3423423423423422</v>
      </c>
    </row>
    <row r="63" spans="9:12" ht="15" customHeight="1" x14ac:dyDescent="0.2">
      <c r="I63" s="600" t="s">
        <v>250</v>
      </c>
      <c r="K63" s="259">
        <f>$K$45+13*$K$47</f>
        <v>8.0500000000000007</v>
      </c>
      <c r="L63" s="600">
        <f>(K63/(30+13*90))/0.005</f>
        <v>1.3416666666666666</v>
      </c>
    </row>
    <row r="64" spans="9:12" ht="15" customHeight="1" x14ac:dyDescent="0.2">
      <c r="I64" s="600" t="s">
        <v>251</v>
      </c>
      <c r="K64" s="259">
        <f>$K$45+14*$K$47</f>
        <v>8.65</v>
      </c>
      <c r="L64" s="600">
        <f>(K64/(30+14*90))/0.005</f>
        <v>1.3410852713178294</v>
      </c>
    </row>
    <row r="65" spans="9:12" ht="15" customHeight="1" x14ac:dyDescent="0.2">
      <c r="I65" s="600" t="s">
        <v>252</v>
      </c>
      <c r="K65" s="259">
        <f>$K$45+15*$K$47</f>
        <v>9.25</v>
      </c>
      <c r="L65" s="600">
        <f>(K65/(30+15*90))/0.005</f>
        <v>1.3405797101449275</v>
      </c>
    </row>
    <row r="66" spans="9:12" ht="15" customHeight="1" x14ac:dyDescent="0.2">
      <c r="I66" s="600" t="s">
        <v>253</v>
      </c>
      <c r="K66" s="259">
        <f>$K$45+16*$K$47</f>
        <v>9.85</v>
      </c>
      <c r="L66" s="600">
        <f>(K66/(30+16*90))/0.005</f>
        <v>1.3401360544217686</v>
      </c>
    </row>
    <row r="67" spans="9:12" ht="15" customHeight="1" x14ac:dyDescent="0.2">
      <c r="I67" s="600" t="s">
        <v>254</v>
      </c>
      <c r="K67" s="259">
        <f>$K$45+17*$K$47</f>
        <v>10.45</v>
      </c>
      <c r="L67" s="600">
        <f>(K67/(30+17*90))/0.005</f>
        <v>1.3397435897435896</v>
      </c>
    </row>
    <row r="68" spans="9:12" ht="15" customHeight="1" x14ac:dyDescent="0.2">
      <c r="I68" s="600" t="s">
        <v>255</v>
      </c>
      <c r="K68" s="259">
        <f>$K$45+18*$K$47</f>
        <v>11.049999999999999</v>
      </c>
      <c r="L68" s="600">
        <f>(K68/(30+18*90))/0.005</f>
        <v>1.3393939393939391</v>
      </c>
    </row>
    <row r="69" spans="9:12" ht="15" customHeight="1" x14ac:dyDescent="0.2">
      <c r="I69" s="600" t="s">
        <v>256</v>
      </c>
      <c r="K69" s="259">
        <f>$K$45+19*$K$47</f>
        <v>11.65</v>
      </c>
      <c r="L69" s="600">
        <f>(K69/(30+19*90))/0.005</f>
        <v>1.3390804597701149</v>
      </c>
    </row>
    <row r="70" spans="9:12" ht="15" customHeight="1" x14ac:dyDescent="0.2">
      <c r="I70" s="600" t="s">
        <v>257</v>
      </c>
      <c r="K70" s="259">
        <f>$K$45+20*$K$47</f>
        <v>12.25</v>
      </c>
      <c r="L70" s="600">
        <f>(K70/(30+20*90))/0.005</f>
        <v>1.3387978142076502</v>
      </c>
    </row>
    <row r="71" spans="9:12" ht="15" customHeight="1" x14ac:dyDescent="0.2">
      <c r="I71" s="600" t="s">
        <v>258</v>
      </c>
      <c r="K71" s="259">
        <f>$K$45+21*$K$47</f>
        <v>12.85</v>
      </c>
      <c r="L71" s="600">
        <f>(K71/(30+21*90))/0.005</f>
        <v>1.3385416666666667</v>
      </c>
    </row>
    <row r="72" spans="9:12" ht="15" customHeight="1" x14ac:dyDescent="0.2">
      <c r="I72" s="600" t="s">
        <v>259</v>
      </c>
      <c r="K72" s="259">
        <f>$K$45+22*$K$47</f>
        <v>13.45</v>
      </c>
      <c r="L72" s="600">
        <f>(K72/(30+22*90))/0.005</f>
        <v>1.3383084577114428</v>
      </c>
    </row>
    <row r="73" spans="9:12" ht="15" customHeight="1" x14ac:dyDescent="0.2">
      <c r="I73" s="600" t="s">
        <v>260</v>
      </c>
      <c r="K73" s="259">
        <f>$K$45+23*$K$47</f>
        <v>14.049999999999999</v>
      </c>
      <c r="L73" s="600">
        <f>(K73/(30+23*90))/0.005</f>
        <v>1.338095238095238</v>
      </c>
    </row>
    <row r="74" spans="9:12" ht="15" customHeight="1" x14ac:dyDescent="0.2">
      <c r="I74" s="600" t="s">
        <v>261</v>
      </c>
      <c r="K74" s="259">
        <f>$K$45+24*$K$47</f>
        <v>14.649999999999999</v>
      </c>
      <c r="L74" s="600">
        <f>(K74/(30+24*90))/0.005</f>
        <v>1.3378995433789953</v>
      </c>
    </row>
    <row r="75" spans="9:12" ht="15" customHeight="1" x14ac:dyDescent="0.2">
      <c r="I75" s="600" t="s">
        <v>262</v>
      </c>
      <c r="K75" s="259">
        <f>$K$45+25*$K$47</f>
        <v>15.25</v>
      </c>
      <c r="L75" s="600">
        <f>(K75/(30+25*90))/0.005</f>
        <v>1.3377192982456141</v>
      </c>
    </row>
    <row r="76" spans="9:12" ht="15" customHeight="1" x14ac:dyDescent="0.2">
      <c r="I76" s="600" t="s">
        <v>263</v>
      </c>
      <c r="K76" s="259">
        <f>$K$45+26*$K$47</f>
        <v>15.85</v>
      </c>
      <c r="L76" s="600">
        <f>(K76/(30+26*90))/0.005</f>
        <v>1.3375527426160339</v>
      </c>
    </row>
    <row r="77" spans="9:12" ht="15" customHeight="1" x14ac:dyDescent="0.2">
      <c r="I77" s="600" t="s">
        <v>264</v>
      </c>
      <c r="K77" s="259">
        <f>$K$45+27*$K$47</f>
        <v>16.45</v>
      </c>
      <c r="L77" s="600">
        <f>(K77/(30+27*90))/0.005</f>
        <v>1.3373983739837396</v>
      </c>
    </row>
    <row r="78" spans="9:12" ht="15" customHeight="1" x14ac:dyDescent="0.2">
      <c r="I78" s="600" t="s">
        <v>265</v>
      </c>
      <c r="K78" s="259">
        <f>$K$45+28*$K$47</f>
        <v>17.05</v>
      </c>
      <c r="L78" s="600">
        <f>(K78/(30+28*90))/0.005</f>
        <v>1.3372549019607844</v>
      </c>
    </row>
    <row r="79" spans="9:12" ht="15" customHeight="1" x14ac:dyDescent="0.2">
      <c r="I79" s="600" t="s">
        <v>266</v>
      </c>
      <c r="K79" s="259">
        <f>$K$45+29*$K$47</f>
        <v>17.649999999999999</v>
      </c>
      <c r="L79" s="600">
        <f>(K79/(30+29*90))/0.005</f>
        <v>1.3371212121212119</v>
      </c>
    </row>
    <row r="80" spans="9:12" ht="15" customHeight="1" x14ac:dyDescent="0.2">
      <c r="I80" s="600" t="s">
        <v>267</v>
      </c>
      <c r="K80" s="259">
        <f>$K$45+30*$K$47</f>
        <v>18.25</v>
      </c>
      <c r="L80" s="600">
        <f>(K80/(30+30*90))/0.005</f>
        <v>1.3369963369963369</v>
      </c>
    </row>
  </sheetData>
  <mergeCells count="17">
    <mergeCell ref="W1:W3"/>
    <mergeCell ref="X1:X3"/>
    <mergeCell ref="Y1:Y3"/>
    <mergeCell ref="T2:T3"/>
    <mergeCell ref="S2:S3"/>
    <mergeCell ref="U2:U3"/>
    <mergeCell ref="V1:V3"/>
    <mergeCell ref="B1:R1"/>
    <mergeCell ref="B2:G2"/>
    <mergeCell ref="H2:N2"/>
    <mergeCell ref="O2:Q2"/>
    <mergeCell ref="R2:R3"/>
    <mergeCell ref="K36:L36"/>
    <mergeCell ref="B39:R39"/>
    <mergeCell ref="AC39:AG39"/>
    <mergeCell ref="B40:R40"/>
    <mergeCell ref="AC40:AG40"/>
  </mergeCells>
  <conditionalFormatting sqref="S4:S34">
    <cfRule type="cellIs" dxfId="33" priority="3" operator="lessThan">
      <formula>$T4</formula>
    </cfRule>
    <cfRule type="cellIs" dxfId="32" priority="4" operator="greaterThan">
      <formula>$T4</formula>
    </cfRule>
  </conditionalFormatting>
  <conditionalFormatting sqref="S1">
    <cfRule type="cellIs" dxfId="31" priority="1" operator="lessThan">
      <formula>$T$1</formula>
    </cfRule>
    <cfRule type="cellIs" dxfId="30" priority="2" operator="greaterThan">
      <formula>$T$1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6" orientation="landscape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B588"/>
  <sheetViews>
    <sheetView showGridLines="0" showRuler="0" showWhiteSpace="0" view="pageLayout" zoomScale="90" zoomScaleNormal="85" zoomScalePageLayoutView="90" workbookViewId="0">
      <selection activeCell="B21" sqref="B21:B32"/>
    </sheetView>
  </sheetViews>
  <sheetFormatPr baseColWidth="10" defaultColWidth="8.5" defaultRowHeight="15" customHeight="1" x14ac:dyDescent="0.2"/>
  <cols>
    <col min="1" max="1" width="15.5" style="704" customWidth="1"/>
    <col min="2" max="2" width="10" style="704" customWidth="1"/>
    <col min="3" max="6" width="14.25" style="704" customWidth="1"/>
    <col min="7" max="7" width="10" style="704" customWidth="1"/>
    <col min="8" max="9" width="14.25" style="704" customWidth="1"/>
    <col min="10" max="10" width="2.625" style="704" customWidth="1"/>
    <col min="11" max="11" width="15.375" style="704" customWidth="1"/>
    <col min="12" max="12" width="11.125" style="704" customWidth="1"/>
    <col min="13" max="13" width="9.25" style="704" customWidth="1"/>
    <col min="14" max="14" width="7.5" style="704" customWidth="1"/>
    <col min="15" max="15" width="7.375" style="704" customWidth="1"/>
    <col min="16" max="16" width="2.625" style="704" customWidth="1"/>
    <col min="17" max="17" width="13" style="202" customWidth="1"/>
    <col min="18" max="18" width="10" style="202" customWidth="1"/>
    <col min="19" max="22" width="13.5" style="202" customWidth="1"/>
    <col min="23" max="23" width="10" style="347" customWidth="1"/>
    <col min="24" max="24" width="8.625" style="347" customWidth="1"/>
    <col min="25" max="25" width="12.25" style="347" customWidth="1"/>
    <col min="26" max="26" width="8.625" style="347" customWidth="1"/>
    <col min="27" max="29" width="12.25" style="347" customWidth="1"/>
    <col min="30" max="30" width="8.625" style="347" customWidth="1"/>
    <col min="31" max="31" width="12.25" style="347" customWidth="1"/>
    <col min="32" max="32" width="14.25" style="347" customWidth="1"/>
    <col min="33" max="33" width="15.5" style="347" customWidth="1"/>
    <col min="34" max="35" width="8.75" style="347" customWidth="1"/>
    <col min="36" max="39" width="12.25" style="347" customWidth="1"/>
    <col min="40" max="40" width="8.75" style="347" customWidth="1"/>
    <col min="41" max="41" width="12.125" style="347" customWidth="1"/>
    <col min="42" max="42" width="14.125" style="347" customWidth="1"/>
    <col min="43" max="45" width="8.75" style="347" customWidth="1"/>
    <col min="46" max="49" width="12.25" style="347" customWidth="1"/>
    <col min="50" max="50" width="8.75" style="314" customWidth="1"/>
    <col min="51" max="51" width="10.875" style="212" customWidth="1"/>
    <col min="52" max="52" width="14.25" style="202" customWidth="1"/>
    <col min="53" max="53" width="15.5" style="704" customWidth="1"/>
    <col min="54" max="54" width="12.75" style="704" customWidth="1"/>
    <col min="55" max="55" width="3.5" style="704" customWidth="1"/>
    <col min="56" max="56" width="6.625" style="704" customWidth="1"/>
    <col min="57" max="59" width="15.5" style="704" customWidth="1"/>
    <col min="60" max="60" width="11.625" style="704" customWidth="1"/>
    <col min="61" max="61" width="14.125" style="704" customWidth="1"/>
    <col min="62" max="62" width="13.375" style="704" customWidth="1"/>
    <col min="63" max="63" width="11.625" style="704" customWidth="1"/>
    <col min="64" max="64" width="11" style="704" customWidth="1"/>
    <col min="65" max="65" width="12.5" style="704" customWidth="1"/>
    <col min="66" max="66" width="14.125" style="704" customWidth="1"/>
    <col min="67" max="67" width="9.625" style="704" customWidth="1"/>
    <col min="68" max="68" width="9" style="704" customWidth="1"/>
    <col min="69" max="69" width="8.375" style="704" customWidth="1"/>
    <col min="70" max="70" width="14.25" style="704" customWidth="1"/>
    <col min="71" max="71" width="8.75" style="704" customWidth="1"/>
    <col min="72" max="16384" width="8.5" style="704"/>
  </cols>
  <sheetData>
    <row r="1" spans="1:76" s="702" customFormat="1" ht="15" customHeight="1" thickBot="1" x14ac:dyDescent="0.25">
      <c r="A1" s="79"/>
      <c r="B1" s="883" t="s">
        <v>293</v>
      </c>
      <c r="C1" s="884"/>
      <c r="D1" s="884"/>
      <c r="E1" s="884"/>
      <c r="F1" s="884"/>
      <c r="G1" s="884"/>
      <c r="H1" s="884"/>
      <c r="I1" s="885"/>
      <c r="K1" s="876" t="s">
        <v>143</v>
      </c>
      <c r="L1" s="81" t="s">
        <v>97</v>
      </c>
      <c r="M1" s="82">
        <f>SUM(M4:M34)</f>
        <v>0</v>
      </c>
      <c r="N1" s="81"/>
      <c r="O1" s="83">
        <f>SUM(O4:O30)</f>
        <v>0</v>
      </c>
      <c r="Q1" s="937"/>
      <c r="R1" s="937"/>
      <c r="S1" s="937"/>
      <c r="T1" s="937"/>
      <c r="U1" s="937"/>
      <c r="V1" s="937"/>
      <c r="W1" s="937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P1" s="355"/>
      <c r="AQ1" s="355"/>
      <c r="AR1" s="355"/>
      <c r="AS1" s="355"/>
      <c r="AT1" s="355"/>
      <c r="AU1" s="355"/>
      <c r="AV1" s="355"/>
      <c r="AW1" s="355"/>
      <c r="AX1" s="701"/>
      <c r="AY1" s="356"/>
      <c r="AZ1" s="701"/>
      <c r="BA1" s="84"/>
      <c r="BB1" s="84"/>
      <c r="BC1" s="84"/>
      <c r="BD1" s="84"/>
      <c r="BE1" s="84"/>
      <c r="BF1" s="84"/>
      <c r="BG1" s="84"/>
      <c r="BH1" s="84"/>
      <c r="BO1" s="701"/>
      <c r="BP1" s="701"/>
      <c r="BQ1" s="84"/>
      <c r="BR1" s="84"/>
      <c r="BS1" s="84"/>
      <c r="BT1" s="84"/>
      <c r="BU1" s="701"/>
      <c r="BV1" s="701"/>
      <c r="BW1" s="701"/>
      <c r="BX1" s="701"/>
    </row>
    <row r="2" spans="1:76" s="702" customFormat="1" ht="15" customHeight="1" thickBot="1" x14ac:dyDescent="0.25">
      <c r="A2" s="79"/>
      <c r="B2" s="870" t="s">
        <v>288</v>
      </c>
      <c r="C2" s="871"/>
      <c r="D2" s="871"/>
      <c r="E2" s="871"/>
      <c r="F2" s="872"/>
      <c r="G2" s="871" t="s">
        <v>14</v>
      </c>
      <c r="H2" s="872"/>
      <c r="I2" s="873" t="s">
        <v>12</v>
      </c>
      <c r="K2" s="876"/>
      <c r="L2" s="81"/>
      <c r="M2" s="81"/>
      <c r="N2" s="81"/>
      <c r="O2" s="84"/>
      <c r="Q2" s="706"/>
      <c r="R2" s="202"/>
      <c r="S2" s="202"/>
      <c r="T2" s="202"/>
      <c r="U2" s="706"/>
      <c r="V2" s="706"/>
      <c r="W2" s="706"/>
      <c r="X2" s="355"/>
      <c r="Y2" s="355"/>
      <c r="Z2" s="355"/>
      <c r="AA2" s="355"/>
      <c r="AB2" s="355"/>
      <c r="AC2" s="355"/>
      <c r="AD2" s="355"/>
      <c r="AE2" s="357"/>
      <c r="AF2" s="355"/>
      <c r="AG2" s="355"/>
      <c r="AH2" s="355"/>
      <c r="AI2" s="355"/>
      <c r="AJ2" s="355"/>
      <c r="AK2" s="355"/>
      <c r="AL2" s="355"/>
      <c r="AM2" s="355"/>
      <c r="AN2" s="357"/>
      <c r="AO2" s="355"/>
      <c r="AP2" s="355"/>
      <c r="AQ2" s="355"/>
      <c r="AR2" s="355"/>
      <c r="AS2" s="355"/>
      <c r="AT2" s="355"/>
      <c r="AU2" s="355"/>
      <c r="AV2" s="355"/>
      <c r="AW2" s="357"/>
      <c r="AX2" s="701"/>
      <c r="AY2" s="356"/>
      <c r="AZ2" s="86"/>
      <c r="BA2" s="701"/>
      <c r="BB2" s="701"/>
      <c r="BC2" s="701"/>
      <c r="BD2" s="701"/>
      <c r="BO2" s="701"/>
      <c r="BP2" s="701"/>
      <c r="BQ2" s="84"/>
      <c r="BR2" s="84"/>
      <c r="BS2" s="84"/>
      <c r="BT2" s="86"/>
      <c r="BU2" s="701"/>
      <c r="BV2" s="701"/>
      <c r="BW2" s="701"/>
      <c r="BX2" s="701"/>
    </row>
    <row r="3" spans="1:76" ht="15.75" thickBot="1" x14ac:dyDescent="0.25">
      <c r="A3" s="416"/>
      <c r="B3" s="417" t="s">
        <v>218</v>
      </c>
      <c r="C3" s="145" t="s">
        <v>17</v>
      </c>
      <c r="D3" s="90" t="s">
        <v>128</v>
      </c>
      <c r="E3" s="90" t="s">
        <v>111</v>
      </c>
      <c r="F3" s="92" t="s">
        <v>30</v>
      </c>
      <c r="G3" s="89" t="s">
        <v>85</v>
      </c>
      <c r="H3" s="144" t="s">
        <v>11</v>
      </c>
      <c r="I3" s="874"/>
      <c r="K3" s="581">
        <v>0.15</v>
      </c>
      <c r="L3" s="81" t="s">
        <v>41</v>
      </c>
      <c r="M3" s="81" t="s">
        <v>48</v>
      </c>
      <c r="N3" s="81" t="s">
        <v>49</v>
      </c>
      <c r="O3" s="701" t="s">
        <v>44</v>
      </c>
      <c r="Q3" s="706"/>
      <c r="U3" s="706"/>
      <c r="V3" s="706"/>
      <c r="W3" s="706"/>
      <c r="Y3" s="361"/>
      <c r="Z3" s="361"/>
      <c r="AE3" s="357"/>
      <c r="AH3" s="361"/>
      <c r="AI3" s="361"/>
      <c r="AJ3" s="361"/>
      <c r="AN3" s="357"/>
      <c r="AW3" s="357"/>
      <c r="AX3" s="705"/>
      <c r="AY3" s="356"/>
      <c r="AZ3" s="86"/>
      <c r="BA3" s="705"/>
      <c r="BB3" s="705"/>
      <c r="BC3" s="705"/>
      <c r="BD3" s="705"/>
      <c r="BE3" s="312"/>
      <c r="BF3" s="312"/>
      <c r="BG3" s="312"/>
      <c r="BH3" s="312"/>
      <c r="BI3" s="312"/>
      <c r="BJ3" s="312"/>
      <c r="BK3" s="312"/>
      <c r="BL3" s="312"/>
      <c r="BM3" s="312"/>
      <c r="BN3" s="312"/>
      <c r="BO3" s="705"/>
      <c r="BP3" s="705"/>
      <c r="BQ3" s="705"/>
      <c r="BR3" s="705"/>
      <c r="BS3" s="705"/>
      <c r="BT3" s="86"/>
      <c r="BU3" s="705"/>
      <c r="BV3" s="705"/>
      <c r="BW3" s="705"/>
      <c r="BX3" s="705"/>
    </row>
    <row r="4" spans="1:76" ht="15" customHeight="1" x14ac:dyDescent="0.2">
      <c r="A4" s="646">
        <v>42401</v>
      </c>
      <c r="B4" s="154">
        <v>9</v>
      </c>
      <c r="C4" s="126"/>
      <c r="D4" s="419"/>
      <c r="E4" s="147"/>
      <c r="F4" s="420">
        <f t="shared" ref="F4:F30" si="0">E4/(B4*25)</f>
        <v>0</v>
      </c>
      <c r="G4" s="101">
        <v>0</v>
      </c>
      <c r="H4" s="149">
        <v>0</v>
      </c>
      <c r="I4" s="152">
        <f>E4+H4</f>
        <v>0</v>
      </c>
      <c r="K4" s="580">
        <f>I4*$K$3</f>
        <v>0</v>
      </c>
      <c r="L4" s="94"/>
      <c r="M4" s="95"/>
      <c r="O4" s="95"/>
      <c r="R4" s="453"/>
      <c r="S4" s="711"/>
      <c r="T4" s="711"/>
      <c r="U4" s="711"/>
      <c r="V4" s="711"/>
      <c r="W4" s="699"/>
      <c r="X4" s="364"/>
      <c r="Y4" s="361"/>
      <c r="Z4" s="361"/>
      <c r="AA4" s="364"/>
      <c r="AB4" s="364"/>
      <c r="AC4" s="361"/>
      <c r="AD4" s="361"/>
      <c r="AE4" s="361"/>
      <c r="AF4" s="364"/>
      <c r="AG4" s="364"/>
      <c r="AH4" s="361"/>
      <c r="AI4" s="361"/>
      <c r="AJ4" s="361"/>
      <c r="AK4" s="361"/>
      <c r="AL4" s="361"/>
      <c r="AM4" s="361"/>
      <c r="AN4" s="361"/>
      <c r="AO4" s="364"/>
      <c r="AP4" s="361"/>
      <c r="AQ4" s="344"/>
      <c r="AR4" s="364"/>
      <c r="AS4" s="364"/>
      <c r="AT4" s="361"/>
      <c r="AU4" s="361"/>
      <c r="AV4" s="361"/>
      <c r="AW4" s="361"/>
      <c r="AX4" s="108"/>
      <c r="AY4" s="356"/>
      <c r="AZ4" s="109"/>
      <c r="BA4" s="110"/>
      <c r="BB4" s="110"/>
      <c r="BC4" s="109"/>
      <c r="BD4" s="108"/>
      <c r="BE4" s="312"/>
      <c r="BF4" s="312"/>
      <c r="BG4" s="312"/>
      <c r="BH4" s="312"/>
      <c r="BI4" s="312"/>
      <c r="BJ4" s="312"/>
      <c r="BK4" s="312"/>
      <c r="BL4" s="312"/>
      <c r="BM4" s="312"/>
      <c r="BN4" s="312"/>
      <c r="BO4" s="109"/>
      <c r="BP4" s="109"/>
      <c r="BQ4" s="109"/>
      <c r="BR4" s="108"/>
      <c r="BS4" s="109"/>
      <c r="BT4" s="109"/>
      <c r="BU4" s="705"/>
      <c r="BV4" s="110"/>
      <c r="BW4" s="108"/>
      <c r="BX4" s="108"/>
    </row>
    <row r="5" spans="1:76" ht="15" customHeight="1" x14ac:dyDescent="0.2">
      <c r="A5" s="586">
        <v>42402</v>
      </c>
      <c r="B5" s="154">
        <v>9</v>
      </c>
      <c r="C5" s="126"/>
      <c r="D5" s="419"/>
      <c r="E5" s="147"/>
      <c r="F5" s="420">
        <f t="shared" si="0"/>
        <v>0</v>
      </c>
      <c r="G5" s="101"/>
      <c r="H5" s="149"/>
      <c r="I5" s="152">
        <f t="shared" ref="I5:I34" si="1">E5+H5</f>
        <v>0</v>
      </c>
      <c r="K5" s="580">
        <f t="shared" ref="K5:K32" si="2">I5*$K$3</f>
        <v>0</v>
      </c>
      <c r="L5" s="94"/>
      <c r="M5" s="95"/>
      <c r="O5" s="95"/>
      <c r="R5" s="453"/>
      <c r="S5" s="711"/>
      <c r="T5" s="711"/>
      <c r="U5" s="711"/>
      <c r="V5" s="711"/>
      <c r="W5" s="281"/>
      <c r="X5" s="364"/>
      <c r="Y5" s="361"/>
      <c r="Z5" s="361"/>
      <c r="AA5" s="364"/>
      <c r="AB5" s="364"/>
      <c r="AC5" s="361"/>
      <c r="AD5" s="361"/>
      <c r="AE5" s="361"/>
      <c r="AF5" s="364"/>
      <c r="AG5" s="364"/>
      <c r="AH5" s="361"/>
      <c r="AI5" s="361"/>
      <c r="AJ5" s="361"/>
      <c r="AK5" s="361"/>
      <c r="AL5" s="361"/>
      <c r="AM5" s="361"/>
      <c r="AN5" s="361"/>
      <c r="AO5" s="364"/>
      <c r="AP5" s="361"/>
      <c r="AQ5" s="344"/>
      <c r="AR5" s="364"/>
      <c r="AS5" s="364"/>
      <c r="AT5" s="361"/>
      <c r="AU5" s="361"/>
      <c r="AV5" s="361"/>
      <c r="AW5" s="361"/>
      <c r="AX5" s="108"/>
      <c r="AY5" s="356"/>
      <c r="AZ5" s="109"/>
      <c r="BA5" s="110"/>
      <c r="BB5" s="110"/>
      <c r="BC5" s="109"/>
      <c r="BD5" s="108"/>
      <c r="BE5" s="312"/>
      <c r="BF5" s="312"/>
      <c r="BG5" s="312"/>
      <c r="BH5" s="312"/>
      <c r="BI5" s="312"/>
      <c r="BJ5" s="312"/>
      <c r="BK5" s="312"/>
      <c r="BL5" s="312"/>
      <c r="BM5" s="312"/>
      <c r="BN5" s="312"/>
      <c r="BO5" s="109"/>
      <c r="BP5" s="109"/>
      <c r="BQ5" s="109"/>
      <c r="BR5" s="108"/>
      <c r="BS5" s="109"/>
      <c r="BT5" s="109"/>
      <c r="BU5" s="705"/>
      <c r="BV5" s="110"/>
      <c r="BW5" s="108"/>
      <c r="BX5" s="108"/>
    </row>
    <row r="6" spans="1:76" ht="15" customHeight="1" x14ac:dyDescent="0.2">
      <c r="A6" s="586">
        <v>42403</v>
      </c>
      <c r="B6" s="154">
        <v>9</v>
      </c>
      <c r="C6" s="126"/>
      <c r="D6" s="419"/>
      <c r="E6" s="147"/>
      <c r="F6" s="420">
        <f t="shared" si="0"/>
        <v>0</v>
      </c>
      <c r="G6" s="101"/>
      <c r="H6" s="149"/>
      <c r="I6" s="152">
        <f t="shared" si="1"/>
        <v>0</v>
      </c>
      <c r="K6" s="580">
        <f t="shared" si="2"/>
        <v>0</v>
      </c>
      <c r="L6" s="94"/>
      <c r="M6" s="95"/>
      <c r="O6" s="95"/>
      <c r="R6" s="453"/>
      <c r="S6" s="711"/>
      <c r="T6" s="711"/>
      <c r="U6" s="711"/>
      <c r="V6" s="711"/>
      <c r="W6" s="373"/>
      <c r="X6" s="364"/>
      <c r="Y6" s="361"/>
      <c r="Z6" s="361"/>
      <c r="AA6" s="364"/>
      <c r="AB6" s="364"/>
      <c r="AC6" s="361"/>
      <c r="AD6" s="361"/>
      <c r="AE6" s="361"/>
      <c r="AF6" s="364"/>
      <c r="AG6" s="364"/>
      <c r="AH6" s="361"/>
      <c r="AI6" s="361"/>
      <c r="AJ6" s="361"/>
      <c r="AK6" s="361"/>
      <c r="AL6" s="361"/>
      <c r="AM6" s="361"/>
      <c r="AN6" s="361"/>
      <c r="AO6" s="364"/>
      <c r="AP6" s="361"/>
      <c r="AQ6" s="344"/>
      <c r="AR6" s="364"/>
      <c r="AS6" s="364"/>
      <c r="AT6" s="361"/>
      <c r="AU6" s="361"/>
      <c r="AV6" s="361"/>
      <c r="AW6" s="361"/>
      <c r="AX6" s="108"/>
      <c r="AY6" s="356"/>
      <c r="AZ6" s="109"/>
      <c r="BA6" s="110"/>
      <c r="BB6" s="110"/>
      <c r="BC6" s="109"/>
      <c r="BD6" s="108"/>
      <c r="BE6" s="312"/>
      <c r="BF6" s="312"/>
      <c r="BG6" s="312"/>
      <c r="BH6" s="312"/>
      <c r="BI6" s="312"/>
      <c r="BJ6" s="312"/>
      <c r="BK6" s="312"/>
      <c r="BL6" s="312"/>
      <c r="BM6" s="312"/>
      <c r="BN6" s="312"/>
      <c r="BO6" s="109"/>
      <c r="BP6" s="109"/>
      <c r="BQ6" s="109"/>
      <c r="BR6" s="108"/>
      <c r="BS6" s="109"/>
      <c r="BT6" s="109"/>
      <c r="BU6" s="705"/>
      <c r="BV6" s="110"/>
      <c r="BW6" s="108"/>
      <c r="BX6" s="108"/>
    </row>
    <row r="7" spans="1:76" ht="15" customHeight="1" x14ac:dyDescent="0.2">
      <c r="A7" s="586">
        <v>42404</v>
      </c>
      <c r="B7" s="154">
        <v>9</v>
      </c>
      <c r="C7" s="126"/>
      <c r="D7" s="419"/>
      <c r="E7" s="147"/>
      <c r="F7" s="420">
        <f t="shared" si="0"/>
        <v>0</v>
      </c>
      <c r="G7" s="101"/>
      <c r="H7" s="149"/>
      <c r="I7" s="152">
        <f t="shared" si="1"/>
        <v>0</v>
      </c>
      <c r="K7" s="580">
        <f t="shared" si="2"/>
        <v>0</v>
      </c>
      <c r="L7" s="94"/>
      <c r="M7" s="95"/>
      <c r="O7" s="95"/>
      <c r="R7" s="453"/>
      <c r="S7" s="711"/>
      <c r="T7" s="711"/>
      <c r="U7" s="711"/>
      <c r="V7" s="711"/>
      <c r="W7" s="202"/>
      <c r="X7" s="364"/>
      <c r="Y7" s="361"/>
      <c r="Z7" s="361"/>
      <c r="AA7" s="364"/>
      <c r="AB7" s="364"/>
      <c r="AC7" s="361"/>
      <c r="AD7" s="361"/>
      <c r="AE7" s="361"/>
      <c r="AF7" s="364"/>
      <c r="AG7" s="364"/>
      <c r="AH7" s="361"/>
      <c r="AI7" s="361"/>
      <c r="AJ7" s="361"/>
      <c r="AK7" s="361"/>
      <c r="AL7" s="361"/>
      <c r="AM7" s="361"/>
      <c r="AN7" s="361"/>
      <c r="AO7" s="364"/>
      <c r="AP7" s="361"/>
      <c r="AQ7" s="344"/>
      <c r="AR7" s="364"/>
      <c r="AS7" s="364"/>
      <c r="AT7" s="361"/>
      <c r="AU7" s="361"/>
      <c r="AV7" s="361"/>
      <c r="AW7" s="361"/>
      <c r="AX7" s="108"/>
      <c r="AY7" s="356"/>
      <c r="AZ7" s="109"/>
      <c r="BA7" s="110"/>
      <c r="BB7" s="110"/>
      <c r="BC7" s="109"/>
      <c r="BD7" s="108"/>
      <c r="BE7" s="312"/>
      <c r="BF7" s="312"/>
      <c r="BG7" s="312"/>
      <c r="BH7" s="312"/>
      <c r="BI7" s="312"/>
      <c r="BJ7" s="312"/>
      <c r="BK7" s="312"/>
      <c r="BL7" s="312"/>
      <c r="BM7" s="312"/>
      <c r="BN7" s="312"/>
      <c r="BO7" s="109"/>
      <c r="BP7" s="109"/>
      <c r="BQ7" s="109"/>
      <c r="BR7" s="108"/>
      <c r="BS7" s="109"/>
      <c r="BT7" s="109"/>
      <c r="BU7" s="705"/>
      <c r="BV7" s="110"/>
      <c r="BW7" s="108"/>
      <c r="BX7" s="108"/>
    </row>
    <row r="8" spans="1:76" ht="15" customHeight="1" x14ac:dyDescent="0.2">
      <c r="A8" s="586">
        <v>42405</v>
      </c>
      <c r="B8" s="154">
        <v>9</v>
      </c>
      <c r="C8" s="126">
        <v>25</v>
      </c>
      <c r="D8" s="419"/>
      <c r="E8" s="147">
        <f>B8*2.5</f>
        <v>22.5</v>
      </c>
      <c r="F8" s="420">
        <f t="shared" si="0"/>
        <v>0.1</v>
      </c>
      <c r="G8" s="101"/>
      <c r="H8" s="149"/>
      <c r="I8" s="152">
        <f t="shared" si="1"/>
        <v>22.5</v>
      </c>
      <c r="K8" s="580">
        <f t="shared" si="2"/>
        <v>3.375</v>
      </c>
      <c r="L8" s="94"/>
      <c r="M8" s="95"/>
      <c r="O8" s="95"/>
      <c r="R8" s="453"/>
      <c r="S8" s="712"/>
      <c r="T8" s="712"/>
      <c r="U8" s="712"/>
      <c r="V8" s="712"/>
      <c r="W8" s="202"/>
      <c r="X8" s="364"/>
      <c r="Y8" s="361"/>
      <c r="Z8" s="361"/>
      <c r="AA8" s="364"/>
      <c r="AB8" s="364"/>
      <c r="AC8" s="361"/>
      <c r="AD8" s="361"/>
      <c r="AE8" s="361"/>
      <c r="AF8" s="364"/>
      <c r="AG8" s="364"/>
      <c r="AH8" s="361"/>
      <c r="AI8" s="361"/>
      <c r="AJ8" s="361"/>
      <c r="AK8" s="361"/>
      <c r="AL8" s="361"/>
      <c r="AM8" s="361"/>
      <c r="AN8" s="361"/>
      <c r="AO8" s="364"/>
      <c r="AP8" s="361"/>
      <c r="AQ8" s="344"/>
      <c r="AR8" s="364"/>
      <c r="AS8" s="364"/>
      <c r="AT8" s="361"/>
      <c r="AU8" s="361"/>
      <c r="AV8" s="361"/>
      <c r="AW8" s="361"/>
      <c r="AX8" s="108"/>
      <c r="AY8" s="356"/>
      <c r="AZ8" s="109"/>
      <c r="BA8" s="110"/>
      <c r="BB8" s="110"/>
      <c r="BC8" s="109"/>
      <c r="BD8" s="108"/>
      <c r="BE8" s="312"/>
      <c r="BF8" s="312"/>
      <c r="BG8" s="312"/>
      <c r="BH8" s="312"/>
      <c r="BI8" s="312"/>
      <c r="BJ8" s="312"/>
      <c r="BK8" s="312"/>
      <c r="BL8" s="312"/>
      <c r="BM8" s="312"/>
      <c r="BN8" s="312"/>
      <c r="BO8" s="109"/>
      <c r="BP8" s="109"/>
      <c r="BQ8" s="109"/>
      <c r="BR8" s="108"/>
      <c r="BS8" s="109"/>
      <c r="BT8" s="109"/>
      <c r="BU8" s="705"/>
      <c r="BV8" s="110"/>
      <c r="BW8" s="108"/>
      <c r="BX8" s="108"/>
    </row>
    <row r="9" spans="1:76" ht="15" customHeight="1" x14ac:dyDescent="0.2">
      <c r="A9" s="586">
        <v>42406</v>
      </c>
      <c r="B9" s="154">
        <v>10</v>
      </c>
      <c r="C9" s="126"/>
      <c r="D9" s="419"/>
      <c r="E9" s="147"/>
      <c r="F9" s="420">
        <f>E9/(B9*25)</f>
        <v>0</v>
      </c>
      <c r="G9" s="101"/>
      <c r="H9" s="149"/>
      <c r="I9" s="152">
        <f t="shared" si="1"/>
        <v>0</v>
      </c>
      <c r="K9" s="580">
        <f t="shared" si="2"/>
        <v>0</v>
      </c>
      <c r="L9" s="94"/>
      <c r="M9" s="95"/>
      <c r="O9" s="95"/>
      <c r="R9" s="453"/>
      <c r="S9" s="712"/>
      <c r="T9" s="712"/>
      <c r="U9" s="712"/>
      <c r="V9" s="712"/>
      <c r="W9" s="202"/>
      <c r="X9" s="364"/>
      <c r="Y9" s="361"/>
      <c r="Z9" s="361"/>
      <c r="AA9" s="364"/>
      <c r="AB9" s="364"/>
      <c r="AC9" s="361"/>
      <c r="AD9" s="361"/>
      <c r="AE9" s="361"/>
      <c r="AF9" s="364"/>
      <c r="AG9" s="364"/>
      <c r="AH9" s="361"/>
      <c r="AI9" s="361"/>
      <c r="AJ9" s="361"/>
      <c r="AK9" s="361"/>
      <c r="AL9" s="361"/>
      <c r="AM9" s="361"/>
      <c r="AN9" s="361"/>
      <c r="AO9" s="364"/>
      <c r="AP9" s="361"/>
      <c r="AQ9" s="344"/>
      <c r="AR9" s="364"/>
      <c r="AS9" s="364"/>
      <c r="AT9" s="361"/>
      <c r="AU9" s="361"/>
      <c r="AV9" s="361"/>
      <c r="AW9" s="361"/>
      <c r="AX9" s="108"/>
      <c r="AY9" s="356"/>
      <c r="AZ9" s="109"/>
      <c r="BA9" s="110"/>
      <c r="BB9" s="110"/>
      <c r="BC9" s="109"/>
      <c r="BD9" s="108"/>
      <c r="BE9" s="312"/>
      <c r="BF9" s="312"/>
      <c r="BG9" s="312"/>
      <c r="BH9" s="312"/>
      <c r="BI9" s="312"/>
      <c r="BJ9" s="312"/>
      <c r="BK9" s="312"/>
      <c r="BL9" s="312"/>
      <c r="BM9" s="312"/>
      <c r="BN9" s="312"/>
      <c r="BO9" s="109"/>
      <c r="BP9" s="109"/>
      <c r="BQ9" s="109"/>
      <c r="BR9" s="108"/>
      <c r="BS9" s="109"/>
      <c r="BT9" s="109"/>
      <c r="BU9" s="705"/>
      <c r="BV9" s="110"/>
      <c r="BW9" s="108"/>
      <c r="BX9" s="108"/>
    </row>
    <row r="10" spans="1:76" ht="15" customHeight="1" x14ac:dyDescent="0.2">
      <c r="A10" s="586">
        <v>42407</v>
      </c>
      <c r="B10" s="154">
        <v>10</v>
      </c>
      <c r="C10" s="126"/>
      <c r="D10" s="419"/>
      <c r="E10" s="147"/>
      <c r="F10" s="420">
        <f t="shared" si="0"/>
        <v>0</v>
      </c>
      <c r="G10" s="101"/>
      <c r="H10" s="149"/>
      <c r="I10" s="152">
        <f t="shared" si="1"/>
        <v>0</v>
      </c>
      <c r="K10" s="580">
        <f t="shared" si="2"/>
        <v>0</v>
      </c>
      <c r="L10" s="94"/>
      <c r="M10" s="95"/>
      <c r="O10" s="95"/>
      <c r="R10" s="453"/>
      <c r="S10" s="712"/>
      <c r="T10" s="712"/>
      <c r="U10" s="712"/>
      <c r="V10" s="712"/>
      <c r="W10" s="367"/>
      <c r="X10" s="364"/>
      <c r="Y10" s="361"/>
      <c r="Z10" s="361"/>
      <c r="AA10" s="364"/>
      <c r="AB10" s="364"/>
      <c r="AC10" s="361"/>
      <c r="AD10" s="361"/>
      <c r="AE10" s="361"/>
      <c r="AF10" s="364"/>
      <c r="AG10" s="364"/>
      <c r="AH10" s="361"/>
      <c r="AI10" s="361"/>
      <c r="AJ10" s="361"/>
      <c r="AK10" s="361"/>
      <c r="AL10" s="361"/>
      <c r="AM10" s="361"/>
      <c r="AN10" s="361"/>
      <c r="AO10" s="364"/>
      <c r="AP10" s="361"/>
      <c r="AQ10" s="344"/>
      <c r="AR10" s="364"/>
      <c r="AS10" s="364"/>
      <c r="AT10" s="361"/>
      <c r="AU10" s="361"/>
      <c r="AV10" s="361"/>
      <c r="AW10" s="361"/>
      <c r="AX10" s="108"/>
      <c r="AY10" s="356"/>
      <c r="AZ10" s="109"/>
      <c r="BA10" s="110"/>
      <c r="BB10" s="110"/>
      <c r="BC10" s="109"/>
      <c r="BD10" s="108"/>
      <c r="BE10" s="312"/>
      <c r="BF10" s="312"/>
      <c r="BG10" s="312"/>
      <c r="BH10" s="312"/>
      <c r="BI10" s="312"/>
      <c r="BJ10" s="312"/>
      <c r="BK10" s="312"/>
      <c r="BL10" s="312"/>
      <c r="BM10" s="312"/>
      <c r="BN10" s="312"/>
      <c r="BO10" s="109"/>
      <c r="BP10" s="109"/>
      <c r="BQ10" s="109"/>
      <c r="BR10" s="108"/>
      <c r="BS10" s="109"/>
      <c r="BT10" s="109"/>
      <c r="BU10" s="705"/>
      <c r="BV10" s="110"/>
      <c r="BW10" s="108"/>
      <c r="BX10" s="108"/>
    </row>
    <row r="11" spans="1:76" ht="15" customHeight="1" x14ac:dyDescent="0.2">
      <c r="A11" s="586">
        <v>42408</v>
      </c>
      <c r="B11" s="154">
        <v>10</v>
      </c>
      <c r="C11" s="126"/>
      <c r="D11" s="419"/>
      <c r="E11" s="147"/>
      <c r="F11" s="420">
        <f t="shared" si="0"/>
        <v>0</v>
      </c>
      <c r="G11" s="101"/>
      <c r="H11" s="149"/>
      <c r="I11" s="152">
        <f t="shared" si="1"/>
        <v>0</v>
      </c>
      <c r="K11" s="580">
        <f t="shared" si="2"/>
        <v>0</v>
      </c>
      <c r="L11" s="94"/>
      <c r="M11" s="95"/>
      <c r="O11" s="95"/>
      <c r="R11" s="454"/>
      <c r="S11" s="712"/>
      <c r="T11" s="712"/>
      <c r="U11" s="712"/>
      <c r="V11" s="712"/>
      <c r="W11" s="202"/>
      <c r="X11" s="364"/>
      <c r="Y11" s="361"/>
      <c r="Z11" s="361"/>
      <c r="AA11" s="364"/>
      <c r="AB11" s="364"/>
      <c r="AC11" s="361"/>
      <c r="AD11" s="361"/>
      <c r="AE11" s="361"/>
      <c r="AF11" s="364"/>
      <c r="AG11" s="364"/>
      <c r="AH11" s="361"/>
      <c r="AI11" s="361"/>
      <c r="AJ11" s="361"/>
      <c r="AK11" s="361"/>
      <c r="AL11" s="361"/>
      <c r="AM11" s="361"/>
      <c r="AN11" s="361"/>
      <c r="AO11" s="364"/>
      <c r="AP11" s="361"/>
      <c r="AQ11" s="344"/>
      <c r="AR11" s="364"/>
      <c r="AS11" s="364"/>
      <c r="AT11" s="361"/>
      <c r="AU11" s="361"/>
      <c r="AV11" s="361"/>
      <c r="AW11" s="361"/>
      <c r="AX11" s="108"/>
      <c r="AY11" s="356"/>
      <c r="AZ11" s="109"/>
      <c r="BA11" s="110"/>
      <c r="BB11" s="110"/>
      <c r="BC11" s="109"/>
      <c r="BD11" s="108"/>
      <c r="BE11" s="312"/>
      <c r="BF11" s="312"/>
      <c r="BG11" s="312"/>
      <c r="BH11" s="312"/>
      <c r="BI11" s="312"/>
      <c r="BJ11" s="312"/>
      <c r="BK11" s="312"/>
      <c r="BL11" s="312"/>
      <c r="BM11" s="312"/>
      <c r="BN11" s="312"/>
      <c r="BO11" s="109"/>
      <c r="BP11" s="109"/>
      <c r="BQ11" s="109"/>
      <c r="BR11" s="108"/>
      <c r="BS11" s="109"/>
      <c r="BT11" s="109"/>
      <c r="BU11" s="705"/>
      <c r="BV11" s="110"/>
      <c r="BW11" s="108"/>
      <c r="BX11" s="108"/>
    </row>
    <row r="12" spans="1:76" ht="15" customHeight="1" x14ac:dyDescent="0.2">
      <c r="A12" s="586">
        <v>42409</v>
      </c>
      <c r="B12" s="154">
        <v>10</v>
      </c>
      <c r="C12" s="126"/>
      <c r="D12" s="419"/>
      <c r="E12" s="147"/>
      <c r="F12" s="420">
        <f t="shared" si="0"/>
        <v>0</v>
      </c>
      <c r="G12" s="101"/>
      <c r="H12" s="149"/>
      <c r="I12" s="152">
        <f t="shared" si="1"/>
        <v>0</v>
      </c>
      <c r="K12" s="580">
        <f t="shared" si="2"/>
        <v>0</v>
      </c>
      <c r="L12" s="94"/>
      <c r="M12" s="95"/>
      <c r="O12" s="95"/>
      <c r="R12" s="455"/>
      <c r="S12" s="713"/>
      <c r="T12" s="713"/>
      <c r="U12" s="713"/>
      <c r="V12" s="713"/>
      <c r="W12" s="202"/>
      <c r="X12" s="364"/>
      <c r="Y12" s="361"/>
      <c r="Z12" s="361"/>
      <c r="AA12" s="364"/>
      <c r="AB12" s="364"/>
      <c r="AC12" s="361"/>
      <c r="AD12" s="361"/>
      <c r="AE12" s="361"/>
      <c r="AF12" s="364"/>
      <c r="AG12" s="364"/>
      <c r="AH12" s="361"/>
      <c r="AI12" s="361"/>
      <c r="AJ12" s="361"/>
      <c r="AK12" s="361"/>
      <c r="AL12" s="361"/>
      <c r="AM12" s="361"/>
      <c r="AN12" s="361"/>
      <c r="AO12" s="364"/>
      <c r="AP12" s="361"/>
      <c r="AQ12" s="344"/>
      <c r="AR12" s="364"/>
      <c r="AS12" s="364"/>
      <c r="AT12" s="361"/>
      <c r="AU12" s="361"/>
      <c r="AV12" s="361"/>
      <c r="AW12" s="361"/>
      <c r="AX12" s="108"/>
      <c r="AY12" s="356"/>
      <c r="AZ12" s="109"/>
      <c r="BA12" s="110"/>
      <c r="BB12" s="110"/>
      <c r="BC12" s="109"/>
      <c r="BD12" s="108"/>
      <c r="BE12" s="312"/>
      <c r="BF12" s="312"/>
      <c r="BG12" s="312"/>
      <c r="BH12" s="312"/>
      <c r="BI12" s="312"/>
      <c r="BJ12" s="312"/>
      <c r="BK12" s="312"/>
      <c r="BL12" s="312"/>
      <c r="BM12" s="312"/>
      <c r="BN12" s="312"/>
      <c r="BO12" s="109"/>
      <c r="BP12" s="109"/>
      <c r="BQ12" s="109"/>
      <c r="BR12" s="108"/>
      <c r="BS12" s="109"/>
      <c r="BT12" s="109"/>
      <c r="BU12" s="705"/>
      <c r="BV12" s="110"/>
      <c r="BW12" s="108"/>
      <c r="BX12" s="108"/>
    </row>
    <row r="13" spans="1:76" ht="15" customHeight="1" x14ac:dyDescent="0.2">
      <c r="A13" s="586">
        <v>42410</v>
      </c>
      <c r="B13" s="154">
        <v>10</v>
      </c>
      <c r="C13" s="126"/>
      <c r="D13" s="419"/>
      <c r="E13" s="147"/>
      <c r="F13" s="420">
        <f t="shared" si="0"/>
        <v>0</v>
      </c>
      <c r="G13" s="101"/>
      <c r="H13" s="149"/>
      <c r="I13" s="152">
        <f t="shared" si="1"/>
        <v>0</v>
      </c>
      <c r="K13" s="580">
        <f t="shared" si="2"/>
        <v>0</v>
      </c>
      <c r="L13" s="153"/>
      <c r="M13" s="95"/>
      <c r="O13" s="95"/>
      <c r="R13" s="456"/>
      <c r="S13" s="713"/>
      <c r="T13" s="713"/>
      <c r="U13" s="713"/>
      <c r="V13" s="713"/>
      <c r="W13" s="367"/>
      <c r="X13" s="364"/>
      <c r="Y13" s="361"/>
      <c r="Z13" s="361"/>
      <c r="AA13" s="364"/>
      <c r="AB13" s="364"/>
      <c r="AC13" s="361"/>
      <c r="AD13" s="361"/>
      <c r="AE13" s="361"/>
      <c r="AF13" s="364"/>
      <c r="AG13" s="364"/>
      <c r="AH13" s="361"/>
      <c r="AI13" s="361"/>
      <c r="AJ13" s="361"/>
      <c r="AK13" s="361"/>
      <c r="AL13" s="361"/>
      <c r="AM13" s="361"/>
      <c r="AN13" s="361"/>
      <c r="AO13" s="364"/>
      <c r="AP13" s="361"/>
      <c r="AQ13" s="344"/>
      <c r="AR13" s="364"/>
      <c r="AS13" s="364"/>
      <c r="AT13" s="361"/>
      <c r="AU13" s="361"/>
      <c r="AV13" s="361"/>
      <c r="AW13" s="361"/>
      <c r="AX13" s="108"/>
      <c r="AY13" s="356"/>
      <c r="AZ13" s="109"/>
      <c r="BA13" s="110"/>
      <c r="BB13" s="110"/>
      <c r="BC13" s="109"/>
      <c r="BD13" s="108"/>
      <c r="BE13" s="312"/>
      <c r="BF13" s="312"/>
      <c r="BG13" s="312"/>
      <c r="BH13" s="312"/>
      <c r="BI13" s="312"/>
      <c r="BJ13" s="312"/>
      <c r="BK13" s="312"/>
      <c r="BL13" s="312"/>
      <c r="BM13" s="312"/>
      <c r="BN13" s="312"/>
      <c r="BO13" s="109"/>
      <c r="BP13" s="109"/>
      <c r="BQ13" s="109"/>
      <c r="BR13" s="108"/>
      <c r="BS13" s="109"/>
      <c r="BT13" s="109"/>
      <c r="BU13" s="705"/>
      <c r="BV13" s="110"/>
      <c r="BW13" s="108"/>
      <c r="BX13" s="108"/>
    </row>
    <row r="14" spans="1:76" ht="15" customHeight="1" x14ac:dyDescent="0.2">
      <c r="A14" s="586">
        <v>42411</v>
      </c>
      <c r="B14" s="154">
        <v>10</v>
      </c>
      <c r="C14" s="126"/>
      <c r="D14" s="419"/>
      <c r="E14" s="147"/>
      <c r="F14" s="420">
        <f t="shared" si="0"/>
        <v>0</v>
      </c>
      <c r="G14" s="101"/>
      <c r="H14" s="149"/>
      <c r="I14" s="152">
        <f t="shared" si="1"/>
        <v>0</v>
      </c>
      <c r="K14" s="580">
        <f t="shared" si="2"/>
        <v>0</v>
      </c>
      <c r="L14" s="94"/>
      <c r="M14" s="95"/>
      <c r="O14" s="95"/>
      <c r="R14" s="455"/>
      <c r="S14" s="713"/>
      <c r="T14" s="713"/>
      <c r="U14" s="713"/>
      <c r="V14" s="713"/>
      <c r="W14" s="202"/>
      <c r="X14" s="364"/>
      <c r="Y14" s="361"/>
      <c r="Z14" s="361"/>
      <c r="AA14" s="364"/>
      <c r="AB14" s="364"/>
      <c r="AC14" s="361"/>
      <c r="AD14" s="361"/>
      <c r="AE14" s="361"/>
      <c r="AF14" s="364"/>
      <c r="AG14" s="364"/>
      <c r="AH14" s="361"/>
      <c r="AI14" s="361"/>
      <c r="AJ14" s="361"/>
      <c r="AK14" s="361"/>
      <c r="AL14" s="361"/>
      <c r="AM14" s="361"/>
      <c r="AN14" s="361"/>
      <c r="AO14" s="364"/>
      <c r="AP14" s="361"/>
      <c r="AQ14" s="344"/>
      <c r="AR14" s="364"/>
      <c r="AS14" s="364"/>
      <c r="AT14" s="361"/>
      <c r="AU14" s="361"/>
      <c r="AV14" s="361"/>
      <c r="AW14" s="361"/>
      <c r="AX14" s="108"/>
      <c r="AY14" s="356"/>
      <c r="AZ14" s="109"/>
      <c r="BA14" s="110"/>
      <c r="BB14" s="110"/>
      <c r="BC14" s="109"/>
      <c r="BD14" s="108"/>
      <c r="BE14" s="312"/>
      <c r="BF14" s="312"/>
      <c r="BG14" s="312"/>
      <c r="BH14" s="312"/>
      <c r="BI14" s="312"/>
      <c r="BJ14" s="312"/>
      <c r="BK14" s="312"/>
      <c r="BL14" s="312"/>
      <c r="BM14" s="312"/>
      <c r="BN14" s="312"/>
      <c r="BO14" s="109"/>
      <c r="BP14" s="109"/>
      <c r="BQ14" s="109"/>
      <c r="BR14" s="108"/>
      <c r="BS14" s="109"/>
      <c r="BT14" s="109"/>
      <c r="BU14" s="705"/>
      <c r="BV14" s="110"/>
      <c r="BW14" s="108"/>
      <c r="BX14" s="108"/>
    </row>
    <row r="15" spans="1:76" ht="15" customHeight="1" x14ac:dyDescent="0.2">
      <c r="A15" s="586">
        <v>42412</v>
      </c>
      <c r="B15" s="154">
        <v>10</v>
      </c>
      <c r="C15" s="126">
        <v>25</v>
      </c>
      <c r="D15" s="419"/>
      <c r="E15" s="147">
        <f>B15*2.5</f>
        <v>25</v>
      </c>
      <c r="F15" s="420">
        <f t="shared" si="0"/>
        <v>0.1</v>
      </c>
      <c r="G15" s="101"/>
      <c r="H15" s="149"/>
      <c r="I15" s="152">
        <f t="shared" si="1"/>
        <v>25</v>
      </c>
      <c r="K15" s="580">
        <f t="shared" si="2"/>
        <v>3.75</v>
      </c>
      <c r="L15" s="94"/>
      <c r="M15" s="95"/>
      <c r="O15" s="95"/>
      <c r="Q15" s="385"/>
      <c r="R15" s="455"/>
      <c r="S15" s="713"/>
      <c r="T15" s="713"/>
      <c r="U15" s="713"/>
      <c r="V15" s="713"/>
      <c r="W15" s="706"/>
      <c r="X15" s="364"/>
      <c r="Y15" s="361"/>
      <c r="Z15" s="361"/>
      <c r="AA15" s="364"/>
      <c r="AB15" s="364"/>
      <c r="AC15" s="361"/>
      <c r="AD15" s="361"/>
      <c r="AE15" s="361"/>
      <c r="AF15" s="364"/>
      <c r="AG15" s="364"/>
      <c r="AH15" s="361"/>
      <c r="AI15" s="361"/>
      <c r="AJ15" s="361"/>
      <c r="AK15" s="361"/>
      <c r="AL15" s="361"/>
      <c r="AM15" s="361"/>
      <c r="AN15" s="361"/>
      <c r="AO15" s="364"/>
      <c r="AP15" s="361"/>
      <c r="AQ15" s="344"/>
      <c r="AR15" s="364"/>
      <c r="AS15" s="364"/>
      <c r="AT15" s="361"/>
      <c r="AU15" s="361"/>
      <c r="AV15" s="361"/>
      <c r="AW15" s="361"/>
      <c r="AX15" s="108"/>
      <c r="AY15" s="356"/>
      <c r="AZ15" s="109"/>
      <c r="BA15" s="110"/>
      <c r="BB15" s="110"/>
      <c r="BC15" s="109"/>
      <c r="BD15" s="108"/>
      <c r="BE15" s="312"/>
      <c r="BF15" s="312"/>
      <c r="BG15" s="312"/>
      <c r="BH15" s="312"/>
      <c r="BI15" s="312"/>
      <c r="BJ15" s="312"/>
      <c r="BK15" s="312"/>
      <c r="BL15" s="312"/>
      <c r="BM15" s="312"/>
      <c r="BN15" s="312"/>
      <c r="BO15" s="109"/>
      <c r="BP15" s="109"/>
      <c r="BQ15" s="109"/>
      <c r="BR15" s="108"/>
      <c r="BS15" s="109"/>
      <c r="BT15" s="109"/>
      <c r="BU15" s="705"/>
      <c r="BV15" s="110"/>
      <c r="BW15" s="108"/>
      <c r="BX15" s="108"/>
    </row>
    <row r="16" spans="1:76" ht="15" customHeight="1" x14ac:dyDescent="0.2">
      <c r="A16" s="586">
        <v>42413</v>
      </c>
      <c r="B16" s="154">
        <v>10</v>
      </c>
      <c r="C16" s="126"/>
      <c r="D16" s="419"/>
      <c r="E16" s="147"/>
      <c r="F16" s="420">
        <f t="shared" si="0"/>
        <v>0</v>
      </c>
      <c r="G16" s="101"/>
      <c r="H16" s="149"/>
      <c r="I16" s="152">
        <f t="shared" si="1"/>
        <v>0</v>
      </c>
      <c r="K16" s="580">
        <f t="shared" si="2"/>
        <v>0</v>
      </c>
      <c r="L16" s="94"/>
      <c r="M16" s="95"/>
      <c r="O16" s="95"/>
      <c r="Q16" s="706"/>
      <c r="R16" s="455"/>
      <c r="S16" s="712"/>
      <c r="T16" s="712"/>
      <c r="U16" s="712"/>
      <c r="V16" s="712"/>
      <c r="W16" s="387"/>
      <c r="X16" s="364"/>
      <c r="Y16" s="361"/>
      <c r="Z16" s="361"/>
      <c r="AA16" s="364"/>
      <c r="AB16" s="364"/>
      <c r="AC16" s="361"/>
      <c r="AD16" s="361"/>
      <c r="AE16" s="361"/>
      <c r="AF16" s="364"/>
      <c r="AG16" s="364"/>
      <c r="AH16" s="361"/>
      <c r="AI16" s="361"/>
      <c r="AJ16" s="361"/>
      <c r="AK16" s="361"/>
      <c r="AL16" s="361"/>
      <c r="AM16" s="361"/>
      <c r="AN16" s="361"/>
      <c r="AO16" s="364"/>
      <c r="AP16" s="361"/>
      <c r="AQ16" s="344"/>
      <c r="AR16" s="364"/>
      <c r="AS16" s="364"/>
      <c r="AT16" s="361"/>
      <c r="AU16" s="361"/>
      <c r="AV16" s="361"/>
      <c r="AW16" s="361"/>
      <c r="AX16" s="108"/>
      <c r="AY16" s="356"/>
      <c r="AZ16" s="109"/>
      <c r="BA16" s="110"/>
      <c r="BB16" s="110"/>
      <c r="BC16" s="109"/>
      <c r="BD16" s="108"/>
      <c r="BE16" s="312"/>
      <c r="BF16" s="312"/>
      <c r="BG16" s="312"/>
      <c r="BH16" s="312"/>
      <c r="BI16" s="312"/>
      <c r="BJ16" s="312"/>
      <c r="BK16" s="312"/>
      <c r="BL16" s="312"/>
      <c r="BM16" s="312"/>
      <c r="BN16" s="312"/>
      <c r="BO16" s="109"/>
      <c r="BP16" s="109"/>
      <c r="BQ16" s="109"/>
      <c r="BR16" s="108"/>
      <c r="BS16" s="109"/>
      <c r="BT16" s="109"/>
      <c r="BU16" s="705"/>
      <c r="BV16" s="110"/>
      <c r="BW16" s="108"/>
      <c r="BX16" s="108"/>
    </row>
    <row r="17" spans="1:76" ht="15" customHeight="1" x14ac:dyDescent="0.2">
      <c r="A17" s="586">
        <v>42414</v>
      </c>
      <c r="B17" s="154">
        <v>10</v>
      </c>
      <c r="C17" s="126"/>
      <c r="D17" s="419"/>
      <c r="E17" s="147"/>
      <c r="F17" s="420">
        <f t="shared" si="0"/>
        <v>0</v>
      </c>
      <c r="G17" s="101"/>
      <c r="H17" s="149"/>
      <c r="I17" s="152">
        <f t="shared" si="1"/>
        <v>0</v>
      </c>
      <c r="K17" s="580">
        <f t="shared" si="2"/>
        <v>0</v>
      </c>
      <c r="L17" s="94"/>
      <c r="M17" s="95"/>
      <c r="O17" s="95"/>
      <c r="Q17" s="212"/>
      <c r="R17" s="455"/>
      <c r="S17" s="712"/>
      <c r="T17" s="712"/>
      <c r="U17" s="712"/>
      <c r="V17" s="712"/>
      <c r="W17" s="260"/>
      <c r="X17" s="364"/>
      <c r="Y17" s="361"/>
      <c r="Z17" s="361"/>
      <c r="AA17" s="364"/>
      <c r="AB17" s="364"/>
      <c r="AC17" s="361"/>
      <c r="AD17" s="361"/>
      <c r="AE17" s="361"/>
      <c r="AF17" s="364"/>
      <c r="AG17" s="364"/>
      <c r="AH17" s="361"/>
      <c r="AI17" s="361"/>
      <c r="AJ17" s="361"/>
      <c r="AK17" s="361"/>
      <c r="AL17" s="361"/>
      <c r="AM17" s="361"/>
      <c r="AN17" s="361"/>
      <c r="AO17" s="364"/>
      <c r="AP17" s="361"/>
      <c r="AQ17" s="344"/>
      <c r="AR17" s="364"/>
      <c r="AS17" s="364"/>
      <c r="AT17" s="361"/>
      <c r="AU17" s="361"/>
      <c r="AV17" s="361"/>
      <c r="AW17" s="361"/>
      <c r="AX17" s="108"/>
      <c r="AY17" s="356"/>
      <c r="AZ17" s="109"/>
      <c r="BA17" s="110"/>
      <c r="BB17" s="110"/>
      <c r="BC17" s="109"/>
      <c r="BD17" s="108"/>
      <c r="BE17" s="312"/>
      <c r="BF17" s="312"/>
      <c r="BG17" s="312"/>
      <c r="BH17" s="312"/>
      <c r="BI17" s="312"/>
      <c r="BJ17" s="312"/>
      <c r="BK17" s="312"/>
      <c r="BL17" s="312"/>
      <c r="BM17" s="312"/>
      <c r="BN17" s="312"/>
      <c r="BO17" s="109"/>
      <c r="BP17" s="109"/>
      <c r="BQ17" s="109"/>
      <c r="BR17" s="108"/>
      <c r="BS17" s="109"/>
      <c r="BT17" s="109"/>
      <c r="BU17" s="705"/>
      <c r="BV17" s="110"/>
      <c r="BW17" s="108"/>
      <c r="BX17" s="108"/>
    </row>
    <row r="18" spans="1:76" ht="15" customHeight="1" x14ac:dyDescent="0.2">
      <c r="A18" s="586">
        <v>42415</v>
      </c>
      <c r="B18" s="154">
        <v>10</v>
      </c>
      <c r="C18" s="126"/>
      <c r="D18" s="419"/>
      <c r="E18" s="147"/>
      <c r="F18" s="420">
        <f t="shared" si="0"/>
        <v>0</v>
      </c>
      <c r="G18" s="101"/>
      <c r="H18" s="149"/>
      <c r="I18" s="152">
        <f t="shared" si="1"/>
        <v>0</v>
      </c>
      <c r="K18" s="580">
        <f t="shared" si="2"/>
        <v>0</v>
      </c>
      <c r="L18" s="94"/>
      <c r="M18" s="95"/>
      <c r="O18" s="95"/>
      <c r="Q18" s="212"/>
      <c r="R18" s="455"/>
      <c r="S18" s="712"/>
      <c r="T18" s="712"/>
      <c r="U18" s="712"/>
      <c r="V18" s="712"/>
      <c r="W18" s="260"/>
      <c r="X18" s="364"/>
      <c r="Y18" s="361"/>
      <c r="Z18" s="361"/>
      <c r="AA18" s="364"/>
      <c r="AB18" s="364"/>
      <c r="AC18" s="361"/>
      <c r="AD18" s="361"/>
      <c r="AE18" s="361"/>
      <c r="AF18" s="364"/>
      <c r="AG18" s="364"/>
      <c r="AH18" s="361"/>
      <c r="AI18" s="361"/>
      <c r="AJ18" s="361"/>
      <c r="AK18" s="361"/>
      <c r="AL18" s="361"/>
      <c r="AM18" s="361"/>
      <c r="AN18" s="361"/>
      <c r="AO18" s="364"/>
      <c r="AP18" s="361"/>
      <c r="AQ18" s="344"/>
      <c r="AR18" s="364"/>
      <c r="AS18" s="364"/>
      <c r="AT18" s="361"/>
      <c r="AU18" s="361"/>
      <c r="AV18" s="361"/>
      <c r="AW18" s="361"/>
      <c r="AX18" s="108"/>
      <c r="AY18" s="356"/>
      <c r="AZ18" s="109"/>
      <c r="BA18" s="110"/>
      <c r="BB18" s="110"/>
      <c r="BC18" s="109"/>
      <c r="BD18" s="312"/>
      <c r="BE18" s="312"/>
      <c r="BF18" s="312"/>
      <c r="BG18" s="312"/>
      <c r="BH18" s="312"/>
      <c r="BI18" s="312"/>
      <c r="BJ18" s="312"/>
      <c r="BK18" s="312"/>
      <c r="BL18" s="312"/>
      <c r="BM18" s="312"/>
      <c r="BN18" s="312"/>
      <c r="BO18" s="109"/>
      <c r="BP18" s="109"/>
      <c r="BQ18" s="109"/>
      <c r="BR18" s="108"/>
      <c r="BS18" s="109"/>
      <c r="BT18" s="109"/>
      <c r="BU18" s="705"/>
      <c r="BV18" s="110"/>
      <c r="BW18" s="108"/>
      <c r="BX18" s="108"/>
    </row>
    <row r="19" spans="1:76" ht="15" customHeight="1" x14ac:dyDescent="0.2">
      <c r="A19" s="586">
        <v>42416</v>
      </c>
      <c r="B19" s="154">
        <v>10</v>
      </c>
      <c r="C19" s="126"/>
      <c r="D19" s="419"/>
      <c r="E19" s="147"/>
      <c r="F19" s="420">
        <f t="shared" si="0"/>
        <v>0</v>
      </c>
      <c r="G19" s="101"/>
      <c r="H19" s="149"/>
      <c r="I19" s="152">
        <f t="shared" si="1"/>
        <v>0</v>
      </c>
      <c r="K19" s="580">
        <f t="shared" si="2"/>
        <v>0</v>
      </c>
      <c r="L19" s="94"/>
      <c r="M19" s="95"/>
      <c r="O19" s="95"/>
      <c r="Q19" s="212"/>
      <c r="R19" s="455"/>
      <c r="S19" s="712"/>
      <c r="T19" s="712"/>
      <c r="U19" s="712"/>
      <c r="V19" s="712"/>
      <c r="W19" s="260"/>
      <c r="X19" s="364"/>
      <c r="Y19" s="361"/>
      <c r="Z19" s="361"/>
      <c r="AA19" s="364"/>
      <c r="AB19" s="364"/>
      <c r="AC19" s="361"/>
      <c r="AD19" s="361"/>
      <c r="AE19" s="361"/>
      <c r="AF19" s="364"/>
      <c r="AG19" s="364"/>
      <c r="AH19" s="361"/>
      <c r="AI19" s="361"/>
      <c r="AJ19" s="361"/>
      <c r="AK19" s="361"/>
      <c r="AL19" s="361"/>
      <c r="AM19" s="361"/>
      <c r="AN19" s="361"/>
      <c r="AO19" s="364"/>
      <c r="AP19" s="361"/>
      <c r="AQ19" s="344"/>
      <c r="AR19" s="364"/>
      <c r="AS19" s="364"/>
      <c r="AT19" s="361"/>
      <c r="AU19" s="361"/>
      <c r="AV19" s="361"/>
      <c r="AW19" s="361"/>
      <c r="AX19" s="108"/>
      <c r="AY19" s="356"/>
      <c r="AZ19" s="109"/>
      <c r="BA19" s="110"/>
      <c r="BB19" s="110"/>
      <c r="BC19" s="109"/>
      <c r="BD19" s="108"/>
      <c r="BE19" s="312"/>
      <c r="BF19" s="312"/>
      <c r="BG19" s="312"/>
      <c r="BH19" s="312"/>
      <c r="BI19" s="312"/>
      <c r="BJ19" s="312"/>
      <c r="BK19" s="312"/>
      <c r="BL19" s="312"/>
      <c r="BM19" s="312"/>
      <c r="BN19" s="312"/>
      <c r="BO19" s="109"/>
      <c r="BP19" s="109"/>
      <c r="BQ19" s="109"/>
      <c r="BR19" s="108"/>
      <c r="BS19" s="109"/>
      <c r="BT19" s="109"/>
      <c r="BU19" s="705"/>
      <c r="BV19" s="110"/>
      <c r="BW19" s="108"/>
      <c r="BX19" s="108"/>
    </row>
    <row r="20" spans="1:76" ht="15" customHeight="1" x14ac:dyDescent="0.2">
      <c r="A20" s="586">
        <v>42417</v>
      </c>
      <c r="B20" s="154">
        <v>10</v>
      </c>
      <c r="C20" s="126"/>
      <c r="D20" s="419"/>
      <c r="E20" s="147"/>
      <c r="F20" s="420">
        <f t="shared" si="0"/>
        <v>0</v>
      </c>
      <c r="G20" s="101"/>
      <c r="H20" s="149"/>
      <c r="I20" s="152">
        <f t="shared" si="1"/>
        <v>0</v>
      </c>
      <c r="K20" s="580">
        <f t="shared" si="2"/>
        <v>0</v>
      </c>
      <c r="L20" s="153"/>
      <c r="M20" s="95"/>
      <c r="O20" s="95"/>
      <c r="Q20" s="212"/>
      <c r="R20" s="455"/>
      <c r="S20" s="712"/>
      <c r="T20" s="712"/>
      <c r="U20" s="712"/>
      <c r="V20" s="712"/>
      <c r="W20" s="260"/>
      <c r="X20" s="364"/>
      <c r="Y20" s="361"/>
      <c r="Z20" s="361"/>
      <c r="AA20" s="364"/>
      <c r="AB20" s="364"/>
      <c r="AC20" s="361"/>
      <c r="AD20" s="361"/>
      <c r="AE20" s="361"/>
      <c r="AF20" s="364"/>
      <c r="AG20" s="364"/>
      <c r="AH20" s="361"/>
      <c r="AI20" s="361"/>
      <c r="AJ20" s="361"/>
      <c r="AK20" s="361"/>
      <c r="AL20" s="361"/>
      <c r="AM20" s="361"/>
      <c r="AN20" s="361"/>
      <c r="AO20" s="364"/>
      <c r="AP20" s="361"/>
      <c r="AQ20" s="344"/>
      <c r="AR20" s="364"/>
      <c r="AS20" s="364"/>
      <c r="AT20" s="361"/>
      <c r="AU20" s="361"/>
      <c r="AV20" s="361"/>
      <c r="AW20" s="361"/>
      <c r="AX20" s="108"/>
      <c r="AY20" s="356"/>
      <c r="AZ20" s="109"/>
      <c r="BA20" s="110"/>
      <c r="BB20" s="110"/>
      <c r="BC20" s="109"/>
      <c r="BD20" s="108"/>
      <c r="BE20" s="312"/>
      <c r="BF20" s="312"/>
      <c r="BG20" s="312"/>
      <c r="BH20" s="312"/>
      <c r="BI20" s="312"/>
      <c r="BJ20" s="312"/>
      <c r="BK20" s="312"/>
      <c r="BL20" s="312"/>
      <c r="BM20" s="312"/>
      <c r="BN20" s="312"/>
      <c r="BO20" s="109"/>
      <c r="BP20" s="109"/>
      <c r="BQ20" s="109"/>
      <c r="BR20" s="108"/>
      <c r="BS20" s="109"/>
      <c r="BT20" s="109"/>
      <c r="BU20" s="705"/>
      <c r="BV20" s="110"/>
      <c r="BW20" s="108"/>
      <c r="BX20" s="108"/>
    </row>
    <row r="21" spans="1:76" ht="15" customHeight="1" x14ac:dyDescent="0.2">
      <c r="A21" s="586">
        <v>42418</v>
      </c>
      <c r="B21" s="154">
        <v>10</v>
      </c>
      <c r="C21" s="126"/>
      <c r="D21" s="419"/>
      <c r="E21" s="147"/>
      <c r="F21" s="420">
        <f t="shared" si="0"/>
        <v>0</v>
      </c>
      <c r="G21" s="101"/>
      <c r="H21" s="149"/>
      <c r="I21" s="152">
        <f t="shared" si="1"/>
        <v>0</v>
      </c>
      <c r="K21" s="580">
        <f t="shared" si="2"/>
        <v>0</v>
      </c>
      <c r="L21" s="94"/>
      <c r="M21" s="95"/>
      <c r="O21" s="95"/>
      <c r="R21" s="455"/>
      <c r="S21" s="712"/>
      <c r="T21" s="712"/>
      <c r="U21" s="712"/>
      <c r="V21" s="712"/>
      <c r="W21" s="346"/>
      <c r="X21" s="364"/>
      <c r="Y21" s="361"/>
      <c r="Z21" s="361"/>
      <c r="AA21" s="364"/>
      <c r="AB21" s="364"/>
      <c r="AC21" s="361"/>
      <c r="AD21" s="361"/>
      <c r="AE21" s="361"/>
      <c r="AF21" s="364"/>
      <c r="AG21" s="364"/>
      <c r="AH21" s="361"/>
      <c r="AI21" s="361"/>
      <c r="AJ21" s="361"/>
      <c r="AK21" s="361"/>
      <c r="AL21" s="361"/>
      <c r="AM21" s="361"/>
      <c r="AN21" s="361"/>
      <c r="AO21" s="364"/>
      <c r="AP21" s="361"/>
      <c r="AQ21" s="344"/>
      <c r="AR21" s="364"/>
      <c r="AS21" s="364"/>
      <c r="AT21" s="361"/>
      <c r="AU21" s="361"/>
      <c r="AV21" s="361"/>
      <c r="AW21" s="361"/>
      <c r="AX21" s="108"/>
      <c r="AY21" s="356"/>
      <c r="AZ21" s="109"/>
      <c r="BA21" s="110"/>
      <c r="BB21" s="110"/>
      <c r="BC21" s="109"/>
      <c r="BD21" s="108"/>
      <c r="BE21" s="312"/>
      <c r="BF21" s="312"/>
      <c r="BG21" s="312"/>
      <c r="BH21" s="312"/>
      <c r="BI21" s="312"/>
      <c r="BJ21" s="312"/>
      <c r="BK21" s="312"/>
      <c r="BL21" s="312"/>
      <c r="BM21" s="312"/>
      <c r="BN21" s="312"/>
      <c r="BO21" s="109"/>
      <c r="BP21" s="109"/>
      <c r="BQ21" s="109"/>
      <c r="BR21" s="108"/>
      <c r="BS21" s="109"/>
      <c r="BT21" s="109"/>
      <c r="BU21" s="705"/>
      <c r="BV21" s="110"/>
      <c r="BW21" s="108"/>
      <c r="BX21" s="108"/>
    </row>
    <row r="22" spans="1:76" ht="15" customHeight="1" x14ac:dyDescent="0.2">
      <c r="A22" s="586">
        <v>42419</v>
      </c>
      <c r="B22" s="154">
        <v>10</v>
      </c>
      <c r="C22" s="126"/>
      <c r="D22" s="419"/>
      <c r="E22" s="147"/>
      <c r="F22" s="420">
        <f t="shared" si="0"/>
        <v>0</v>
      </c>
      <c r="G22" s="101"/>
      <c r="H22" s="149"/>
      <c r="I22" s="152">
        <f t="shared" si="1"/>
        <v>0</v>
      </c>
      <c r="K22" s="580">
        <f t="shared" si="2"/>
        <v>0</v>
      </c>
      <c r="L22" s="94"/>
      <c r="M22" s="95"/>
      <c r="O22" s="95"/>
      <c r="R22" s="455"/>
      <c r="S22" s="712"/>
      <c r="T22" s="712"/>
      <c r="U22" s="712"/>
      <c r="V22" s="712"/>
      <c r="W22" s="346"/>
      <c r="X22" s="364"/>
      <c r="Y22" s="361"/>
      <c r="Z22" s="361"/>
      <c r="AA22" s="364"/>
      <c r="AB22" s="364"/>
      <c r="AC22" s="361"/>
      <c r="AD22" s="361"/>
      <c r="AE22" s="361"/>
      <c r="AF22" s="364"/>
      <c r="AG22" s="364"/>
      <c r="AH22" s="361"/>
      <c r="AI22" s="361"/>
      <c r="AJ22" s="361"/>
      <c r="AK22" s="361"/>
      <c r="AL22" s="361"/>
      <c r="AM22" s="361"/>
      <c r="AN22" s="361"/>
      <c r="AO22" s="364"/>
      <c r="AP22" s="361"/>
      <c r="AQ22" s="344"/>
      <c r="AR22" s="364"/>
      <c r="AS22" s="364"/>
      <c r="AT22" s="361"/>
      <c r="AU22" s="361"/>
      <c r="AV22" s="361"/>
      <c r="AW22" s="361"/>
      <c r="AX22" s="108"/>
      <c r="AY22" s="356"/>
      <c r="AZ22" s="109"/>
      <c r="BA22" s="110"/>
      <c r="BB22" s="110"/>
      <c r="BC22" s="109"/>
      <c r="BD22" s="108"/>
      <c r="BE22" s="312"/>
      <c r="BF22" s="312"/>
      <c r="BG22" s="312"/>
      <c r="BH22" s="312"/>
      <c r="BI22" s="312"/>
      <c r="BJ22" s="312"/>
      <c r="BK22" s="312"/>
      <c r="BL22" s="312"/>
      <c r="BM22" s="312"/>
      <c r="BN22" s="312"/>
      <c r="BO22" s="109"/>
      <c r="BP22" s="109"/>
      <c r="BQ22" s="109"/>
      <c r="BR22" s="108"/>
      <c r="BS22" s="109"/>
      <c r="BT22" s="109"/>
      <c r="BU22" s="705"/>
      <c r="BV22" s="110"/>
      <c r="BW22" s="108"/>
      <c r="BX22" s="108"/>
    </row>
    <row r="23" spans="1:76" ht="15" customHeight="1" x14ac:dyDescent="0.2">
      <c r="A23" s="586">
        <v>42420</v>
      </c>
      <c r="B23" s="154">
        <v>10</v>
      </c>
      <c r="C23" s="126"/>
      <c r="D23" s="419"/>
      <c r="E23" s="147"/>
      <c r="F23" s="420">
        <f t="shared" si="0"/>
        <v>0</v>
      </c>
      <c r="G23" s="101"/>
      <c r="H23" s="149"/>
      <c r="I23" s="152">
        <f t="shared" si="1"/>
        <v>0</v>
      </c>
      <c r="K23" s="580">
        <f t="shared" si="2"/>
        <v>0</v>
      </c>
      <c r="L23" s="94"/>
      <c r="M23" s="95"/>
      <c r="O23" s="95"/>
      <c r="R23" s="455"/>
      <c r="S23" s="712"/>
      <c r="T23" s="712"/>
      <c r="U23" s="712"/>
      <c r="V23" s="712"/>
      <c r="W23" s="346"/>
      <c r="X23" s="364"/>
      <c r="Y23" s="361"/>
      <c r="Z23" s="361"/>
      <c r="AA23" s="364"/>
      <c r="AB23" s="364"/>
      <c r="AC23" s="361"/>
      <c r="AD23" s="361"/>
      <c r="AE23" s="361"/>
      <c r="AF23" s="364"/>
      <c r="AG23" s="364"/>
      <c r="AH23" s="361"/>
      <c r="AI23" s="361"/>
      <c r="AJ23" s="361"/>
      <c r="AK23" s="361"/>
      <c r="AL23" s="361"/>
      <c r="AM23" s="361"/>
      <c r="AN23" s="361"/>
      <c r="AO23" s="364"/>
      <c r="AP23" s="361"/>
      <c r="AQ23" s="344"/>
      <c r="AR23" s="364"/>
      <c r="AS23" s="364"/>
      <c r="AT23" s="361"/>
      <c r="AU23" s="361"/>
      <c r="AV23" s="361"/>
      <c r="AW23" s="361"/>
      <c r="AX23" s="108"/>
      <c r="AY23" s="356"/>
      <c r="AZ23" s="109"/>
      <c r="BA23" s="110"/>
      <c r="BB23" s="110"/>
      <c r="BC23" s="109"/>
      <c r="BD23" s="108"/>
      <c r="BE23" s="312"/>
      <c r="BF23" s="312"/>
      <c r="BG23" s="312"/>
      <c r="BH23" s="312"/>
      <c r="BI23" s="312"/>
      <c r="BJ23" s="312"/>
      <c r="BK23" s="312"/>
      <c r="BL23" s="312"/>
      <c r="BM23" s="312"/>
      <c r="BN23" s="312"/>
      <c r="BO23" s="109"/>
      <c r="BP23" s="109"/>
      <c r="BQ23" s="109"/>
      <c r="BR23" s="108"/>
      <c r="BS23" s="109"/>
      <c r="BT23" s="109"/>
      <c r="BU23" s="705"/>
      <c r="BV23" s="110"/>
      <c r="BW23" s="108"/>
      <c r="BX23" s="108"/>
    </row>
    <row r="24" spans="1:76" ht="15" customHeight="1" x14ac:dyDescent="0.2">
      <c r="A24" s="586">
        <v>42421</v>
      </c>
      <c r="B24" s="154">
        <v>10</v>
      </c>
      <c r="C24" s="126"/>
      <c r="D24" s="419"/>
      <c r="E24" s="147"/>
      <c r="F24" s="420">
        <f t="shared" si="0"/>
        <v>0</v>
      </c>
      <c r="G24" s="101"/>
      <c r="H24" s="149"/>
      <c r="I24" s="152">
        <f t="shared" si="1"/>
        <v>0</v>
      </c>
      <c r="K24" s="580">
        <f t="shared" si="2"/>
        <v>0</v>
      </c>
      <c r="L24" s="94"/>
      <c r="M24" s="95"/>
      <c r="O24" s="95"/>
      <c r="R24" s="455"/>
      <c r="S24" s="712"/>
      <c r="T24" s="712"/>
      <c r="U24" s="712"/>
      <c r="V24" s="712"/>
      <c r="W24" s="346"/>
      <c r="X24" s="364"/>
      <c r="Y24" s="361"/>
      <c r="Z24" s="361"/>
      <c r="AA24" s="364"/>
      <c r="AB24" s="364"/>
      <c r="AC24" s="361"/>
      <c r="AD24" s="361"/>
      <c r="AE24" s="361"/>
      <c r="AF24" s="364"/>
      <c r="AG24" s="364"/>
      <c r="AH24" s="361"/>
      <c r="AI24" s="361"/>
      <c r="AJ24" s="361"/>
      <c r="AK24" s="361"/>
      <c r="AL24" s="361"/>
      <c r="AM24" s="361"/>
      <c r="AN24" s="361"/>
      <c r="AO24" s="364"/>
      <c r="AP24" s="361"/>
      <c r="AQ24" s="344"/>
      <c r="AR24" s="364"/>
      <c r="AS24" s="364"/>
      <c r="AT24" s="361"/>
      <c r="AU24" s="361"/>
      <c r="AV24" s="361"/>
      <c r="AW24" s="361"/>
      <c r="AX24" s="108"/>
      <c r="AY24" s="356"/>
      <c r="AZ24" s="109"/>
      <c r="BA24" s="110"/>
      <c r="BB24" s="110"/>
      <c r="BC24" s="109"/>
      <c r="BD24" s="108"/>
      <c r="BE24" s="312"/>
      <c r="BF24" s="312"/>
      <c r="BG24" s="312"/>
      <c r="BH24" s="312"/>
      <c r="BI24" s="312"/>
      <c r="BJ24" s="312"/>
      <c r="BK24" s="312"/>
      <c r="BL24" s="312"/>
      <c r="BM24" s="312"/>
      <c r="BN24" s="312"/>
      <c r="BO24" s="109"/>
      <c r="BP24" s="109"/>
      <c r="BQ24" s="109"/>
      <c r="BR24" s="108"/>
      <c r="BS24" s="109"/>
      <c r="BT24" s="109"/>
      <c r="BU24" s="705"/>
      <c r="BV24" s="110"/>
      <c r="BW24" s="108"/>
      <c r="BX24" s="108"/>
    </row>
    <row r="25" spans="1:76" ht="15" customHeight="1" x14ac:dyDescent="0.2">
      <c r="A25" s="586">
        <v>42422</v>
      </c>
      <c r="B25" s="154">
        <v>10</v>
      </c>
      <c r="C25" s="126"/>
      <c r="D25" s="419"/>
      <c r="E25" s="147"/>
      <c r="F25" s="420">
        <f t="shared" si="0"/>
        <v>0</v>
      </c>
      <c r="G25" s="101"/>
      <c r="H25" s="149"/>
      <c r="I25" s="152">
        <f t="shared" si="1"/>
        <v>0</v>
      </c>
      <c r="K25" s="580">
        <f t="shared" si="2"/>
        <v>0</v>
      </c>
      <c r="L25" s="94"/>
      <c r="M25" s="95"/>
      <c r="O25" s="95"/>
      <c r="R25" s="455"/>
      <c r="S25" s="712"/>
      <c r="T25" s="712"/>
      <c r="U25" s="712"/>
      <c r="V25" s="712"/>
      <c r="W25" s="346"/>
      <c r="X25" s="364"/>
      <c r="Y25" s="361"/>
      <c r="Z25" s="361"/>
      <c r="AA25" s="364"/>
      <c r="AB25" s="364"/>
      <c r="AC25" s="361"/>
      <c r="AD25" s="361"/>
      <c r="AE25" s="361"/>
      <c r="AF25" s="364"/>
      <c r="AG25" s="364"/>
      <c r="AH25" s="361"/>
      <c r="AI25" s="361"/>
      <c r="AJ25" s="361"/>
      <c r="AK25" s="361"/>
      <c r="AL25" s="361"/>
      <c r="AM25" s="361"/>
      <c r="AN25" s="361"/>
      <c r="AO25" s="364"/>
      <c r="AP25" s="361"/>
      <c r="AQ25" s="344"/>
      <c r="AR25" s="364"/>
      <c r="AS25" s="364"/>
      <c r="AT25" s="361"/>
      <c r="AU25" s="361"/>
      <c r="AV25" s="361"/>
      <c r="AW25" s="361"/>
      <c r="AX25" s="108"/>
      <c r="AY25" s="356"/>
      <c r="AZ25" s="109"/>
      <c r="BA25" s="110"/>
      <c r="BB25" s="110"/>
      <c r="BC25" s="109"/>
      <c r="BD25" s="108"/>
      <c r="BE25" s="312"/>
      <c r="BF25" s="312"/>
      <c r="BG25" s="312"/>
      <c r="BH25" s="312"/>
      <c r="BI25" s="312"/>
      <c r="BJ25" s="312"/>
      <c r="BK25" s="312"/>
      <c r="BL25" s="312"/>
      <c r="BM25" s="312"/>
      <c r="BN25" s="312"/>
      <c r="BO25" s="109"/>
      <c r="BP25" s="109"/>
      <c r="BQ25" s="109"/>
      <c r="BR25" s="108"/>
      <c r="BS25" s="109"/>
      <c r="BT25" s="109"/>
      <c r="BU25" s="705"/>
      <c r="BV25" s="110"/>
      <c r="BW25" s="108"/>
      <c r="BX25" s="108"/>
    </row>
    <row r="26" spans="1:76" ht="15" customHeight="1" x14ac:dyDescent="0.2">
      <c r="A26" s="586">
        <v>42423</v>
      </c>
      <c r="B26" s="154">
        <v>10</v>
      </c>
      <c r="C26" s="126"/>
      <c r="D26" s="419"/>
      <c r="E26" s="147"/>
      <c r="F26" s="420">
        <f t="shared" si="0"/>
        <v>0</v>
      </c>
      <c r="G26" s="101"/>
      <c r="H26" s="149"/>
      <c r="I26" s="152">
        <f t="shared" si="1"/>
        <v>0</v>
      </c>
      <c r="K26" s="580">
        <f t="shared" si="2"/>
        <v>0</v>
      </c>
      <c r="L26" s="94"/>
      <c r="M26" s="95"/>
      <c r="O26" s="95"/>
      <c r="R26" s="455"/>
      <c r="S26" s="712"/>
      <c r="T26" s="712"/>
      <c r="U26" s="712"/>
      <c r="V26" s="712"/>
      <c r="W26" s="346"/>
      <c r="X26" s="364"/>
      <c r="Y26" s="361"/>
      <c r="Z26" s="361"/>
      <c r="AA26" s="364"/>
      <c r="AB26" s="364"/>
      <c r="AC26" s="361"/>
      <c r="AD26" s="361"/>
      <c r="AE26" s="361"/>
      <c r="AF26" s="364"/>
      <c r="AG26" s="364"/>
      <c r="AH26" s="361"/>
      <c r="AI26" s="361"/>
      <c r="AJ26" s="361"/>
      <c r="AK26" s="361"/>
      <c r="AL26" s="361"/>
      <c r="AM26" s="361"/>
      <c r="AN26" s="361"/>
      <c r="AO26" s="364"/>
      <c r="AP26" s="361"/>
      <c r="AQ26" s="344"/>
      <c r="AR26" s="364"/>
      <c r="AS26" s="364"/>
      <c r="AT26" s="361"/>
      <c r="AU26" s="361"/>
      <c r="AV26" s="361"/>
      <c r="AW26" s="361"/>
      <c r="AX26" s="108"/>
      <c r="AY26" s="356"/>
      <c r="AZ26" s="109"/>
      <c r="BA26" s="110"/>
      <c r="BB26" s="110"/>
      <c r="BC26" s="109"/>
      <c r="BD26" s="108"/>
      <c r="BE26" s="312"/>
      <c r="BF26" s="312"/>
      <c r="BG26" s="312"/>
      <c r="BH26" s="312"/>
      <c r="BI26" s="312"/>
      <c r="BJ26" s="312"/>
      <c r="BK26" s="312"/>
      <c r="BL26" s="312"/>
      <c r="BM26" s="312"/>
      <c r="BN26" s="312"/>
      <c r="BO26" s="109"/>
      <c r="BP26" s="109"/>
      <c r="BQ26" s="109"/>
      <c r="BR26" s="108"/>
      <c r="BS26" s="109"/>
      <c r="BT26" s="109"/>
      <c r="BU26" s="705"/>
      <c r="BV26" s="110"/>
      <c r="BW26" s="108"/>
      <c r="BX26" s="108"/>
    </row>
    <row r="27" spans="1:76" ht="15" customHeight="1" x14ac:dyDescent="0.2">
      <c r="A27" s="586">
        <v>42424</v>
      </c>
      <c r="B27" s="154">
        <v>10</v>
      </c>
      <c r="C27" s="126"/>
      <c r="D27" s="419"/>
      <c r="E27" s="147"/>
      <c r="F27" s="420">
        <f t="shared" si="0"/>
        <v>0</v>
      </c>
      <c r="G27" s="101"/>
      <c r="H27" s="149"/>
      <c r="I27" s="152">
        <f t="shared" si="1"/>
        <v>0</v>
      </c>
      <c r="K27" s="580">
        <f t="shared" si="2"/>
        <v>0</v>
      </c>
      <c r="L27" s="153"/>
      <c r="M27" s="95"/>
      <c r="O27" s="95"/>
      <c r="R27" s="455"/>
      <c r="S27" s="712"/>
      <c r="T27" s="712"/>
      <c r="U27" s="712"/>
      <c r="V27" s="712"/>
      <c r="W27" s="346"/>
      <c r="X27" s="364"/>
      <c r="Y27" s="361"/>
      <c r="Z27" s="361"/>
      <c r="AA27" s="364"/>
      <c r="AB27" s="364"/>
      <c r="AC27" s="361"/>
      <c r="AD27" s="361"/>
      <c r="AE27" s="361"/>
      <c r="AF27" s="364"/>
      <c r="AG27" s="364"/>
      <c r="AH27" s="361"/>
      <c r="AI27" s="361"/>
      <c r="AJ27" s="361"/>
      <c r="AK27" s="361"/>
      <c r="AL27" s="361"/>
      <c r="AM27" s="361"/>
      <c r="AN27" s="361"/>
      <c r="AO27" s="364"/>
      <c r="AP27" s="361"/>
      <c r="AQ27" s="344"/>
      <c r="AR27" s="364"/>
      <c r="AS27" s="364"/>
      <c r="AT27" s="361"/>
      <c r="AU27" s="361"/>
      <c r="AV27" s="361"/>
      <c r="AW27" s="361"/>
      <c r="AX27" s="108"/>
      <c r="AY27" s="356"/>
      <c r="AZ27" s="109"/>
      <c r="BA27" s="110"/>
      <c r="BB27" s="110"/>
      <c r="BC27" s="109"/>
      <c r="BD27" s="108"/>
      <c r="BE27" s="312"/>
      <c r="BF27" s="312"/>
      <c r="BG27" s="312"/>
      <c r="BH27" s="312"/>
      <c r="BI27" s="312"/>
      <c r="BJ27" s="312"/>
      <c r="BK27" s="312"/>
      <c r="BL27" s="312"/>
      <c r="BM27" s="312"/>
      <c r="BN27" s="312"/>
      <c r="BO27" s="109"/>
      <c r="BP27" s="109"/>
      <c r="BQ27" s="109"/>
      <c r="BR27" s="108"/>
      <c r="BS27" s="109"/>
      <c r="BT27" s="109"/>
      <c r="BU27" s="705"/>
      <c r="BV27" s="110"/>
      <c r="BW27" s="108"/>
      <c r="BX27" s="108"/>
    </row>
    <row r="28" spans="1:76" ht="15" customHeight="1" x14ac:dyDescent="0.2">
      <c r="A28" s="586">
        <v>42425</v>
      </c>
      <c r="B28" s="154">
        <v>10</v>
      </c>
      <c r="C28" s="126"/>
      <c r="D28" s="419"/>
      <c r="E28" s="147"/>
      <c r="F28" s="420">
        <f t="shared" si="0"/>
        <v>0</v>
      </c>
      <c r="G28" s="101"/>
      <c r="H28" s="149"/>
      <c r="I28" s="152">
        <f t="shared" si="1"/>
        <v>0</v>
      </c>
      <c r="K28" s="580">
        <f t="shared" si="2"/>
        <v>0</v>
      </c>
      <c r="L28" s="94"/>
      <c r="M28" s="95"/>
      <c r="O28" s="95"/>
      <c r="R28" s="455"/>
      <c r="S28" s="714"/>
      <c r="T28" s="714"/>
      <c r="U28" s="714"/>
      <c r="V28" s="714"/>
      <c r="W28" s="346"/>
      <c r="X28" s="364"/>
      <c r="Y28" s="361"/>
      <c r="Z28" s="361"/>
      <c r="AA28" s="364"/>
      <c r="AB28" s="364"/>
      <c r="AC28" s="361"/>
      <c r="AD28" s="361"/>
      <c r="AE28" s="361"/>
      <c r="AF28" s="364"/>
      <c r="AG28" s="364"/>
      <c r="AH28" s="361"/>
      <c r="AI28" s="361"/>
      <c r="AJ28" s="361"/>
      <c r="AK28" s="361"/>
      <c r="AL28" s="361"/>
      <c r="AM28" s="361"/>
      <c r="AN28" s="361"/>
      <c r="AO28" s="364"/>
      <c r="AP28" s="361"/>
      <c r="AQ28" s="344"/>
      <c r="AR28" s="364"/>
      <c r="AS28" s="364"/>
      <c r="AT28" s="361"/>
      <c r="AU28" s="361"/>
      <c r="AV28" s="361"/>
      <c r="AW28" s="361"/>
      <c r="AX28" s="108"/>
      <c r="AY28" s="356"/>
      <c r="AZ28" s="109"/>
      <c r="BA28" s="110"/>
      <c r="BB28" s="110"/>
      <c r="BC28" s="109"/>
      <c r="BD28" s="108"/>
      <c r="BE28" s="312"/>
      <c r="BF28" s="312"/>
      <c r="BG28" s="312"/>
      <c r="BH28" s="312"/>
      <c r="BI28" s="312"/>
      <c r="BJ28" s="312"/>
      <c r="BK28" s="312"/>
      <c r="BL28" s="312"/>
      <c r="BM28" s="312"/>
      <c r="BN28" s="312"/>
      <c r="BO28" s="109"/>
      <c r="BP28" s="109"/>
      <c r="BQ28" s="109"/>
      <c r="BR28" s="108"/>
      <c r="BS28" s="109"/>
      <c r="BT28" s="109"/>
      <c r="BU28" s="705"/>
      <c r="BV28" s="110"/>
      <c r="BW28" s="108"/>
      <c r="BX28" s="108"/>
    </row>
    <row r="29" spans="1:76" ht="15" customHeight="1" x14ac:dyDescent="0.2">
      <c r="A29" s="586">
        <v>42426</v>
      </c>
      <c r="B29" s="154">
        <v>10</v>
      </c>
      <c r="C29" s="126"/>
      <c r="D29" s="419"/>
      <c r="E29" s="147"/>
      <c r="F29" s="420">
        <f t="shared" si="0"/>
        <v>0</v>
      </c>
      <c r="G29" s="101"/>
      <c r="H29" s="149"/>
      <c r="I29" s="152">
        <f t="shared" si="1"/>
        <v>0</v>
      </c>
      <c r="K29" s="580">
        <f t="shared" si="2"/>
        <v>0</v>
      </c>
      <c r="L29" s="94"/>
      <c r="M29" s="95"/>
      <c r="O29" s="95"/>
      <c r="S29" s="714"/>
      <c r="T29" s="714"/>
      <c r="U29" s="714"/>
      <c r="V29" s="714"/>
      <c r="W29" s="346"/>
      <c r="X29" s="364"/>
      <c r="Y29" s="361"/>
      <c r="Z29" s="361"/>
      <c r="AA29" s="364"/>
      <c r="AB29" s="364"/>
      <c r="AC29" s="361"/>
      <c r="AD29" s="361"/>
      <c r="AE29" s="361"/>
      <c r="AF29" s="364"/>
      <c r="AG29" s="364"/>
      <c r="AH29" s="361"/>
      <c r="AI29" s="361"/>
      <c r="AJ29" s="361"/>
      <c r="AK29" s="361"/>
      <c r="AL29" s="361"/>
      <c r="AM29" s="361"/>
      <c r="AN29" s="361"/>
      <c r="AO29" s="364"/>
      <c r="AP29" s="361"/>
      <c r="AQ29" s="344"/>
      <c r="AR29" s="364"/>
      <c r="AS29" s="364"/>
      <c r="AT29" s="361"/>
      <c r="AU29" s="361"/>
      <c r="AV29" s="361"/>
      <c r="AW29" s="361"/>
      <c r="AX29" s="108"/>
      <c r="AY29" s="356"/>
      <c r="AZ29" s="109"/>
      <c r="BA29" s="110"/>
      <c r="BB29" s="110"/>
      <c r="BC29" s="109"/>
      <c r="BD29" s="108"/>
      <c r="BE29" s="312"/>
      <c r="BF29" s="312"/>
      <c r="BG29" s="312"/>
      <c r="BH29" s="312"/>
      <c r="BI29" s="312"/>
      <c r="BJ29" s="312"/>
      <c r="BK29" s="312"/>
      <c r="BL29" s="312"/>
      <c r="BM29" s="312"/>
      <c r="BN29" s="312"/>
      <c r="BO29" s="109"/>
      <c r="BP29" s="109"/>
      <c r="BQ29" s="109"/>
      <c r="BR29" s="108"/>
      <c r="BS29" s="109"/>
      <c r="BT29" s="109"/>
      <c r="BU29" s="705"/>
      <c r="BV29" s="110"/>
      <c r="BW29" s="108"/>
      <c r="BX29" s="108"/>
    </row>
    <row r="30" spans="1:76" ht="15" customHeight="1" x14ac:dyDescent="0.2">
      <c r="A30" s="586">
        <v>42427</v>
      </c>
      <c r="B30" s="154">
        <v>10</v>
      </c>
      <c r="C30" s="126"/>
      <c r="D30" s="419"/>
      <c r="E30" s="147"/>
      <c r="F30" s="420">
        <f t="shared" si="0"/>
        <v>0</v>
      </c>
      <c r="G30" s="101"/>
      <c r="H30" s="149"/>
      <c r="I30" s="152">
        <f t="shared" si="1"/>
        <v>0</v>
      </c>
      <c r="K30" s="580">
        <f t="shared" si="2"/>
        <v>0</v>
      </c>
      <c r="L30" s="94"/>
      <c r="M30" s="95"/>
      <c r="O30" s="95"/>
      <c r="S30" s="714"/>
      <c r="T30" s="714"/>
      <c r="U30" s="714"/>
      <c r="V30" s="714"/>
      <c r="W30" s="346"/>
      <c r="X30" s="364"/>
      <c r="Y30" s="361"/>
      <c r="Z30" s="361"/>
      <c r="AA30" s="364"/>
      <c r="AB30" s="364"/>
      <c r="AC30" s="361"/>
      <c r="AD30" s="361"/>
      <c r="AE30" s="361"/>
      <c r="AF30" s="364"/>
      <c r="AG30" s="364"/>
      <c r="AH30" s="361"/>
      <c r="AI30" s="361"/>
      <c r="AJ30" s="361"/>
      <c r="AK30" s="361"/>
      <c r="AL30" s="361"/>
      <c r="AM30" s="361"/>
      <c r="AN30" s="361"/>
      <c r="AO30" s="364"/>
      <c r="AP30" s="361"/>
      <c r="AQ30" s="344"/>
      <c r="AR30" s="364"/>
      <c r="AS30" s="364"/>
      <c r="AT30" s="361"/>
      <c r="AU30" s="361"/>
      <c r="AV30" s="361"/>
      <c r="AW30" s="361"/>
      <c r="AX30" s="108"/>
      <c r="AY30" s="356"/>
      <c r="AZ30" s="109"/>
      <c r="BA30" s="110"/>
      <c r="BB30" s="110"/>
      <c r="BC30" s="109"/>
      <c r="BD30" s="108"/>
      <c r="BE30" s="312"/>
      <c r="BF30" s="312"/>
      <c r="BG30" s="312"/>
      <c r="BH30" s="312"/>
      <c r="BI30" s="312"/>
      <c r="BJ30" s="312"/>
      <c r="BK30" s="312"/>
      <c r="BL30" s="312"/>
      <c r="BM30" s="312"/>
      <c r="BN30" s="312"/>
      <c r="BO30" s="109"/>
      <c r="BP30" s="109"/>
      <c r="BQ30" s="109"/>
      <c r="BR30" s="108"/>
      <c r="BS30" s="109"/>
      <c r="BT30" s="109"/>
      <c r="BU30" s="705"/>
      <c r="BV30" s="110"/>
      <c r="BW30" s="108"/>
      <c r="BX30" s="108"/>
    </row>
    <row r="31" spans="1:76" s="81" customFormat="1" ht="15" customHeight="1" x14ac:dyDescent="0.2">
      <c r="A31" s="586">
        <v>42428</v>
      </c>
      <c r="B31" s="154">
        <v>10</v>
      </c>
      <c r="C31" s="126"/>
      <c r="D31" s="419"/>
      <c r="E31" s="147"/>
      <c r="F31" s="420">
        <f>E31/(B31*25)</f>
        <v>0</v>
      </c>
      <c r="G31" s="101"/>
      <c r="H31" s="149"/>
      <c r="I31" s="152">
        <f t="shared" si="1"/>
        <v>0</v>
      </c>
      <c r="K31" s="580">
        <f t="shared" si="2"/>
        <v>0</v>
      </c>
      <c r="L31" s="94"/>
      <c r="M31" s="95"/>
      <c r="N31" s="704"/>
      <c r="O31" s="95"/>
      <c r="Q31" s="706"/>
      <c r="R31" s="202"/>
      <c r="S31" s="714"/>
      <c r="T31" s="714"/>
      <c r="U31" s="714"/>
      <c r="V31" s="714"/>
      <c r="W31" s="346"/>
      <c r="X31" s="364"/>
      <c r="Y31" s="361"/>
      <c r="Z31" s="361"/>
      <c r="AA31" s="364"/>
      <c r="AB31" s="364"/>
      <c r="AC31" s="361"/>
      <c r="AD31" s="361"/>
      <c r="AE31" s="361"/>
      <c r="AF31" s="364"/>
      <c r="AG31" s="364"/>
      <c r="AH31" s="361"/>
      <c r="AI31" s="361"/>
      <c r="AJ31" s="361"/>
      <c r="AK31" s="361"/>
      <c r="AL31" s="361"/>
      <c r="AM31" s="361"/>
      <c r="AN31" s="361"/>
      <c r="AO31" s="364"/>
      <c r="AP31" s="361"/>
      <c r="AQ31" s="344"/>
      <c r="AR31" s="364"/>
      <c r="AS31" s="364"/>
      <c r="AT31" s="361"/>
      <c r="AU31" s="361"/>
      <c r="AV31" s="361"/>
      <c r="AW31" s="361"/>
      <c r="AX31" s="108"/>
      <c r="AY31" s="356"/>
      <c r="AZ31" s="109"/>
      <c r="BA31" s="110"/>
      <c r="BB31" s="110"/>
      <c r="BC31" s="109"/>
      <c r="BD31" s="108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109"/>
      <c r="BP31" s="109"/>
      <c r="BQ31" s="109"/>
      <c r="BR31" s="108"/>
      <c r="BS31" s="109"/>
      <c r="BT31" s="109"/>
      <c r="BU31" s="701"/>
      <c r="BV31" s="137"/>
      <c r="BW31" s="174"/>
      <c r="BX31" s="174"/>
    </row>
    <row r="32" spans="1:76" ht="15" customHeight="1" x14ac:dyDescent="0.2">
      <c r="A32" s="586">
        <v>42429</v>
      </c>
      <c r="B32" s="154">
        <v>10</v>
      </c>
      <c r="C32" s="126"/>
      <c r="D32" s="419"/>
      <c r="E32" s="147"/>
      <c r="F32" s="420">
        <f t="shared" ref="F32" si="3">E32/(B32*25)</f>
        <v>0</v>
      </c>
      <c r="G32" s="101"/>
      <c r="H32" s="149"/>
      <c r="I32" s="152">
        <f t="shared" si="1"/>
        <v>0</v>
      </c>
      <c r="K32" s="580">
        <f t="shared" si="2"/>
        <v>0</v>
      </c>
      <c r="L32" s="94"/>
      <c r="M32" s="95"/>
      <c r="O32" s="95"/>
      <c r="S32" s="398"/>
      <c r="T32" s="110"/>
      <c r="U32" s="109"/>
      <c r="V32" s="109"/>
      <c r="W32" s="346"/>
      <c r="X32" s="364"/>
      <c r="Y32" s="361"/>
      <c r="Z32" s="361"/>
      <c r="AA32" s="364"/>
      <c r="AB32" s="364"/>
      <c r="AC32" s="361"/>
      <c r="AD32" s="361"/>
      <c r="AE32" s="361"/>
      <c r="AF32" s="364"/>
      <c r="AG32" s="364"/>
      <c r="AH32" s="361"/>
      <c r="AI32" s="361"/>
      <c r="AJ32" s="361"/>
      <c r="AK32" s="361"/>
      <c r="AL32" s="361"/>
      <c r="AM32" s="361"/>
      <c r="AN32" s="361"/>
      <c r="AO32" s="364"/>
      <c r="AP32" s="361"/>
      <c r="AQ32" s="344"/>
      <c r="AR32" s="364"/>
      <c r="AS32" s="364"/>
      <c r="AT32" s="361"/>
      <c r="AU32" s="361"/>
      <c r="AV32" s="361"/>
      <c r="AW32" s="361"/>
      <c r="AX32" s="108"/>
      <c r="AY32" s="356"/>
      <c r="AZ32" s="109"/>
      <c r="BA32" s="110"/>
      <c r="BB32" s="110"/>
      <c r="BC32" s="109"/>
      <c r="BD32" s="108"/>
      <c r="BE32" s="312"/>
      <c r="BF32" s="312"/>
      <c r="BG32" s="312"/>
      <c r="BH32" s="312"/>
      <c r="BI32" s="312"/>
      <c r="BJ32" s="312"/>
      <c r="BK32" s="312"/>
      <c r="BL32" s="312"/>
      <c r="BM32" s="312"/>
      <c r="BN32" s="312"/>
      <c r="BO32" s="109"/>
      <c r="BP32" s="109"/>
      <c r="BQ32" s="109"/>
      <c r="BR32" s="108"/>
      <c r="BS32" s="109"/>
      <c r="BT32" s="109"/>
      <c r="BU32" s="705"/>
      <c r="BV32" s="110"/>
      <c r="BW32" s="108"/>
      <c r="BX32" s="108"/>
    </row>
    <row r="33" spans="1:76" ht="15" customHeight="1" x14ac:dyDescent="0.2">
      <c r="A33" s="586"/>
      <c r="B33" s="154"/>
      <c r="C33" s="126"/>
      <c r="D33" s="419"/>
      <c r="E33" s="147"/>
      <c r="F33" s="420"/>
      <c r="G33" s="101"/>
      <c r="H33" s="149"/>
      <c r="I33" s="152">
        <f t="shared" si="1"/>
        <v>0</v>
      </c>
      <c r="K33" s="580"/>
      <c r="L33" s="94"/>
      <c r="M33" s="95"/>
      <c r="O33" s="95"/>
      <c r="S33" s="398"/>
      <c r="T33" s="110"/>
      <c r="U33" s="109"/>
      <c r="V33" s="109"/>
      <c r="W33" s="346"/>
      <c r="X33" s="364"/>
      <c r="Y33" s="361"/>
      <c r="Z33" s="361"/>
      <c r="AA33" s="364"/>
      <c r="AB33" s="364"/>
      <c r="AC33" s="361"/>
      <c r="AD33" s="361"/>
      <c r="AE33" s="361"/>
      <c r="AF33" s="364"/>
      <c r="AG33" s="364"/>
      <c r="AH33" s="361"/>
      <c r="AI33" s="361"/>
      <c r="AJ33" s="361"/>
      <c r="AK33" s="361"/>
      <c r="AL33" s="361"/>
      <c r="AM33" s="361"/>
      <c r="AN33" s="361"/>
      <c r="AO33" s="364"/>
      <c r="AP33" s="361"/>
      <c r="AQ33" s="344"/>
      <c r="AR33" s="364"/>
      <c r="AS33" s="364"/>
      <c r="AT33" s="361"/>
      <c r="AU33" s="361"/>
      <c r="AV33" s="361"/>
      <c r="AW33" s="361"/>
      <c r="AX33" s="108"/>
      <c r="AY33" s="356"/>
      <c r="AZ33" s="109"/>
      <c r="BA33" s="110"/>
      <c r="BB33" s="110"/>
      <c r="BC33" s="109"/>
      <c r="BD33" s="108"/>
      <c r="BE33" s="312"/>
      <c r="BF33" s="312"/>
      <c r="BG33" s="312"/>
      <c r="BH33" s="312"/>
      <c r="BI33" s="312"/>
      <c r="BJ33" s="312"/>
      <c r="BK33" s="312"/>
      <c r="BL33" s="312"/>
      <c r="BM33" s="312"/>
      <c r="BN33" s="312"/>
      <c r="BO33" s="109"/>
      <c r="BP33" s="109"/>
      <c r="BQ33" s="109"/>
      <c r="BR33" s="108"/>
      <c r="BS33" s="109"/>
      <c r="BT33" s="109"/>
      <c r="BU33" s="705"/>
      <c r="BV33" s="705"/>
      <c r="BW33" s="705"/>
      <c r="BX33" s="312"/>
    </row>
    <row r="34" spans="1:76" ht="15" customHeight="1" x14ac:dyDescent="0.2">
      <c r="A34" s="586"/>
      <c r="B34" s="154"/>
      <c r="C34" s="126"/>
      <c r="D34" s="419"/>
      <c r="E34" s="147"/>
      <c r="F34" s="420"/>
      <c r="G34" s="101"/>
      <c r="H34" s="149"/>
      <c r="I34" s="152">
        <f t="shared" si="1"/>
        <v>0</v>
      </c>
      <c r="K34" s="580"/>
      <c r="L34" s="153"/>
      <c r="M34" s="95"/>
      <c r="O34" s="95"/>
      <c r="S34" s="398"/>
      <c r="T34" s="110"/>
      <c r="U34" s="109"/>
      <c r="V34" s="109"/>
      <c r="W34" s="346"/>
      <c r="X34" s="364"/>
      <c r="Y34" s="361"/>
      <c r="Z34" s="361"/>
      <c r="AA34" s="364"/>
      <c r="AB34" s="364"/>
      <c r="AC34" s="361"/>
      <c r="AD34" s="361"/>
      <c r="AE34" s="361"/>
      <c r="AF34" s="364"/>
      <c r="AG34" s="364"/>
      <c r="AH34" s="361"/>
      <c r="AI34" s="361"/>
      <c r="AJ34" s="361"/>
      <c r="AK34" s="361"/>
      <c r="AL34" s="361"/>
      <c r="AM34" s="361"/>
      <c r="AN34" s="361"/>
      <c r="AO34" s="364"/>
      <c r="AP34" s="361"/>
      <c r="AQ34" s="344"/>
      <c r="AR34" s="364"/>
      <c r="AS34" s="364"/>
      <c r="AT34" s="361"/>
      <c r="AU34" s="361"/>
      <c r="AV34" s="361"/>
      <c r="AW34" s="361"/>
      <c r="AX34" s="108"/>
      <c r="AY34" s="356"/>
      <c r="AZ34" s="109"/>
      <c r="BA34" s="110"/>
      <c r="BB34" s="110"/>
      <c r="BC34" s="109"/>
      <c r="BD34" s="108"/>
      <c r="BE34" s="312"/>
      <c r="BF34" s="312"/>
      <c r="BG34" s="312"/>
      <c r="BH34" s="312"/>
      <c r="BI34" s="312"/>
      <c r="BJ34" s="312"/>
      <c r="BK34" s="312"/>
      <c r="BL34" s="312"/>
      <c r="BM34" s="312"/>
      <c r="BN34" s="312"/>
      <c r="BO34" s="109"/>
      <c r="BP34" s="109"/>
      <c r="BQ34" s="109"/>
      <c r="BR34" s="108"/>
      <c r="BS34" s="109"/>
      <c r="BT34" s="109"/>
      <c r="BU34" s="705"/>
      <c r="BV34" s="705"/>
      <c r="BW34" s="705"/>
      <c r="BX34" s="312"/>
    </row>
    <row r="35" spans="1:76" ht="15" customHeight="1" thickBot="1" x14ac:dyDescent="0.25">
      <c r="A35" s="370"/>
      <c r="B35" s="154"/>
      <c r="C35" s="264"/>
      <c r="D35" s="421"/>
      <c r="E35" s="156"/>
      <c r="F35" s="422"/>
      <c r="G35" s="117"/>
      <c r="H35" s="158"/>
      <c r="I35" s="161"/>
      <c r="S35" s="398"/>
      <c r="T35" s="110"/>
      <c r="U35" s="109"/>
      <c r="V35" s="109"/>
      <c r="W35" s="346"/>
      <c r="X35" s="364"/>
      <c r="Y35" s="361"/>
      <c r="Z35" s="361"/>
      <c r="AA35" s="364"/>
      <c r="AB35" s="364"/>
      <c r="AC35" s="361"/>
      <c r="AD35" s="361"/>
      <c r="AE35" s="361"/>
      <c r="AF35" s="364"/>
      <c r="AG35" s="364"/>
      <c r="AH35" s="361"/>
      <c r="AI35" s="361"/>
      <c r="AJ35" s="361"/>
      <c r="AK35" s="361"/>
      <c r="AL35" s="361"/>
      <c r="AM35" s="361"/>
      <c r="AN35" s="361"/>
      <c r="AO35" s="364"/>
      <c r="AP35" s="361"/>
      <c r="AQ35" s="344"/>
      <c r="AR35" s="364"/>
      <c r="AS35" s="364"/>
      <c r="AT35" s="361"/>
      <c r="AU35" s="361"/>
      <c r="AV35" s="361"/>
      <c r="AW35" s="361"/>
      <c r="AX35" s="108"/>
      <c r="AY35" s="356"/>
      <c r="AZ35" s="109"/>
      <c r="BA35" s="110"/>
      <c r="BB35" s="110"/>
      <c r="BC35" s="109"/>
      <c r="BD35" s="108"/>
      <c r="BE35" s="312"/>
      <c r="BF35" s="312"/>
      <c r="BG35" s="312"/>
      <c r="BH35" s="312"/>
      <c r="BI35" s="312"/>
      <c r="BJ35" s="312"/>
      <c r="BK35" s="312"/>
      <c r="BL35" s="312"/>
      <c r="BM35" s="312"/>
      <c r="BN35" s="312"/>
      <c r="BO35" s="109"/>
      <c r="BP35" s="109"/>
      <c r="BQ35" s="109"/>
      <c r="BR35" s="108"/>
      <c r="BS35" s="109"/>
      <c r="BT35" s="109"/>
      <c r="BU35" s="705"/>
      <c r="BV35" s="705"/>
      <c r="BW35" s="705"/>
      <c r="BX35" s="312"/>
    </row>
    <row r="36" spans="1:76" ht="15" customHeight="1" x14ac:dyDescent="0.2">
      <c r="A36" s="708" t="s">
        <v>6</v>
      </c>
      <c r="B36" s="162"/>
      <c r="C36" s="103">
        <f>SUM(C4:C34)</f>
        <v>50</v>
      </c>
      <c r="D36" s="423"/>
      <c r="E36" s="163">
        <f>SUM(E4:E34)</f>
        <v>47.5</v>
      </c>
      <c r="F36" s="424">
        <f>SUM(F4:F35)</f>
        <v>0.2</v>
      </c>
      <c r="G36" s="150"/>
      <c r="H36" s="149">
        <f>SUM(H4:H35)</f>
        <v>0</v>
      </c>
      <c r="I36" s="168">
        <f>SUM(I4:I35)</f>
        <v>47.5</v>
      </c>
      <c r="K36" s="580">
        <f>SUM(K4:K34)</f>
        <v>7.125</v>
      </c>
      <c r="S36" s="398"/>
      <c r="T36" s="110"/>
      <c r="U36" s="109"/>
      <c r="V36" s="109"/>
      <c r="X36" s="364"/>
      <c r="Y36" s="361"/>
      <c r="Z36" s="344"/>
      <c r="AA36" s="375"/>
      <c r="AB36" s="375"/>
      <c r="AC36" s="361"/>
      <c r="AD36" s="361"/>
      <c r="AE36" s="361"/>
      <c r="AF36" s="364"/>
      <c r="AG36" s="364"/>
      <c r="AH36" s="361"/>
      <c r="AI36" s="344"/>
      <c r="AJ36" s="344"/>
      <c r="AK36" s="361"/>
      <c r="AL36" s="361"/>
      <c r="AM36" s="361"/>
      <c r="AN36" s="361"/>
      <c r="AO36" s="364"/>
      <c r="AP36" s="361"/>
      <c r="AQ36" s="344"/>
      <c r="AR36" s="375"/>
      <c r="AS36" s="375"/>
      <c r="AT36" s="361"/>
      <c r="AU36" s="361"/>
      <c r="AV36" s="361"/>
      <c r="AW36" s="361"/>
      <c r="AX36" s="110"/>
      <c r="AY36" s="356"/>
      <c r="AZ36" s="109"/>
      <c r="BA36" s="110"/>
      <c r="BB36" s="110"/>
      <c r="BC36" s="109"/>
      <c r="BD36" s="110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109"/>
      <c r="BP36" s="109"/>
      <c r="BQ36" s="109"/>
      <c r="BR36" s="110"/>
      <c r="BS36" s="109"/>
      <c r="BT36" s="109"/>
      <c r="BU36" s="705"/>
      <c r="BV36" s="705"/>
      <c r="BW36" s="705"/>
      <c r="BX36" s="312"/>
    </row>
    <row r="37" spans="1:76" ht="15" customHeight="1" x14ac:dyDescent="0.2">
      <c r="A37" s="322"/>
      <c r="B37" s="709"/>
      <c r="C37" s="126"/>
      <c r="D37" s="419"/>
      <c r="E37" s="147"/>
      <c r="F37" s="420"/>
      <c r="G37" s="101"/>
      <c r="H37" s="149"/>
      <c r="I37" s="152"/>
      <c r="K37" s="580">
        <f>K36-B42+33.375</f>
        <v>40.5</v>
      </c>
      <c r="S37" s="398"/>
      <c r="T37" s="110"/>
      <c r="U37" s="700"/>
      <c r="V37" s="109"/>
      <c r="X37" s="361"/>
      <c r="Y37" s="361"/>
      <c r="Z37" s="361"/>
      <c r="AA37" s="364"/>
      <c r="AB37" s="364"/>
      <c r="AC37" s="364"/>
      <c r="AD37" s="361"/>
      <c r="AE37" s="361"/>
      <c r="AF37" s="361"/>
      <c r="AG37" s="361"/>
      <c r="AH37" s="361"/>
      <c r="AI37" s="361"/>
      <c r="AJ37" s="361"/>
      <c r="AK37" s="364"/>
      <c r="AL37" s="364"/>
      <c r="AM37" s="361"/>
      <c r="AN37" s="361"/>
      <c r="AO37" s="364"/>
      <c r="AP37" s="377"/>
      <c r="AQ37" s="377"/>
      <c r="AR37" s="364"/>
      <c r="AS37" s="364"/>
      <c r="AT37" s="361"/>
      <c r="AU37" s="361"/>
      <c r="AV37" s="344"/>
      <c r="AW37" s="361"/>
      <c r="AX37" s="108"/>
      <c r="AY37" s="356"/>
      <c r="AZ37" s="700"/>
      <c r="BA37" s="110"/>
      <c r="BB37" s="110"/>
      <c r="BC37" s="700"/>
      <c r="BD37" s="108"/>
      <c r="BE37" s="312"/>
      <c r="BF37" s="312"/>
      <c r="BG37" s="312"/>
      <c r="BH37" s="312"/>
      <c r="BI37" s="312"/>
      <c r="BJ37" s="312"/>
      <c r="BK37" s="312"/>
      <c r="BL37" s="312"/>
      <c r="BM37" s="312"/>
      <c r="BN37" s="312"/>
      <c r="BO37" s="700"/>
      <c r="BP37" s="700"/>
      <c r="BQ37" s="700"/>
      <c r="BR37" s="108"/>
      <c r="BS37" s="700"/>
      <c r="BT37" s="700"/>
      <c r="BU37" s="705"/>
      <c r="BV37" s="705"/>
      <c r="BW37" s="705"/>
      <c r="BX37" s="312"/>
    </row>
    <row r="38" spans="1:76" ht="15" customHeight="1" x14ac:dyDescent="0.2">
      <c r="A38" s="410" t="s">
        <v>16</v>
      </c>
      <c r="B38" s="710"/>
      <c r="C38" s="342">
        <f>AVERAGE(C4:C34)</f>
        <v>25</v>
      </c>
      <c r="D38" s="425"/>
      <c r="E38" s="170">
        <f>AVERAGE(E4:E34)</f>
        <v>23.75</v>
      </c>
      <c r="F38" s="426">
        <f>AVERAGE(F4:F34)</f>
        <v>6.8965517241379318E-3</v>
      </c>
      <c r="G38" s="172"/>
      <c r="H38" s="171">
        <f>AVERAGE(H4:H35)</f>
        <v>0</v>
      </c>
      <c r="I38" s="173">
        <f>H38</f>
        <v>0</v>
      </c>
      <c r="S38" s="399"/>
      <c r="T38" s="348"/>
      <c r="U38" s="349"/>
      <c r="V38" s="349"/>
      <c r="W38" s="350"/>
      <c r="X38" s="379"/>
      <c r="Y38" s="380"/>
      <c r="Z38" s="381"/>
      <c r="AA38" s="382"/>
      <c r="AB38" s="382"/>
      <c r="AC38" s="380"/>
      <c r="AD38" s="380"/>
      <c r="AE38" s="380"/>
      <c r="AF38" s="379"/>
      <c r="AG38" s="379"/>
      <c r="AH38" s="380"/>
      <c r="AI38" s="381"/>
      <c r="AJ38" s="381"/>
      <c r="AK38" s="380"/>
      <c r="AL38" s="380"/>
      <c r="AM38" s="380"/>
      <c r="AN38" s="380"/>
      <c r="AO38" s="379"/>
      <c r="AP38" s="380"/>
      <c r="AQ38" s="380"/>
      <c r="AR38" s="382"/>
      <c r="AS38" s="382"/>
      <c r="AT38" s="380"/>
      <c r="AU38" s="380"/>
      <c r="AV38" s="380"/>
      <c r="AW38" s="380"/>
      <c r="AX38" s="705"/>
      <c r="AY38" s="356"/>
      <c r="AZ38" s="705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</row>
    <row r="39" spans="1:76" ht="15" customHeight="1" x14ac:dyDescent="0.2">
      <c r="A39" s="319" t="s">
        <v>15</v>
      </c>
      <c r="B39" s="867">
        <f>E36+H36-C36+12.5</f>
        <v>10</v>
      </c>
      <c r="C39" s="868"/>
      <c r="D39" s="868"/>
      <c r="E39" s="868"/>
      <c r="F39" s="868"/>
      <c r="G39" s="868"/>
      <c r="H39" s="868"/>
      <c r="I39" s="869"/>
      <c r="L39" s="81"/>
      <c r="M39" s="81"/>
      <c r="N39" s="81"/>
      <c r="O39" s="81"/>
      <c r="S39" s="452"/>
      <c r="T39" s="452"/>
      <c r="U39" s="136"/>
      <c r="V39" s="136"/>
      <c r="W39" s="351"/>
      <c r="X39" s="383"/>
      <c r="Y39" s="383"/>
      <c r="Z39" s="383"/>
      <c r="AA39" s="383"/>
      <c r="AB39" s="383"/>
      <c r="AC39" s="383"/>
      <c r="AD39" s="383"/>
      <c r="AE39" s="383"/>
      <c r="AF39" s="383"/>
      <c r="AG39" s="383"/>
      <c r="AH39" s="383"/>
      <c r="AI39" s="383"/>
      <c r="AJ39" s="383"/>
      <c r="AK39" s="383"/>
      <c r="AL39" s="383"/>
      <c r="AM39" s="383"/>
      <c r="AN39" s="383"/>
      <c r="AO39" s="383"/>
      <c r="AP39" s="383"/>
      <c r="AQ39" s="383"/>
      <c r="AR39" s="383"/>
      <c r="AS39" s="383"/>
      <c r="AT39" s="383"/>
      <c r="AU39" s="383"/>
      <c r="AV39" s="383"/>
      <c r="AW39" s="383"/>
      <c r="AX39" s="703"/>
      <c r="AY39" s="356"/>
      <c r="AZ39" s="703"/>
      <c r="BA39" s="703"/>
      <c r="BB39" s="703"/>
      <c r="BC39" s="703"/>
      <c r="BD39" s="703"/>
      <c r="BE39" s="312"/>
      <c r="BF39" s="312"/>
      <c r="BG39" s="312"/>
      <c r="BH39" s="312"/>
      <c r="BI39" s="312"/>
      <c r="BJ39" s="312"/>
      <c r="BK39" s="312"/>
      <c r="BL39" s="312"/>
      <c r="BM39" s="312"/>
      <c r="BN39" s="312"/>
      <c r="BO39" s="703"/>
      <c r="BP39" s="703"/>
      <c r="BQ39" s="136"/>
      <c r="BR39" s="136"/>
      <c r="BS39" s="136"/>
      <c r="BT39" s="136"/>
      <c r="BU39" s="705"/>
      <c r="BV39" s="705"/>
      <c r="BW39" s="705"/>
      <c r="BX39" s="312"/>
    </row>
    <row r="40" spans="1:76" ht="15" customHeight="1" thickBot="1" x14ac:dyDescent="0.25">
      <c r="A40" s="322" t="s">
        <v>1</v>
      </c>
      <c r="B40" s="934"/>
      <c r="C40" s="935"/>
      <c r="D40" s="935"/>
      <c r="E40" s="935"/>
      <c r="F40" s="935"/>
      <c r="G40" s="935"/>
      <c r="H40" s="935"/>
      <c r="I40" s="936"/>
      <c r="S40" s="139"/>
      <c r="T40" s="139"/>
      <c r="U40" s="139"/>
      <c r="V40" s="139"/>
      <c r="X40" s="384"/>
      <c r="Y40" s="384"/>
      <c r="Z40" s="384"/>
      <c r="AA40" s="384"/>
      <c r="AB40" s="384"/>
      <c r="AC40" s="384"/>
      <c r="AD40" s="384"/>
      <c r="AE40" s="384"/>
      <c r="AF40" s="384"/>
      <c r="AG40" s="384"/>
      <c r="AH40" s="384"/>
      <c r="AI40" s="384"/>
      <c r="AJ40" s="384"/>
      <c r="AK40" s="384"/>
      <c r="AL40" s="384"/>
      <c r="AM40" s="384"/>
      <c r="AN40" s="384"/>
      <c r="AO40" s="384"/>
      <c r="AP40" s="384"/>
      <c r="AQ40" s="384"/>
      <c r="AR40" s="384"/>
      <c r="AS40" s="384"/>
      <c r="AT40" s="384"/>
      <c r="AU40" s="384"/>
      <c r="AV40" s="384"/>
      <c r="AW40" s="384"/>
      <c r="AX40" s="700"/>
      <c r="AY40" s="356"/>
      <c r="AZ40" s="700"/>
      <c r="BA40" s="700"/>
      <c r="BB40" s="700"/>
      <c r="BC40" s="700"/>
      <c r="BD40" s="700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700"/>
      <c r="BP40" s="700"/>
      <c r="BQ40" s="139"/>
      <c r="BR40" s="139"/>
      <c r="BS40" s="139"/>
      <c r="BT40" s="139"/>
      <c r="BU40" s="705"/>
      <c r="BV40" s="705"/>
      <c r="BW40" s="705"/>
      <c r="BX40" s="312"/>
    </row>
    <row r="41" spans="1:76" ht="3" customHeight="1" x14ac:dyDescent="0.2">
      <c r="A41" s="141"/>
      <c r="B41" s="143"/>
      <c r="C41" s="143"/>
      <c r="D41" s="143"/>
      <c r="E41" s="143"/>
      <c r="F41" s="143"/>
      <c r="G41" s="143"/>
      <c r="H41" s="141"/>
      <c r="I41" s="141"/>
      <c r="S41" s="705"/>
      <c r="T41" s="705"/>
      <c r="U41" s="705"/>
      <c r="V41" s="705"/>
      <c r="AX41" s="705"/>
      <c r="AY41" s="356"/>
      <c r="AZ41" s="705"/>
      <c r="BA41" s="705"/>
      <c r="BB41" s="705"/>
      <c r="BC41" s="705"/>
      <c r="BD41" s="705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705"/>
      <c r="BP41" s="705"/>
      <c r="BQ41" s="705"/>
      <c r="BR41" s="705"/>
      <c r="BS41" s="705"/>
      <c r="BT41" s="705"/>
      <c r="BU41" s="705"/>
      <c r="BV41" s="705"/>
      <c r="BW41" s="705"/>
      <c r="BX41" s="705"/>
    </row>
    <row r="42" spans="1:76" s="312" customFormat="1" ht="15" customHeight="1" x14ac:dyDescent="0.2">
      <c r="A42" s="700"/>
      <c r="B42" s="875"/>
      <c r="C42" s="875"/>
      <c r="D42" s="875"/>
      <c r="E42" s="875"/>
      <c r="F42" s="875"/>
      <c r="G42" s="875"/>
      <c r="H42" s="875"/>
      <c r="I42" s="875"/>
      <c r="Q42" s="705"/>
      <c r="R42" s="705"/>
      <c r="S42" s="86"/>
      <c r="T42" s="86"/>
      <c r="U42" s="84"/>
      <c r="V42" s="84"/>
      <c r="W42" s="344"/>
      <c r="X42" s="355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  <c r="AL42" s="355"/>
      <c r="AM42" s="355"/>
      <c r="AN42" s="355"/>
      <c r="AO42" s="355"/>
      <c r="AP42" s="355"/>
      <c r="AQ42" s="355"/>
      <c r="AR42" s="355"/>
      <c r="AS42" s="355"/>
      <c r="AT42" s="355"/>
      <c r="AU42" s="355"/>
      <c r="AV42" s="355"/>
      <c r="AW42" s="355"/>
      <c r="AX42" s="705"/>
      <c r="AY42" s="356"/>
      <c r="AZ42" s="705"/>
      <c r="BA42" s="705"/>
      <c r="BB42" s="705"/>
      <c r="BC42" s="705"/>
      <c r="BD42" s="705"/>
      <c r="BE42" s="705"/>
      <c r="BF42" s="705"/>
      <c r="BG42" s="705"/>
      <c r="BQ42" s="705"/>
      <c r="BR42" s="705"/>
      <c r="BS42" s="705"/>
      <c r="BT42" s="705"/>
      <c r="BU42" s="705"/>
      <c r="BV42" s="705"/>
      <c r="BW42" s="705"/>
    </row>
    <row r="43" spans="1:76" ht="15" customHeight="1" x14ac:dyDescent="0.2">
      <c r="A43" s="700"/>
      <c r="B43" s="932"/>
      <c r="C43" s="932"/>
      <c r="D43" s="932"/>
      <c r="E43" s="932"/>
      <c r="F43" s="932"/>
      <c r="G43" s="932"/>
      <c r="H43" s="932"/>
      <c r="I43" s="933"/>
      <c r="J43" s="84"/>
      <c r="K43" s="84"/>
      <c r="L43" s="84"/>
      <c r="M43" s="84"/>
      <c r="N43" s="84"/>
      <c r="O43" s="84"/>
      <c r="P43" s="84"/>
      <c r="Q43" s="84"/>
      <c r="R43" s="86"/>
      <c r="S43" s="86"/>
      <c r="T43" s="86"/>
      <c r="U43" s="84"/>
      <c r="V43" s="86"/>
      <c r="W43" s="344"/>
      <c r="X43" s="355"/>
      <c r="Y43" s="355"/>
      <c r="Z43" s="355"/>
      <c r="AA43" s="355"/>
      <c r="AB43" s="355"/>
      <c r="AC43" s="355"/>
      <c r="AD43" s="355"/>
      <c r="AE43" s="357"/>
      <c r="AF43" s="355"/>
      <c r="AG43" s="355"/>
      <c r="AH43" s="355"/>
      <c r="AI43" s="355"/>
      <c r="AJ43" s="355"/>
      <c r="AK43" s="355"/>
      <c r="AL43" s="355"/>
      <c r="AM43" s="355"/>
      <c r="AN43" s="357"/>
      <c r="AO43" s="355"/>
      <c r="AP43" s="355"/>
      <c r="AQ43" s="355"/>
      <c r="AR43" s="355"/>
      <c r="AS43" s="355"/>
      <c r="AT43" s="355"/>
      <c r="AU43" s="355"/>
      <c r="AV43" s="355"/>
      <c r="AW43" s="357"/>
      <c r="AX43" s="705"/>
      <c r="AY43" s="356"/>
      <c r="AZ43" s="86"/>
      <c r="BA43" s="705"/>
      <c r="BB43" s="705"/>
      <c r="BC43" s="705"/>
      <c r="BD43" s="705"/>
      <c r="BE43" s="705"/>
      <c r="BF43" s="705"/>
      <c r="BG43" s="705"/>
      <c r="BH43" s="312"/>
      <c r="BI43" s="312"/>
      <c r="BJ43" s="312"/>
      <c r="BK43" s="312"/>
      <c r="BL43" s="312"/>
      <c r="BM43" s="312"/>
      <c r="BN43" s="312"/>
      <c r="BO43" s="312"/>
      <c r="BP43" s="312"/>
      <c r="BQ43" s="705"/>
      <c r="BR43" s="705"/>
      <c r="BS43" s="705"/>
      <c r="BT43" s="705"/>
      <c r="BU43" s="705"/>
      <c r="BV43" s="705"/>
      <c r="BW43" s="705"/>
      <c r="BX43" s="312"/>
    </row>
    <row r="44" spans="1:76" ht="15" customHeight="1" x14ac:dyDescent="0.2">
      <c r="A44" s="345"/>
      <c r="B44" s="705"/>
      <c r="C44" s="705"/>
      <c r="D44" s="705"/>
      <c r="E44" s="705"/>
      <c r="F44" s="109"/>
      <c r="G44" s="705"/>
      <c r="H44" s="705"/>
      <c r="I44" s="933"/>
      <c r="J44" s="705"/>
      <c r="K44" s="705"/>
      <c r="L44" s="705"/>
      <c r="M44" s="705"/>
      <c r="N44" s="705"/>
      <c r="O44" s="705"/>
      <c r="P44" s="705"/>
      <c r="Q44" s="705"/>
      <c r="R44" s="705"/>
      <c r="S44" s="705"/>
      <c r="T44" s="705"/>
      <c r="U44" s="705"/>
      <c r="V44" s="86"/>
      <c r="W44" s="345"/>
      <c r="AE44" s="357"/>
      <c r="AN44" s="357"/>
      <c r="AW44" s="357"/>
      <c r="AX44" s="705"/>
      <c r="AY44" s="356"/>
      <c r="AZ44" s="86"/>
      <c r="BA44" s="705"/>
      <c r="BB44" s="705"/>
      <c r="BC44" s="705"/>
      <c r="BD44" s="705"/>
      <c r="BE44" s="705"/>
      <c r="BF44" s="705"/>
      <c r="BG44" s="705"/>
      <c r="BH44" s="312"/>
      <c r="BI44" s="312"/>
      <c r="BJ44" s="312"/>
      <c r="BK44" s="312"/>
      <c r="BL44" s="312"/>
      <c r="BM44" s="312"/>
      <c r="BN44" s="312"/>
      <c r="BO44" s="312"/>
      <c r="BP44" s="312"/>
      <c r="BQ44" s="705"/>
      <c r="BR44" s="705"/>
      <c r="BS44" s="705"/>
      <c r="BT44" s="705"/>
      <c r="BU44" s="705"/>
      <c r="BV44" s="705"/>
      <c r="BW44" s="705"/>
      <c r="BX44" s="312"/>
    </row>
    <row r="45" spans="1:76" ht="15" customHeight="1" x14ac:dyDescent="0.2">
      <c r="A45" s="386"/>
      <c r="B45" s="110"/>
      <c r="C45" s="110"/>
      <c r="D45" s="110"/>
      <c r="E45" s="110"/>
      <c r="F45" s="109"/>
      <c r="G45" s="109"/>
      <c r="H45" s="109"/>
      <c r="I45" s="109"/>
      <c r="J45" s="110"/>
      <c r="K45" s="110"/>
      <c r="L45" s="109"/>
      <c r="M45" s="109"/>
      <c r="N45" s="700"/>
      <c r="O45" s="700"/>
      <c r="P45" s="700"/>
      <c r="Q45" s="110"/>
      <c r="R45" s="110"/>
      <c r="S45" s="110"/>
      <c r="T45" s="109"/>
      <c r="U45" s="109"/>
      <c r="V45" s="109"/>
      <c r="W45" s="346"/>
      <c r="X45" s="364"/>
      <c r="Y45" s="361"/>
      <c r="Z45" s="344"/>
      <c r="AA45" s="364"/>
      <c r="AB45" s="364"/>
      <c r="AC45" s="361"/>
      <c r="AD45" s="361"/>
      <c r="AE45" s="361"/>
      <c r="AF45" s="364"/>
      <c r="AG45" s="364"/>
      <c r="AH45" s="361"/>
      <c r="AI45" s="344"/>
      <c r="AJ45" s="344"/>
      <c r="AK45" s="361"/>
      <c r="AL45" s="361"/>
      <c r="AM45" s="361"/>
      <c r="AN45" s="361"/>
      <c r="AO45" s="364"/>
      <c r="AP45" s="361"/>
      <c r="AQ45" s="344"/>
      <c r="AR45" s="364"/>
      <c r="AS45" s="364"/>
      <c r="AT45" s="361"/>
      <c r="AU45" s="361"/>
      <c r="AV45" s="361"/>
      <c r="AW45" s="361"/>
      <c r="AX45" s="705"/>
      <c r="AY45" s="356"/>
      <c r="AZ45" s="109"/>
      <c r="BA45" s="705"/>
      <c r="BB45" s="705"/>
      <c r="BC45" s="705"/>
      <c r="BD45" s="705"/>
      <c r="BE45" s="705"/>
      <c r="BF45" s="705"/>
      <c r="BG45" s="705"/>
      <c r="BH45" s="312"/>
      <c r="BI45" s="312"/>
      <c r="BJ45" s="312"/>
      <c r="BK45" s="312"/>
      <c r="BL45" s="312"/>
      <c r="BM45" s="312"/>
      <c r="BN45" s="312"/>
      <c r="BO45" s="312"/>
      <c r="BP45" s="312"/>
      <c r="BQ45" s="705"/>
      <c r="BR45" s="705"/>
      <c r="BS45" s="705"/>
      <c r="BT45" s="705"/>
      <c r="BU45" s="705"/>
      <c r="BV45" s="705"/>
      <c r="BW45" s="705"/>
      <c r="BX45" s="312"/>
    </row>
    <row r="46" spans="1:76" ht="15" customHeight="1" x14ac:dyDescent="0.2">
      <c r="A46" s="386"/>
      <c r="B46" s="110"/>
      <c r="C46" s="110"/>
      <c r="D46" s="110"/>
      <c r="E46" s="110"/>
      <c r="F46" s="109"/>
      <c r="G46" s="109"/>
      <c r="H46" s="109"/>
      <c r="I46" s="109"/>
      <c r="J46" s="110"/>
      <c r="K46" s="110"/>
      <c r="L46" s="109"/>
      <c r="M46" s="109"/>
      <c r="N46" s="700"/>
      <c r="O46" s="700"/>
      <c r="P46" s="700"/>
      <c r="Q46" s="110"/>
      <c r="R46" s="110"/>
      <c r="S46" s="110"/>
      <c r="T46" s="109"/>
      <c r="U46" s="109"/>
      <c r="V46" s="109"/>
      <c r="W46" s="346"/>
      <c r="X46" s="364"/>
      <c r="Y46" s="361"/>
      <c r="Z46" s="344"/>
      <c r="AA46" s="364"/>
      <c r="AB46" s="364"/>
      <c r="AC46" s="361"/>
      <c r="AD46" s="361"/>
      <c r="AE46" s="361"/>
      <c r="AF46" s="364"/>
      <c r="AG46" s="364"/>
      <c r="AH46" s="361"/>
      <c r="AI46" s="344"/>
      <c r="AJ46" s="344"/>
      <c r="AK46" s="361"/>
      <c r="AL46" s="361"/>
      <c r="AM46" s="361"/>
      <c r="AN46" s="361"/>
      <c r="AO46" s="364"/>
      <c r="AP46" s="361"/>
      <c r="AQ46" s="344"/>
      <c r="AR46" s="364"/>
      <c r="AS46" s="364"/>
      <c r="AT46" s="361"/>
      <c r="AU46" s="361"/>
      <c r="AV46" s="361"/>
      <c r="AW46" s="361"/>
      <c r="AX46" s="705"/>
      <c r="AY46" s="356"/>
      <c r="AZ46" s="109"/>
      <c r="BA46" s="705"/>
      <c r="BB46" s="705"/>
      <c r="BC46" s="705"/>
      <c r="BD46" s="705"/>
      <c r="BE46" s="705"/>
      <c r="BF46" s="705"/>
      <c r="BG46" s="705"/>
      <c r="BH46" s="312"/>
      <c r="BI46" s="312"/>
      <c r="BJ46" s="312"/>
      <c r="BK46" s="312"/>
      <c r="BL46" s="312"/>
      <c r="BM46" s="312"/>
      <c r="BN46" s="312"/>
      <c r="BO46" s="312"/>
      <c r="BP46" s="312"/>
      <c r="BQ46" s="705"/>
      <c r="BR46" s="705"/>
      <c r="BS46" s="705"/>
      <c r="BT46" s="705"/>
      <c r="BU46" s="705"/>
      <c r="BV46" s="705"/>
      <c r="BW46" s="705"/>
      <c r="BX46" s="312"/>
    </row>
    <row r="47" spans="1:76" ht="15" customHeight="1" x14ac:dyDescent="0.2">
      <c r="A47" s="386"/>
      <c r="B47" s="110"/>
      <c r="C47" s="110"/>
      <c r="D47" s="110"/>
      <c r="E47" s="110"/>
      <c r="F47" s="109"/>
      <c r="G47" s="109"/>
      <c r="H47" s="109"/>
      <c r="I47" s="109"/>
      <c r="J47" s="110"/>
      <c r="K47" s="110"/>
      <c r="L47" s="109"/>
      <c r="M47" s="109"/>
      <c r="N47" s="700"/>
      <c r="O47" s="700"/>
      <c r="P47" s="700"/>
      <c r="Q47" s="110"/>
      <c r="R47" s="110"/>
      <c r="S47" s="110"/>
      <c r="T47" s="109"/>
      <c r="U47" s="109"/>
      <c r="V47" s="109"/>
      <c r="W47" s="346"/>
      <c r="X47" s="364"/>
      <c r="Y47" s="361"/>
      <c r="Z47" s="344"/>
      <c r="AA47" s="364"/>
      <c r="AB47" s="364"/>
      <c r="AC47" s="361"/>
      <c r="AD47" s="361"/>
      <c r="AE47" s="361"/>
      <c r="AF47" s="364"/>
      <c r="AG47" s="364"/>
      <c r="AH47" s="361"/>
      <c r="AI47" s="344"/>
      <c r="AJ47" s="344"/>
      <c r="AK47" s="361"/>
      <c r="AL47" s="361"/>
      <c r="AM47" s="361"/>
      <c r="AN47" s="361"/>
      <c r="AO47" s="364"/>
      <c r="AP47" s="361"/>
      <c r="AQ47" s="344"/>
      <c r="AR47" s="364"/>
      <c r="AS47" s="364"/>
      <c r="AT47" s="361"/>
      <c r="AU47" s="361"/>
      <c r="AV47" s="361"/>
      <c r="AW47" s="361"/>
      <c r="AX47" s="705"/>
      <c r="AY47" s="356"/>
      <c r="AZ47" s="109"/>
      <c r="BA47" s="705"/>
      <c r="BB47" s="705"/>
      <c r="BC47" s="705"/>
      <c r="BD47" s="705"/>
      <c r="BE47" s="705"/>
      <c r="BF47" s="705"/>
      <c r="BG47" s="705"/>
      <c r="BH47" s="312"/>
      <c r="BI47" s="312"/>
      <c r="BJ47" s="312"/>
      <c r="BK47" s="312"/>
      <c r="BL47" s="312"/>
      <c r="BM47" s="312"/>
      <c r="BN47" s="312"/>
      <c r="BO47" s="312"/>
      <c r="BP47" s="312"/>
      <c r="BQ47" s="705"/>
      <c r="BR47" s="705"/>
      <c r="BS47" s="705"/>
      <c r="BT47" s="705"/>
      <c r="BU47" s="705"/>
      <c r="BV47" s="705"/>
      <c r="BW47" s="705"/>
      <c r="BX47" s="312"/>
    </row>
    <row r="48" spans="1:76" ht="15" customHeight="1" x14ac:dyDescent="0.2">
      <c r="A48" s="386"/>
      <c r="B48" s="110"/>
      <c r="C48" s="110"/>
      <c r="D48" s="110"/>
      <c r="E48" s="110"/>
      <c r="F48" s="109"/>
      <c r="G48" s="109"/>
      <c r="H48" s="109"/>
      <c r="I48" s="109"/>
      <c r="J48" s="110"/>
      <c r="K48" s="110"/>
      <c r="L48" s="109"/>
      <c r="M48" s="109"/>
      <c r="N48" s="700"/>
      <c r="O48" s="700"/>
      <c r="P48" s="700"/>
      <c r="Q48" s="110"/>
      <c r="R48" s="110"/>
      <c r="S48" s="110"/>
      <c r="T48" s="109"/>
      <c r="U48" s="109"/>
      <c r="V48" s="109"/>
      <c r="W48" s="346"/>
      <c r="X48" s="364"/>
      <c r="Y48" s="361"/>
      <c r="Z48" s="344"/>
      <c r="AA48" s="364"/>
      <c r="AB48" s="364"/>
      <c r="AC48" s="361"/>
      <c r="AD48" s="361"/>
      <c r="AE48" s="361"/>
      <c r="AF48" s="364"/>
      <c r="AG48" s="364"/>
      <c r="AH48" s="361"/>
      <c r="AI48" s="344"/>
      <c r="AJ48" s="344"/>
      <c r="AK48" s="361"/>
      <c r="AL48" s="361"/>
      <c r="AM48" s="361"/>
      <c r="AN48" s="361"/>
      <c r="AO48" s="364"/>
      <c r="AP48" s="361"/>
      <c r="AQ48" s="344"/>
      <c r="AR48" s="364"/>
      <c r="AS48" s="364"/>
      <c r="AT48" s="361"/>
      <c r="AU48" s="361"/>
      <c r="AV48" s="361"/>
      <c r="AW48" s="361"/>
      <c r="AX48" s="705"/>
      <c r="AY48" s="356"/>
      <c r="AZ48" s="109"/>
      <c r="BA48" s="705"/>
      <c r="BB48" s="705"/>
      <c r="BC48" s="705"/>
      <c r="BD48" s="705"/>
      <c r="BE48" s="705"/>
      <c r="BF48" s="705"/>
      <c r="BG48" s="705"/>
      <c r="BH48" s="312"/>
      <c r="BI48" s="312"/>
      <c r="BJ48" s="312"/>
      <c r="BK48" s="312"/>
      <c r="BL48" s="312"/>
      <c r="BM48" s="312"/>
      <c r="BN48" s="312"/>
      <c r="BO48" s="312"/>
      <c r="BP48" s="312"/>
      <c r="BQ48" s="705"/>
      <c r="BR48" s="705"/>
      <c r="BS48" s="705"/>
      <c r="BT48" s="705"/>
      <c r="BU48" s="705"/>
      <c r="BV48" s="705"/>
      <c r="BW48" s="705"/>
      <c r="BX48" s="312"/>
    </row>
    <row r="49" spans="1:76" ht="15" customHeight="1" x14ac:dyDescent="0.2">
      <c r="A49" s="386"/>
      <c r="B49" s="110"/>
      <c r="C49" s="110"/>
      <c r="D49" s="110"/>
      <c r="E49" s="110"/>
      <c r="F49" s="109"/>
      <c r="G49" s="109"/>
      <c r="H49" s="109"/>
      <c r="I49" s="109"/>
      <c r="J49" s="110"/>
      <c r="K49" s="110"/>
      <c r="L49" s="109"/>
      <c r="M49" s="109"/>
      <c r="N49" s="700"/>
      <c r="O49" s="700"/>
      <c r="P49" s="700"/>
      <c r="Q49" s="110"/>
      <c r="R49" s="110"/>
      <c r="S49" s="110"/>
      <c r="T49" s="109"/>
      <c r="U49" s="109"/>
      <c r="V49" s="109"/>
      <c r="W49" s="346"/>
      <c r="X49" s="364"/>
      <c r="Y49" s="361"/>
      <c r="Z49" s="344"/>
      <c r="AA49" s="364"/>
      <c r="AB49" s="364"/>
      <c r="AC49" s="361"/>
      <c r="AD49" s="361"/>
      <c r="AE49" s="361"/>
      <c r="AF49" s="364"/>
      <c r="AG49" s="364"/>
      <c r="AH49" s="361"/>
      <c r="AI49" s="344"/>
      <c r="AJ49" s="344"/>
      <c r="AK49" s="361"/>
      <c r="AL49" s="361"/>
      <c r="AM49" s="361"/>
      <c r="AN49" s="361"/>
      <c r="AO49" s="364"/>
      <c r="AP49" s="361"/>
      <c r="AQ49" s="344"/>
      <c r="AR49" s="364"/>
      <c r="AS49" s="364"/>
      <c r="AT49" s="361"/>
      <c r="AU49" s="361"/>
      <c r="AV49" s="361"/>
      <c r="AW49" s="361"/>
      <c r="AX49" s="705"/>
      <c r="AY49" s="356"/>
      <c r="AZ49" s="109"/>
      <c r="BA49" s="705"/>
      <c r="BB49" s="705"/>
      <c r="BC49" s="705"/>
      <c r="BD49" s="705"/>
      <c r="BE49" s="705"/>
      <c r="BF49" s="705"/>
      <c r="BG49" s="705"/>
      <c r="BH49" s="312"/>
      <c r="BI49" s="312"/>
      <c r="BJ49" s="312"/>
      <c r="BK49" s="312"/>
      <c r="BL49" s="312"/>
      <c r="BM49" s="312"/>
      <c r="BN49" s="312"/>
      <c r="BO49" s="312"/>
      <c r="BP49" s="312"/>
      <c r="BQ49" s="705"/>
      <c r="BR49" s="705"/>
      <c r="BS49" s="705"/>
      <c r="BT49" s="705"/>
      <c r="BU49" s="705"/>
      <c r="BV49" s="705"/>
      <c r="BW49" s="705"/>
      <c r="BX49" s="312"/>
    </row>
    <row r="50" spans="1:76" ht="15" customHeight="1" x14ac:dyDescent="0.2">
      <c r="A50" s="386"/>
      <c r="B50" s="110"/>
      <c r="C50" s="110"/>
      <c r="D50" s="110"/>
      <c r="E50" s="110"/>
      <c r="F50" s="109"/>
      <c r="G50" s="109"/>
      <c r="H50" s="109"/>
      <c r="I50" s="109"/>
      <c r="J50" s="110"/>
      <c r="K50" s="110"/>
      <c r="L50" s="109"/>
      <c r="M50" s="109"/>
      <c r="N50" s="700"/>
      <c r="O50" s="700"/>
      <c r="P50" s="700"/>
      <c r="Q50" s="110"/>
      <c r="R50" s="110"/>
      <c r="S50" s="110"/>
      <c r="T50" s="109"/>
      <c r="U50" s="109"/>
      <c r="V50" s="109"/>
      <c r="W50" s="346"/>
      <c r="X50" s="364"/>
      <c r="Y50" s="361"/>
      <c r="Z50" s="344"/>
      <c r="AA50" s="364"/>
      <c r="AB50" s="364"/>
      <c r="AC50" s="361"/>
      <c r="AD50" s="361"/>
      <c r="AE50" s="361"/>
      <c r="AF50" s="364"/>
      <c r="AG50" s="364"/>
      <c r="AH50" s="361"/>
      <c r="AI50" s="344"/>
      <c r="AJ50" s="344"/>
      <c r="AK50" s="361"/>
      <c r="AL50" s="361"/>
      <c r="AM50" s="361"/>
      <c r="AN50" s="361"/>
      <c r="AO50" s="364"/>
      <c r="AP50" s="361"/>
      <c r="AQ50" s="344"/>
      <c r="AR50" s="364"/>
      <c r="AS50" s="364"/>
      <c r="AT50" s="361"/>
      <c r="AU50" s="361"/>
      <c r="AV50" s="361"/>
      <c r="AW50" s="361"/>
      <c r="AX50" s="705"/>
      <c r="AY50" s="356"/>
      <c r="AZ50" s="109"/>
      <c r="BA50" s="705"/>
      <c r="BB50" s="705"/>
      <c r="BC50" s="705"/>
      <c r="BD50" s="705"/>
      <c r="BE50" s="705"/>
      <c r="BF50" s="705"/>
      <c r="BG50" s="705"/>
      <c r="BH50" s="312"/>
      <c r="BI50" s="312"/>
      <c r="BJ50" s="312"/>
      <c r="BK50" s="312"/>
      <c r="BL50" s="312"/>
      <c r="BM50" s="312"/>
      <c r="BN50" s="312"/>
      <c r="BO50" s="312"/>
      <c r="BP50" s="312"/>
      <c r="BQ50" s="705"/>
      <c r="BR50" s="705"/>
      <c r="BS50" s="705"/>
      <c r="BT50" s="705"/>
      <c r="BU50" s="705"/>
      <c r="BV50" s="705"/>
      <c r="BW50" s="705"/>
      <c r="BX50" s="312"/>
    </row>
    <row r="51" spans="1:76" ht="15" customHeight="1" x14ac:dyDescent="0.2">
      <c r="A51" s="386"/>
      <c r="B51" s="110"/>
      <c r="C51" s="110"/>
      <c r="D51" s="110"/>
      <c r="E51" s="110"/>
      <c r="F51" s="109"/>
      <c r="G51" s="109"/>
      <c r="H51" s="109"/>
      <c r="I51" s="109"/>
      <c r="J51" s="110"/>
      <c r="K51" s="110"/>
      <c r="L51" s="109"/>
      <c r="M51" s="109"/>
      <c r="N51" s="700"/>
      <c r="O51" s="700"/>
      <c r="P51" s="700"/>
      <c r="Q51" s="110"/>
      <c r="R51" s="110"/>
      <c r="S51" s="110"/>
      <c r="T51" s="109"/>
      <c r="U51" s="109"/>
      <c r="V51" s="109"/>
      <c r="W51" s="346"/>
      <c r="X51" s="364"/>
      <c r="Y51" s="361"/>
      <c r="Z51" s="344"/>
      <c r="AA51" s="364"/>
      <c r="AB51" s="364"/>
      <c r="AC51" s="361"/>
      <c r="AD51" s="361"/>
      <c r="AE51" s="361"/>
      <c r="AF51" s="364"/>
      <c r="AG51" s="364"/>
      <c r="AH51" s="361"/>
      <c r="AI51" s="344"/>
      <c r="AJ51" s="344"/>
      <c r="AK51" s="361"/>
      <c r="AL51" s="361"/>
      <c r="AM51" s="361"/>
      <c r="AN51" s="361"/>
      <c r="AO51" s="364"/>
      <c r="AP51" s="361"/>
      <c r="AQ51" s="344"/>
      <c r="AR51" s="364"/>
      <c r="AS51" s="364"/>
      <c r="AT51" s="361"/>
      <c r="AU51" s="361"/>
      <c r="AV51" s="361"/>
      <c r="AW51" s="361"/>
      <c r="AX51" s="705"/>
      <c r="AY51" s="356"/>
      <c r="AZ51" s="109"/>
      <c r="BA51" s="705"/>
      <c r="BB51" s="705"/>
      <c r="BC51" s="705"/>
      <c r="BD51" s="705"/>
      <c r="BE51" s="705"/>
      <c r="BF51" s="705"/>
      <c r="BG51" s="705"/>
      <c r="BH51" s="312"/>
      <c r="BI51" s="312"/>
      <c r="BJ51" s="312"/>
      <c r="BK51" s="312"/>
      <c r="BL51" s="312"/>
      <c r="BM51" s="312"/>
      <c r="BN51" s="312"/>
      <c r="BO51" s="312"/>
      <c r="BP51" s="312"/>
      <c r="BQ51" s="705"/>
      <c r="BR51" s="705"/>
      <c r="BS51" s="705"/>
      <c r="BT51" s="705"/>
      <c r="BU51" s="705"/>
      <c r="BV51" s="705"/>
      <c r="BW51" s="705"/>
      <c r="BX51" s="312"/>
    </row>
    <row r="52" spans="1:76" ht="15" customHeight="1" x14ac:dyDescent="0.2">
      <c r="A52" s="386"/>
      <c r="B52" s="110"/>
      <c r="C52" s="110"/>
      <c r="D52" s="110"/>
      <c r="E52" s="110"/>
      <c r="F52" s="109"/>
      <c r="G52" s="109"/>
      <c r="H52" s="109"/>
      <c r="I52" s="109"/>
      <c r="J52" s="110"/>
      <c r="K52" s="110"/>
      <c r="L52" s="109"/>
      <c r="M52" s="109"/>
      <c r="N52" s="700"/>
      <c r="O52" s="700"/>
      <c r="P52" s="700"/>
      <c r="Q52" s="110"/>
      <c r="R52" s="110"/>
      <c r="S52" s="110"/>
      <c r="T52" s="109"/>
      <c r="U52" s="109"/>
      <c r="V52" s="109"/>
      <c r="W52" s="346"/>
      <c r="X52" s="364"/>
      <c r="Y52" s="361"/>
      <c r="Z52" s="344"/>
      <c r="AA52" s="364"/>
      <c r="AB52" s="364"/>
      <c r="AC52" s="361"/>
      <c r="AD52" s="361"/>
      <c r="AE52" s="361"/>
      <c r="AF52" s="364"/>
      <c r="AG52" s="364"/>
      <c r="AH52" s="361"/>
      <c r="AI52" s="344"/>
      <c r="AJ52" s="344"/>
      <c r="AK52" s="361"/>
      <c r="AL52" s="361"/>
      <c r="AM52" s="361"/>
      <c r="AN52" s="361"/>
      <c r="AO52" s="364"/>
      <c r="AP52" s="361"/>
      <c r="AQ52" s="344"/>
      <c r="AR52" s="364"/>
      <c r="AS52" s="364"/>
      <c r="AT52" s="361"/>
      <c r="AU52" s="361"/>
      <c r="AV52" s="361"/>
      <c r="AW52" s="361"/>
      <c r="AX52" s="705"/>
      <c r="AY52" s="356"/>
      <c r="AZ52" s="109"/>
      <c r="BA52" s="705"/>
      <c r="BB52" s="705"/>
      <c r="BC52" s="705"/>
      <c r="BD52" s="705"/>
      <c r="BE52" s="705"/>
      <c r="BF52" s="705"/>
      <c r="BG52" s="705"/>
      <c r="BH52" s="312"/>
      <c r="BI52" s="312"/>
      <c r="BJ52" s="312"/>
      <c r="BK52" s="312"/>
      <c r="BL52" s="312"/>
      <c r="BM52" s="312"/>
      <c r="BN52" s="312"/>
      <c r="BO52" s="312"/>
      <c r="BP52" s="312"/>
      <c r="BQ52" s="705"/>
      <c r="BR52" s="705"/>
      <c r="BS52" s="705"/>
      <c r="BT52" s="705"/>
      <c r="BU52" s="705"/>
      <c r="BV52" s="705"/>
      <c r="BW52" s="705"/>
      <c r="BX52" s="312"/>
    </row>
    <row r="53" spans="1:76" ht="15" customHeight="1" x14ac:dyDescent="0.2">
      <c r="A53" s="386"/>
      <c r="B53" s="110"/>
      <c r="C53" s="110"/>
      <c r="D53" s="110"/>
      <c r="E53" s="110"/>
      <c r="F53" s="109"/>
      <c r="G53" s="109"/>
      <c r="H53" s="109"/>
      <c r="I53" s="109"/>
      <c r="J53" s="110"/>
      <c r="K53" s="110"/>
      <c r="L53" s="109"/>
      <c r="M53" s="109"/>
      <c r="N53" s="700"/>
      <c r="O53" s="700"/>
      <c r="P53" s="700"/>
      <c r="Q53" s="110"/>
      <c r="R53" s="110"/>
      <c r="S53" s="110"/>
      <c r="T53" s="109"/>
      <c r="U53" s="109"/>
      <c r="V53" s="109"/>
      <c r="W53" s="346"/>
      <c r="X53" s="364"/>
      <c r="Y53" s="361"/>
      <c r="Z53" s="344"/>
      <c r="AA53" s="364"/>
      <c r="AB53" s="364"/>
      <c r="AC53" s="361"/>
      <c r="AD53" s="361"/>
      <c r="AE53" s="361"/>
      <c r="AF53" s="364"/>
      <c r="AG53" s="364"/>
      <c r="AH53" s="361"/>
      <c r="AI53" s="344"/>
      <c r="AJ53" s="344"/>
      <c r="AK53" s="361"/>
      <c r="AL53" s="361"/>
      <c r="AM53" s="361"/>
      <c r="AN53" s="361"/>
      <c r="AO53" s="364"/>
      <c r="AP53" s="361"/>
      <c r="AQ53" s="344"/>
      <c r="AR53" s="364"/>
      <c r="AS53" s="364"/>
      <c r="AT53" s="361"/>
      <c r="AU53" s="361"/>
      <c r="AV53" s="361"/>
      <c r="AW53" s="361"/>
      <c r="AX53" s="705"/>
      <c r="AY53" s="356"/>
      <c r="AZ53" s="109"/>
      <c r="BA53" s="705"/>
      <c r="BB53" s="705"/>
      <c r="BC53" s="705"/>
      <c r="BD53" s="705"/>
      <c r="BE53" s="705"/>
      <c r="BF53" s="705"/>
      <c r="BG53" s="705"/>
      <c r="BH53" s="312"/>
      <c r="BI53" s="312"/>
      <c r="BJ53" s="312"/>
      <c r="BK53" s="312"/>
      <c r="BL53" s="312"/>
      <c r="BM53" s="312"/>
      <c r="BN53" s="312"/>
      <c r="BO53" s="312"/>
      <c r="BP53" s="312"/>
      <c r="BQ53" s="705"/>
      <c r="BR53" s="705"/>
      <c r="BS53" s="705"/>
      <c r="BT53" s="705"/>
      <c r="BU53" s="705"/>
      <c r="BV53" s="705"/>
      <c r="BW53" s="705"/>
      <c r="BX53" s="312"/>
    </row>
    <row r="54" spans="1:76" ht="15" customHeight="1" x14ac:dyDescent="0.2">
      <c r="A54" s="386"/>
      <c r="B54" s="110"/>
      <c r="C54" s="110"/>
      <c r="D54" s="110"/>
      <c r="E54" s="110"/>
      <c r="F54" s="109"/>
      <c r="G54" s="109"/>
      <c r="H54" s="109"/>
      <c r="I54" s="109"/>
      <c r="J54" s="110"/>
      <c r="K54" s="110"/>
      <c r="L54" s="109"/>
      <c r="M54" s="109"/>
      <c r="N54" s="700"/>
      <c r="O54" s="700"/>
      <c r="P54" s="700"/>
      <c r="Q54" s="110"/>
      <c r="R54" s="110"/>
      <c r="S54" s="110"/>
      <c r="T54" s="109"/>
      <c r="U54" s="109"/>
      <c r="V54" s="109"/>
      <c r="W54" s="346"/>
      <c r="X54" s="364"/>
      <c r="Y54" s="361"/>
      <c r="Z54" s="344"/>
      <c r="AA54" s="364"/>
      <c r="AB54" s="364"/>
      <c r="AC54" s="361"/>
      <c r="AD54" s="361"/>
      <c r="AE54" s="361"/>
      <c r="AF54" s="364"/>
      <c r="AG54" s="364"/>
      <c r="AH54" s="361"/>
      <c r="AI54" s="344"/>
      <c r="AJ54" s="344"/>
      <c r="AK54" s="361"/>
      <c r="AL54" s="361"/>
      <c r="AM54" s="361"/>
      <c r="AN54" s="361"/>
      <c r="AO54" s="364"/>
      <c r="AP54" s="361"/>
      <c r="AQ54" s="344"/>
      <c r="AR54" s="364"/>
      <c r="AS54" s="364"/>
      <c r="AT54" s="361"/>
      <c r="AU54" s="361"/>
      <c r="AV54" s="361"/>
      <c r="AW54" s="361"/>
      <c r="AX54" s="705"/>
      <c r="AY54" s="356"/>
      <c r="AZ54" s="109"/>
      <c r="BA54" s="705"/>
      <c r="BB54" s="705"/>
      <c r="BC54" s="705"/>
      <c r="BD54" s="705"/>
      <c r="BE54" s="705"/>
      <c r="BF54" s="705"/>
      <c r="BG54" s="705"/>
      <c r="BH54" s="312"/>
      <c r="BI54" s="312"/>
      <c r="BJ54" s="312"/>
      <c r="BK54" s="312"/>
      <c r="BL54" s="312"/>
      <c r="BM54" s="312"/>
      <c r="BN54" s="312"/>
      <c r="BO54" s="312"/>
      <c r="BP54" s="312"/>
      <c r="BQ54" s="705"/>
      <c r="BR54" s="705"/>
      <c r="BS54" s="705"/>
      <c r="BT54" s="705"/>
      <c r="BU54" s="705"/>
      <c r="BV54" s="705"/>
      <c r="BW54" s="705"/>
      <c r="BX54" s="312"/>
    </row>
    <row r="55" spans="1:76" ht="15" customHeight="1" x14ac:dyDescent="0.2">
      <c r="A55" s="386"/>
      <c r="B55" s="110"/>
      <c r="C55" s="110"/>
      <c r="D55" s="110"/>
      <c r="E55" s="110"/>
      <c r="F55" s="109"/>
      <c r="G55" s="109"/>
      <c r="H55" s="109"/>
      <c r="I55" s="109"/>
      <c r="J55" s="110"/>
      <c r="K55" s="110"/>
      <c r="L55" s="109"/>
      <c r="M55" s="109"/>
      <c r="N55" s="700"/>
      <c r="O55" s="700"/>
      <c r="P55" s="700"/>
      <c r="Q55" s="110"/>
      <c r="R55" s="110"/>
      <c r="S55" s="110"/>
      <c r="T55" s="109"/>
      <c r="U55" s="109"/>
      <c r="V55" s="109"/>
      <c r="W55" s="346"/>
      <c r="X55" s="364"/>
      <c r="Y55" s="361"/>
      <c r="Z55" s="344"/>
      <c r="AA55" s="364"/>
      <c r="AB55" s="364"/>
      <c r="AC55" s="361"/>
      <c r="AD55" s="361"/>
      <c r="AE55" s="361"/>
      <c r="AF55" s="364"/>
      <c r="AG55" s="364"/>
      <c r="AH55" s="361"/>
      <c r="AI55" s="344"/>
      <c r="AJ55" s="344"/>
      <c r="AK55" s="361"/>
      <c r="AL55" s="361"/>
      <c r="AM55" s="361"/>
      <c r="AN55" s="361"/>
      <c r="AO55" s="364"/>
      <c r="AP55" s="361"/>
      <c r="AQ55" s="344"/>
      <c r="AR55" s="364"/>
      <c r="AS55" s="364"/>
      <c r="AT55" s="361"/>
      <c r="AU55" s="361"/>
      <c r="AV55" s="361"/>
      <c r="AW55" s="361"/>
      <c r="AX55" s="705"/>
      <c r="AY55" s="356"/>
      <c r="AZ55" s="109"/>
      <c r="BA55" s="705"/>
      <c r="BB55" s="705"/>
      <c r="BC55" s="705"/>
      <c r="BD55" s="705"/>
      <c r="BE55" s="705"/>
      <c r="BF55" s="705"/>
      <c r="BG55" s="705"/>
      <c r="BH55" s="312"/>
      <c r="BI55" s="312"/>
      <c r="BJ55" s="312"/>
      <c r="BK55" s="312"/>
      <c r="BL55" s="312"/>
      <c r="BM55" s="312"/>
      <c r="BN55" s="312"/>
      <c r="BO55" s="312"/>
      <c r="BP55" s="312"/>
      <c r="BQ55" s="705"/>
      <c r="BR55" s="705"/>
      <c r="BS55" s="705"/>
      <c r="BT55" s="705"/>
      <c r="BU55" s="705"/>
      <c r="BV55" s="705"/>
      <c r="BW55" s="705"/>
      <c r="BX55" s="312"/>
    </row>
    <row r="56" spans="1:76" ht="15" customHeight="1" x14ac:dyDescent="0.2">
      <c r="A56" s="386"/>
      <c r="B56" s="110"/>
      <c r="C56" s="110"/>
      <c r="D56" s="110"/>
      <c r="E56" s="110"/>
      <c r="F56" s="109"/>
      <c r="G56" s="109"/>
      <c r="H56" s="109"/>
      <c r="I56" s="109"/>
      <c r="J56" s="110"/>
      <c r="K56" s="110"/>
      <c r="L56" s="109"/>
      <c r="M56" s="109"/>
      <c r="N56" s="700"/>
      <c r="O56" s="700"/>
      <c r="P56" s="700"/>
      <c r="Q56" s="110"/>
      <c r="R56" s="110"/>
      <c r="S56" s="110"/>
      <c r="T56" s="109"/>
      <c r="U56" s="109"/>
      <c r="V56" s="109"/>
      <c r="W56" s="346"/>
      <c r="X56" s="364"/>
      <c r="Y56" s="361"/>
      <c r="Z56" s="344"/>
      <c r="AA56" s="364"/>
      <c r="AB56" s="364"/>
      <c r="AC56" s="361"/>
      <c r="AD56" s="361"/>
      <c r="AE56" s="361"/>
      <c r="AF56" s="364"/>
      <c r="AG56" s="364"/>
      <c r="AH56" s="361"/>
      <c r="AI56" s="344"/>
      <c r="AJ56" s="344"/>
      <c r="AK56" s="361"/>
      <c r="AL56" s="361"/>
      <c r="AM56" s="361"/>
      <c r="AN56" s="361"/>
      <c r="AO56" s="364"/>
      <c r="AP56" s="361"/>
      <c r="AQ56" s="344"/>
      <c r="AR56" s="364"/>
      <c r="AS56" s="364"/>
      <c r="AT56" s="361"/>
      <c r="AU56" s="361"/>
      <c r="AV56" s="361"/>
      <c r="AW56" s="361"/>
      <c r="AX56" s="705"/>
      <c r="AY56" s="356"/>
      <c r="AZ56" s="109"/>
      <c r="BA56" s="705"/>
      <c r="BB56" s="705"/>
      <c r="BC56" s="705"/>
      <c r="BD56" s="705"/>
      <c r="BE56" s="705"/>
      <c r="BF56" s="705"/>
      <c r="BG56" s="705"/>
      <c r="BH56" s="312"/>
      <c r="BI56" s="312"/>
      <c r="BJ56" s="312"/>
      <c r="BK56" s="312"/>
      <c r="BL56" s="312"/>
      <c r="BM56" s="312"/>
      <c r="BN56" s="312"/>
      <c r="BO56" s="312"/>
      <c r="BP56" s="312"/>
      <c r="BQ56" s="705"/>
      <c r="BR56" s="705"/>
      <c r="BS56" s="705"/>
      <c r="BT56" s="705"/>
      <c r="BU56" s="705"/>
      <c r="BV56" s="705"/>
      <c r="BW56" s="705"/>
      <c r="BX56" s="312"/>
    </row>
    <row r="57" spans="1:76" ht="15" customHeight="1" x14ac:dyDescent="0.2">
      <c r="A57" s="386"/>
      <c r="B57" s="110"/>
      <c r="C57" s="110"/>
      <c r="D57" s="110"/>
      <c r="E57" s="110"/>
      <c r="F57" s="109"/>
      <c r="G57" s="109"/>
      <c r="H57" s="109"/>
      <c r="I57" s="109"/>
      <c r="J57" s="110"/>
      <c r="K57" s="110"/>
      <c r="L57" s="109"/>
      <c r="M57" s="109"/>
      <c r="N57" s="700"/>
      <c r="O57" s="700"/>
      <c r="P57" s="700"/>
      <c r="Q57" s="110"/>
      <c r="R57" s="110"/>
      <c r="S57" s="110"/>
      <c r="T57" s="109"/>
      <c r="U57" s="109"/>
      <c r="V57" s="109"/>
      <c r="W57" s="346"/>
      <c r="X57" s="364"/>
      <c r="Y57" s="361"/>
      <c r="Z57" s="344"/>
      <c r="AA57" s="364"/>
      <c r="AB57" s="364"/>
      <c r="AC57" s="361"/>
      <c r="AD57" s="361"/>
      <c r="AE57" s="361"/>
      <c r="AF57" s="364"/>
      <c r="AG57" s="364"/>
      <c r="AH57" s="361"/>
      <c r="AI57" s="344"/>
      <c r="AJ57" s="344"/>
      <c r="AK57" s="361"/>
      <c r="AL57" s="361"/>
      <c r="AM57" s="361"/>
      <c r="AN57" s="361"/>
      <c r="AO57" s="364"/>
      <c r="AP57" s="361"/>
      <c r="AQ57" s="344"/>
      <c r="AR57" s="364"/>
      <c r="AS57" s="364"/>
      <c r="AT57" s="361"/>
      <c r="AU57" s="361"/>
      <c r="AV57" s="361"/>
      <c r="AW57" s="361"/>
      <c r="AX57" s="705"/>
      <c r="AY57" s="356"/>
      <c r="AZ57" s="109"/>
      <c r="BA57" s="705"/>
      <c r="BB57" s="705"/>
      <c r="BC57" s="705"/>
      <c r="BD57" s="705"/>
      <c r="BE57" s="705"/>
      <c r="BF57" s="705"/>
      <c r="BG57" s="705"/>
      <c r="BH57" s="312"/>
      <c r="BI57" s="312"/>
      <c r="BJ57" s="312"/>
      <c r="BK57" s="312"/>
      <c r="BL57" s="312"/>
      <c r="BM57" s="312"/>
      <c r="BN57" s="312"/>
      <c r="BO57" s="312"/>
      <c r="BP57" s="312"/>
      <c r="BQ57" s="705"/>
      <c r="BR57" s="705"/>
      <c r="BS57" s="705"/>
      <c r="BT57" s="705"/>
      <c r="BU57" s="705"/>
      <c r="BV57" s="705"/>
      <c r="BW57" s="705"/>
      <c r="BX57" s="312"/>
    </row>
    <row r="58" spans="1:76" ht="15" customHeight="1" x14ac:dyDescent="0.2">
      <c r="A58" s="386"/>
      <c r="B58" s="110"/>
      <c r="C58" s="110"/>
      <c r="D58" s="110"/>
      <c r="E58" s="110"/>
      <c r="F58" s="109"/>
      <c r="G58" s="109"/>
      <c r="H58" s="109"/>
      <c r="I58" s="109"/>
      <c r="J58" s="110"/>
      <c r="K58" s="110"/>
      <c r="L58" s="109"/>
      <c r="M58" s="109"/>
      <c r="N58" s="700"/>
      <c r="O58" s="700"/>
      <c r="P58" s="700"/>
      <c r="Q58" s="110"/>
      <c r="R58" s="110"/>
      <c r="S58" s="110"/>
      <c r="T58" s="109"/>
      <c r="U58" s="109"/>
      <c r="V58" s="109"/>
      <c r="W58" s="346"/>
      <c r="X58" s="364"/>
      <c r="Y58" s="361"/>
      <c r="Z58" s="344"/>
      <c r="AA58" s="364"/>
      <c r="AB58" s="364"/>
      <c r="AC58" s="361"/>
      <c r="AD58" s="361"/>
      <c r="AE58" s="361"/>
      <c r="AF58" s="364"/>
      <c r="AG58" s="364"/>
      <c r="AH58" s="361"/>
      <c r="AI58" s="344"/>
      <c r="AJ58" s="344"/>
      <c r="AK58" s="361"/>
      <c r="AL58" s="361"/>
      <c r="AM58" s="361"/>
      <c r="AN58" s="361"/>
      <c r="AO58" s="364"/>
      <c r="AP58" s="361"/>
      <c r="AQ58" s="344"/>
      <c r="AR58" s="364"/>
      <c r="AS58" s="364"/>
      <c r="AT58" s="361"/>
      <c r="AU58" s="361"/>
      <c r="AV58" s="361"/>
      <c r="AW58" s="361"/>
      <c r="AX58" s="705"/>
      <c r="AY58" s="356"/>
      <c r="AZ58" s="109"/>
      <c r="BA58" s="705"/>
      <c r="BB58" s="705"/>
      <c r="BC58" s="705"/>
      <c r="BD58" s="705"/>
      <c r="BE58" s="705"/>
      <c r="BF58" s="705"/>
      <c r="BG58" s="705"/>
      <c r="BH58" s="312"/>
      <c r="BI58" s="312"/>
      <c r="BJ58" s="312"/>
      <c r="BK58" s="312"/>
      <c r="BL58" s="312"/>
      <c r="BM58" s="312"/>
      <c r="BN58" s="312"/>
      <c r="BO58" s="312"/>
      <c r="BP58" s="312"/>
      <c r="BQ58" s="705"/>
      <c r="BR58" s="705"/>
      <c r="BS58" s="705"/>
      <c r="BT58" s="705"/>
      <c r="BU58" s="705"/>
      <c r="BV58" s="705"/>
      <c r="BW58" s="705"/>
      <c r="BX58" s="312"/>
    </row>
    <row r="59" spans="1:76" ht="15" customHeight="1" x14ac:dyDescent="0.2">
      <c r="A59" s="386"/>
      <c r="B59" s="110"/>
      <c r="C59" s="110"/>
      <c r="D59" s="110"/>
      <c r="E59" s="110"/>
      <c r="F59" s="109"/>
      <c r="G59" s="109"/>
      <c r="H59" s="109"/>
      <c r="I59" s="109"/>
      <c r="J59" s="110"/>
      <c r="K59" s="110"/>
      <c r="L59" s="109"/>
      <c r="M59" s="109"/>
      <c r="N59" s="700"/>
      <c r="O59" s="700"/>
      <c r="P59" s="700"/>
      <c r="Q59" s="110"/>
      <c r="R59" s="110"/>
      <c r="S59" s="110"/>
      <c r="T59" s="109"/>
      <c r="U59" s="109"/>
      <c r="V59" s="109"/>
      <c r="W59" s="346"/>
      <c r="X59" s="364"/>
      <c r="Y59" s="361"/>
      <c r="Z59" s="344"/>
      <c r="AA59" s="364"/>
      <c r="AB59" s="364"/>
      <c r="AC59" s="361"/>
      <c r="AD59" s="361"/>
      <c r="AE59" s="361"/>
      <c r="AF59" s="364"/>
      <c r="AG59" s="364"/>
      <c r="AH59" s="361"/>
      <c r="AI59" s="344"/>
      <c r="AJ59" s="344"/>
      <c r="AK59" s="361"/>
      <c r="AL59" s="361"/>
      <c r="AM59" s="361"/>
      <c r="AN59" s="361"/>
      <c r="AO59" s="364"/>
      <c r="AP59" s="361"/>
      <c r="AQ59" s="344"/>
      <c r="AR59" s="364"/>
      <c r="AS59" s="364"/>
      <c r="AT59" s="361"/>
      <c r="AU59" s="361"/>
      <c r="AV59" s="361"/>
      <c r="AW59" s="361"/>
      <c r="AX59" s="705"/>
      <c r="AY59" s="356"/>
      <c r="AZ59" s="109"/>
      <c r="BA59" s="705"/>
      <c r="BB59" s="705"/>
      <c r="BC59" s="705"/>
      <c r="BD59" s="705"/>
      <c r="BE59" s="705"/>
      <c r="BF59" s="705"/>
      <c r="BG59" s="705"/>
      <c r="BH59" s="312"/>
      <c r="BI59" s="312"/>
      <c r="BJ59" s="312"/>
      <c r="BK59" s="312"/>
      <c r="BL59" s="312"/>
      <c r="BM59" s="312"/>
      <c r="BN59" s="312"/>
      <c r="BO59" s="312"/>
      <c r="BP59" s="312"/>
      <c r="BQ59" s="705"/>
      <c r="BR59" s="705"/>
      <c r="BS59" s="705"/>
      <c r="BT59" s="705"/>
      <c r="BU59" s="705"/>
      <c r="BV59" s="705"/>
      <c r="BW59" s="705"/>
      <c r="BX59" s="312"/>
    </row>
    <row r="60" spans="1:76" ht="15" customHeight="1" x14ac:dyDescent="0.2">
      <c r="A60" s="386"/>
      <c r="B60" s="110"/>
      <c r="C60" s="110"/>
      <c r="D60" s="110"/>
      <c r="E60" s="110"/>
      <c r="F60" s="109"/>
      <c r="G60" s="109"/>
      <c r="H60" s="109"/>
      <c r="I60" s="109"/>
      <c r="J60" s="110"/>
      <c r="K60" s="110"/>
      <c r="L60" s="109"/>
      <c r="M60" s="109"/>
      <c r="N60" s="700"/>
      <c r="O60" s="700"/>
      <c r="P60" s="700"/>
      <c r="Q60" s="110"/>
      <c r="R60" s="110"/>
      <c r="S60" s="110"/>
      <c r="T60" s="109"/>
      <c r="U60" s="109"/>
      <c r="V60" s="109"/>
      <c r="W60" s="346"/>
      <c r="X60" s="364"/>
      <c r="Y60" s="361"/>
      <c r="Z60" s="344"/>
      <c r="AA60" s="364"/>
      <c r="AB60" s="364"/>
      <c r="AC60" s="361"/>
      <c r="AD60" s="361"/>
      <c r="AE60" s="361"/>
      <c r="AF60" s="364"/>
      <c r="AG60" s="364"/>
      <c r="AH60" s="361"/>
      <c r="AI60" s="344"/>
      <c r="AJ60" s="344"/>
      <c r="AK60" s="361"/>
      <c r="AL60" s="361"/>
      <c r="AM60" s="361"/>
      <c r="AN60" s="361"/>
      <c r="AO60" s="364"/>
      <c r="AP60" s="361"/>
      <c r="AQ60" s="344"/>
      <c r="AR60" s="364"/>
      <c r="AS60" s="364"/>
      <c r="AT60" s="361"/>
      <c r="AU60" s="361"/>
      <c r="AV60" s="361"/>
      <c r="AW60" s="361"/>
      <c r="AX60" s="705"/>
      <c r="AY60" s="356"/>
      <c r="AZ60" s="109"/>
      <c r="BA60" s="705"/>
      <c r="BB60" s="705"/>
      <c r="BC60" s="705"/>
      <c r="BD60" s="705"/>
      <c r="BE60" s="705"/>
      <c r="BF60" s="705"/>
      <c r="BG60" s="705"/>
      <c r="BH60" s="312"/>
      <c r="BI60" s="312"/>
      <c r="BJ60" s="312"/>
      <c r="BK60" s="312"/>
      <c r="BL60" s="312"/>
      <c r="BM60" s="312"/>
      <c r="BN60" s="312"/>
      <c r="BO60" s="312"/>
      <c r="BP60" s="312"/>
      <c r="BQ60" s="705"/>
      <c r="BR60" s="705"/>
      <c r="BS60" s="705"/>
      <c r="BT60" s="705"/>
      <c r="BU60" s="705"/>
      <c r="BV60" s="705"/>
      <c r="BW60" s="705"/>
      <c r="BX60" s="312"/>
    </row>
    <row r="61" spans="1:76" ht="15" customHeight="1" x14ac:dyDescent="0.2">
      <c r="A61" s="386"/>
      <c r="B61" s="110"/>
      <c r="C61" s="110"/>
      <c r="D61" s="110"/>
      <c r="E61" s="110"/>
      <c r="F61" s="109"/>
      <c r="G61" s="109"/>
      <c r="H61" s="109"/>
      <c r="I61" s="109"/>
      <c r="J61" s="110"/>
      <c r="K61" s="110"/>
      <c r="L61" s="109"/>
      <c r="M61" s="109"/>
      <c r="N61" s="700"/>
      <c r="O61" s="700"/>
      <c r="P61" s="700"/>
      <c r="Q61" s="110"/>
      <c r="R61" s="110"/>
      <c r="S61" s="110"/>
      <c r="T61" s="109"/>
      <c r="U61" s="109"/>
      <c r="V61" s="109"/>
      <c r="W61" s="346"/>
      <c r="X61" s="364"/>
      <c r="Y61" s="361"/>
      <c r="Z61" s="344"/>
      <c r="AA61" s="364"/>
      <c r="AB61" s="364"/>
      <c r="AC61" s="361"/>
      <c r="AD61" s="361"/>
      <c r="AE61" s="361"/>
      <c r="AF61" s="364"/>
      <c r="AG61" s="364"/>
      <c r="AH61" s="361"/>
      <c r="AI61" s="344"/>
      <c r="AJ61" s="344"/>
      <c r="AK61" s="361"/>
      <c r="AL61" s="361"/>
      <c r="AM61" s="361"/>
      <c r="AN61" s="361"/>
      <c r="AO61" s="364"/>
      <c r="AP61" s="361"/>
      <c r="AQ61" s="344"/>
      <c r="AR61" s="364"/>
      <c r="AS61" s="364"/>
      <c r="AT61" s="361"/>
      <c r="AU61" s="361"/>
      <c r="AV61" s="361"/>
      <c r="AW61" s="361"/>
      <c r="AX61" s="705"/>
      <c r="AY61" s="356"/>
      <c r="AZ61" s="109"/>
      <c r="BA61" s="705"/>
      <c r="BB61" s="705"/>
      <c r="BC61" s="705"/>
      <c r="BD61" s="705"/>
      <c r="BE61" s="705"/>
      <c r="BF61" s="705"/>
      <c r="BG61" s="705"/>
      <c r="BH61" s="312"/>
      <c r="BI61" s="312"/>
      <c r="BJ61" s="312"/>
      <c r="BK61" s="312"/>
      <c r="BL61" s="312"/>
      <c r="BM61" s="312"/>
      <c r="BN61" s="312"/>
      <c r="BO61" s="312"/>
      <c r="BP61" s="312"/>
      <c r="BQ61" s="705"/>
      <c r="BR61" s="705"/>
      <c r="BS61" s="705"/>
      <c r="BT61" s="705"/>
      <c r="BU61" s="705"/>
      <c r="BV61" s="705"/>
      <c r="BW61" s="705"/>
      <c r="BX61" s="312"/>
    </row>
    <row r="62" spans="1:76" ht="15" customHeight="1" x14ac:dyDescent="0.2">
      <c r="A62" s="386"/>
      <c r="B62" s="110"/>
      <c r="C62" s="110"/>
      <c r="D62" s="110"/>
      <c r="E62" s="110"/>
      <c r="F62" s="109"/>
      <c r="G62" s="109"/>
      <c r="H62" s="109"/>
      <c r="I62" s="109"/>
      <c r="J62" s="110"/>
      <c r="K62" s="110"/>
      <c r="L62" s="109"/>
      <c r="M62" s="109"/>
      <c r="N62" s="700"/>
      <c r="O62" s="700"/>
      <c r="P62" s="700"/>
      <c r="Q62" s="110"/>
      <c r="R62" s="110"/>
      <c r="S62" s="110"/>
      <c r="T62" s="109"/>
      <c r="U62" s="109"/>
      <c r="V62" s="109"/>
      <c r="W62" s="346"/>
      <c r="X62" s="364"/>
      <c r="Y62" s="361"/>
      <c r="Z62" s="344"/>
      <c r="AA62" s="364"/>
      <c r="AB62" s="364"/>
      <c r="AC62" s="361"/>
      <c r="AD62" s="361"/>
      <c r="AE62" s="361"/>
      <c r="AF62" s="364"/>
      <c r="AG62" s="364"/>
      <c r="AH62" s="361"/>
      <c r="AI62" s="344"/>
      <c r="AJ62" s="344"/>
      <c r="AK62" s="361"/>
      <c r="AL62" s="361"/>
      <c r="AM62" s="361"/>
      <c r="AN62" s="361"/>
      <c r="AO62" s="364"/>
      <c r="AP62" s="361"/>
      <c r="AQ62" s="344"/>
      <c r="AR62" s="364"/>
      <c r="AS62" s="364"/>
      <c r="AT62" s="361"/>
      <c r="AU62" s="361"/>
      <c r="AV62" s="361"/>
      <c r="AW62" s="361"/>
      <c r="AX62" s="705"/>
      <c r="AY62" s="356"/>
      <c r="AZ62" s="109"/>
      <c r="BA62" s="705"/>
      <c r="BB62" s="705"/>
      <c r="BC62" s="705"/>
      <c r="BD62" s="705"/>
      <c r="BE62" s="705"/>
      <c r="BF62" s="705"/>
      <c r="BG62" s="705"/>
      <c r="BH62" s="312"/>
      <c r="BI62" s="312"/>
      <c r="BJ62" s="312"/>
      <c r="BK62" s="312"/>
      <c r="BL62" s="312"/>
      <c r="BM62" s="312"/>
      <c r="BN62" s="312"/>
      <c r="BO62" s="312"/>
      <c r="BP62" s="312"/>
      <c r="BQ62" s="705"/>
      <c r="BR62" s="705"/>
      <c r="BS62" s="705"/>
      <c r="BT62" s="705"/>
      <c r="BU62" s="705"/>
      <c r="BV62" s="705"/>
      <c r="BW62" s="705"/>
      <c r="BX62" s="312"/>
    </row>
    <row r="63" spans="1:76" ht="15" customHeight="1" x14ac:dyDescent="0.2">
      <c r="A63" s="386"/>
      <c r="B63" s="110"/>
      <c r="C63" s="110"/>
      <c r="D63" s="110"/>
      <c r="E63" s="110"/>
      <c r="F63" s="109"/>
      <c r="G63" s="109"/>
      <c r="H63" s="109"/>
      <c r="I63" s="109"/>
      <c r="J63" s="110"/>
      <c r="K63" s="110"/>
      <c r="L63" s="109"/>
      <c r="M63" s="109"/>
      <c r="N63" s="700"/>
      <c r="O63" s="700"/>
      <c r="P63" s="700"/>
      <c r="Q63" s="110"/>
      <c r="R63" s="110"/>
      <c r="S63" s="110"/>
      <c r="T63" s="109"/>
      <c r="U63" s="109"/>
      <c r="V63" s="109"/>
      <c r="W63" s="346"/>
      <c r="X63" s="364"/>
      <c r="Y63" s="361"/>
      <c r="Z63" s="344"/>
      <c r="AA63" s="364"/>
      <c r="AB63" s="364"/>
      <c r="AC63" s="361"/>
      <c r="AD63" s="361"/>
      <c r="AE63" s="361"/>
      <c r="AF63" s="364"/>
      <c r="AG63" s="364"/>
      <c r="AH63" s="361"/>
      <c r="AI63" s="344"/>
      <c r="AJ63" s="344"/>
      <c r="AK63" s="361"/>
      <c r="AL63" s="361"/>
      <c r="AM63" s="361"/>
      <c r="AN63" s="361"/>
      <c r="AO63" s="364"/>
      <c r="AP63" s="361"/>
      <c r="AQ63" s="344"/>
      <c r="AR63" s="364"/>
      <c r="AS63" s="364"/>
      <c r="AT63" s="361"/>
      <c r="AU63" s="361"/>
      <c r="AV63" s="361"/>
      <c r="AW63" s="361"/>
      <c r="AX63" s="705"/>
      <c r="AY63" s="356"/>
      <c r="AZ63" s="109"/>
      <c r="BA63" s="705"/>
      <c r="BB63" s="705"/>
      <c r="BC63" s="705"/>
      <c r="BD63" s="705"/>
      <c r="BE63" s="705"/>
      <c r="BF63" s="705"/>
      <c r="BG63" s="705"/>
      <c r="BH63" s="312"/>
      <c r="BI63" s="312"/>
      <c r="BJ63" s="312"/>
      <c r="BK63" s="312"/>
      <c r="BL63" s="312"/>
      <c r="BM63" s="312"/>
      <c r="BN63" s="312"/>
      <c r="BO63" s="312"/>
      <c r="BP63" s="312"/>
      <c r="BQ63" s="705"/>
      <c r="BR63" s="705"/>
      <c r="BS63" s="705"/>
      <c r="BT63" s="705"/>
      <c r="BU63" s="705"/>
      <c r="BV63" s="705"/>
      <c r="BW63" s="705"/>
      <c r="BX63" s="312"/>
    </row>
    <row r="64" spans="1:76" ht="15" customHeight="1" x14ac:dyDescent="0.2">
      <c r="A64" s="386"/>
      <c r="B64" s="110"/>
      <c r="C64" s="110"/>
      <c r="D64" s="110"/>
      <c r="E64" s="110"/>
      <c r="F64" s="109"/>
      <c r="G64" s="109"/>
      <c r="H64" s="109"/>
      <c r="I64" s="109"/>
      <c r="J64" s="110"/>
      <c r="K64" s="110"/>
      <c r="L64" s="109"/>
      <c r="M64" s="109"/>
      <c r="N64" s="700"/>
      <c r="O64" s="700"/>
      <c r="P64" s="700"/>
      <c r="Q64" s="110"/>
      <c r="R64" s="110"/>
      <c r="S64" s="110"/>
      <c r="T64" s="109"/>
      <c r="U64" s="109"/>
      <c r="V64" s="109"/>
      <c r="W64" s="346"/>
      <c r="X64" s="364"/>
      <c r="Y64" s="361"/>
      <c r="Z64" s="344"/>
      <c r="AA64" s="364"/>
      <c r="AB64" s="364"/>
      <c r="AC64" s="361"/>
      <c r="AD64" s="361"/>
      <c r="AE64" s="361"/>
      <c r="AF64" s="364"/>
      <c r="AG64" s="364"/>
      <c r="AH64" s="361"/>
      <c r="AI64" s="344"/>
      <c r="AJ64" s="344"/>
      <c r="AK64" s="361"/>
      <c r="AL64" s="361"/>
      <c r="AM64" s="361"/>
      <c r="AN64" s="361"/>
      <c r="AO64" s="364"/>
      <c r="AP64" s="361"/>
      <c r="AQ64" s="344"/>
      <c r="AR64" s="364"/>
      <c r="AS64" s="364"/>
      <c r="AT64" s="361"/>
      <c r="AU64" s="361"/>
      <c r="AV64" s="361"/>
      <c r="AW64" s="361"/>
      <c r="AX64" s="705"/>
      <c r="AY64" s="356"/>
      <c r="AZ64" s="109"/>
      <c r="BA64" s="705"/>
      <c r="BB64" s="705"/>
      <c r="BC64" s="705"/>
      <c r="BD64" s="705"/>
      <c r="BE64" s="705"/>
      <c r="BF64" s="705"/>
      <c r="BG64" s="705"/>
      <c r="BH64" s="312"/>
      <c r="BI64" s="312"/>
      <c r="BJ64" s="312"/>
      <c r="BK64" s="312"/>
      <c r="BL64" s="312"/>
      <c r="BM64" s="312"/>
      <c r="BN64" s="312"/>
      <c r="BO64" s="312"/>
      <c r="BP64" s="312"/>
      <c r="BQ64" s="705"/>
      <c r="BR64" s="705"/>
      <c r="BS64" s="705"/>
      <c r="BT64" s="705"/>
      <c r="BU64" s="705"/>
      <c r="BV64" s="705"/>
      <c r="BW64" s="705"/>
      <c r="BX64" s="312"/>
    </row>
    <row r="65" spans="1:76" ht="15" customHeight="1" x14ac:dyDescent="0.2">
      <c r="A65" s="386"/>
      <c r="B65" s="110"/>
      <c r="C65" s="110"/>
      <c r="D65" s="110"/>
      <c r="E65" s="110"/>
      <c r="F65" s="109"/>
      <c r="G65" s="109"/>
      <c r="H65" s="109"/>
      <c r="I65" s="109"/>
      <c r="J65" s="110"/>
      <c r="K65" s="110"/>
      <c r="L65" s="109"/>
      <c r="M65" s="109"/>
      <c r="N65" s="700"/>
      <c r="O65" s="700"/>
      <c r="P65" s="700"/>
      <c r="Q65" s="110"/>
      <c r="R65" s="110"/>
      <c r="S65" s="110"/>
      <c r="T65" s="109"/>
      <c r="U65" s="109"/>
      <c r="V65" s="109"/>
      <c r="W65" s="346"/>
      <c r="X65" s="364"/>
      <c r="Y65" s="361"/>
      <c r="Z65" s="344"/>
      <c r="AA65" s="364"/>
      <c r="AB65" s="364"/>
      <c r="AC65" s="361"/>
      <c r="AD65" s="361"/>
      <c r="AE65" s="361"/>
      <c r="AF65" s="364"/>
      <c r="AG65" s="364"/>
      <c r="AH65" s="361"/>
      <c r="AI65" s="344"/>
      <c r="AJ65" s="344"/>
      <c r="AK65" s="361"/>
      <c r="AL65" s="361"/>
      <c r="AM65" s="361"/>
      <c r="AN65" s="361"/>
      <c r="AO65" s="364"/>
      <c r="AP65" s="361"/>
      <c r="AQ65" s="344"/>
      <c r="AR65" s="364"/>
      <c r="AS65" s="364"/>
      <c r="AT65" s="361"/>
      <c r="AU65" s="361"/>
      <c r="AV65" s="361"/>
      <c r="AW65" s="361"/>
      <c r="AX65" s="705"/>
      <c r="AY65" s="356"/>
      <c r="AZ65" s="109"/>
      <c r="BA65" s="705"/>
      <c r="BB65" s="705"/>
      <c r="BC65" s="705"/>
      <c r="BD65" s="705"/>
      <c r="BE65" s="705"/>
      <c r="BF65" s="705"/>
      <c r="BG65" s="705"/>
      <c r="BH65" s="312"/>
      <c r="BI65" s="312"/>
      <c r="BJ65" s="312"/>
      <c r="BK65" s="312"/>
      <c r="BL65" s="312"/>
      <c r="BM65" s="312"/>
      <c r="BN65" s="312"/>
      <c r="BO65" s="312"/>
      <c r="BP65" s="312"/>
      <c r="BQ65" s="705"/>
      <c r="BR65" s="705"/>
      <c r="BS65" s="705"/>
      <c r="BT65" s="705"/>
      <c r="BU65" s="705"/>
      <c r="BV65" s="705"/>
      <c r="BW65" s="705"/>
      <c r="BX65" s="312"/>
    </row>
    <row r="66" spans="1:76" ht="15" customHeight="1" x14ac:dyDescent="0.2">
      <c r="A66" s="386"/>
      <c r="B66" s="110"/>
      <c r="C66" s="110"/>
      <c r="D66" s="110"/>
      <c r="E66" s="110"/>
      <c r="F66" s="109"/>
      <c r="G66" s="109"/>
      <c r="H66" s="109"/>
      <c r="I66" s="109"/>
      <c r="J66" s="110"/>
      <c r="K66" s="110"/>
      <c r="L66" s="109"/>
      <c r="M66" s="109"/>
      <c r="N66" s="700"/>
      <c r="O66" s="700"/>
      <c r="P66" s="700"/>
      <c r="Q66" s="110"/>
      <c r="R66" s="110"/>
      <c r="S66" s="110"/>
      <c r="T66" s="109"/>
      <c r="U66" s="109"/>
      <c r="V66" s="109"/>
      <c r="W66" s="346"/>
      <c r="X66" s="364"/>
      <c r="Y66" s="361"/>
      <c r="Z66" s="344"/>
      <c r="AA66" s="364"/>
      <c r="AB66" s="364"/>
      <c r="AC66" s="361"/>
      <c r="AD66" s="361"/>
      <c r="AE66" s="361"/>
      <c r="AF66" s="364"/>
      <c r="AG66" s="364"/>
      <c r="AH66" s="361"/>
      <c r="AI66" s="344"/>
      <c r="AJ66" s="344"/>
      <c r="AK66" s="361"/>
      <c r="AL66" s="361"/>
      <c r="AM66" s="361"/>
      <c r="AN66" s="361"/>
      <c r="AO66" s="364"/>
      <c r="AP66" s="361"/>
      <c r="AQ66" s="344"/>
      <c r="AR66" s="364"/>
      <c r="AS66" s="364"/>
      <c r="AT66" s="361"/>
      <c r="AU66" s="361"/>
      <c r="AV66" s="361"/>
      <c r="AW66" s="361"/>
      <c r="AX66" s="705"/>
      <c r="AY66" s="356"/>
      <c r="AZ66" s="109"/>
      <c r="BA66" s="705"/>
      <c r="BB66" s="705"/>
      <c r="BC66" s="705"/>
      <c r="BD66" s="705"/>
      <c r="BE66" s="705"/>
      <c r="BF66" s="705"/>
      <c r="BG66" s="705"/>
      <c r="BH66" s="312"/>
      <c r="BI66" s="312"/>
      <c r="BJ66" s="312"/>
      <c r="BK66" s="312"/>
      <c r="BL66" s="312"/>
      <c r="BM66" s="312"/>
      <c r="BN66" s="312"/>
      <c r="BO66" s="312"/>
      <c r="BP66" s="312"/>
      <c r="BQ66" s="705"/>
      <c r="BR66" s="705"/>
      <c r="BS66" s="705"/>
      <c r="BT66" s="705"/>
      <c r="BU66" s="705"/>
      <c r="BV66" s="705"/>
      <c r="BW66" s="705"/>
      <c r="BX66" s="312"/>
    </row>
    <row r="67" spans="1:76" ht="15" customHeight="1" x14ac:dyDescent="0.2">
      <c r="A67" s="386"/>
      <c r="B67" s="110"/>
      <c r="C67" s="110"/>
      <c r="D67" s="110"/>
      <c r="E67" s="110"/>
      <c r="F67" s="109"/>
      <c r="G67" s="109"/>
      <c r="H67" s="109"/>
      <c r="I67" s="109"/>
      <c r="J67" s="110"/>
      <c r="K67" s="110"/>
      <c r="L67" s="109"/>
      <c r="M67" s="109"/>
      <c r="N67" s="700"/>
      <c r="O67" s="700"/>
      <c r="P67" s="700"/>
      <c r="Q67" s="110"/>
      <c r="R67" s="110"/>
      <c r="S67" s="110"/>
      <c r="T67" s="109"/>
      <c r="U67" s="109"/>
      <c r="V67" s="109"/>
      <c r="W67" s="346"/>
      <c r="X67" s="364"/>
      <c r="Y67" s="361"/>
      <c r="Z67" s="344"/>
      <c r="AA67" s="364"/>
      <c r="AB67" s="364"/>
      <c r="AC67" s="361"/>
      <c r="AD67" s="361"/>
      <c r="AE67" s="361"/>
      <c r="AF67" s="364"/>
      <c r="AG67" s="364"/>
      <c r="AH67" s="361"/>
      <c r="AI67" s="344"/>
      <c r="AJ67" s="344"/>
      <c r="AK67" s="361"/>
      <c r="AL67" s="361"/>
      <c r="AM67" s="361"/>
      <c r="AN67" s="361"/>
      <c r="AO67" s="364"/>
      <c r="AP67" s="361"/>
      <c r="AQ67" s="344"/>
      <c r="AR67" s="364"/>
      <c r="AS67" s="364"/>
      <c r="AT67" s="361"/>
      <c r="AU67" s="361"/>
      <c r="AV67" s="361"/>
      <c r="AW67" s="361"/>
      <c r="AX67" s="705"/>
      <c r="AY67" s="356"/>
      <c r="AZ67" s="109"/>
      <c r="BA67" s="705"/>
      <c r="BB67" s="705"/>
      <c r="BC67" s="705"/>
      <c r="BD67" s="705"/>
      <c r="BE67" s="705"/>
      <c r="BF67" s="705"/>
      <c r="BG67" s="705"/>
      <c r="BH67" s="312"/>
      <c r="BI67" s="312"/>
      <c r="BJ67" s="312"/>
      <c r="BK67" s="312"/>
      <c r="BL67" s="312"/>
      <c r="BM67" s="312"/>
      <c r="BN67" s="312"/>
      <c r="BO67" s="312"/>
      <c r="BP67" s="312"/>
      <c r="BQ67" s="705"/>
      <c r="BR67" s="705"/>
      <c r="BS67" s="705"/>
      <c r="BT67" s="705"/>
      <c r="BU67" s="705"/>
      <c r="BV67" s="705"/>
      <c r="BW67" s="705"/>
      <c r="BX67" s="312"/>
    </row>
    <row r="68" spans="1:76" ht="15" customHeight="1" x14ac:dyDescent="0.2">
      <c r="A68" s="386"/>
      <c r="B68" s="110"/>
      <c r="C68" s="110"/>
      <c r="D68" s="110"/>
      <c r="E68" s="110"/>
      <c r="F68" s="109"/>
      <c r="G68" s="109"/>
      <c r="H68" s="109"/>
      <c r="I68" s="109"/>
      <c r="J68" s="110"/>
      <c r="K68" s="110"/>
      <c r="L68" s="109"/>
      <c r="M68" s="109"/>
      <c r="N68" s="700"/>
      <c r="O68" s="700"/>
      <c r="P68" s="700"/>
      <c r="Q68" s="110"/>
      <c r="R68" s="110"/>
      <c r="S68" s="110"/>
      <c r="T68" s="109"/>
      <c r="U68" s="109"/>
      <c r="V68" s="109"/>
      <c r="W68" s="346"/>
      <c r="X68" s="364"/>
      <c r="Y68" s="361"/>
      <c r="Z68" s="344"/>
      <c r="AA68" s="364"/>
      <c r="AB68" s="364"/>
      <c r="AC68" s="361"/>
      <c r="AD68" s="361"/>
      <c r="AE68" s="361"/>
      <c r="AF68" s="364"/>
      <c r="AG68" s="364"/>
      <c r="AH68" s="361"/>
      <c r="AI68" s="344"/>
      <c r="AJ68" s="344"/>
      <c r="AK68" s="361"/>
      <c r="AL68" s="361"/>
      <c r="AM68" s="361"/>
      <c r="AN68" s="361"/>
      <c r="AO68" s="364"/>
      <c r="AP68" s="361"/>
      <c r="AQ68" s="344"/>
      <c r="AR68" s="364"/>
      <c r="AS68" s="364"/>
      <c r="AT68" s="361"/>
      <c r="AU68" s="361"/>
      <c r="AV68" s="361"/>
      <c r="AW68" s="361"/>
      <c r="AX68" s="705"/>
      <c r="AY68" s="356"/>
      <c r="AZ68" s="109"/>
      <c r="BA68" s="705"/>
      <c r="BB68" s="705"/>
      <c r="BC68" s="705"/>
      <c r="BD68" s="705"/>
      <c r="BE68" s="705"/>
      <c r="BF68" s="705"/>
      <c r="BG68" s="705"/>
      <c r="BH68" s="312"/>
      <c r="BI68" s="312"/>
      <c r="BJ68" s="312"/>
      <c r="BK68" s="312"/>
      <c r="BL68" s="312"/>
      <c r="BM68" s="312"/>
      <c r="BN68" s="312"/>
      <c r="BO68" s="312"/>
      <c r="BP68" s="312"/>
      <c r="BQ68" s="705"/>
      <c r="BR68" s="705"/>
      <c r="BS68" s="705"/>
      <c r="BT68" s="705"/>
      <c r="BU68" s="705"/>
      <c r="BV68" s="705"/>
      <c r="BW68" s="705"/>
      <c r="BX68" s="312"/>
    </row>
    <row r="69" spans="1:76" ht="15" customHeight="1" x14ac:dyDescent="0.2">
      <c r="A69" s="386"/>
      <c r="B69" s="110"/>
      <c r="C69" s="110"/>
      <c r="D69" s="110"/>
      <c r="E69" s="110"/>
      <c r="F69" s="109"/>
      <c r="G69" s="109"/>
      <c r="H69" s="109"/>
      <c r="I69" s="109"/>
      <c r="J69" s="110"/>
      <c r="K69" s="110"/>
      <c r="L69" s="109"/>
      <c r="M69" s="109"/>
      <c r="N69" s="700"/>
      <c r="O69" s="700"/>
      <c r="P69" s="700"/>
      <c r="Q69" s="110"/>
      <c r="R69" s="110"/>
      <c r="S69" s="110"/>
      <c r="T69" s="109"/>
      <c r="U69" s="109"/>
      <c r="V69" s="109"/>
      <c r="W69" s="346"/>
      <c r="X69" s="364"/>
      <c r="Y69" s="361"/>
      <c r="Z69" s="344"/>
      <c r="AA69" s="364"/>
      <c r="AB69" s="364"/>
      <c r="AC69" s="361"/>
      <c r="AD69" s="361"/>
      <c r="AE69" s="361"/>
      <c r="AF69" s="364"/>
      <c r="AG69" s="364"/>
      <c r="AH69" s="361"/>
      <c r="AI69" s="344"/>
      <c r="AJ69" s="344"/>
      <c r="AK69" s="361"/>
      <c r="AL69" s="361"/>
      <c r="AM69" s="361"/>
      <c r="AN69" s="361"/>
      <c r="AO69" s="364"/>
      <c r="AP69" s="361"/>
      <c r="AQ69" s="344"/>
      <c r="AR69" s="364"/>
      <c r="AS69" s="364"/>
      <c r="AT69" s="361"/>
      <c r="AU69" s="361"/>
      <c r="AV69" s="361"/>
      <c r="AW69" s="361"/>
      <c r="AX69" s="705"/>
      <c r="AY69" s="356"/>
      <c r="AZ69" s="109"/>
      <c r="BA69" s="705"/>
      <c r="BB69" s="705"/>
      <c r="BC69" s="705"/>
      <c r="BD69" s="705"/>
      <c r="BE69" s="705"/>
      <c r="BF69" s="705"/>
      <c r="BG69" s="705"/>
      <c r="BH69" s="312"/>
      <c r="BI69" s="312"/>
      <c r="BJ69" s="312"/>
      <c r="BK69" s="312"/>
      <c r="BL69" s="312"/>
      <c r="BM69" s="312"/>
      <c r="BN69" s="312"/>
      <c r="BO69" s="312"/>
      <c r="BP69" s="312"/>
      <c r="BQ69" s="705"/>
      <c r="BR69" s="705"/>
      <c r="BS69" s="705"/>
      <c r="BT69" s="705"/>
      <c r="BU69" s="705"/>
      <c r="BV69" s="705"/>
      <c r="BW69" s="705"/>
      <c r="BX69" s="312"/>
    </row>
    <row r="70" spans="1:76" ht="15" customHeight="1" x14ac:dyDescent="0.2">
      <c r="A70" s="386"/>
      <c r="B70" s="110"/>
      <c r="C70" s="110"/>
      <c r="D70" s="110"/>
      <c r="E70" s="110"/>
      <c r="F70" s="109"/>
      <c r="G70" s="109"/>
      <c r="H70" s="109"/>
      <c r="I70" s="109"/>
      <c r="J70" s="110"/>
      <c r="K70" s="110"/>
      <c r="L70" s="109"/>
      <c r="M70" s="109"/>
      <c r="N70" s="700"/>
      <c r="O70" s="700"/>
      <c r="P70" s="700"/>
      <c r="Q70" s="110"/>
      <c r="R70" s="110"/>
      <c r="S70" s="110"/>
      <c r="T70" s="109"/>
      <c r="U70" s="109"/>
      <c r="V70" s="109"/>
      <c r="W70" s="346"/>
      <c r="X70" s="364"/>
      <c r="Y70" s="361"/>
      <c r="Z70" s="344"/>
      <c r="AA70" s="364"/>
      <c r="AB70" s="364"/>
      <c r="AC70" s="361"/>
      <c r="AD70" s="361"/>
      <c r="AE70" s="361"/>
      <c r="AF70" s="364"/>
      <c r="AG70" s="364"/>
      <c r="AH70" s="361"/>
      <c r="AI70" s="344"/>
      <c r="AJ70" s="344"/>
      <c r="AK70" s="361"/>
      <c r="AL70" s="361"/>
      <c r="AM70" s="361"/>
      <c r="AN70" s="361"/>
      <c r="AO70" s="364"/>
      <c r="AP70" s="361"/>
      <c r="AQ70" s="344"/>
      <c r="AR70" s="364"/>
      <c r="AS70" s="364"/>
      <c r="AT70" s="361"/>
      <c r="AU70" s="361"/>
      <c r="AV70" s="361"/>
      <c r="AW70" s="361"/>
      <c r="AX70" s="705"/>
      <c r="AY70" s="356"/>
      <c r="AZ70" s="109"/>
      <c r="BA70" s="705"/>
      <c r="BB70" s="705"/>
      <c r="BC70" s="705"/>
      <c r="BD70" s="705"/>
      <c r="BE70" s="705"/>
      <c r="BF70" s="705"/>
      <c r="BG70" s="705"/>
      <c r="BH70" s="312"/>
      <c r="BI70" s="312"/>
      <c r="BJ70" s="312"/>
      <c r="BK70" s="312"/>
      <c r="BL70" s="312"/>
      <c r="BM70" s="312"/>
      <c r="BN70" s="312"/>
      <c r="BO70" s="312"/>
      <c r="BP70" s="312"/>
      <c r="BQ70" s="705"/>
      <c r="BR70" s="705"/>
      <c r="BS70" s="705"/>
      <c r="BT70" s="705"/>
      <c r="BU70" s="705"/>
      <c r="BV70" s="705"/>
      <c r="BW70" s="705"/>
      <c r="BX70" s="312"/>
    </row>
    <row r="71" spans="1:76" ht="15" customHeight="1" x14ac:dyDescent="0.2">
      <c r="A71" s="386"/>
      <c r="B71" s="110"/>
      <c r="C71" s="110"/>
      <c r="D71" s="110"/>
      <c r="E71" s="110"/>
      <c r="F71" s="109"/>
      <c r="G71" s="109"/>
      <c r="H71" s="109"/>
      <c r="I71" s="109"/>
      <c r="J71" s="110"/>
      <c r="K71" s="110"/>
      <c r="L71" s="109"/>
      <c r="M71" s="109"/>
      <c r="N71" s="700"/>
      <c r="O71" s="700"/>
      <c r="P71" s="700"/>
      <c r="Q71" s="110"/>
      <c r="R71" s="110"/>
      <c r="S71" s="110"/>
      <c r="T71" s="109"/>
      <c r="U71" s="109"/>
      <c r="V71" s="109"/>
      <c r="W71" s="346"/>
      <c r="X71" s="364"/>
      <c r="Y71" s="361"/>
      <c r="Z71" s="344"/>
      <c r="AA71" s="364"/>
      <c r="AB71" s="364"/>
      <c r="AC71" s="361"/>
      <c r="AD71" s="361"/>
      <c r="AE71" s="361"/>
      <c r="AF71" s="364"/>
      <c r="AG71" s="364"/>
      <c r="AH71" s="361"/>
      <c r="AI71" s="344"/>
      <c r="AJ71" s="344"/>
      <c r="AK71" s="361"/>
      <c r="AL71" s="361"/>
      <c r="AM71" s="361"/>
      <c r="AN71" s="361"/>
      <c r="AO71" s="364"/>
      <c r="AP71" s="361"/>
      <c r="AQ71" s="344"/>
      <c r="AR71" s="364"/>
      <c r="AS71" s="364"/>
      <c r="AT71" s="361"/>
      <c r="AU71" s="361"/>
      <c r="AV71" s="361"/>
      <c r="AW71" s="361"/>
      <c r="AX71" s="705"/>
      <c r="AY71" s="356"/>
      <c r="AZ71" s="109"/>
      <c r="BA71" s="705"/>
      <c r="BB71" s="705"/>
      <c r="BC71" s="705"/>
      <c r="BD71" s="705"/>
      <c r="BE71" s="705"/>
      <c r="BF71" s="705"/>
      <c r="BG71" s="705"/>
      <c r="BH71" s="312"/>
      <c r="BI71" s="312"/>
      <c r="BJ71" s="312"/>
      <c r="BK71" s="312"/>
      <c r="BL71" s="312"/>
      <c r="BM71" s="312"/>
      <c r="BN71" s="312"/>
      <c r="BO71" s="312"/>
      <c r="BP71" s="312"/>
      <c r="BQ71" s="705"/>
      <c r="BR71" s="705"/>
      <c r="BS71" s="705"/>
      <c r="BT71" s="705"/>
      <c r="BU71" s="705"/>
      <c r="BV71" s="705"/>
      <c r="BW71" s="705"/>
      <c r="BX71" s="312"/>
    </row>
    <row r="72" spans="1:76" ht="15" customHeight="1" x14ac:dyDescent="0.2">
      <c r="A72" s="386"/>
      <c r="B72" s="110"/>
      <c r="C72" s="110"/>
      <c r="D72" s="110"/>
      <c r="E72" s="110"/>
      <c r="F72" s="109"/>
      <c r="G72" s="109"/>
      <c r="H72" s="109"/>
      <c r="I72" s="109"/>
      <c r="J72" s="110"/>
      <c r="K72" s="110"/>
      <c r="L72" s="109"/>
      <c r="M72" s="109"/>
      <c r="N72" s="700"/>
      <c r="O72" s="700"/>
      <c r="P72" s="700"/>
      <c r="Q72" s="110"/>
      <c r="R72" s="110"/>
      <c r="S72" s="110"/>
      <c r="T72" s="109"/>
      <c r="U72" s="109"/>
      <c r="V72" s="109"/>
      <c r="W72" s="346"/>
      <c r="X72" s="364"/>
      <c r="Y72" s="361"/>
      <c r="Z72" s="344"/>
      <c r="AA72" s="364"/>
      <c r="AB72" s="364"/>
      <c r="AC72" s="361"/>
      <c r="AD72" s="361"/>
      <c r="AE72" s="361"/>
      <c r="AF72" s="364"/>
      <c r="AG72" s="364"/>
      <c r="AH72" s="361"/>
      <c r="AI72" s="344"/>
      <c r="AJ72" s="344"/>
      <c r="AK72" s="361"/>
      <c r="AL72" s="361"/>
      <c r="AM72" s="361"/>
      <c r="AN72" s="361"/>
      <c r="AO72" s="364"/>
      <c r="AP72" s="361"/>
      <c r="AQ72" s="344"/>
      <c r="AR72" s="364"/>
      <c r="AS72" s="364"/>
      <c r="AT72" s="361"/>
      <c r="AU72" s="361"/>
      <c r="AV72" s="361"/>
      <c r="AW72" s="361"/>
      <c r="AX72" s="705"/>
      <c r="AY72" s="356"/>
      <c r="AZ72" s="109"/>
      <c r="BA72" s="705"/>
      <c r="BB72" s="705"/>
      <c r="BC72" s="705"/>
      <c r="BD72" s="705"/>
      <c r="BE72" s="705"/>
      <c r="BF72" s="705"/>
      <c r="BG72" s="705"/>
      <c r="BH72" s="312"/>
      <c r="BI72" s="312"/>
      <c r="BJ72" s="312"/>
      <c r="BK72" s="312"/>
      <c r="BL72" s="312"/>
      <c r="BM72" s="312"/>
      <c r="BN72" s="312"/>
      <c r="BO72" s="312"/>
      <c r="BP72" s="312"/>
      <c r="BQ72" s="705"/>
      <c r="BR72" s="705"/>
      <c r="BS72" s="705"/>
      <c r="BT72" s="705"/>
      <c r="BU72" s="705"/>
      <c r="BV72" s="705"/>
      <c r="BW72" s="705"/>
      <c r="BX72" s="312"/>
    </row>
    <row r="73" spans="1:76" ht="15" customHeight="1" x14ac:dyDescent="0.2">
      <c r="A73" s="386"/>
      <c r="B73" s="110"/>
      <c r="C73" s="110"/>
      <c r="D73" s="110"/>
      <c r="E73" s="110"/>
      <c r="F73" s="109"/>
      <c r="G73" s="109"/>
      <c r="H73" s="109"/>
      <c r="I73" s="109"/>
      <c r="J73" s="110"/>
      <c r="K73" s="110"/>
      <c r="L73" s="109"/>
      <c r="M73" s="109"/>
      <c r="N73" s="700"/>
      <c r="O73" s="700"/>
      <c r="P73" s="700"/>
      <c r="Q73" s="110"/>
      <c r="R73" s="110"/>
      <c r="S73" s="110"/>
      <c r="T73" s="109"/>
      <c r="U73" s="109"/>
      <c r="V73" s="109"/>
      <c r="W73" s="346"/>
      <c r="X73" s="364"/>
      <c r="Y73" s="361"/>
      <c r="Z73" s="344"/>
      <c r="AA73" s="364"/>
      <c r="AB73" s="364"/>
      <c r="AC73" s="361"/>
      <c r="AD73" s="361"/>
      <c r="AE73" s="361"/>
      <c r="AF73" s="364"/>
      <c r="AG73" s="364"/>
      <c r="AH73" s="361"/>
      <c r="AI73" s="344"/>
      <c r="AJ73" s="344"/>
      <c r="AK73" s="361"/>
      <c r="AL73" s="361"/>
      <c r="AM73" s="361"/>
      <c r="AN73" s="361"/>
      <c r="AO73" s="364"/>
      <c r="AP73" s="361"/>
      <c r="AQ73" s="344"/>
      <c r="AR73" s="364"/>
      <c r="AS73" s="364"/>
      <c r="AT73" s="361"/>
      <c r="AU73" s="361"/>
      <c r="AV73" s="361"/>
      <c r="AW73" s="361"/>
      <c r="AX73" s="705"/>
      <c r="AY73" s="356"/>
      <c r="AZ73" s="109"/>
      <c r="BA73" s="705"/>
      <c r="BB73" s="705"/>
      <c r="BC73" s="705"/>
      <c r="BD73" s="705"/>
      <c r="BE73" s="705"/>
      <c r="BF73" s="705"/>
      <c r="BG73" s="705"/>
      <c r="BH73" s="312"/>
      <c r="BI73" s="312"/>
      <c r="BJ73" s="312"/>
      <c r="BK73" s="312"/>
      <c r="BL73" s="312"/>
      <c r="BM73" s="312"/>
      <c r="BN73" s="312"/>
      <c r="BO73" s="312"/>
      <c r="BP73" s="312"/>
      <c r="BQ73" s="705"/>
      <c r="BR73" s="705"/>
      <c r="BS73" s="705"/>
      <c r="BT73" s="705"/>
      <c r="BU73" s="705"/>
      <c r="BV73" s="705"/>
      <c r="BW73" s="705"/>
      <c r="BX73" s="312"/>
    </row>
    <row r="74" spans="1:76" ht="15" customHeight="1" x14ac:dyDescent="0.2">
      <c r="A74" s="386"/>
      <c r="B74" s="110"/>
      <c r="C74" s="110"/>
      <c r="D74" s="110"/>
      <c r="E74" s="110"/>
      <c r="F74" s="109"/>
      <c r="G74" s="109"/>
      <c r="H74" s="109"/>
      <c r="I74" s="109"/>
      <c r="J74" s="110"/>
      <c r="K74" s="110"/>
      <c r="L74" s="109"/>
      <c r="M74" s="109"/>
      <c r="N74" s="700"/>
      <c r="O74" s="700"/>
      <c r="P74" s="700"/>
      <c r="Q74" s="110"/>
      <c r="R74" s="110"/>
      <c r="S74" s="110"/>
      <c r="T74" s="109"/>
      <c r="U74" s="109"/>
      <c r="V74" s="109"/>
      <c r="W74" s="346"/>
      <c r="X74" s="364"/>
      <c r="Y74" s="361"/>
      <c r="Z74" s="344"/>
      <c r="AA74" s="364"/>
      <c r="AB74" s="364"/>
      <c r="AC74" s="361"/>
      <c r="AD74" s="361"/>
      <c r="AE74" s="361"/>
      <c r="AF74" s="364"/>
      <c r="AG74" s="364"/>
      <c r="AH74" s="361"/>
      <c r="AI74" s="344"/>
      <c r="AJ74" s="344"/>
      <c r="AK74" s="361"/>
      <c r="AL74" s="361"/>
      <c r="AM74" s="361"/>
      <c r="AN74" s="361"/>
      <c r="AO74" s="364"/>
      <c r="AP74" s="361"/>
      <c r="AQ74" s="344"/>
      <c r="AR74" s="364"/>
      <c r="AS74" s="364"/>
      <c r="AT74" s="361"/>
      <c r="AU74" s="361"/>
      <c r="AV74" s="361"/>
      <c r="AW74" s="361"/>
      <c r="AX74" s="705"/>
      <c r="AY74" s="356"/>
      <c r="AZ74" s="109"/>
      <c r="BA74" s="705"/>
      <c r="BB74" s="705"/>
      <c r="BC74" s="705"/>
      <c r="BD74" s="705"/>
      <c r="BE74" s="705"/>
      <c r="BF74" s="705"/>
      <c r="BG74" s="705"/>
      <c r="BH74" s="312"/>
      <c r="BI74" s="312"/>
      <c r="BJ74" s="312"/>
      <c r="BK74" s="312"/>
      <c r="BL74" s="312"/>
      <c r="BM74" s="312"/>
      <c r="BN74" s="312"/>
      <c r="BO74" s="312"/>
      <c r="BP74" s="312"/>
      <c r="BQ74" s="705"/>
      <c r="BR74" s="705"/>
      <c r="BS74" s="705"/>
      <c r="BT74" s="705"/>
      <c r="BU74" s="705"/>
      <c r="BV74" s="705"/>
      <c r="BW74" s="705"/>
      <c r="BX74" s="312"/>
    </row>
    <row r="75" spans="1:76" ht="15" customHeight="1" x14ac:dyDescent="0.2">
      <c r="A75" s="386"/>
      <c r="B75" s="110"/>
      <c r="C75" s="110"/>
      <c r="D75" s="110"/>
      <c r="E75" s="110"/>
      <c r="F75" s="109"/>
      <c r="G75" s="109"/>
      <c r="H75" s="109"/>
      <c r="I75" s="109"/>
      <c r="J75" s="110"/>
      <c r="K75" s="110"/>
      <c r="L75" s="109"/>
      <c r="M75" s="109"/>
      <c r="N75" s="700"/>
      <c r="O75" s="700"/>
      <c r="P75" s="700"/>
      <c r="Q75" s="110"/>
      <c r="R75" s="110"/>
      <c r="S75" s="110"/>
      <c r="T75" s="109"/>
      <c r="U75" s="109"/>
      <c r="V75" s="109"/>
      <c r="W75" s="346"/>
      <c r="X75" s="364"/>
      <c r="Y75" s="361"/>
      <c r="Z75" s="344"/>
      <c r="AA75" s="364"/>
      <c r="AB75" s="364"/>
      <c r="AC75" s="361"/>
      <c r="AD75" s="361"/>
      <c r="AE75" s="361"/>
      <c r="AF75" s="364"/>
      <c r="AG75" s="364"/>
      <c r="AH75" s="361"/>
      <c r="AI75" s="344"/>
      <c r="AJ75" s="344"/>
      <c r="AK75" s="361"/>
      <c r="AL75" s="361"/>
      <c r="AM75" s="361"/>
      <c r="AN75" s="361"/>
      <c r="AO75" s="364"/>
      <c r="AP75" s="361"/>
      <c r="AQ75" s="344"/>
      <c r="AR75" s="364"/>
      <c r="AS75" s="364"/>
      <c r="AT75" s="361"/>
      <c r="AU75" s="361"/>
      <c r="AV75" s="361"/>
      <c r="AW75" s="361"/>
      <c r="AX75" s="705"/>
      <c r="AY75" s="356"/>
      <c r="AZ75" s="109"/>
      <c r="BA75" s="705"/>
      <c r="BB75" s="705"/>
      <c r="BC75" s="705"/>
      <c r="BD75" s="705"/>
      <c r="BE75" s="705"/>
      <c r="BF75" s="705"/>
      <c r="BG75" s="705"/>
      <c r="BH75" s="312"/>
      <c r="BI75" s="312"/>
      <c r="BJ75" s="312"/>
      <c r="BK75" s="312"/>
      <c r="BL75" s="312"/>
      <c r="BM75" s="312"/>
      <c r="BN75" s="312"/>
      <c r="BO75" s="312"/>
      <c r="BP75" s="312"/>
      <c r="BQ75" s="705"/>
      <c r="BR75" s="705"/>
      <c r="BS75" s="705"/>
      <c r="BT75" s="705"/>
      <c r="BU75" s="705"/>
      <c r="BV75" s="705"/>
      <c r="BW75" s="705"/>
      <c r="BX75" s="312"/>
    </row>
    <row r="76" spans="1:76" ht="15" customHeight="1" x14ac:dyDescent="0.2">
      <c r="A76" s="386"/>
      <c r="B76" s="110"/>
      <c r="C76" s="110"/>
      <c r="D76" s="110"/>
      <c r="E76" s="110"/>
      <c r="F76" s="109"/>
      <c r="G76" s="109"/>
      <c r="H76" s="109"/>
      <c r="I76" s="109"/>
      <c r="J76" s="110"/>
      <c r="K76" s="110"/>
      <c r="L76" s="109"/>
      <c r="M76" s="109"/>
      <c r="N76" s="700"/>
      <c r="O76" s="700"/>
      <c r="P76" s="700"/>
      <c r="Q76" s="110"/>
      <c r="R76" s="110"/>
      <c r="S76" s="110"/>
      <c r="T76" s="109"/>
      <c r="U76" s="109"/>
      <c r="V76" s="109"/>
      <c r="W76" s="346"/>
      <c r="X76" s="364"/>
      <c r="Y76" s="361"/>
      <c r="Z76" s="344"/>
      <c r="AA76" s="364"/>
      <c r="AB76" s="364"/>
      <c r="AC76" s="361"/>
      <c r="AD76" s="361"/>
      <c r="AE76" s="361"/>
      <c r="AF76" s="364"/>
      <c r="AG76" s="364"/>
      <c r="AH76" s="361"/>
      <c r="AI76" s="344"/>
      <c r="AJ76" s="344"/>
      <c r="AK76" s="361"/>
      <c r="AL76" s="361"/>
      <c r="AM76" s="361"/>
      <c r="AN76" s="361"/>
      <c r="AO76" s="364"/>
      <c r="AP76" s="361"/>
      <c r="AQ76" s="344"/>
      <c r="AR76" s="364"/>
      <c r="AS76" s="364"/>
      <c r="AT76" s="361"/>
      <c r="AU76" s="361"/>
      <c r="AV76" s="361"/>
      <c r="AW76" s="361"/>
      <c r="AX76" s="705"/>
      <c r="AY76" s="356"/>
      <c r="AZ76" s="705"/>
      <c r="BA76" s="705"/>
      <c r="BB76" s="705"/>
      <c r="BC76" s="705"/>
      <c r="BD76" s="705"/>
      <c r="BE76" s="705"/>
      <c r="BF76" s="705"/>
      <c r="BG76" s="705"/>
      <c r="BH76" s="312"/>
      <c r="BI76" s="312"/>
      <c r="BJ76" s="312"/>
      <c r="BK76" s="312"/>
      <c r="BL76" s="312"/>
      <c r="BM76" s="312"/>
      <c r="BN76" s="312"/>
      <c r="BO76" s="312"/>
      <c r="BP76" s="312"/>
      <c r="BQ76" s="705"/>
      <c r="BR76" s="705"/>
      <c r="BS76" s="705"/>
      <c r="BT76" s="705"/>
      <c r="BU76" s="705"/>
      <c r="BV76" s="705"/>
      <c r="BW76" s="705"/>
      <c r="BX76" s="312"/>
    </row>
    <row r="77" spans="1:76" ht="15" customHeight="1" x14ac:dyDescent="0.2">
      <c r="A77" s="705"/>
      <c r="B77" s="110"/>
      <c r="C77" s="110"/>
      <c r="D77" s="110"/>
      <c r="E77" s="110"/>
      <c r="F77" s="700"/>
      <c r="G77" s="109"/>
      <c r="H77" s="109"/>
      <c r="I77" s="109"/>
      <c r="J77" s="110"/>
      <c r="K77" s="110"/>
      <c r="L77" s="109"/>
      <c r="M77" s="109"/>
      <c r="N77" s="700"/>
      <c r="O77" s="700"/>
      <c r="P77" s="700"/>
      <c r="Q77" s="352"/>
      <c r="R77" s="352"/>
      <c r="S77" s="352"/>
      <c r="T77" s="109"/>
      <c r="U77" s="109"/>
      <c r="V77" s="109"/>
      <c r="X77" s="364"/>
      <c r="Y77" s="361"/>
      <c r="Z77" s="344"/>
      <c r="AA77" s="375"/>
      <c r="AB77" s="375"/>
      <c r="AC77" s="361"/>
      <c r="AD77" s="361"/>
      <c r="AE77" s="361"/>
      <c r="AF77" s="364"/>
      <c r="AG77" s="364"/>
      <c r="AH77" s="361"/>
      <c r="AI77" s="344"/>
      <c r="AJ77" s="344"/>
      <c r="AK77" s="361"/>
      <c r="AL77" s="361"/>
      <c r="AM77" s="361"/>
      <c r="AN77" s="361"/>
      <c r="AO77" s="364"/>
      <c r="AP77" s="361"/>
      <c r="AQ77" s="344"/>
      <c r="AR77" s="375"/>
      <c r="AS77" s="375"/>
      <c r="AT77" s="361"/>
      <c r="AU77" s="361"/>
      <c r="AV77" s="361"/>
      <c r="AW77" s="361"/>
      <c r="AX77" s="705"/>
      <c r="AY77" s="356"/>
      <c r="AZ77" s="705"/>
      <c r="BA77" s="705"/>
      <c r="BB77" s="705"/>
      <c r="BC77" s="705"/>
      <c r="BD77" s="705"/>
      <c r="BE77" s="705"/>
      <c r="BF77" s="705"/>
      <c r="BG77" s="705"/>
      <c r="BH77" s="312"/>
      <c r="BI77" s="312"/>
      <c r="BJ77" s="312"/>
      <c r="BK77" s="312"/>
      <c r="BL77" s="312"/>
      <c r="BM77" s="312"/>
      <c r="BN77" s="312"/>
      <c r="BO77" s="312"/>
      <c r="BP77" s="312"/>
      <c r="BQ77" s="705"/>
      <c r="BR77" s="705"/>
      <c r="BS77" s="705"/>
      <c r="BT77" s="705"/>
      <c r="BU77" s="705"/>
      <c r="BV77" s="705"/>
      <c r="BW77" s="705"/>
      <c r="BX77" s="312"/>
    </row>
    <row r="78" spans="1:76" ht="15" customHeight="1" x14ac:dyDescent="0.2">
      <c r="A78" s="705"/>
      <c r="B78" s="109"/>
      <c r="C78" s="109"/>
      <c r="D78" s="109"/>
      <c r="E78" s="109"/>
      <c r="F78" s="109"/>
      <c r="G78" s="110"/>
      <c r="H78" s="109"/>
      <c r="I78" s="109"/>
      <c r="J78" s="110"/>
      <c r="K78" s="110"/>
      <c r="L78" s="353"/>
      <c r="M78" s="353"/>
      <c r="N78" s="353"/>
      <c r="O78" s="353"/>
      <c r="P78" s="353"/>
      <c r="Q78" s="110"/>
      <c r="R78" s="110"/>
      <c r="S78" s="110"/>
      <c r="T78" s="109"/>
      <c r="U78" s="700"/>
      <c r="V78" s="109"/>
      <c r="X78" s="364"/>
      <c r="Y78" s="377"/>
      <c r="Z78" s="377"/>
      <c r="AA78" s="364"/>
      <c r="AB78" s="364"/>
      <c r="AC78" s="361"/>
      <c r="AD78" s="344"/>
      <c r="AE78" s="361"/>
      <c r="AF78" s="364"/>
      <c r="AG78" s="364"/>
      <c r="AH78" s="377"/>
      <c r="AI78" s="377"/>
      <c r="AJ78" s="377"/>
      <c r="AK78" s="361"/>
      <c r="AL78" s="361"/>
      <c r="AM78" s="344"/>
      <c r="AN78" s="361"/>
      <c r="AO78" s="364"/>
      <c r="AP78" s="377"/>
      <c r="AQ78" s="377"/>
      <c r="AR78" s="364"/>
      <c r="AS78" s="364"/>
      <c r="AT78" s="361"/>
      <c r="AU78" s="361"/>
      <c r="AV78" s="344"/>
      <c r="AW78" s="361"/>
      <c r="AX78" s="705"/>
      <c r="AY78" s="356"/>
      <c r="AZ78" s="705"/>
      <c r="BA78" s="705"/>
      <c r="BB78" s="705"/>
      <c r="BC78" s="705"/>
      <c r="BD78" s="705"/>
      <c r="BE78" s="705"/>
      <c r="BF78" s="705"/>
      <c r="BG78" s="705"/>
      <c r="BH78" s="312"/>
      <c r="BI78" s="312"/>
      <c r="BJ78" s="312"/>
      <c r="BK78" s="312"/>
      <c r="BL78" s="312"/>
      <c r="BM78" s="312"/>
      <c r="BN78" s="312"/>
      <c r="BO78" s="312"/>
      <c r="BP78" s="312"/>
      <c r="BQ78" s="705"/>
      <c r="BR78" s="705"/>
      <c r="BS78" s="705"/>
      <c r="BT78" s="705"/>
      <c r="BU78" s="705"/>
      <c r="BV78" s="705"/>
      <c r="BW78" s="705"/>
      <c r="BX78" s="312"/>
    </row>
    <row r="79" spans="1:76" ht="15" customHeight="1" x14ac:dyDescent="0.2">
      <c r="A79" s="388"/>
      <c r="B79" s="348"/>
      <c r="C79" s="348"/>
      <c r="D79" s="348"/>
      <c r="E79" s="348"/>
      <c r="F79" s="389"/>
      <c r="G79" s="349"/>
      <c r="H79" s="349"/>
      <c r="I79" s="349"/>
      <c r="J79" s="348"/>
      <c r="K79" s="348"/>
      <c r="L79" s="349"/>
      <c r="M79" s="349"/>
      <c r="N79" s="349"/>
      <c r="O79" s="349"/>
      <c r="P79" s="349"/>
      <c r="Q79" s="354"/>
      <c r="R79" s="354"/>
      <c r="S79" s="354"/>
      <c r="T79" s="349"/>
      <c r="U79" s="349"/>
      <c r="V79" s="349"/>
      <c r="W79" s="350"/>
      <c r="X79" s="379"/>
      <c r="Y79" s="380"/>
      <c r="Z79" s="380"/>
      <c r="AA79" s="382"/>
      <c r="AB79" s="382"/>
      <c r="AC79" s="380"/>
      <c r="AD79" s="380"/>
      <c r="AE79" s="380"/>
      <c r="AF79" s="379"/>
      <c r="AG79" s="379"/>
      <c r="AH79" s="380"/>
      <c r="AI79" s="380"/>
      <c r="AJ79" s="380"/>
      <c r="AK79" s="380"/>
      <c r="AL79" s="380"/>
      <c r="AM79" s="380"/>
      <c r="AN79" s="380"/>
      <c r="AO79" s="379"/>
      <c r="AP79" s="380"/>
      <c r="AQ79" s="380"/>
      <c r="AR79" s="382"/>
      <c r="AS79" s="382"/>
      <c r="AT79" s="380"/>
      <c r="AU79" s="380"/>
      <c r="AV79" s="380"/>
      <c r="AW79" s="380"/>
      <c r="AX79" s="705"/>
      <c r="AY79" s="356"/>
      <c r="AZ79" s="705"/>
      <c r="BA79" s="705"/>
      <c r="BB79" s="705"/>
      <c r="BC79" s="705"/>
      <c r="BD79" s="705"/>
      <c r="BE79" s="705"/>
      <c r="BF79" s="705"/>
      <c r="BG79" s="705"/>
      <c r="BH79" s="312"/>
      <c r="BI79" s="312"/>
      <c r="BJ79" s="312"/>
      <c r="BK79" s="312"/>
      <c r="BL79" s="312"/>
      <c r="BM79" s="312"/>
      <c r="BN79" s="312"/>
      <c r="BO79" s="312"/>
      <c r="BP79" s="312"/>
      <c r="BQ79" s="705"/>
      <c r="BR79" s="705"/>
      <c r="BS79" s="705"/>
      <c r="BT79" s="705"/>
      <c r="BU79" s="705"/>
      <c r="BV79" s="705"/>
      <c r="BW79" s="705"/>
      <c r="BX79" s="312"/>
    </row>
    <row r="80" spans="1:76" ht="15" customHeight="1" x14ac:dyDescent="0.2">
      <c r="A80" s="701"/>
      <c r="B80" s="881"/>
      <c r="C80" s="881"/>
      <c r="D80" s="881"/>
      <c r="E80" s="881"/>
      <c r="F80" s="881"/>
      <c r="G80" s="881"/>
      <c r="H80" s="881"/>
      <c r="I80" s="881"/>
      <c r="J80" s="136"/>
      <c r="K80" s="136"/>
      <c r="L80" s="136"/>
      <c r="M80" s="136"/>
      <c r="N80" s="136"/>
      <c r="O80" s="136"/>
      <c r="P80" s="136"/>
      <c r="Q80" s="136"/>
      <c r="R80" s="452"/>
      <c r="S80" s="452"/>
      <c r="T80" s="452"/>
      <c r="U80" s="136"/>
      <c r="V80" s="136"/>
      <c r="W80" s="351"/>
      <c r="X80" s="383"/>
      <c r="Y80" s="383"/>
      <c r="Z80" s="383"/>
      <c r="AA80" s="383"/>
      <c r="AB80" s="383"/>
      <c r="AC80" s="383"/>
      <c r="AD80" s="383"/>
      <c r="AE80" s="383"/>
      <c r="AF80" s="383"/>
      <c r="AG80" s="383"/>
      <c r="AH80" s="383"/>
      <c r="AI80" s="383"/>
      <c r="AJ80" s="383"/>
      <c r="AK80" s="383"/>
      <c r="AL80" s="383"/>
      <c r="AM80" s="383"/>
      <c r="AN80" s="383"/>
      <c r="AO80" s="383"/>
      <c r="AP80" s="383"/>
      <c r="AQ80" s="383"/>
      <c r="AR80" s="383"/>
      <c r="AS80" s="383"/>
      <c r="AT80" s="383"/>
      <c r="AU80" s="383"/>
      <c r="AV80" s="383"/>
      <c r="AW80" s="383"/>
      <c r="AX80" s="705"/>
      <c r="AY80" s="356"/>
      <c r="AZ80" s="705"/>
      <c r="BA80" s="705"/>
      <c r="BB80" s="705"/>
      <c r="BC80" s="705"/>
      <c r="BD80" s="705"/>
      <c r="BE80" s="705"/>
      <c r="BF80" s="705"/>
      <c r="BG80" s="705"/>
      <c r="BH80" s="312"/>
      <c r="BI80" s="312"/>
      <c r="BJ80" s="312"/>
      <c r="BK80" s="312"/>
      <c r="BL80" s="312"/>
      <c r="BM80" s="312"/>
      <c r="BN80" s="312"/>
      <c r="BO80" s="312"/>
      <c r="BP80" s="312"/>
      <c r="BQ80" s="705"/>
      <c r="BR80" s="705"/>
      <c r="BS80" s="705"/>
      <c r="BT80" s="705"/>
      <c r="BU80" s="705"/>
      <c r="BV80" s="705"/>
      <c r="BW80" s="705"/>
      <c r="BX80" s="312"/>
    </row>
    <row r="81" spans="1:76" ht="15" customHeight="1" x14ac:dyDescent="0.2">
      <c r="A81" s="705"/>
      <c r="B81" s="866"/>
      <c r="C81" s="866"/>
      <c r="D81" s="866"/>
      <c r="E81" s="866"/>
      <c r="F81" s="866"/>
      <c r="G81" s="866"/>
      <c r="H81" s="866"/>
      <c r="I81" s="866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X81" s="384"/>
      <c r="Y81" s="384"/>
      <c r="Z81" s="384"/>
      <c r="AA81" s="384"/>
      <c r="AB81" s="384"/>
      <c r="AC81" s="384"/>
      <c r="AD81" s="384"/>
      <c r="AE81" s="384"/>
      <c r="AF81" s="384"/>
      <c r="AG81" s="384"/>
      <c r="AH81" s="384"/>
      <c r="AI81" s="384"/>
      <c r="AJ81" s="384"/>
      <c r="AK81" s="384"/>
      <c r="AL81" s="384"/>
      <c r="AM81" s="384"/>
      <c r="AN81" s="384"/>
      <c r="AO81" s="384"/>
      <c r="AP81" s="384"/>
      <c r="AQ81" s="384"/>
      <c r="AR81" s="384"/>
      <c r="AS81" s="384"/>
      <c r="AT81" s="384"/>
      <c r="AU81" s="384"/>
      <c r="AV81" s="384"/>
      <c r="AW81" s="384"/>
      <c r="AX81" s="705"/>
      <c r="AY81" s="356"/>
      <c r="AZ81" s="705"/>
      <c r="BA81" s="705"/>
      <c r="BB81" s="705"/>
      <c r="BC81" s="705"/>
      <c r="BD81" s="705"/>
      <c r="BE81" s="705"/>
      <c r="BF81" s="705"/>
      <c r="BG81" s="705"/>
      <c r="BH81" s="312"/>
      <c r="BI81" s="312"/>
      <c r="BJ81" s="312"/>
      <c r="BK81" s="312"/>
      <c r="BL81" s="312"/>
      <c r="BM81" s="312"/>
      <c r="BN81" s="312"/>
      <c r="BO81" s="312"/>
      <c r="BP81" s="312"/>
      <c r="BQ81" s="705"/>
      <c r="BR81" s="705"/>
      <c r="BS81" s="705"/>
      <c r="BT81" s="705"/>
      <c r="BU81" s="705"/>
      <c r="BV81" s="705"/>
      <c r="BW81" s="705"/>
      <c r="BX81" s="312"/>
    </row>
    <row r="82" spans="1:76" ht="3" customHeight="1" x14ac:dyDescent="0.2">
      <c r="A82" s="705"/>
      <c r="B82" s="705"/>
      <c r="C82" s="705"/>
      <c r="D82" s="705"/>
      <c r="E82" s="705"/>
      <c r="F82" s="705"/>
      <c r="G82" s="705"/>
      <c r="H82" s="705"/>
      <c r="I82" s="705"/>
      <c r="J82" s="705"/>
      <c r="K82" s="705"/>
      <c r="L82" s="705"/>
      <c r="M82" s="705"/>
      <c r="N82" s="705"/>
      <c r="O82" s="705"/>
      <c r="P82" s="705"/>
      <c r="Q82" s="705"/>
      <c r="R82" s="705"/>
      <c r="S82" s="705"/>
      <c r="T82" s="705"/>
      <c r="U82" s="705"/>
      <c r="V82" s="705"/>
      <c r="AX82" s="390"/>
      <c r="AY82" s="386"/>
      <c r="AZ82" s="705"/>
      <c r="BA82" s="705"/>
      <c r="BB82" s="705"/>
      <c r="BC82" s="705"/>
      <c r="BD82" s="705"/>
      <c r="BE82" s="312"/>
      <c r="BF82" s="312"/>
      <c r="BG82" s="312"/>
      <c r="BH82" s="312"/>
      <c r="BI82" s="312"/>
      <c r="BJ82" s="312"/>
      <c r="BK82" s="312"/>
      <c r="BL82" s="312"/>
      <c r="BM82" s="312"/>
      <c r="BN82" s="312"/>
      <c r="BO82" s="705"/>
      <c r="BP82" s="705"/>
      <c r="BQ82" s="705"/>
      <c r="BR82" s="705"/>
      <c r="BS82" s="705"/>
      <c r="BT82" s="705"/>
      <c r="BU82" s="705"/>
      <c r="BV82" s="705"/>
      <c r="BW82" s="312"/>
      <c r="BX82" s="312"/>
    </row>
    <row r="83" spans="1:76" s="312" customFormat="1" ht="15" customHeight="1" x14ac:dyDescent="0.2">
      <c r="A83" s="700"/>
      <c r="B83" s="875"/>
      <c r="C83" s="875"/>
      <c r="D83" s="875"/>
      <c r="E83" s="875"/>
      <c r="F83" s="875"/>
      <c r="G83" s="875"/>
      <c r="H83" s="875"/>
      <c r="I83" s="875"/>
      <c r="J83" s="84"/>
      <c r="K83" s="84"/>
      <c r="L83" s="84"/>
      <c r="M83" s="84"/>
      <c r="N83" s="84"/>
      <c r="O83" s="84"/>
      <c r="P83" s="84"/>
      <c r="Q83" s="84"/>
      <c r="R83" s="86"/>
      <c r="S83" s="86"/>
      <c r="T83" s="86"/>
      <c r="U83" s="84"/>
      <c r="V83" s="84"/>
      <c r="W83" s="344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  <c r="AM83" s="355"/>
      <c r="AN83" s="355"/>
      <c r="AO83" s="355"/>
      <c r="AP83" s="355"/>
      <c r="AQ83" s="355"/>
      <c r="AR83" s="355"/>
      <c r="AS83" s="355"/>
      <c r="AT83" s="355"/>
      <c r="AU83" s="355"/>
      <c r="AV83" s="355"/>
      <c r="AW83" s="355"/>
      <c r="AX83" s="705"/>
      <c r="AY83" s="356"/>
      <c r="AZ83" s="705"/>
      <c r="BA83" s="705"/>
      <c r="BB83" s="705"/>
      <c r="BC83" s="705"/>
      <c r="BD83" s="705"/>
      <c r="BE83" s="705"/>
      <c r="BF83" s="705"/>
      <c r="BG83" s="705"/>
      <c r="BQ83" s="705"/>
      <c r="BR83" s="705"/>
      <c r="BS83" s="705"/>
      <c r="BT83" s="705"/>
      <c r="BU83" s="705"/>
      <c r="BV83" s="705"/>
      <c r="BW83" s="705"/>
    </row>
    <row r="84" spans="1:76" s="312" customFormat="1" ht="15" customHeight="1" x14ac:dyDescent="0.2">
      <c r="A84" s="700"/>
      <c r="B84" s="932"/>
      <c r="C84" s="932"/>
      <c r="D84" s="932"/>
      <c r="E84" s="932"/>
      <c r="F84" s="932"/>
      <c r="G84" s="932"/>
      <c r="H84" s="932"/>
      <c r="I84" s="933"/>
      <c r="J84" s="84"/>
      <c r="K84" s="84"/>
      <c r="L84" s="84"/>
      <c r="M84" s="84"/>
      <c r="N84" s="84"/>
      <c r="O84" s="84"/>
      <c r="P84" s="84"/>
      <c r="Q84" s="84"/>
      <c r="R84" s="86"/>
      <c r="S84" s="86"/>
      <c r="T84" s="86"/>
      <c r="U84" s="84"/>
      <c r="V84" s="86"/>
      <c r="W84" s="344"/>
      <c r="X84" s="355"/>
      <c r="Y84" s="355"/>
      <c r="Z84" s="355"/>
      <c r="AA84" s="355"/>
      <c r="AB84" s="355"/>
      <c r="AC84" s="355"/>
      <c r="AD84" s="355"/>
      <c r="AE84" s="357"/>
      <c r="AF84" s="355"/>
      <c r="AG84" s="355"/>
      <c r="AH84" s="355"/>
      <c r="AI84" s="355"/>
      <c r="AJ84" s="355"/>
      <c r="AK84" s="355"/>
      <c r="AL84" s="355"/>
      <c r="AM84" s="355"/>
      <c r="AN84" s="357"/>
      <c r="AO84" s="355"/>
      <c r="AP84" s="355"/>
      <c r="AQ84" s="355"/>
      <c r="AR84" s="355"/>
      <c r="AS84" s="355"/>
      <c r="AT84" s="355"/>
      <c r="AU84" s="355"/>
      <c r="AV84" s="355"/>
      <c r="AW84" s="357"/>
      <c r="AX84" s="705"/>
      <c r="AY84" s="356"/>
      <c r="AZ84" s="86"/>
      <c r="BA84" s="705"/>
      <c r="BB84" s="705"/>
      <c r="BC84" s="705"/>
      <c r="BD84" s="705"/>
      <c r="BE84" s="705"/>
      <c r="BF84" s="705"/>
      <c r="BG84" s="705"/>
      <c r="BQ84" s="705"/>
      <c r="BR84" s="705"/>
      <c r="BS84" s="705"/>
      <c r="BT84" s="705"/>
      <c r="BU84" s="705"/>
      <c r="BV84" s="705"/>
      <c r="BW84" s="705"/>
    </row>
    <row r="85" spans="1:76" s="312" customFormat="1" ht="15" customHeight="1" x14ac:dyDescent="0.2">
      <c r="A85" s="345"/>
      <c r="B85" s="705"/>
      <c r="C85" s="705"/>
      <c r="D85" s="705"/>
      <c r="E85" s="705"/>
      <c r="F85" s="109"/>
      <c r="G85" s="705"/>
      <c r="H85" s="705"/>
      <c r="I85" s="933"/>
      <c r="J85" s="705"/>
      <c r="K85" s="705"/>
      <c r="L85" s="705"/>
      <c r="M85" s="705"/>
      <c r="N85" s="705"/>
      <c r="O85" s="705"/>
      <c r="P85" s="705"/>
      <c r="Q85" s="705"/>
      <c r="R85" s="705"/>
      <c r="S85" s="705"/>
      <c r="T85" s="705"/>
      <c r="U85" s="705"/>
      <c r="V85" s="86"/>
      <c r="W85" s="345"/>
      <c r="X85" s="347"/>
      <c r="Y85" s="361"/>
      <c r="Z85" s="361"/>
      <c r="AA85" s="347"/>
      <c r="AB85" s="347"/>
      <c r="AC85" s="347"/>
      <c r="AD85" s="347"/>
      <c r="AE85" s="357"/>
      <c r="AF85" s="347"/>
      <c r="AG85" s="347"/>
      <c r="AH85" s="347"/>
      <c r="AI85" s="347"/>
      <c r="AJ85" s="347"/>
      <c r="AK85" s="347"/>
      <c r="AL85" s="347"/>
      <c r="AM85" s="347"/>
      <c r="AN85" s="357"/>
      <c r="AO85" s="347"/>
      <c r="AP85" s="347"/>
      <c r="AQ85" s="347"/>
      <c r="AR85" s="357"/>
      <c r="AS85" s="357"/>
      <c r="AT85" s="347"/>
      <c r="AU85" s="347"/>
      <c r="AV85" s="347"/>
      <c r="AW85" s="357"/>
      <c r="AX85" s="705"/>
      <c r="AY85" s="356"/>
      <c r="AZ85" s="86"/>
      <c r="BA85" s="705"/>
      <c r="BB85" s="705"/>
      <c r="BC85" s="705"/>
      <c r="BD85" s="705"/>
      <c r="BE85" s="705"/>
      <c r="BF85" s="705"/>
      <c r="BG85" s="705"/>
      <c r="BQ85" s="705"/>
      <c r="BR85" s="705"/>
      <c r="BS85" s="705"/>
      <c r="BT85" s="705"/>
      <c r="BU85" s="705"/>
      <c r="BV85" s="705"/>
      <c r="BW85" s="705"/>
    </row>
    <row r="86" spans="1:76" s="312" customFormat="1" ht="15" customHeight="1" x14ac:dyDescent="0.2">
      <c r="A86" s="386"/>
      <c r="B86" s="110"/>
      <c r="C86" s="110"/>
      <c r="D86" s="110"/>
      <c r="E86" s="110"/>
      <c r="F86" s="109"/>
      <c r="G86" s="109"/>
      <c r="H86" s="109"/>
      <c r="I86" s="109"/>
      <c r="J86" s="110"/>
      <c r="K86" s="110"/>
      <c r="L86" s="109"/>
      <c r="M86" s="109"/>
      <c r="N86" s="700"/>
      <c r="O86" s="700"/>
      <c r="P86" s="700"/>
      <c r="Q86" s="110"/>
      <c r="R86" s="110"/>
      <c r="S86" s="110"/>
      <c r="T86" s="109"/>
      <c r="U86" s="109"/>
      <c r="V86" s="109"/>
      <c r="W86" s="346"/>
      <c r="X86" s="364"/>
      <c r="Y86" s="361"/>
      <c r="Z86" s="361"/>
      <c r="AA86" s="364"/>
      <c r="AB86" s="364"/>
      <c r="AC86" s="361"/>
      <c r="AD86" s="361"/>
      <c r="AE86" s="361"/>
      <c r="AF86" s="364"/>
      <c r="AG86" s="364"/>
      <c r="AH86" s="361"/>
      <c r="AI86" s="344"/>
      <c r="AJ86" s="344"/>
      <c r="AK86" s="344"/>
      <c r="AL86" s="344"/>
      <c r="AM86" s="361"/>
      <c r="AN86" s="361"/>
      <c r="AO86" s="364"/>
      <c r="AP86" s="361"/>
      <c r="AQ86" s="391"/>
      <c r="AR86" s="375"/>
      <c r="AS86" s="375"/>
      <c r="AT86" s="344"/>
      <c r="AU86" s="344"/>
      <c r="AV86" s="361"/>
      <c r="AW86" s="361"/>
      <c r="AX86" s="705"/>
      <c r="AY86" s="356"/>
      <c r="AZ86" s="109"/>
      <c r="BA86" s="705"/>
      <c r="BB86" s="705"/>
      <c r="BC86" s="705"/>
      <c r="BD86" s="705"/>
      <c r="BE86" s="705"/>
      <c r="BF86" s="705"/>
      <c r="BG86" s="705"/>
      <c r="BQ86" s="705"/>
      <c r="BR86" s="705"/>
      <c r="BS86" s="705"/>
      <c r="BT86" s="705"/>
      <c r="BU86" s="705"/>
      <c r="BV86" s="705"/>
      <c r="BW86" s="705"/>
    </row>
    <row r="87" spans="1:76" s="312" customFormat="1" ht="15" customHeight="1" x14ac:dyDescent="0.2">
      <c r="A87" s="386"/>
      <c r="B87" s="110"/>
      <c r="C87" s="110"/>
      <c r="D87" s="110"/>
      <c r="E87" s="110"/>
      <c r="F87" s="109"/>
      <c r="G87" s="109"/>
      <c r="H87" s="109"/>
      <c r="I87" s="109"/>
      <c r="J87" s="110"/>
      <c r="K87" s="110"/>
      <c r="L87" s="109"/>
      <c r="M87" s="109"/>
      <c r="N87" s="700"/>
      <c r="O87" s="700"/>
      <c r="P87" s="700"/>
      <c r="Q87" s="110"/>
      <c r="R87" s="110"/>
      <c r="S87" s="110"/>
      <c r="T87" s="109"/>
      <c r="U87" s="109"/>
      <c r="V87" s="109"/>
      <c r="W87" s="346"/>
      <c r="X87" s="364"/>
      <c r="Y87" s="361"/>
      <c r="Z87" s="361"/>
      <c r="AA87" s="364"/>
      <c r="AB87" s="364"/>
      <c r="AC87" s="361"/>
      <c r="AD87" s="361"/>
      <c r="AE87" s="361"/>
      <c r="AF87" s="364"/>
      <c r="AG87" s="364"/>
      <c r="AH87" s="361"/>
      <c r="AI87" s="344"/>
      <c r="AJ87" s="344"/>
      <c r="AK87" s="344"/>
      <c r="AL87" s="344"/>
      <c r="AM87" s="361"/>
      <c r="AN87" s="361"/>
      <c r="AO87" s="364"/>
      <c r="AP87" s="361"/>
      <c r="AQ87" s="391"/>
      <c r="AR87" s="375"/>
      <c r="AS87" s="375"/>
      <c r="AT87" s="344"/>
      <c r="AU87" s="344"/>
      <c r="AV87" s="361"/>
      <c r="AW87" s="361"/>
      <c r="AX87" s="705"/>
      <c r="AY87" s="356"/>
      <c r="AZ87" s="109"/>
      <c r="BA87" s="705"/>
      <c r="BB87" s="705"/>
    </row>
    <row r="88" spans="1:76" s="312" customFormat="1" ht="15" customHeight="1" x14ac:dyDescent="0.2">
      <c r="A88" s="386"/>
      <c r="B88" s="110"/>
      <c r="C88" s="110"/>
      <c r="D88" s="110"/>
      <c r="E88" s="110"/>
      <c r="F88" s="109"/>
      <c r="G88" s="109"/>
      <c r="H88" s="109"/>
      <c r="I88" s="109"/>
      <c r="J88" s="110"/>
      <c r="K88" s="110"/>
      <c r="L88" s="109"/>
      <c r="M88" s="109"/>
      <c r="N88" s="700"/>
      <c r="O88" s="700"/>
      <c r="P88" s="700"/>
      <c r="Q88" s="110"/>
      <c r="R88" s="110"/>
      <c r="S88" s="110"/>
      <c r="T88" s="109"/>
      <c r="U88" s="109"/>
      <c r="V88" s="109"/>
      <c r="W88" s="346"/>
      <c r="X88" s="364"/>
      <c r="Y88" s="361"/>
      <c r="Z88" s="361"/>
      <c r="AA88" s="364"/>
      <c r="AB88" s="364"/>
      <c r="AC88" s="361"/>
      <c r="AD88" s="361"/>
      <c r="AE88" s="361"/>
      <c r="AF88" s="364"/>
      <c r="AG88" s="364"/>
      <c r="AH88" s="361"/>
      <c r="AI88" s="344"/>
      <c r="AJ88" s="344"/>
      <c r="AK88" s="344"/>
      <c r="AL88" s="344"/>
      <c r="AM88" s="361"/>
      <c r="AN88" s="361"/>
      <c r="AO88" s="364"/>
      <c r="AP88" s="361"/>
      <c r="AQ88" s="391"/>
      <c r="AR88" s="375"/>
      <c r="AS88" s="375"/>
      <c r="AT88" s="344"/>
      <c r="AU88" s="344"/>
      <c r="AV88" s="361"/>
      <c r="AW88" s="361"/>
      <c r="AX88" s="705"/>
      <c r="AY88" s="356"/>
      <c r="AZ88" s="109"/>
      <c r="BA88" s="705"/>
      <c r="BB88" s="705"/>
    </row>
    <row r="89" spans="1:76" s="312" customFormat="1" ht="15" customHeight="1" x14ac:dyDescent="0.2">
      <c r="A89" s="386"/>
      <c r="B89" s="110"/>
      <c r="C89" s="110"/>
      <c r="D89" s="110"/>
      <c r="E89" s="110"/>
      <c r="F89" s="109"/>
      <c r="G89" s="109"/>
      <c r="H89" s="109"/>
      <c r="I89" s="109"/>
      <c r="J89" s="110"/>
      <c r="K89" s="110"/>
      <c r="L89" s="109"/>
      <c r="M89" s="109"/>
      <c r="N89" s="700"/>
      <c r="O89" s="700"/>
      <c r="P89" s="700"/>
      <c r="Q89" s="110"/>
      <c r="R89" s="110"/>
      <c r="S89" s="110"/>
      <c r="T89" s="109"/>
      <c r="U89" s="109"/>
      <c r="V89" s="109"/>
      <c r="W89" s="346"/>
      <c r="X89" s="364"/>
      <c r="Y89" s="361"/>
      <c r="Z89" s="361"/>
      <c r="AA89" s="364"/>
      <c r="AB89" s="364"/>
      <c r="AC89" s="361"/>
      <c r="AD89" s="361"/>
      <c r="AE89" s="361"/>
      <c r="AF89" s="364"/>
      <c r="AG89" s="364"/>
      <c r="AH89" s="361"/>
      <c r="AI89" s="344"/>
      <c r="AJ89" s="344"/>
      <c r="AK89" s="344"/>
      <c r="AL89" s="344"/>
      <c r="AM89" s="361"/>
      <c r="AN89" s="361"/>
      <c r="AO89" s="364"/>
      <c r="AP89" s="361"/>
      <c r="AQ89" s="391"/>
      <c r="AR89" s="375"/>
      <c r="AS89" s="375"/>
      <c r="AT89" s="344"/>
      <c r="AU89" s="344"/>
      <c r="AV89" s="361"/>
      <c r="AW89" s="361"/>
      <c r="AX89" s="705"/>
      <c r="AY89" s="356"/>
      <c r="AZ89" s="109"/>
      <c r="BA89" s="705"/>
      <c r="BB89" s="705"/>
    </row>
    <row r="90" spans="1:76" s="312" customFormat="1" ht="15" customHeight="1" x14ac:dyDescent="0.2">
      <c r="A90" s="386"/>
      <c r="B90" s="110"/>
      <c r="C90" s="110"/>
      <c r="D90" s="110"/>
      <c r="E90" s="110"/>
      <c r="F90" s="109"/>
      <c r="G90" s="109"/>
      <c r="H90" s="109"/>
      <c r="I90" s="109"/>
      <c r="J90" s="110"/>
      <c r="K90" s="110"/>
      <c r="L90" s="109"/>
      <c r="M90" s="109"/>
      <c r="N90" s="700"/>
      <c r="O90" s="700"/>
      <c r="P90" s="700"/>
      <c r="Q90" s="110"/>
      <c r="R90" s="110"/>
      <c r="S90" s="110"/>
      <c r="T90" s="109"/>
      <c r="U90" s="109"/>
      <c r="V90" s="109"/>
      <c r="W90" s="346"/>
      <c r="X90" s="364"/>
      <c r="Y90" s="361"/>
      <c r="Z90" s="361"/>
      <c r="AA90" s="364"/>
      <c r="AB90" s="364"/>
      <c r="AC90" s="361"/>
      <c r="AD90" s="361"/>
      <c r="AE90" s="361"/>
      <c r="AF90" s="364"/>
      <c r="AG90" s="364"/>
      <c r="AH90" s="361"/>
      <c r="AI90" s="344"/>
      <c r="AJ90" s="344"/>
      <c r="AK90" s="344"/>
      <c r="AL90" s="344"/>
      <c r="AM90" s="361"/>
      <c r="AN90" s="361"/>
      <c r="AO90" s="364"/>
      <c r="AP90" s="361"/>
      <c r="AQ90" s="391"/>
      <c r="AR90" s="375"/>
      <c r="AS90" s="375"/>
      <c r="AT90" s="344"/>
      <c r="AU90" s="344"/>
      <c r="AV90" s="361"/>
      <c r="AW90" s="361"/>
      <c r="AX90" s="705"/>
      <c r="AY90" s="356"/>
      <c r="AZ90" s="109"/>
      <c r="BA90" s="705"/>
      <c r="BB90" s="705"/>
    </row>
    <row r="91" spans="1:76" s="312" customFormat="1" ht="15" customHeight="1" x14ac:dyDescent="0.2">
      <c r="A91" s="386"/>
      <c r="B91" s="110"/>
      <c r="C91" s="110"/>
      <c r="D91" s="110"/>
      <c r="E91" s="110"/>
      <c r="F91" s="109"/>
      <c r="G91" s="109"/>
      <c r="H91" s="109"/>
      <c r="I91" s="109"/>
      <c r="J91" s="110"/>
      <c r="K91" s="110"/>
      <c r="L91" s="109"/>
      <c r="M91" s="109"/>
      <c r="N91" s="700"/>
      <c r="O91" s="700"/>
      <c r="P91" s="700"/>
      <c r="Q91" s="110"/>
      <c r="R91" s="110"/>
      <c r="S91" s="110"/>
      <c r="T91" s="109"/>
      <c r="U91" s="109"/>
      <c r="V91" s="109"/>
      <c r="W91" s="346"/>
      <c r="X91" s="364"/>
      <c r="Y91" s="361"/>
      <c r="Z91" s="361"/>
      <c r="AA91" s="364"/>
      <c r="AB91" s="364"/>
      <c r="AC91" s="361"/>
      <c r="AD91" s="361"/>
      <c r="AE91" s="361"/>
      <c r="AF91" s="364"/>
      <c r="AG91" s="364"/>
      <c r="AH91" s="361"/>
      <c r="AI91" s="344"/>
      <c r="AJ91" s="344"/>
      <c r="AK91" s="344"/>
      <c r="AL91" s="344"/>
      <c r="AM91" s="361"/>
      <c r="AN91" s="361"/>
      <c r="AO91" s="364"/>
      <c r="AP91" s="361"/>
      <c r="AQ91" s="391"/>
      <c r="AR91" s="375"/>
      <c r="AS91" s="375"/>
      <c r="AT91" s="344"/>
      <c r="AU91" s="344"/>
      <c r="AV91" s="361"/>
      <c r="AW91" s="361"/>
      <c r="AX91" s="705"/>
      <c r="AY91" s="356"/>
      <c r="AZ91" s="109"/>
      <c r="BA91" s="705"/>
      <c r="BB91" s="705"/>
    </row>
    <row r="92" spans="1:76" s="312" customFormat="1" ht="15" customHeight="1" x14ac:dyDescent="0.2">
      <c r="A92" s="386"/>
      <c r="B92" s="110"/>
      <c r="C92" s="110"/>
      <c r="D92" s="110"/>
      <c r="E92" s="110"/>
      <c r="F92" s="109"/>
      <c r="G92" s="109"/>
      <c r="H92" s="109"/>
      <c r="I92" s="109"/>
      <c r="J92" s="110"/>
      <c r="K92" s="110"/>
      <c r="L92" s="109"/>
      <c r="M92" s="109"/>
      <c r="N92" s="700"/>
      <c r="O92" s="700"/>
      <c r="P92" s="700"/>
      <c r="Q92" s="110"/>
      <c r="R92" s="110"/>
      <c r="S92" s="110"/>
      <c r="T92" s="109"/>
      <c r="U92" s="109"/>
      <c r="V92" s="109"/>
      <c r="W92" s="346"/>
      <c r="X92" s="364"/>
      <c r="Y92" s="361"/>
      <c r="Z92" s="361"/>
      <c r="AA92" s="364"/>
      <c r="AB92" s="364"/>
      <c r="AC92" s="361"/>
      <c r="AD92" s="361"/>
      <c r="AE92" s="361"/>
      <c r="AF92" s="364"/>
      <c r="AG92" s="364"/>
      <c r="AH92" s="361"/>
      <c r="AI92" s="344"/>
      <c r="AJ92" s="344"/>
      <c r="AK92" s="344"/>
      <c r="AL92" s="344"/>
      <c r="AM92" s="361"/>
      <c r="AN92" s="361"/>
      <c r="AO92" s="364"/>
      <c r="AP92" s="361"/>
      <c r="AQ92" s="391"/>
      <c r="AR92" s="375"/>
      <c r="AS92" s="375"/>
      <c r="AT92" s="344"/>
      <c r="AU92" s="344"/>
      <c r="AV92" s="361"/>
      <c r="AW92" s="361"/>
      <c r="AX92" s="705"/>
      <c r="AY92" s="356"/>
      <c r="AZ92" s="109"/>
      <c r="BA92" s="705"/>
      <c r="BB92" s="705"/>
    </row>
    <row r="93" spans="1:76" s="312" customFormat="1" ht="15" customHeight="1" x14ac:dyDescent="0.2">
      <c r="A93" s="386"/>
      <c r="B93" s="110"/>
      <c r="C93" s="110"/>
      <c r="D93" s="110"/>
      <c r="E93" s="110"/>
      <c r="F93" s="109"/>
      <c r="G93" s="109"/>
      <c r="H93" s="109"/>
      <c r="I93" s="109"/>
      <c r="J93" s="110"/>
      <c r="K93" s="110"/>
      <c r="L93" s="109"/>
      <c r="M93" s="109"/>
      <c r="N93" s="700"/>
      <c r="O93" s="700"/>
      <c r="P93" s="700"/>
      <c r="Q93" s="110"/>
      <c r="R93" s="110"/>
      <c r="S93" s="110"/>
      <c r="T93" s="109"/>
      <c r="U93" s="109"/>
      <c r="V93" s="109"/>
      <c r="W93" s="346"/>
      <c r="X93" s="364"/>
      <c r="Y93" s="361"/>
      <c r="Z93" s="361"/>
      <c r="AA93" s="364"/>
      <c r="AB93" s="364"/>
      <c r="AC93" s="361"/>
      <c r="AD93" s="361"/>
      <c r="AE93" s="361"/>
      <c r="AF93" s="364"/>
      <c r="AG93" s="364"/>
      <c r="AH93" s="361"/>
      <c r="AI93" s="344"/>
      <c r="AJ93" s="344"/>
      <c r="AK93" s="344"/>
      <c r="AL93" s="344"/>
      <c r="AM93" s="361"/>
      <c r="AN93" s="361"/>
      <c r="AO93" s="364"/>
      <c r="AP93" s="361"/>
      <c r="AQ93" s="391"/>
      <c r="AR93" s="375"/>
      <c r="AS93" s="375"/>
      <c r="AT93" s="344"/>
      <c r="AU93" s="344"/>
      <c r="AV93" s="361"/>
      <c r="AW93" s="361"/>
      <c r="AX93" s="705"/>
      <c r="AY93" s="356"/>
      <c r="AZ93" s="109"/>
      <c r="BA93" s="705"/>
      <c r="BB93" s="705"/>
    </row>
    <row r="94" spans="1:76" s="312" customFormat="1" ht="15" customHeight="1" x14ac:dyDescent="0.2">
      <c r="A94" s="386"/>
      <c r="B94" s="110"/>
      <c r="C94" s="110"/>
      <c r="D94" s="110"/>
      <c r="E94" s="110"/>
      <c r="F94" s="109"/>
      <c r="G94" s="109"/>
      <c r="H94" s="109"/>
      <c r="I94" s="109"/>
      <c r="J94" s="110"/>
      <c r="K94" s="110"/>
      <c r="L94" s="109"/>
      <c r="M94" s="109"/>
      <c r="N94" s="700"/>
      <c r="O94" s="700"/>
      <c r="P94" s="700"/>
      <c r="Q94" s="110"/>
      <c r="R94" s="110"/>
      <c r="S94" s="110"/>
      <c r="T94" s="109"/>
      <c r="U94" s="109"/>
      <c r="V94" s="109"/>
      <c r="W94" s="346"/>
      <c r="X94" s="364"/>
      <c r="Y94" s="361"/>
      <c r="Z94" s="361"/>
      <c r="AA94" s="364"/>
      <c r="AB94" s="364"/>
      <c r="AC94" s="361"/>
      <c r="AD94" s="361"/>
      <c r="AE94" s="361"/>
      <c r="AF94" s="364"/>
      <c r="AG94" s="364"/>
      <c r="AH94" s="361"/>
      <c r="AI94" s="344"/>
      <c r="AJ94" s="344"/>
      <c r="AK94" s="344"/>
      <c r="AL94" s="344"/>
      <c r="AM94" s="361"/>
      <c r="AN94" s="361"/>
      <c r="AO94" s="364"/>
      <c r="AP94" s="361"/>
      <c r="AQ94" s="391"/>
      <c r="AR94" s="375"/>
      <c r="AS94" s="375"/>
      <c r="AT94" s="344"/>
      <c r="AU94" s="344"/>
      <c r="AV94" s="361"/>
      <c r="AW94" s="361"/>
      <c r="AX94" s="705"/>
      <c r="AY94" s="356"/>
      <c r="AZ94" s="109"/>
      <c r="BA94" s="705"/>
      <c r="BB94" s="705"/>
    </row>
    <row r="95" spans="1:76" s="312" customFormat="1" ht="15" customHeight="1" x14ac:dyDescent="0.2">
      <c r="A95" s="386"/>
      <c r="B95" s="110"/>
      <c r="C95" s="110"/>
      <c r="D95" s="110"/>
      <c r="E95" s="110"/>
      <c r="F95" s="109"/>
      <c r="G95" s="109"/>
      <c r="H95" s="109"/>
      <c r="I95" s="109"/>
      <c r="J95" s="110"/>
      <c r="K95" s="110"/>
      <c r="L95" s="109"/>
      <c r="M95" s="109"/>
      <c r="N95" s="700"/>
      <c r="O95" s="700"/>
      <c r="P95" s="700"/>
      <c r="Q95" s="110"/>
      <c r="R95" s="110"/>
      <c r="S95" s="110"/>
      <c r="T95" s="109"/>
      <c r="U95" s="109"/>
      <c r="V95" s="109"/>
      <c r="W95" s="346"/>
      <c r="X95" s="364"/>
      <c r="Y95" s="361"/>
      <c r="Z95" s="361"/>
      <c r="AA95" s="364"/>
      <c r="AB95" s="364"/>
      <c r="AC95" s="361"/>
      <c r="AD95" s="361"/>
      <c r="AE95" s="361"/>
      <c r="AF95" s="364"/>
      <c r="AG95" s="364"/>
      <c r="AH95" s="361"/>
      <c r="AI95" s="344"/>
      <c r="AJ95" s="344"/>
      <c r="AK95" s="344"/>
      <c r="AL95" s="344"/>
      <c r="AM95" s="361"/>
      <c r="AN95" s="361"/>
      <c r="AO95" s="364"/>
      <c r="AP95" s="361"/>
      <c r="AQ95" s="391"/>
      <c r="AR95" s="375"/>
      <c r="AS95" s="375"/>
      <c r="AT95" s="344"/>
      <c r="AU95" s="344"/>
      <c r="AV95" s="361"/>
      <c r="AW95" s="361"/>
      <c r="AX95" s="705"/>
      <c r="AY95" s="356"/>
      <c r="AZ95" s="109"/>
      <c r="BA95" s="705"/>
      <c r="BB95" s="705"/>
    </row>
    <row r="96" spans="1:76" s="312" customFormat="1" ht="15" customHeight="1" x14ac:dyDescent="0.2">
      <c r="A96" s="386"/>
      <c r="B96" s="110"/>
      <c r="C96" s="110"/>
      <c r="D96" s="110"/>
      <c r="E96" s="110"/>
      <c r="F96" s="109"/>
      <c r="G96" s="109"/>
      <c r="H96" s="109"/>
      <c r="I96" s="109"/>
      <c r="J96" s="110"/>
      <c r="K96" s="110"/>
      <c r="L96" s="109"/>
      <c r="M96" s="109"/>
      <c r="N96" s="700"/>
      <c r="O96" s="700"/>
      <c r="P96" s="700"/>
      <c r="Q96" s="110"/>
      <c r="R96" s="110"/>
      <c r="S96" s="110"/>
      <c r="T96" s="109"/>
      <c r="U96" s="109"/>
      <c r="V96" s="109"/>
      <c r="W96" s="346"/>
      <c r="X96" s="364"/>
      <c r="Y96" s="361"/>
      <c r="Z96" s="361"/>
      <c r="AA96" s="364"/>
      <c r="AB96" s="364"/>
      <c r="AC96" s="361"/>
      <c r="AD96" s="361"/>
      <c r="AE96" s="361"/>
      <c r="AF96" s="364"/>
      <c r="AG96" s="364"/>
      <c r="AH96" s="361"/>
      <c r="AI96" s="344"/>
      <c r="AJ96" s="344"/>
      <c r="AK96" s="344"/>
      <c r="AL96" s="344"/>
      <c r="AM96" s="361"/>
      <c r="AN96" s="361"/>
      <c r="AO96" s="364"/>
      <c r="AP96" s="361"/>
      <c r="AQ96" s="391"/>
      <c r="AR96" s="375"/>
      <c r="AS96" s="375"/>
      <c r="AT96" s="344"/>
      <c r="AU96" s="344"/>
      <c r="AV96" s="361"/>
      <c r="AW96" s="361"/>
      <c r="AX96" s="705"/>
      <c r="AY96" s="356"/>
      <c r="AZ96" s="109"/>
      <c r="BA96" s="705"/>
      <c r="BB96" s="705"/>
    </row>
    <row r="97" spans="1:54" s="312" customFormat="1" ht="15" customHeight="1" x14ac:dyDescent="0.2">
      <c r="A97" s="386"/>
      <c r="B97" s="110"/>
      <c r="C97" s="110"/>
      <c r="D97" s="110"/>
      <c r="E97" s="110"/>
      <c r="F97" s="109"/>
      <c r="G97" s="109"/>
      <c r="H97" s="109"/>
      <c r="I97" s="109"/>
      <c r="J97" s="110"/>
      <c r="K97" s="110"/>
      <c r="L97" s="109"/>
      <c r="M97" s="109"/>
      <c r="N97" s="700"/>
      <c r="O97" s="700"/>
      <c r="P97" s="700"/>
      <c r="Q97" s="110"/>
      <c r="R97" s="110"/>
      <c r="S97" s="110"/>
      <c r="T97" s="109"/>
      <c r="U97" s="109"/>
      <c r="V97" s="109"/>
      <c r="W97" s="346"/>
      <c r="X97" s="364"/>
      <c r="Y97" s="361"/>
      <c r="Z97" s="361"/>
      <c r="AA97" s="364"/>
      <c r="AB97" s="364"/>
      <c r="AC97" s="361"/>
      <c r="AD97" s="361"/>
      <c r="AE97" s="361"/>
      <c r="AF97" s="364"/>
      <c r="AG97" s="364"/>
      <c r="AH97" s="361"/>
      <c r="AI97" s="344"/>
      <c r="AJ97" s="344"/>
      <c r="AK97" s="344"/>
      <c r="AL97" s="344"/>
      <c r="AM97" s="361"/>
      <c r="AN97" s="361"/>
      <c r="AO97" s="364"/>
      <c r="AP97" s="361"/>
      <c r="AQ97" s="391"/>
      <c r="AR97" s="375"/>
      <c r="AS97" s="375"/>
      <c r="AT97" s="344"/>
      <c r="AU97" s="344"/>
      <c r="AV97" s="361"/>
      <c r="AW97" s="361"/>
      <c r="AX97" s="705"/>
      <c r="AY97" s="356"/>
      <c r="AZ97" s="109"/>
      <c r="BA97" s="705"/>
      <c r="BB97" s="705"/>
    </row>
    <row r="98" spans="1:54" s="312" customFormat="1" ht="15" customHeight="1" x14ac:dyDescent="0.2">
      <c r="A98" s="386"/>
      <c r="B98" s="110"/>
      <c r="C98" s="110"/>
      <c r="D98" s="110"/>
      <c r="E98" s="110"/>
      <c r="F98" s="109"/>
      <c r="G98" s="109"/>
      <c r="H98" s="109"/>
      <c r="I98" s="109"/>
      <c r="J98" s="110"/>
      <c r="K98" s="110"/>
      <c r="L98" s="109"/>
      <c r="M98" s="109"/>
      <c r="N98" s="700"/>
      <c r="O98" s="700"/>
      <c r="P98" s="700"/>
      <c r="Q98" s="110"/>
      <c r="R98" s="110"/>
      <c r="S98" s="110"/>
      <c r="T98" s="109"/>
      <c r="U98" s="109"/>
      <c r="V98" s="109"/>
      <c r="W98" s="346"/>
      <c r="X98" s="364"/>
      <c r="Y98" s="361"/>
      <c r="Z98" s="361"/>
      <c r="AA98" s="364"/>
      <c r="AB98" s="364"/>
      <c r="AC98" s="361"/>
      <c r="AD98" s="361"/>
      <c r="AE98" s="361"/>
      <c r="AF98" s="364"/>
      <c r="AG98" s="364"/>
      <c r="AH98" s="361"/>
      <c r="AI98" s="344"/>
      <c r="AJ98" s="344"/>
      <c r="AK98" s="344"/>
      <c r="AL98" s="344"/>
      <c r="AM98" s="361"/>
      <c r="AN98" s="361"/>
      <c r="AO98" s="364"/>
      <c r="AP98" s="361"/>
      <c r="AQ98" s="391"/>
      <c r="AR98" s="375"/>
      <c r="AS98" s="375"/>
      <c r="AT98" s="344"/>
      <c r="AU98" s="344"/>
      <c r="AV98" s="361"/>
      <c r="AW98" s="361"/>
      <c r="AX98" s="705"/>
      <c r="AY98" s="356"/>
      <c r="AZ98" s="109"/>
      <c r="BA98" s="705"/>
      <c r="BB98" s="705"/>
    </row>
    <row r="99" spans="1:54" s="312" customFormat="1" ht="15" customHeight="1" x14ac:dyDescent="0.2">
      <c r="A99" s="386"/>
      <c r="B99" s="110"/>
      <c r="C99" s="110"/>
      <c r="D99" s="110"/>
      <c r="E99" s="110"/>
      <c r="F99" s="109"/>
      <c r="G99" s="109"/>
      <c r="H99" s="109"/>
      <c r="I99" s="109"/>
      <c r="J99" s="110"/>
      <c r="K99" s="110"/>
      <c r="L99" s="109"/>
      <c r="M99" s="109"/>
      <c r="N99" s="700"/>
      <c r="O99" s="700"/>
      <c r="P99" s="700"/>
      <c r="Q99" s="110"/>
      <c r="R99" s="110"/>
      <c r="S99" s="110"/>
      <c r="T99" s="109"/>
      <c r="U99" s="109"/>
      <c r="V99" s="109"/>
      <c r="W99" s="346"/>
      <c r="X99" s="364"/>
      <c r="Y99" s="361"/>
      <c r="Z99" s="361"/>
      <c r="AA99" s="364"/>
      <c r="AB99" s="364"/>
      <c r="AC99" s="361"/>
      <c r="AD99" s="361"/>
      <c r="AE99" s="361"/>
      <c r="AF99" s="364"/>
      <c r="AG99" s="364"/>
      <c r="AH99" s="361"/>
      <c r="AI99" s="344"/>
      <c r="AJ99" s="344"/>
      <c r="AK99" s="344"/>
      <c r="AL99" s="344"/>
      <c r="AM99" s="361"/>
      <c r="AN99" s="361"/>
      <c r="AO99" s="364"/>
      <c r="AP99" s="361"/>
      <c r="AQ99" s="391"/>
      <c r="AR99" s="375"/>
      <c r="AS99" s="375"/>
      <c r="AT99" s="344"/>
      <c r="AU99" s="344"/>
      <c r="AV99" s="361"/>
      <c r="AW99" s="361"/>
      <c r="AX99" s="705"/>
      <c r="AY99" s="356"/>
      <c r="AZ99" s="109"/>
      <c r="BA99" s="705"/>
      <c r="BB99" s="705"/>
    </row>
    <row r="100" spans="1:54" s="312" customFormat="1" ht="15" customHeight="1" x14ac:dyDescent="0.2">
      <c r="A100" s="386"/>
      <c r="B100" s="110"/>
      <c r="C100" s="110"/>
      <c r="D100" s="110"/>
      <c r="E100" s="110"/>
      <c r="F100" s="109"/>
      <c r="G100" s="109"/>
      <c r="H100" s="109"/>
      <c r="I100" s="109"/>
      <c r="J100" s="110"/>
      <c r="K100" s="110"/>
      <c r="L100" s="109"/>
      <c r="M100" s="109"/>
      <c r="N100" s="700"/>
      <c r="O100" s="700"/>
      <c r="P100" s="700"/>
      <c r="Q100" s="110"/>
      <c r="R100" s="110"/>
      <c r="S100" s="110"/>
      <c r="T100" s="109"/>
      <c r="U100" s="109"/>
      <c r="V100" s="109"/>
      <c r="W100" s="346"/>
      <c r="X100" s="364"/>
      <c r="Y100" s="361"/>
      <c r="Z100" s="361"/>
      <c r="AA100" s="364"/>
      <c r="AB100" s="364"/>
      <c r="AC100" s="361"/>
      <c r="AD100" s="361"/>
      <c r="AE100" s="361"/>
      <c r="AF100" s="364"/>
      <c r="AG100" s="364"/>
      <c r="AH100" s="361"/>
      <c r="AI100" s="344"/>
      <c r="AJ100" s="344"/>
      <c r="AK100" s="344"/>
      <c r="AL100" s="344"/>
      <c r="AM100" s="361"/>
      <c r="AN100" s="361"/>
      <c r="AO100" s="364"/>
      <c r="AP100" s="361"/>
      <c r="AQ100" s="391"/>
      <c r="AR100" s="375"/>
      <c r="AS100" s="375"/>
      <c r="AT100" s="344"/>
      <c r="AU100" s="344"/>
      <c r="AV100" s="361"/>
      <c r="AW100" s="361"/>
      <c r="AX100" s="705"/>
      <c r="AY100" s="356"/>
      <c r="AZ100" s="109"/>
      <c r="BA100" s="705"/>
      <c r="BB100" s="705"/>
    </row>
    <row r="101" spans="1:54" s="312" customFormat="1" ht="15" customHeight="1" x14ac:dyDescent="0.2">
      <c r="A101" s="386"/>
      <c r="B101" s="110"/>
      <c r="C101" s="110"/>
      <c r="D101" s="110"/>
      <c r="E101" s="110"/>
      <c r="F101" s="109"/>
      <c r="G101" s="109"/>
      <c r="H101" s="109"/>
      <c r="I101" s="109"/>
      <c r="J101" s="110"/>
      <c r="K101" s="110"/>
      <c r="L101" s="109"/>
      <c r="M101" s="109"/>
      <c r="N101" s="700"/>
      <c r="O101" s="700"/>
      <c r="P101" s="700"/>
      <c r="Q101" s="110"/>
      <c r="R101" s="110"/>
      <c r="S101" s="110"/>
      <c r="T101" s="109"/>
      <c r="U101" s="109"/>
      <c r="V101" s="109"/>
      <c r="W101" s="346"/>
      <c r="X101" s="364"/>
      <c r="Y101" s="361"/>
      <c r="Z101" s="361"/>
      <c r="AA101" s="364"/>
      <c r="AB101" s="364"/>
      <c r="AC101" s="361"/>
      <c r="AD101" s="361"/>
      <c r="AE101" s="361"/>
      <c r="AF101" s="364"/>
      <c r="AG101" s="364"/>
      <c r="AH101" s="361"/>
      <c r="AI101" s="344"/>
      <c r="AJ101" s="344"/>
      <c r="AK101" s="344"/>
      <c r="AL101" s="344"/>
      <c r="AM101" s="361"/>
      <c r="AN101" s="361"/>
      <c r="AO101" s="364"/>
      <c r="AP101" s="361"/>
      <c r="AQ101" s="391"/>
      <c r="AR101" s="375"/>
      <c r="AS101" s="375"/>
      <c r="AT101" s="344"/>
      <c r="AU101" s="344"/>
      <c r="AV101" s="361"/>
      <c r="AW101" s="361"/>
      <c r="AX101" s="705"/>
      <c r="AY101" s="356"/>
      <c r="AZ101" s="109"/>
      <c r="BA101" s="705"/>
      <c r="BB101" s="705"/>
    </row>
    <row r="102" spans="1:54" s="312" customFormat="1" ht="15" customHeight="1" x14ac:dyDescent="0.2">
      <c r="A102" s="386"/>
      <c r="B102" s="110"/>
      <c r="C102" s="110"/>
      <c r="D102" s="110"/>
      <c r="E102" s="110"/>
      <c r="F102" s="109"/>
      <c r="G102" s="109"/>
      <c r="H102" s="109"/>
      <c r="I102" s="109"/>
      <c r="J102" s="110"/>
      <c r="K102" s="110"/>
      <c r="L102" s="109"/>
      <c r="M102" s="109"/>
      <c r="N102" s="700"/>
      <c r="O102" s="700"/>
      <c r="P102" s="700"/>
      <c r="Q102" s="110"/>
      <c r="R102" s="110"/>
      <c r="S102" s="110"/>
      <c r="T102" s="109"/>
      <c r="U102" s="109"/>
      <c r="V102" s="109"/>
      <c r="W102" s="346"/>
      <c r="X102" s="364"/>
      <c r="Y102" s="361"/>
      <c r="Z102" s="361"/>
      <c r="AA102" s="364"/>
      <c r="AB102" s="364"/>
      <c r="AC102" s="361"/>
      <c r="AD102" s="361"/>
      <c r="AE102" s="361"/>
      <c r="AF102" s="364"/>
      <c r="AG102" s="364"/>
      <c r="AH102" s="361"/>
      <c r="AI102" s="344"/>
      <c r="AJ102" s="344"/>
      <c r="AK102" s="344"/>
      <c r="AL102" s="344"/>
      <c r="AM102" s="361"/>
      <c r="AN102" s="361"/>
      <c r="AO102" s="364"/>
      <c r="AP102" s="361"/>
      <c r="AQ102" s="391"/>
      <c r="AR102" s="375"/>
      <c r="AS102" s="375"/>
      <c r="AT102" s="344"/>
      <c r="AU102" s="344"/>
      <c r="AV102" s="361"/>
      <c r="AW102" s="361"/>
      <c r="AX102" s="705"/>
      <c r="AY102" s="356"/>
      <c r="AZ102" s="109"/>
      <c r="BA102" s="705"/>
      <c r="BB102" s="705"/>
    </row>
    <row r="103" spans="1:54" s="312" customFormat="1" ht="15" customHeight="1" x14ac:dyDescent="0.2">
      <c r="A103" s="386"/>
      <c r="B103" s="110"/>
      <c r="C103" s="110"/>
      <c r="D103" s="110"/>
      <c r="E103" s="110"/>
      <c r="F103" s="109"/>
      <c r="G103" s="109"/>
      <c r="H103" s="109"/>
      <c r="I103" s="109"/>
      <c r="J103" s="110"/>
      <c r="K103" s="110"/>
      <c r="L103" s="109"/>
      <c r="M103" s="109"/>
      <c r="N103" s="700"/>
      <c r="O103" s="700"/>
      <c r="P103" s="700"/>
      <c r="Q103" s="110"/>
      <c r="R103" s="110"/>
      <c r="S103" s="110"/>
      <c r="T103" s="109"/>
      <c r="U103" s="109"/>
      <c r="V103" s="109"/>
      <c r="W103" s="346"/>
      <c r="X103" s="364"/>
      <c r="Y103" s="361"/>
      <c r="Z103" s="361"/>
      <c r="AA103" s="364"/>
      <c r="AB103" s="364"/>
      <c r="AC103" s="361"/>
      <c r="AD103" s="361"/>
      <c r="AE103" s="361"/>
      <c r="AF103" s="364"/>
      <c r="AG103" s="364"/>
      <c r="AH103" s="361"/>
      <c r="AI103" s="344"/>
      <c r="AJ103" s="344"/>
      <c r="AK103" s="344"/>
      <c r="AL103" s="344"/>
      <c r="AM103" s="361"/>
      <c r="AN103" s="361"/>
      <c r="AO103" s="364"/>
      <c r="AP103" s="361"/>
      <c r="AQ103" s="391"/>
      <c r="AR103" s="375"/>
      <c r="AS103" s="375"/>
      <c r="AT103" s="344"/>
      <c r="AU103" s="344"/>
      <c r="AV103" s="361"/>
      <c r="AW103" s="361"/>
      <c r="AX103" s="705"/>
      <c r="AY103" s="356"/>
      <c r="AZ103" s="109"/>
      <c r="BA103" s="705"/>
      <c r="BB103" s="705"/>
    </row>
    <row r="104" spans="1:54" s="312" customFormat="1" ht="15" customHeight="1" x14ac:dyDescent="0.2">
      <c r="A104" s="386"/>
      <c r="B104" s="110"/>
      <c r="C104" s="110"/>
      <c r="D104" s="110"/>
      <c r="E104" s="110"/>
      <c r="F104" s="109"/>
      <c r="G104" s="109"/>
      <c r="H104" s="109"/>
      <c r="I104" s="109"/>
      <c r="J104" s="110"/>
      <c r="K104" s="110"/>
      <c r="L104" s="109"/>
      <c r="M104" s="109"/>
      <c r="N104" s="700"/>
      <c r="O104" s="700"/>
      <c r="P104" s="700"/>
      <c r="Q104" s="110"/>
      <c r="R104" s="110"/>
      <c r="S104" s="110"/>
      <c r="T104" s="109"/>
      <c r="U104" s="109"/>
      <c r="V104" s="109"/>
      <c r="W104" s="346"/>
      <c r="X104" s="364"/>
      <c r="Y104" s="361"/>
      <c r="Z104" s="361"/>
      <c r="AA104" s="364"/>
      <c r="AB104" s="364"/>
      <c r="AC104" s="361"/>
      <c r="AD104" s="361"/>
      <c r="AE104" s="361"/>
      <c r="AF104" s="364"/>
      <c r="AG104" s="364"/>
      <c r="AH104" s="361"/>
      <c r="AI104" s="344"/>
      <c r="AJ104" s="344"/>
      <c r="AK104" s="344"/>
      <c r="AL104" s="344"/>
      <c r="AM104" s="361"/>
      <c r="AN104" s="361"/>
      <c r="AO104" s="364"/>
      <c r="AP104" s="361"/>
      <c r="AQ104" s="391"/>
      <c r="AR104" s="375"/>
      <c r="AS104" s="375"/>
      <c r="AT104" s="344"/>
      <c r="AU104" s="344"/>
      <c r="AV104" s="361"/>
      <c r="AW104" s="361"/>
      <c r="AX104" s="705"/>
      <c r="AY104" s="356"/>
      <c r="AZ104" s="109"/>
      <c r="BA104" s="705"/>
      <c r="BB104" s="705"/>
    </row>
    <row r="105" spans="1:54" s="312" customFormat="1" ht="15" customHeight="1" x14ac:dyDescent="0.2">
      <c r="A105" s="386"/>
      <c r="B105" s="110"/>
      <c r="C105" s="110"/>
      <c r="D105" s="110"/>
      <c r="E105" s="110"/>
      <c r="F105" s="109"/>
      <c r="G105" s="109"/>
      <c r="H105" s="109"/>
      <c r="I105" s="109"/>
      <c r="J105" s="110"/>
      <c r="K105" s="110"/>
      <c r="L105" s="109"/>
      <c r="M105" s="109"/>
      <c r="N105" s="700"/>
      <c r="O105" s="700"/>
      <c r="P105" s="700"/>
      <c r="Q105" s="110"/>
      <c r="R105" s="110"/>
      <c r="S105" s="110"/>
      <c r="T105" s="109"/>
      <c r="U105" s="109"/>
      <c r="V105" s="109"/>
      <c r="W105" s="346"/>
      <c r="X105" s="364"/>
      <c r="Y105" s="361"/>
      <c r="Z105" s="361"/>
      <c r="AA105" s="364"/>
      <c r="AB105" s="364"/>
      <c r="AC105" s="361"/>
      <c r="AD105" s="361"/>
      <c r="AE105" s="361"/>
      <c r="AF105" s="364"/>
      <c r="AG105" s="364"/>
      <c r="AH105" s="361"/>
      <c r="AI105" s="344"/>
      <c r="AJ105" s="344"/>
      <c r="AK105" s="344"/>
      <c r="AL105" s="344"/>
      <c r="AM105" s="361"/>
      <c r="AN105" s="361"/>
      <c r="AO105" s="364"/>
      <c r="AP105" s="361"/>
      <c r="AQ105" s="391"/>
      <c r="AR105" s="375"/>
      <c r="AS105" s="375"/>
      <c r="AT105" s="344"/>
      <c r="AU105" s="344"/>
      <c r="AV105" s="361"/>
      <c r="AW105" s="361"/>
      <c r="AX105" s="705"/>
      <c r="AY105" s="356"/>
      <c r="AZ105" s="109"/>
      <c r="BA105" s="705"/>
      <c r="BB105" s="705"/>
    </row>
    <row r="106" spans="1:54" s="312" customFormat="1" ht="15" customHeight="1" x14ac:dyDescent="0.2">
      <c r="A106" s="386"/>
      <c r="B106" s="110"/>
      <c r="C106" s="110"/>
      <c r="D106" s="110"/>
      <c r="E106" s="110"/>
      <c r="F106" s="109"/>
      <c r="G106" s="109"/>
      <c r="H106" s="109"/>
      <c r="I106" s="109"/>
      <c r="J106" s="110"/>
      <c r="K106" s="110"/>
      <c r="L106" s="109"/>
      <c r="M106" s="109"/>
      <c r="N106" s="700"/>
      <c r="O106" s="700"/>
      <c r="P106" s="700"/>
      <c r="Q106" s="110"/>
      <c r="R106" s="110"/>
      <c r="S106" s="110"/>
      <c r="T106" s="109"/>
      <c r="U106" s="109"/>
      <c r="V106" s="109"/>
      <c r="W106" s="346"/>
      <c r="X106" s="364"/>
      <c r="Y106" s="361"/>
      <c r="Z106" s="361"/>
      <c r="AA106" s="364"/>
      <c r="AB106" s="364"/>
      <c r="AC106" s="361"/>
      <c r="AD106" s="361"/>
      <c r="AE106" s="361"/>
      <c r="AF106" s="364"/>
      <c r="AG106" s="364"/>
      <c r="AH106" s="361"/>
      <c r="AI106" s="344"/>
      <c r="AJ106" s="344"/>
      <c r="AK106" s="344"/>
      <c r="AL106" s="344"/>
      <c r="AM106" s="361"/>
      <c r="AN106" s="361"/>
      <c r="AO106" s="364"/>
      <c r="AP106" s="361"/>
      <c r="AQ106" s="391"/>
      <c r="AR106" s="375"/>
      <c r="AS106" s="375"/>
      <c r="AT106" s="344"/>
      <c r="AU106" s="344"/>
      <c r="AV106" s="361"/>
      <c r="AW106" s="361"/>
      <c r="AX106" s="705"/>
      <c r="AY106" s="356"/>
      <c r="AZ106" s="109"/>
      <c r="BA106" s="705"/>
      <c r="BB106" s="705"/>
    </row>
    <row r="107" spans="1:54" s="312" customFormat="1" ht="15" customHeight="1" x14ac:dyDescent="0.2">
      <c r="A107" s="386"/>
      <c r="B107" s="110"/>
      <c r="C107" s="110"/>
      <c r="D107" s="110"/>
      <c r="E107" s="110"/>
      <c r="F107" s="109"/>
      <c r="G107" s="109"/>
      <c r="H107" s="109"/>
      <c r="I107" s="109"/>
      <c r="J107" s="110"/>
      <c r="K107" s="110"/>
      <c r="L107" s="109"/>
      <c r="M107" s="109"/>
      <c r="N107" s="700"/>
      <c r="O107" s="700"/>
      <c r="P107" s="700"/>
      <c r="Q107" s="110"/>
      <c r="R107" s="110"/>
      <c r="S107" s="110"/>
      <c r="T107" s="109"/>
      <c r="U107" s="109"/>
      <c r="V107" s="109"/>
      <c r="W107" s="346"/>
      <c r="X107" s="364"/>
      <c r="Y107" s="361"/>
      <c r="Z107" s="361"/>
      <c r="AA107" s="364"/>
      <c r="AB107" s="364"/>
      <c r="AC107" s="361"/>
      <c r="AD107" s="361"/>
      <c r="AE107" s="361"/>
      <c r="AF107" s="364"/>
      <c r="AG107" s="364"/>
      <c r="AH107" s="361"/>
      <c r="AI107" s="344"/>
      <c r="AJ107" s="344"/>
      <c r="AK107" s="344"/>
      <c r="AL107" s="344"/>
      <c r="AM107" s="361"/>
      <c r="AN107" s="361"/>
      <c r="AO107" s="364"/>
      <c r="AP107" s="361"/>
      <c r="AQ107" s="391"/>
      <c r="AR107" s="375"/>
      <c r="AS107" s="375"/>
      <c r="AT107" s="344"/>
      <c r="AU107" s="344"/>
      <c r="AV107" s="361"/>
      <c r="AW107" s="361"/>
      <c r="AX107" s="705"/>
      <c r="AY107" s="356"/>
      <c r="AZ107" s="109"/>
      <c r="BA107" s="705"/>
      <c r="BB107" s="705"/>
    </row>
    <row r="108" spans="1:54" s="312" customFormat="1" ht="15" customHeight="1" x14ac:dyDescent="0.2">
      <c r="A108" s="386"/>
      <c r="B108" s="110"/>
      <c r="C108" s="110"/>
      <c r="D108" s="110"/>
      <c r="E108" s="110"/>
      <c r="F108" s="109"/>
      <c r="G108" s="109"/>
      <c r="H108" s="109"/>
      <c r="I108" s="109"/>
      <c r="J108" s="110"/>
      <c r="K108" s="110"/>
      <c r="L108" s="109"/>
      <c r="M108" s="109"/>
      <c r="N108" s="700"/>
      <c r="O108" s="700"/>
      <c r="P108" s="700"/>
      <c r="Q108" s="110"/>
      <c r="R108" s="110"/>
      <c r="S108" s="110"/>
      <c r="T108" s="109"/>
      <c r="U108" s="109"/>
      <c r="V108" s="109"/>
      <c r="W108" s="346"/>
      <c r="X108" s="364"/>
      <c r="Y108" s="361"/>
      <c r="Z108" s="361"/>
      <c r="AA108" s="364"/>
      <c r="AB108" s="364"/>
      <c r="AC108" s="361"/>
      <c r="AD108" s="361"/>
      <c r="AE108" s="361"/>
      <c r="AF108" s="364"/>
      <c r="AG108" s="364"/>
      <c r="AH108" s="361"/>
      <c r="AI108" s="344"/>
      <c r="AJ108" s="344"/>
      <c r="AK108" s="344"/>
      <c r="AL108" s="344"/>
      <c r="AM108" s="361"/>
      <c r="AN108" s="361"/>
      <c r="AO108" s="364"/>
      <c r="AP108" s="361"/>
      <c r="AQ108" s="391"/>
      <c r="AR108" s="375"/>
      <c r="AS108" s="375"/>
      <c r="AT108" s="344"/>
      <c r="AU108" s="344"/>
      <c r="AV108" s="361"/>
      <c r="AW108" s="361"/>
      <c r="AX108" s="705"/>
      <c r="AY108" s="356"/>
      <c r="AZ108" s="109"/>
      <c r="BA108" s="705"/>
      <c r="BB108" s="705"/>
    </row>
    <row r="109" spans="1:54" s="312" customFormat="1" ht="15" customHeight="1" x14ac:dyDescent="0.2">
      <c r="A109" s="386"/>
      <c r="B109" s="110"/>
      <c r="C109" s="110"/>
      <c r="D109" s="110"/>
      <c r="E109" s="110"/>
      <c r="F109" s="109"/>
      <c r="G109" s="109"/>
      <c r="H109" s="109"/>
      <c r="I109" s="109"/>
      <c r="J109" s="110"/>
      <c r="K109" s="110"/>
      <c r="L109" s="109"/>
      <c r="M109" s="109"/>
      <c r="N109" s="700"/>
      <c r="O109" s="700"/>
      <c r="P109" s="700"/>
      <c r="Q109" s="110"/>
      <c r="R109" s="110"/>
      <c r="S109" s="110"/>
      <c r="T109" s="109"/>
      <c r="U109" s="109"/>
      <c r="V109" s="109"/>
      <c r="W109" s="346"/>
      <c r="X109" s="364"/>
      <c r="Y109" s="361"/>
      <c r="Z109" s="361"/>
      <c r="AA109" s="364"/>
      <c r="AB109" s="364"/>
      <c r="AC109" s="361"/>
      <c r="AD109" s="361"/>
      <c r="AE109" s="361"/>
      <c r="AF109" s="364"/>
      <c r="AG109" s="364"/>
      <c r="AH109" s="361"/>
      <c r="AI109" s="344"/>
      <c r="AJ109" s="344"/>
      <c r="AK109" s="344"/>
      <c r="AL109" s="344"/>
      <c r="AM109" s="361"/>
      <c r="AN109" s="361"/>
      <c r="AO109" s="364"/>
      <c r="AP109" s="361"/>
      <c r="AQ109" s="391"/>
      <c r="AR109" s="375"/>
      <c r="AS109" s="375"/>
      <c r="AT109" s="344"/>
      <c r="AU109" s="344"/>
      <c r="AV109" s="361"/>
      <c r="AW109" s="361"/>
      <c r="AX109" s="705"/>
      <c r="AY109" s="356"/>
      <c r="AZ109" s="109"/>
      <c r="BA109" s="705"/>
      <c r="BB109" s="705"/>
    </row>
    <row r="110" spans="1:54" s="312" customFormat="1" ht="15" customHeight="1" x14ac:dyDescent="0.2">
      <c r="A110" s="386"/>
      <c r="B110" s="110"/>
      <c r="C110" s="110"/>
      <c r="D110" s="110"/>
      <c r="E110" s="110"/>
      <c r="F110" s="109"/>
      <c r="G110" s="109"/>
      <c r="H110" s="109"/>
      <c r="I110" s="109"/>
      <c r="J110" s="110"/>
      <c r="K110" s="110"/>
      <c r="L110" s="109"/>
      <c r="M110" s="109"/>
      <c r="N110" s="700"/>
      <c r="O110" s="700"/>
      <c r="P110" s="700"/>
      <c r="Q110" s="110"/>
      <c r="R110" s="110"/>
      <c r="S110" s="110"/>
      <c r="T110" s="109"/>
      <c r="U110" s="109"/>
      <c r="V110" s="109"/>
      <c r="W110" s="346"/>
      <c r="X110" s="364"/>
      <c r="Y110" s="361"/>
      <c r="Z110" s="361"/>
      <c r="AA110" s="364"/>
      <c r="AB110" s="364"/>
      <c r="AC110" s="361"/>
      <c r="AD110" s="361"/>
      <c r="AE110" s="361"/>
      <c r="AF110" s="364"/>
      <c r="AG110" s="364"/>
      <c r="AH110" s="361"/>
      <c r="AI110" s="344"/>
      <c r="AJ110" s="344"/>
      <c r="AK110" s="344"/>
      <c r="AL110" s="344"/>
      <c r="AM110" s="361"/>
      <c r="AN110" s="361"/>
      <c r="AO110" s="364"/>
      <c r="AP110" s="361"/>
      <c r="AQ110" s="391"/>
      <c r="AR110" s="375"/>
      <c r="AS110" s="375"/>
      <c r="AT110" s="344"/>
      <c r="AU110" s="344"/>
      <c r="AV110" s="361"/>
      <c r="AW110" s="361"/>
      <c r="AX110" s="705"/>
      <c r="AY110" s="356"/>
      <c r="AZ110" s="109"/>
      <c r="BA110" s="705"/>
      <c r="BB110" s="705"/>
    </row>
    <row r="111" spans="1:54" s="312" customFormat="1" ht="15" customHeight="1" x14ac:dyDescent="0.2">
      <c r="A111" s="386"/>
      <c r="B111" s="110"/>
      <c r="C111" s="110"/>
      <c r="D111" s="110"/>
      <c r="E111" s="110"/>
      <c r="F111" s="109"/>
      <c r="G111" s="109"/>
      <c r="H111" s="109"/>
      <c r="I111" s="109"/>
      <c r="J111" s="110"/>
      <c r="K111" s="110"/>
      <c r="L111" s="109"/>
      <c r="M111" s="109"/>
      <c r="N111" s="700"/>
      <c r="O111" s="700"/>
      <c r="P111" s="700"/>
      <c r="Q111" s="110"/>
      <c r="R111" s="110"/>
      <c r="S111" s="110"/>
      <c r="T111" s="109"/>
      <c r="U111" s="109"/>
      <c r="V111" s="109"/>
      <c r="W111" s="346"/>
      <c r="X111" s="364"/>
      <c r="Y111" s="361"/>
      <c r="Z111" s="361"/>
      <c r="AA111" s="364"/>
      <c r="AB111" s="364"/>
      <c r="AC111" s="361"/>
      <c r="AD111" s="361"/>
      <c r="AE111" s="361"/>
      <c r="AF111" s="364"/>
      <c r="AG111" s="364"/>
      <c r="AH111" s="361"/>
      <c r="AI111" s="344"/>
      <c r="AJ111" s="344"/>
      <c r="AK111" s="344"/>
      <c r="AL111" s="344"/>
      <c r="AM111" s="361"/>
      <c r="AN111" s="361"/>
      <c r="AO111" s="364"/>
      <c r="AP111" s="361"/>
      <c r="AQ111" s="391"/>
      <c r="AR111" s="375"/>
      <c r="AS111" s="375"/>
      <c r="AT111" s="344"/>
      <c r="AU111" s="344"/>
      <c r="AV111" s="361"/>
      <c r="AW111" s="361"/>
      <c r="AX111" s="705"/>
      <c r="AY111" s="356"/>
      <c r="AZ111" s="109"/>
      <c r="BA111" s="705"/>
      <c r="BB111" s="705"/>
    </row>
    <row r="112" spans="1:54" s="312" customFormat="1" ht="15" customHeight="1" x14ac:dyDescent="0.2">
      <c r="A112" s="386"/>
      <c r="B112" s="110"/>
      <c r="C112" s="110"/>
      <c r="D112" s="110"/>
      <c r="E112" s="110"/>
      <c r="F112" s="109"/>
      <c r="G112" s="109"/>
      <c r="H112" s="109"/>
      <c r="I112" s="109"/>
      <c r="J112" s="110"/>
      <c r="K112" s="110"/>
      <c r="L112" s="109"/>
      <c r="M112" s="109"/>
      <c r="N112" s="700"/>
      <c r="O112" s="700"/>
      <c r="P112" s="700"/>
      <c r="Q112" s="110"/>
      <c r="R112" s="110"/>
      <c r="S112" s="110"/>
      <c r="T112" s="109"/>
      <c r="U112" s="109"/>
      <c r="V112" s="109"/>
      <c r="W112" s="346"/>
      <c r="X112" s="364"/>
      <c r="Y112" s="361"/>
      <c r="Z112" s="361"/>
      <c r="AA112" s="364"/>
      <c r="AB112" s="364"/>
      <c r="AC112" s="361"/>
      <c r="AD112" s="361"/>
      <c r="AE112" s="361"/>
      <c r="AF112" s="364"/>
      <c r="AG112" s="364"/>
      <c r="AH112" s="361"/>
      <c r="AI112" s="344"/>
      <c r="AJ112" s="344"/>
      <c r="AK112" s="344"/>
      <c r="AL112" s="344"/>
      <c r="AM112" s="361"/>
      <c r="AN112" s="361"/>
      <c r="AO112" s="364"/>
      <c r="AP112" s="361"/>
      <c r="AQ112" s="391"/>
      <c r="AR112" s="375"/>
      <c r="AS112" s="375"/>
      <c r="AT112" s="344"/>
      <c r="AU112" s="344"/>
      <c r="AV112" s="361"/>
      <c r="AW112" s="361"/>
      <c r="AX112" s="705"/>
      <c r="AY112" s="356"/>
      <c r="AZ112" s="109"/>
      <c r="BA112" s="705"/>
      <c r="BB112" s="705"/>
    </row>
    <row r="113" spans="1:76" s="312" customFormat="1" ht="15" customHeight="1" x14ac:dyDescent="0.2">
      <c r="A113" s="386"/>
      <c r="B113" s="110"/>
      <c r="C113" s="110"/>
      <c r="D113" s="110"/>
      <c r="E113" s="110"/>
      <c r="F113" s="109"/>
      <c r="G113" s="109"/>
      <c r="H113" s="109"/>
      <c r="I113" s="109"/>
      <c r="J113" s="110"/>
      <c r="K113" s="110"/>
      <c r="L113" s="109"/>
      <c r="M113" s="109"/>
      <c r="N113" s="700"/>
      <c r="O113" s="700"/>
      <c r="P113" s="700"/>
      <c r="Q113" s="110"/>
      <c r="R113" s="110"/>
      <c r="S113" s="110"/>
      <c r="T113" s="109"/>
      <c r="U113" s="109"/>
      <c r="V113" s="109"/>
      <c r="W113" s="346"/>
      <c r="X113" s="364"/>
      <c r="Y113" s="361"/>
      <c r="Z113" s="361"/>
      <c r="AA113" s="364"/>
      <c r="AB113" s="364"/>
      <c r="AC113" s="361"/>
      <c r="AD113" s="361"/>
      <c r="AE113" s="361"/>
      <c r="AF113" s="364"/>
      <c r="AG113" s="364"/>
      <c r="AH113" s="361"/>
      <c r="AI113" s="344"/>
      <c r="AJ113" s="344"/>
      <c r="AK113" s="344"/>
      <c r="AL113" s="344"/>
      <c r="AM113" s="361"/>
      <c r="AN113" s="361"/>
      <c r="AO113" s="364"/>
      <c r="AP113" s="361"/>
      <c r="AQ113" s="391"/>
      <c r="AR113" s="375"/>
      <c r="AS113" s="375"/>
      <c r="AT113" s="344"/>
      <c r="AU113" s="344"/>
      <c r="AV113" s="361"/>
      <c r="AW113" s="361"/>
      <c r="AX113" s="705"/>
      <c r="AY113" s="356"/>
      <c r="AZ113" s="109"/>
      <c r="BA113" s="705"/>
      <c r="BB113" s="705"/>
    </row>
    <row r="114" spans="1:76" s="312" customFormat="1" ht="15" customHeight="1" x14ac:dyDescent="0.2">
      <c r="A114" s="386"/>
      <c r="B114" s="110"/>
      <c r="C114" s="110"/>
      <c r="D114" s="110"/>
      <c r="E114" s="110"/>
      <c r="F114" s="109"/>
      <c r="G114" s="109"/>
      <c r="H114" s="109"/>
      <c r="I114" s="109"/>
      <c r="J114" s="110"/>
      <c r="K114" s="110"/>
      <c r="L114" s="109"/>
      <c r="M114" s="109"/>
      <c r="N114" s="700"/>
      <c r="O114" s="700"/>
      <c r="P114" s="700"/>
      <c r="Q114" s="110"/>
      <c r="R114" s="110"/>
      <c r="S114" s="110"/>
      <c r="T114" s="109"/>
      <c r="U114" s="109"/>
      <c r="V114" s="109"/>
      <c r="W114" s="346"/>
      <c r="X114" s="364"/>
      <c r="Y114" s="361"/>
      <c r="Z114" s="361"/>
      <c r="AA114" s="364"/>
      <c r="AB114" s="364"/>
      <c r="AC114" s="361"/>
      <c r="AD114" s="361"/>
      <c r="AE114" s="361"/>
      <c r="AF114" s="364"/>
      <c r="AG114" s="364"/>
      <c r="AH114" s="361"/>
      <c r="AI114" s="344"/>
      <c r="AJ114" s="344"/>
      <c r="AK114" s="344"/>
      <c r="AL114" s="344"/>
      <c r="AM114" s="361"/>
      <c r="AN114" s="361"/>
      <c r="AO114" s="364"/>
      <c r="AP114" s="361"/>
      <c r="AQ114" s="391"/>
      <c r="AR114" s="375"/>
      <c r="AS114" s="375"/>
      <c r="AT114" s="344"/>
      <c r="AU114" s="344"/>
      <c r="AV114" s="361"/>
      <c r="AW114" s="361"/>
      <c r="AX114" s="705"/>
      <c r="AY114" s="356"/>
      <c r="AZ114" s="109"/>
      <c r="BA114" s="705"/>
      <c r="BB114" s="705"/>
    </row>
    <row r="115" spans="1:76" s="312" customFormat="1" ht="15" customHeight="1" x14ac:dyDescent="0.2">
      <c r="A115" s="386"/>
      <c r="B115" s="110"/>
      <c r="C115" s="110"/>
      <c r="D115" s="110"/>
      <c r="E115" s="110"/>
      <c r="F115" s="109"/>
      <c r="G115" s="109"/>
      <c r="H115" s="109"/>
      <c r="I115" s="109"/>
      <c r="J115" s="110"/>
      <c r="K115" s="110"/>
      <c r="L115" s="109"/>
      <c r="M115" s="109"/>
      <c r="N115" s="700"/>
      <c r="O115" s="700"/>
      <c r="P115" s="700"/>
      <c r="Q115" s="110"/>
      <c r="R115" s="110"/>
      <c r="S115" s="110"/>
      <c r="T115" s="109"/>
      <c r="U115" s="109"/>
      <c r="V115" s="109"/>
      <c r="W115" s="346"/>
      <c r="X115" s="364"/>
      <c r="Y115" s="361"/>
      <c r="Z115" s="361"/>
      <c r="AA115" s="364"/>
      <c r="AB115" s="364"/>
      <c r="AC115" s="361"/>
      <c r="AD115" s="361"/>
      <c r="AE115" s="361"/>
      <c r="AF115" s="364"/>
      <c r="AG115" s="364"/>
      <c r="AH115" s="361"/>
      <c r="AI115" s="344"/>
      <c r="AJ115" s="344"/>
      <c r="AK115" s="344"/>
      <c r="AL115" s="344"/>
      <c r="AM115" s="361"/>
      <c r="AN115" s="361"/>
      <c r="AO115" s="364"/>
      <c r="AP115" s="361"/>
      <c r="AQ115" s="391"/>
      <c r="AR115" s="375"/>
      <c r="AS115" s="375"/>
      <c r="AT115" s="344"/>
      <c r="AU115" s="344"/>
      <c r="AV115" s="361"/>
      <c r="AW115" s="361"/>
      <c r="AX115" s="705"/>
      <c r="AY115" s="356"/>
      <c r="AZ115" s="109"/>
      <c r="BA115" s="705"/>
      <c r="BB115" s="705"/>
    </row>
    <row r="116" spans="1:76" s="312" customFormat="1" ht="15" customHeight="1" x14ac:dyDescent="0.2">
      <c r="A116" s="386"/>
      <c r="B116" s="110"/>
      <c r="C116" s="110"/>
      <c r="D116" s="110"/>
      <c r="E116" s="110"/>
      <c r="F116" s="109"/>
      <c r="G116" s="109"/>
      <c r="H116" s="109"/>
      <c r="I116" s="109"/>
      <c r="J116" s="110"/>
      <c r="K116" s="110"/>
      <c r="L116" s="109"/>
      <c r="M116" s="109"/>
      <c r="N116" s="700"/>
      <c r="O116" s="700"/>
      <c r="P116" s="700"/>
      <c r="Q116" s="110"/>
      <c r="R116" s="110"/>
      <c r="S116" s="110"/>
      <c r="T116" s="109"/>
      <c r="U116" s="109"/>
      <c r="V116" s="109"/>
      <c r="W116" s="346"/>
      <c r="X116" s="364"/>
      <c r="Y116" s="361"/>
      <c r="Z116" s="361"/>
      <c r="AA116" s="364"/>
      <c r="AB116" s="364"/>
      <c r="AC116" s="361"/>
      <c r="AD116" s="361"/>
      <c r="AE116" s="361"/>
      <c r="AF116" s="364"/>
      <c r="AG116" s="364"/>
      <c r="AH116" s="361"/>
      <c r="AI116" s="344"/>
      <c r="AJ116" s="344"/>
      <c r="AK116" s="344"/>
      <c r="AL116" s="344"/>
      <c r="AM116" s="361"/>
      <c r="AN116" s="361"/>
      <c r="AO116" s="364"/>
      <c r="AP116" s="361"/>
      <c r="AQ116" s="391"/>
      <c r="AR116" s="375"/>
      <c r="AS116" s="375"/>
      <c r="AT116" s="344"/>
      <c r="AU116" s="344"/>
      <c r="AV116" s="361"/>
      <c r="AW116" s="361"/>
      <c r="AX116" s="705"/>
      <c r="AY116" s="356"/>
      <c r="AZ116" s="109"/>
      <c r="BA116" s="705"/>
      <c r="BB116" s="705"/>
    </row>
    <row r="117" spans="1:76" s="312" customFormat="1" ht="15" customHeight="1" x14ac:dyDescent="0.2">
      <c r="A117" s="386"/>
      <c r="B117" s="110"/>
      <c r="C117" s="110"/>
      <c r="D117" s="110"/>
      <c r="E117" s="110"/>
      <c r="F117" s="109"/>
      <c r="G117" s="109"/>
      <c r="H117" s="109"/>
      <c r="I117" s="109"/>
      <c r="J117" s="110"/>
      <c r="K117" s="110"/>
      <c r="L117" s="109"/>
      <c r="M117" s="109"/>
      <c r="N117" s="700"/>
      <c r="O117" s="700"/>
      <c r="P117" s="700"/>
      <c r="Q117" s="110"/>
      <c r="R117" s="110"/>
      <c r="S117" s="110"/>
      <c r="T117" s="109"/>
      <c r="U117" s="109"/>
      <c r="V117" s="109"/>
      <c r="W117" s="346"/>
      <c r="X117" s="364"/>
      <c r="Y117" s="361"/>
      <c r="Z117" s="361"/>
      <c r="AA117" s="364"/>
      <c r="AB117" s="364"/>
      <c r="AC117" s="361"/>
      <c r="AD117" s="361"/>
      <c r="AE117" s="361"/>
      <c r="AF117" s="364"/>
      <c r="AG117" s="364"/>
      <c r="AH117" s="361"/>
      <c r="AI117" s="344"/>
      <c r="AJ117" s="344"/>
      <c r="AK117" s="344"/>
      <c r="AL117" s="344"/>
      <c r="AM117" s="361"/>
      <c r="AN117" s="361"/>
      <c r="AO117" s="364"/>
      <c r="AP117" s="361"/>
      <c r="AQ117" s="391"/>
      <c r="AR117" s="375"/>
      <c r="AS117" s="375"/>
      <c r="AT117" s="344"/>
      <c r="AU117" s="344"/>
      <c r="AV117" s="361"/>
      <c r="AW117" s="361"/>
      <c r="AX117" s="705"/>
      <c r="AY117" s="356"/>
      <c r="AZ117" s="705"/>
      <c r="BA117" s="705"/>
      <c r="BB117" s="705"/>
    </row>
    <row r="118" spans="1:76" s="312" customFormat="1" ht="15" customHeight="1" x14ac:dyDescent="0.2">
      <c r="A118" s="705"/>
      <c r="B118" s="110"/>
      <c r="C118" s="110"/>
      <c r="D118" s="110"/>
      <c r="E118" s="110"/>
      <c r="F118" s="700"/>
      <c r="G118" s="109"/>
      <c r="H118" s="109"/>
      <c r="I118" s="109"/>
      <c r="J118" s="110"/>
      <c r="K118" s="110"/>
      <c r="L118" s="109"/>
      <c r="M118" s="109"/>
      <c r="N118" s="700"/>
      <c r="O118" s="700"/>
      <c r="P118" s="700"/>
      <c r="Q118" s="352"/>
      <c r="R118" s="352"/>
      <c r="S118" s="352"/>
      <c r="T118" s="109"/>
      <c r="U118" s="109"/>
      <c r="V118" s="109"/>
      <c r="W118" s="347"/>
      <c r="X118" s="364"/>
      <c r="Y118" s="361"/>
      <c r="Z118" s="344"/>
      <c r="AA118" s="375"/>
      <c r="AB118" s="375"/>
      <c r="AC118" s="361"/>
      <c r="AD118" s="361"/>
      <c r="AE118" s="361"/>
      <c r="AF118" s="364"/>
      <c r="AG118" s="364"/>
      <c r="AH118" s="361"/>
      <c r="AI118" s="344"/>
      <c r="AJ118" s="344"/>
      <c r="AK118" s="344"/>
      <c r="AL118" s="344"/>
      <c r="AM118" s="361"/>
      <c r="AN118" s="361"/>
      <c r="AO118" s="364"/>
      <c r="AP118" s="361"/>
      <c r="AQ118" s="391"/>
      <c r="AR118" s="375"/>
      <c r="AS118" s="375"/>
      <c r="AT118" s="344"/>
      <c r="AU118" s="344"/>
      <c r="AV118" s="361"/>
      <c r="AW118" s="361"/>
      <c r="AX118" s="705"/>
      <c r="AY118" s="356"/>
      <c r="AZ118" s="705"/>
      <c r="BA118" s="705"/>
      <c r="BB118" s="705"/>
    </row>
    <row r="119" spans="1:76" s="312" customFormat="1" ht="15" customHeight="1" x14ac:dyDescent="0.2">
      <c r="A119" s="705"/>
      <c r="B119" s="109"/>
      <c r="C119" s="109"/>
      <c r="D119" s="109"/>
      <c r="E119" s="109"/>
      <c r="F119" s="109"/>
      <c r="G119" s="110"/>
      <c r="H119" s="109"/>
      <c r="I119" s="109"/>
      <c r="J119" s="110"/>
      <c r="K119" s="110"/>
      <c r="L119" s="353"/>
      <c r="M119" s="353"/>
      <c r="N119" s="353"/>
      <c r="O119" s="353"/>
      <c r="P119" s="353"/>
      <c r="Q119" s="110"/>
      <c r="R119" s="110"/>
      <c r="S119" s="110"/>
      <c r="T119" s="109"/>
      <c r="U119" s="700"/>
      <c r="V119" s="109"/>
      <c r="W119" s="347"/>
      <c r="X119" s="361"/>
      <c r="Y119" s="361"/>
      <c r="Z119" s="361"/>
      <c r="AA119" s="364"/>
      <c r="AB119" s="364"/>
      <c r="AC119" s="364"/>
      <c r="AD119" s="361"/>
      <c r="AE119" s="361"/>
      <c r="AF119" s="364"/>
      <c r="AG119" s="364"/>
      <c r="AH119" s="377"/>
      <c r="AI119" s="377"/>
      <c r="AJ119" s="377"/>
      <c r="AK119" s="344"/>
      <c r="AL119" s="344"/>
      <c r="AM119" s="344"/>
      <c r="AN119" s="361"/>
      <c r="AO119" s="344"/>
      <c r="AP119" s="377"/>
      <c r="AQ119" s="391"/>
      <c r="AR119" s="392"/>
      <c r="AS119" s="392"/>
      <c r="AT119" s="344"/>
      <c r="AU119" s="344"/>
      <c r="AV119" s="344"/>
      <c r="AW119" s="361"/>
      <c r="AX119" s="705"/>
      <c r="AY119" s="356"/>
      <c r="AZ119" s="705"/>
      <c r="BA119" s="705"/>
      <c r="BB119" s="705"/>
    </row>
    <row r="120" spans="1:76" s="312" customFormat="1" ht="15" customHeight="1" x14ac:dyDescent="0.2">
      <c r="A120" s="388"/>
      <c r="B120" s="348"/>
      <c r="C120" s="348"/>
      <c r="D120" s="348"/>
      <c r="E120" s="348"/>
      <c r="F120" s="389"/>
      <c r="G120" s="349"/>
      <c r="H120" s="349"/>
      <c r="I120" s="349"/>
      <c r="J120" s="348"/>
      <c r="K120" s="348"/>
      <c r="L120" s="349"/>
      <c r="M120" s="349"/>
      <c r="N120" s="349"/>
      <c r="O120" s="349"/>
      <c r="P120" s="349"/>
      <c r="Q120" s="354"/>
      <c r="R120" s="354"/>
      <c r="S120" s="354"/>
      <c r="T120" s="349"/>
      <c r="U120" s="349"/>
      <c r="V120" s="349"/>
      <c r="W120" s="350"/>
      <c r="X120" s="379"/>
      <c r="Y120" s="380"/>
      <c r="Z120" s="381"/>
      <c r="AA120" s="382"/>
      <c r="AB120" s="382"/>
      <c r="AC120" s="380"/>
      <c r="AD120" s="380"/>
      <c r="AE120" s="380"/>
      <c r="AF120" s="379"/>
      <c r="AG120" s="379"/>
      <c r="AH120" s="380"/>
      <c r="AI120" s="380"/>
      <c r="AJ120" s="380"/>
      <c r="AK120" s="393"/>
      <c r="AL120" s="393"/>
      <c r="AM120" s="380"/>
      <c r="AN120" s="380"/>
      <c r="AO120" s="379"/>
      <c r="AP120" s="380"/>
      <c r="AQ120" s="394"/>
      <c r="AR120" s="382"/>
      <c r="AS120" s="382"/>
      <c r="AT120" s="393"/>
      <c r="AU120" s="393"/>
      <c r="AV120" s="380"/>
      <c r="AW120" s="380"/>
      <c r="AX120" s="705"/>
      <c r="AY120" s="356"/>
      <c r="AZ120" s="705"/>
      <c r="BA120" s="705"/>
      <c r="BB120" s="705"/>
    </row>
    <row r="121" spans="1:76" s="312" customFormat="1" ht="15" customHeight="1" x14ac:dyDescent="0.2">
      <c r="A121" s="701"/>
      <c r="B121" s="881"/>
      <c r="C121" s="881"/>
      <c r="D121" s="881"/>
      <c r="E121" s="881"/>
      <c r="F121" s="881"/>
      <c r="G121" s="881"/>
      <c r="H121" s="881"/>
      <c r="I121" s="881"/>
      <c r="J121" s="136"/>
      <c r="K121" s="136"/>
      <c r="L121" s="136"/>
      <c r="M121" s="136"/>
      <c r="N121" s="136"/>
      <c r="O121" s="136"/>
      <c r="P121" s="136"/>
      <c r="Q121" s="136"/>
      <c r="R121" s="452"/>
      <c r="S121" s="452"/>
      <c r="T121" s="452"/>
      <c r="U121" s="136"/>
      <c r="V121" s="136"/>
      <c r="W121" s="351"/>
      <c r="X121" s="383"/>
      <c r="Y121" s="383"/>
      <c r="Z121" s="383"/>
      <c r="AA121" s="383"/>
      <c r="AB121" s="383"/>
      <c r="AC121" s="383"/>
      <c r="AD121" s="383"/>
      <c r="AE121" s="383"/>
      <c r="AF121" s="383"/>
      <c r="AG121" s="383"/>
      <c r="AH121" s="383"/>
      <c r="AI121" s="383"/>
      <c r="AJ121" s="383"/>
      <c r="AK121" s="383"/>
      <c r="AL121" s="383"/>
      <c r="AM121" s="383"/>
      <c r="AN121" s="383"/>
      <c r="AO121" s="383"/>
      <c r="AP121" s="383"/>
      <c r="AQ121" s="383"/>
      <c r="AR121" s="383"/>
      <c r="AS121" s="383"/>
      <c r="AT121" s="383"/>
      <c r="AU121" s="383"/>
      <c r="AV121" s="383"/>
      <c r="AW121" s="383"/>
      <c r="AX121" s="705"/>
      <c r="AY121" s="356"/>
      <c r="AZ121" s="705"/>
      <c r="BA121" s="705"/>
      <c r="BB121" s="705"/>
    </row>
    <row r="122" spans="1:76" s="312" customFormat="1" ht="15" customHeight="1" x14ac:dyDescent="0.2">
      <c r="A122" s="705"/>
      <c r="B122" s="866"/>
      <c r="C122" s="866"/>
      <c r="D122" s="866"/>
      <c r="E122" s="866"/>
      <c r="F122" s="866"/>
      <c r="G122" s="866"/>
      <c r="H122" s="866"/>
      <c r="I122" s="866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347"/>
      <c r="X122" s="384"/>
      <c r="Y122" s="384"/>
      <c r="Z122" s="384"/>
      <c r="AA122" s="384"/>
      <c r="AB122" s="384"/>
      <c r="AC122" s="384"/>
      <c r="AD122" s="384"/>
      <c r="AE122" s="384"/>
      <c r="AF122" s="384"/>
      <c r="AG122" s="384"/>
      <c r="AH122" s="384"/>
      <c r="AI122" s="384"/>
      <c r="AJ122" s="384"/>
      <c r="AK122" s="384"/>
      <c r="AL122" s="384"/>
      <c r="AM122" s="384"/>
      <c r="AN122" s="384"/>
      <c r="AO122" s="384"/>
      <c r="AP122" s="384"/>
      <c r="AQ122" s="384"/>
      <c r="AR122" s="384"/>
      <c r="AS122" s="384"/>
      <c r="AT122" s="384"/>
      <c r="AU122" s="384"/>
      <c r="AV122" s="384"/>
      <c r="AW122" s="384"/>
      <c r="AX122" s="705"/>
      <c r="AY122" s="356"/>
      <c r="AZ122" s="705"/>
      <c r="BA122" s="705"/>
      <c r="BB122" s="705"/>
    </row>
    <row r="123" spans="1:76" s="312" customFormat="1" ht="3" customHeight="1" x14ac:dyDescent="0.2">
      <c r="A123" s="705"/>
      <c r="B123" s="705"/>
      <c r="C123" s="705"/>
      <c r="D123" s="705"/>
      <c r="E123" s="705"/>
      <c r="F123" s="705"/>
      <c r="G123" s="705"/>
      <c r="H123" s="705"/>
      <c r="I123" s="705"/>
      <c r="J123" s="705"/>
      <c r="K123" s="705"/>
      <c r="L123" s="705"/>
      <c r="M123" s="705"/>
      <c r="N123" s="705"/>
      <c r="O123" s="705"/>
      <c r="P123" s="705"/>
      <c r="Q123" s="705"/>
      <c r="R123" s="705"/>
      <c r="S123" s="705"/>
      <c r="T123" s="705"/>
      <c r="U123" s="705"/>
      <c r="V123" s="705"/>
      <c r="W123" s="347"/>
      <c r="X123" s="347"/>
      <c r="Y123" s="347"/>
      <c r="Z123" s="347"/>
      <c r="AA123" s="347"/>
      <c r="AB123" s="347"/>
      <c r="AC123" s="347"/>
      <c r="AD123" s="347"/>
      <c r="AE123" s="347"/>
      <c r="AF123" s="347"/>
      <c r="AG123" s="347"/>
      <c r="AH123" s="347"/>
      <c r="AI123" s="347"/>
      <c r="AJ123" s="347"/>
      <c r="AK123" s="347"/>
      <c r="AL123" s="347"/>
      <c r="AM123" s="347"/>
      <c r="AN123" s="347"/>
      <c r="AO123" s="347"/>
      <c r="AP123" s="347"/>
      <c r="AQ123" s="347"/>
      <c r="AR123" s="347"/>
      <c r="AS123" s="347"/>
      <c r="AT123" s="347"/>
      <c r="AU123" s="347"/>
      <c r="AV123" s="347"/>
      <c r="AW123" s="347"/>
      <c r="AX123" s="390"/>
      <c r="AY123" s="386"/>
      <c r="AZ123" s="705"/>
    </row>
    <row r="124" spans="1:76" ht="15" customHeight="1" x14ac:dyDescent="0.2">
      <c r="A124" s="705"/>
      <c r="B124" s="705"/>
      <c r="C124" s="705"/>
      <c r="D124" s="705"/>
      <c r="E124" s="705"/>
      <c r="F124" s="705"/>
      <c r="G124" s="705"/>
      <c r="H124" s="705"/>
      <c r="I124" s="705"/>
      <c r="J124" s="705"/>
      <c r="K124" s="705"/>
      <c r="L124" s="705"/>
      <c r="M124" s="705"/>
      <c r="N124" s="705"/>
      <c r="O124" s="705"/>
      <c r="P124" s="705"/>
      <c r="Q124" s="705"/>
      <c r="R124" s="705"/>
      <c r="S124" s="705"/>
      <c r="T124" s="705"/>
      <c r="U124" s="705"/>
      <c r="V124" s="705"/>
      <c r="AX124" s="390"/>
      <c r="AY124" s="386"/>
      <c r="AZ124" s="705"/>
      <c r="BA124" s="312"/>
      <c r="BB124" s="312"/>
      <c r="BC124" s="312"/>
      <c r="BD124" s="312"/>
      <c r="BE124" s="312"/>
      <c r="BF124" s="312"/>
      <c r="BG124" s="312"/>
      <c r="BH124" s="312"/>
      <c r="BI124" s="312"/>
      <c r="BJ124" s="312"/>
      <c r="BK124" s="312"/>
      <c r="BL124" s="312"/>
      <c r="BM124" s="312"/>
      <c r="BN124" s="312"/>
      <c r="BO124" s="312"/>
      <c r="BP124" s="312"/>
      <c r="BQ124" s="312"/>
      <c r="BR124" s="312"/>
      <c r="BS124" s="312"/>
      <c r="BT124" s="312"/>
      <c r="BU124" s="312"/>
      <c r="BV124" s="312"/>
      <c r="BW124" s="312"/>
      <c r="BX124" s="312"/>
    </row>
    <row r="125" spans="1:76" ht="15" customHeight="1" x14ac:dyDescent="0.2">
      <c r="A125" s="705"/>
      <c r="B125" s="705"/>
      <c r="C125" s="705"/>
      <c r="D125" s="705"/>
      <c r="E125" s="705"/>
      <c r="F125" s="705"/>
      <c r="G125" s="705"/>
      <c r="H125" s="705"/>
      <c r="I125" s="705"/>
      <c r="J125" s="705"/>
      <c r="K125" s="705"/>
      <c r="L125" s="705"/>
      <c r="M125" s="705"/>
      <c r="N125" s="705"/>
      <c r="O125" s="705"/>
      <c r="P125" s="705"/>
      <c r="Q125" s="705"/>
      <c r="R125" s="705"/>
      <c r="S125" s="705"/>
      <c r="T125" s="705"/>
      <c r="U125" s="705"/>
      <c r="V125" s="705"/>
      <c r="AX125" s="390"/>
      <c r="AY125" s="386"/>
      <c r="AZ125" s="705"/>
      <c r="BA125" s="312"/>
      <c r="BB125" s="312"/>
      <c r="BC125" s="312"/>
      <c r="BD125" s="312"/>
      <c r="BE125" s="312"/>
      <c r="BF125" s="312"/>
      <c r="BG125" s="312"/>
      <c r="BH125" s="312"/>
      <c r="BI125" s="312"/>
      <c r="BJ125" s="312"/>
      <c r="BK125" s="312"/>
      <c r="BL125" s="312"/>
      <c r="BM125" s="312"/>
      <c r="BN125" s="312"/>
      <c r="BO125" s="312"/>
      <c r="BP125" s="312"/>
      <c r="BQ125" s="312"/>
      <c r="BR125" s="312"/>
      <c r="BS125" s="312"/>
      <c r="BT125" s="312"/>
      <c r="BU125" s="312"/>
      <c r="BV125" s="312"/>
      <c r="BW125" s="312"/>
      <c r="BX125" s="312"/>
    </row>
    <row r="126" spans="1:76" ht="15" customHeight="1" x14ac:dyDescent="0.2">
      <c r="A126" s="705"/>
      <c r="B126" s="705"/>
      <c r="C126" s="705"/>
      <c r="D126" s="705"/>
      <c r="E126" s="705"/>
      <c r="F126" s="705"/>
      <c r="G126" s="705"/>
      <c r="H126" s="705"/>
      <c r="I126" s="705"/>
      <c r="J126" s="705"/>
      <c r="K126" s="705"/>
      <c r="L126" s="705"/>
      <c r="M126" s="705"/>
      <c r="N126" s="705"/>
      <c r="O126" s="705"/>
      <c r="P126" s="705"/>
      <c r="Q126" s="705"/>
      <c r="R126" s="705"/>
      <c r="S126" s="705"/>
      <c r="T126" s="705"/>
      <c r="U126" s="705"/>
      <c r="V126" s="705"/>
      <c r="AX126" s="390"/>
      <c r="AY126" s="386"/>
      <c r="AZ126" s="705"/>
      <c r="BA126" s="312"/>
      <c r="BB126" s="312"/>
      <c r="BC126" s="312"/>
      <c r="BD126" s="312"/>
      <c r="BE126" s="312"/>
      <c r="BF126" s="312"/>
      <c r="BG126" s="312"/>
      <c r="BH126" s="312"/>
      <c r="BI126" s="312"/>
      <c r="BJ126" s="312"/>
      <c r="BK126" s="312"/>
      <c r="BL126" s="312"/>
      <c r="BM126" s="312"/>
      <c r="BN126" s="312"/>
      <c r="BO126" s="312"/>
      <c r="BP126" s="312"/>
      <c r="BQ126" s="312"/>
      <c r="BR126" s="312"/>
      <c r="BS126" s="312"/>
      <c r="BT126" s="312"/>
      <c r="BU126" s="312"/>
      <c r="BV126" s="312"/>
      <c r="BW126" s="312"/>
      <c r="BX126" s="312"/>
    </row>
    <row r="127" spans="1:76" ht="15" customHeight="1" x14ac:dyDescent="0.2">
      <c r="A127" s="705"/>
      <c r="B127" s="705"/>
      <c r="C127" s="705"/>
      <c r="D127" s="705"/>
      <c r="E127" s="705"/>
      <c r="F127" s="705"/>
      <c r="G127" s="705"/>
      <c r="H127" s="705"/>
      <c r="I127" s="705"/>
      <c r="J127" s="705"/>
      <c r="K127" s="705"/>
      <c r="L127" s="705"/>
      <c r="M127" s="705"/>
      <c r="N127" s="705"/>
      <c r="O127" s="705"/>
      <c r="P127" s="705"/>
      <c r="Q127" s="705"/>
      <c r="R127" s="705"/>
      <c r="S127" s="705"/>
      <c r="T127" s="705"/>
      <c r="U127" s="705"/>
      <c r="V127" s="705"/>
      <c r="AX127" s="390"/>
      <c r="AY127" s="386"/>
      <c r="AZ127" s="705"/>
      <c r="BA127" s="312"/>
      <c r="BB127" s="312"/>
      <c r="BC127" s="312"/>
      <c r="BD127" s="312"/>
      <c r="BE127" s="312"/>
      <c r="BF127" s="312"/>
      <c r="BG127" s="312"/>
      <c r="BH127" s="312"/>
      <c r="BI127" s="312"/>
      <c r="BJ127" s="312"/>
      <c r="BK127" s="312"/>
      <c r="BL127" s="312"/>
      <c r="BM127" s="312"/>
      <c r="BN127" s="312"/>
      <c r="BO127" s="312"/>
      <c r="BP127" s="312"/>
      <c r="BQ127" s="312"/>
      <c r="BR127" s="312"/>
      <c r="BS127" s="312"/>
      <c r="BT127" s="312"/>
      <c r="BU127" s="312"/>
      <c r="BV127" s="312"/>
      <c r="BW127" s="312"/>
      <c r="BX127" s="312"/>
    </row>
    <row r="128" spans="1:76" ht="15" customHeight="1" x14ac:dyDescent="0.2">
      <c r="A128" s="705"/>
      <c r="B128" s="705"/>
      <c r="C128" s="705"/>
      <c r="D128" s="705"/>
      <c r="E128" s="705"/>
      <c r="F128" s="705"/>
      <c r="G128" s="705"/>
      <c r="H128" s="705"/>
      <c r="I128" s="705"/>
      <c r="J128" s="705"/>
      <c r="K128" s="705"/>
      <c r="L128" s="705"/>
      <c r="M128" s="705"/>
      <c r="N128" s="705"/>
      <c r="O128" s="705"/>
      <c r="P128" s="705"/>
      <c r="Q128" s="705"/>
      <c r="R128" s="705"/>
      <c r="S128" s="705"/>
      <c r="T128" s="705"/>
      <c r="U128" s="705"/>
      <c r="V128" s="705"/>
      <c r="AX128" s="390"/>
      <c r="AY128" s="386"/>
      <c r="AZ128" s="705"/>
      <c r="BA128" s="312"/>
      <c r="BB128" s="312"/>
      <c r="BC128" s="312"/>
      <c r="BD128" s="312"/>
      <c r="BE128" s="312"/>
      <c r="BF128" s="312"/>
      <c r="BG128" s="312"/>
      <c r="BH128" s="312"/>
      <c r="BI128" s="312"/>
      <c r="BJ128" s="312"/>
      <c r="BK128" s="312"/>
      <c r="BL128" s="312"/>
      <c r="BM128" s="312"/>
      <c r="BN128" s="312"/>
      <c r="BO128" s="312"/>
      <c r="BP128" s="312"/>
      <c r="BQ128" s="312"/>
      <c r="BR128" s="312"/>
      <c r="BS128" s="312"/>
      <c r="BT128" s="312"/>
      <c r="BU128" s="312"/>
      <c r="BV128" s="312"/>
      <c r="BW128" s="312"/>
      <c r="BX128" s="312"/>
    </row>
    <row r="129" spans="1:76" ht="15" customHeight="1" x14ac:dyDescent="0.2">
      <c r="A129" s="705"/>
      <c r="B129" s="705"/>
      <c r="C129" s="705"/>
      <c r="D129" s="705"/>
      <c r="E129" s="705"/>
      <c r="F129" s="705"/>
      <c r="G129" s="705"/>
      <c r="H129" s="705"/>
      <c r="I129" s="705"/>
      <c r="J129" s="705"/>
      <c r="K129" s="705"/>
      <c r="L129" s="705"/>
      <c r="M129" s="705"/>
      <c r="N129" s="705"/>
      <c r="O129" s="705"/>
      <c r="P129" s="705"/>
      <c r="Q129" s="705"/>
      <c r="R129" s="705"/>
      <c r="S129" s="705"/>
      <c r="T129" s="705"/>
      <c r="U129" s="705"/>
      <c r="V129" s="705"/>
      <c r="AX129" s="390"/>
      <c r="AY129" s="386"/>
      <c r="AZ129" s="705"/>
      <c r="BA129" s="312"/>
      <c r="BB129" s="312"/>
      <c r="BC129" s="312"/>
      <c r="BD129" s="312"/>
      <c r="BE129" s="312"/>
      <c r="BF129" s="312"/>
      <c r="BG129" s="312"/>
      <c r="BH129" s="312"/>
      <c r="BI129" s="312"/>
      <c r="BJ129" s="312"/>
      <c r="BK129" s="312"/>
      <c r="BL129" s="312"/>
      <c r="BM129" s="312"/>
      <c r="BN129" s="312"/>
      <c r="BO129" s="312"/>
      <c r="BP129" s="312"/>
      <c r="BQ129" s="312"/>
      <c r="BR129" s="312"/>
      <c r="BS129" s="312"/>
      <c r="BT129" s="312"/>
      <c r="BU129" s="312"/>
      <c r="BV129" s="312"/>
      <c r="BW129" s="312"/>
      <c r="BX129" s="312"/>
    </row>
    <row r="130" spans="1:76" ht="15" customHeight="1" x14ac:dyDescent="0.2">
      <c r="A130" s="705"/>
      <c r="B130" s="705"/>
      <c r="C130" s="705"/>
      <c r="D130" s="705"/>
      <c r="E130" s="705"/>
      <c r="F130" s="705"/>
      <c r="G130" s="705"/>
      <c r="H130" s="705"/>
      <c r="I130" s="705"/>
      <c r="J130" s="705"/>
      <c r="K130" s="705"/>
      <c r="L130" s="705"/>
      <c r="M130" s="705"/>
      <c r="N130" s="705"/>
      <c r="O130" s="705"/>
      <c r="P130" s="705"/>
      <c r="Q130" s="705"/>
      <c r="R130" s="705"/>
      <c r="S130" s="705"/>
      <c r="T130" s="705"/>
      <c r="U130" s="705"/>
      <c r="V130" s="705"/>
      <c r="AX130" s="390"/>
      <c r="AY130" s="386"/>
      <c r="AZ130" s="705"/>
      <c r="BA130" s="312"/>
      <c r="BB130" s="312"/>
      <c r="BC130" s="312"/>
      <c r="BD130" s="312"/>
      <c r="BE130" s="312"/>
      <c r="BF130" s="312"/>
      <c r="BG130" s="312"/>
      <c r="BH130" s="312"/>
      <c r="BI130" s="312"/>
      <c r="BJ130" s="312"/>
      <c r="BK130" s="312"/>
      <c r="BL130" s="312"/>
      <c r="BM130" s="312"/>
      <c r="BN130" s="312"/>
      <c r="BO130" s="312"/>
      <c r="BP130" s="312"/>
      <c r="BQ130" s="312"/>
      <c r="BR130" s="312"/>
      <c r="BS130" s="312"/>
      <c r="BT130" s="312"/>
      <c r="BU130" s="312"/>
      <c r="BV130" s="312"/>
      <c r="BW130" s="312"/>
      <c r="BX130" s="312"/>
    </row>
    <row r="131" spans="1:76" ht="15" customHeight="1" x14ac:dyDescent="0.2">
      <c r="A131" s="705"/>
      <c r="B131" s="705"/>
      <c r="C131" s="705"/>
      <c r="D131" s="705"/>
      <c r="E131" s="705"/>
      <c r="F131" s="705"/>
      <c r="G131" s="705"/>
      <c r="H131" s="705"/>
      <c r="I131" s="705"/>
      <c r="J131" s="705"/>
      <c r="K131" s="705"/>
      <c r="L131" s="705"/>
      <c r="M131" s="705"/>
      <c r="N131" s="705"/>
      <c r="O131" s="705"/>
      <c r="P131" s="705"/>
      <c r="Q131" s="705"/>
      <c r="R131" s="705"/>
      <c r="S131" s="705"/>
      <c r="T131" s="705"/>
      <c r="U131" s="705"/>
      <c r="V131" s="705"/>
      <c r="AX131" s="390"/>
      <c r="AY131" s="386"/>
      <c r="AZ131" s="705"/>
      <c r="BA131" s="312"/>
      <c r="BB131" s="312"/>
      <c r="BC131" s="312"/>
      <c r="BD131" s="312"/>
      <c r="BE131" s="312"/>
      <c r="BF131" s="312"/>
      <c r="BG131" s="312"/>
      <c r="BH131" s="312"/>
      <c r="BI131" s="312"/>
      <c r="BJ131" s="312"/>
      <c r="BK131" s="312"/>
      <c r="BL131" s="312"/>
      <c r="BM131" s="312"/>
      <c r="BN131" s="312"/>
      <c r="BO131" s="312"/>
      <c r="BP131" s="312"/>
      <c r="BQ131" s="312"/>
      <c r="BR131" s="312"/>
      <c r="BS131" s="312"/>
      <c r="BT131" s="312"/>
      <c r="BU131" s="312"/>
      <c r="BV131" s="312"/>
      <c r="BW131" s="312"/>
      <c r="BX131" s="312"/>
    </row>
    <row r="132" spans="1:76" ht="15" customHeight="1" x14ac:dyDescent="0.2">
      <c r="A132" s="705"/>
      <c r="B132" s="705"/>
      <c r="C132" s="705"/>
      <c r="D132" s="705"/>
      <c r="E132" s="705"/>
      <c r="F132" s="705"/>
      <c r="G132" s="705"/>
      <c r="H132" s="705"/>
      <c r="I132" s="705"/>
      <c r="J132" s="705"/>
      <c r="K132" s="705"/>
      <c r="L132" s="705"/>
      <c r="M132" s="705"/>
      <c r="N132" s="705"/>
      <c r="O132" s="705"/>
      <c r="P132" s="705"/>
      <c r="Q132" s="705"/>
      <c r="R132" s="705"/>
      <c r="S132" s="705"/>
      <c r="T132" s="705"/>
      <c r="U132" s="705"/>
      <c r="V132" s="705"/>
      <c r="AX132" s="390"/>
      <c r="AY132" s="386"/>
      <c r="AZ132" s="705"/>
      <c r="BA132" s="312"/>
      <c r="BB132" s="312"/>
      <c r="BC132" s="312"/>
      <c r="BD132" s="312"/>
      <c r="BE132" s="312"/>
      <c r="BF132" s="312"/>
      <c r="BG132" s="312"/>
      <c r="BH132" s="312"/>
      <c r="BI132" s="312"/>
      <c r="BJ132" s="312"/>
      <c r="BK132" s="312"/>
      <c r="BL132" s="312"/>
      <c r="BM132" s="312"/>
      <c r="BN132" s="312"/>
      <c r="BO132" s="312"/>
      <c r="BP132" s="312"/>
      <c r="BQ132" s="312"/>
      <c r="BR132" s="312"/>
      <c r="BS132" s="312"/>
      <c r="BT132" s="312"/>
      <c r="BU132" s="312"/>
      <c r="BV132" s="312"/>
      <c r="BW132" s="312"/>
      <c r="BX132" s="312"/>
    </row>
    <row r="133" spans="1:76" ht="15" customHeight="1" x14ac:dyDescent="0.2">
      <c r="A133" s="705"/>
      <c r="B133" s="705"/>
      <c r="C133" s="705"/>
      <c r="D133" s="705"/>
      <c r="E133" s="705"/>
      <c r="F133" s="705"/>
      <c r="G133" s="705"/>
      <c r="H133" s="705"/>
      <c r="I133" s="705"/>
      <c r="J133" s="705"/>
      <c r="K133" s="705"/>
      <c r="L133" s="705"/>
      <c r="M133" s="705"/>
      <c r="N133" s="705"/>
      <c r="O133" s="705"/>
      <c r="P133" s="705"/>
      <c r="Q133" s="705"/>
      <c r="R133" s="705"/>
      <c r="S133" s="705"/>
      <c r="T133" s="705"/>
      <c r="U133" s="705"/>
      <c r="V133" s="705"/>
      <c r="AX133" s="390"/>
      <c r="AY133" s="386"/>
      <c r="AZ133" s="705"/>
      <c r="BA133" s="312"/>
      <c r="BB133" s="312"/>
      <c r="BC133" s="312"/>
      <c r="BD133" s="312"/>
      <c r="BE133" s="312"/>
      <c r="BF133" s="312"/>
      <c r="BG133" s="312"/>
      <c r="BH133" s="312"/>
      <c r="BI133" s="312"/>
      <c r="BJ133" s="312"/>
      <c r="BK133" s="312"/>
      <c r="BL133" s="312"/>
      <c r="BM133" s="312"/>
      <c r="BN133" s="312"/>
      <c r="BO133" s="312"/>
      <c r="BP133" s="312"/>
      <c r="BQ133" s="312"/>
      <c r="BR133" s="312"/>
      <c r="BS133" s="312"/>
      <c r="BT133" s="312"/>
      <c r="BU133" s="312"/>
      <c r="BV133" s="312"/>
      <c r="BW133" s="312"/>
      <c r="BX133" s="312"/>
    </row>
    <row r="134" spans="1:76" ht="15" customHeight="1" x14ac:dyDescent="0.2">
      <c r="A134" s="705"/>
      <c r="B134" s="705"/>
      <c r="C134" s="705"/>
      <c r="D134" s="705"/>
      <c r="E134" s="705"/>
      <c r="F134" s="705"/>
      <c r="G134" s="705"/>
      <c r="H134" s="705"/>
      <c r="I134" s="705"/>
      <c r="J134" s="705"/>
      <c r="K134" s="705"/>
      <c r="L134" s="705"/>
      <c r="M134" s="705"/>
      <c r="N134" s="705"/>
      <c r="O134" s="705"/>
      <c r="P134" s="705"/>
      <c r="Q134" s="705"/>
      <c r="R134" s="705"/>
      <c r="S134" s="705"/>
      <c r="T134" s="705"/>
      <c r="U134" s="705"/>
      <c r="V134" s="705"/>
      <c r="AX134" s="390"/>
      <c r="AY134" s="386"/>
      <c r="AZ134" s="705"/>
      <c r="BA134" s="312"/>
      <c r="BB134" s="312"/>
      <c r="BC134" s="312"/>
      <c r="BD134" s="312"/>
      <c r="BE134" s="312"/>
      <c r="BF134" s="312"/>
      <c r="BG134" s="312"/>
      <c r="BH134" s="312"/>
      <c r="BI134" s="312"/>
      <c r="BJ134" s="312"/>
      <c r="BK134" s="312"/>
      <c r="BL134" s="312"/>
      <c r="BM134" s="312"/>
      <c r="BN134" s="312"/>
      <c r="BO134" s="312"/>
      <c r="BP134" s="312"/>
      <c r="BQ134" s="312"/>
      <c r="BR134" s="312"/>
      <c r="BS134" s="312"/>
      <c r="BT134" s="312"/>
      <c r="BU134" s="312"/>
      <c r="BV134" s="312"/>
      <c r="BW134" s="312"/>
      <c r="BX134" s="312"/>
    </row>
    <row r="135" spans="1:76" ht="15" customHeight="1" x14ac:dyDescent="0.2">
      <c r="A135" s="705"/>
      <c r="B135" s="705"/>
      <c r="C135" s="705"/>
      <c r="D135" s="705"/>
      <c r="E135" s="705"/>
      <c r="F135" s="705"/>
      <c r="G135" s="705"/>
      <c r="H135" s="705"/>
      <c r="I135" s="705"/>
      <c r="J135" s="705"/>
      <c r="K135" s="705"/>
      <c r="L135" s="705"/>
      <c r="M135" s="705"/>
      <c r="N135" s="705"/>
      <c r="O135" s="705"/>
      <c r="P135" s="705"/>
      <c r="Q135" s="705"/>
      <c r="R135" s="705"/>
      <c r="S135" s="705"/>
      <c r="T135" s="705"/>
      <c r="U135" s="705"/>
      <c r="V135" s="705"/>
      <c r="AX135" s="390"/>
      <c r="AY135" s="386"/>
      <c r="AZ135" s="705"/>
      <c r="BA135" s="312"/>
      <c r="BB135" s="312"/>
      <c r="BC135" s="312"/>
      <c r="BD135" s="312"/>
      <c r="BE135" s="312"/>
      <c r="BF135" s="312"/>
      <c r="BG135" s="312"/>
      <c r="BH135" s="312"/>
      <c r="BI135" s="312"/>
      <c r="BJ135" s="312"/>
      <c r="BK135" s="312"/>
      <c r="BL135" s="312"/>
      <c r="BM135" s="312"/>
      <c r="BN135" s="312"/>
      <c r="BO135" s="312"/>
      <c r="BP135" s="312"/>
      <c r="BQ135" s="312"/>
      <c r="BR135" s="312"/>
      <c r="BS135" s="312"/>
      <c r="BT135" s="312"/>
      <c r="BU135" s="312"/>
      <c r="BV135" s="312"/>
      <c r="BW135" s="312"/>
      <c r="BX135" s="312"/>
    </row>
    <row r="136" spans="1:76" ht="15" customHeight="1" x14ac:dyDescent="0.2">
      <c r="A136" s="705"/>
      <c r="B136" s="705"/>
      <c r="C136" s="705"/>
      <c r="D136" s="705"/>
      <c r="E136" s="705"/>
      <c r="F136" s="705"/>
      <c r="G136" s="705"/>
      <c r="H136" s="705"/>
      <c r="I136" s="705"/>
      <c r="J136" s="705"/>
      <c r="K136" s="705"/>
      <c r="L136" s="705"/>
      <c r="M136" s="705"/>
      <c r="N136" s="705"/>
      <c r="O136" s="705"/>
      <c r="P136" s="705"/>
      <c r="Q136" s="705"/>
      <c r="R136" s="705"/>
      <c r="S136" s="705"/>
      <c r="T136" s="705"/>
      <c r="U136" s="705"/>
      <c r="V136" s="705"/>
      <c r="AX136" s="390"/>
      <c r="AY136" s="386"/>
      <c r="AZ136" s="705"/>
      <c r="BA136" s="312"/>
      <c r="BB136" s="312"/>
      <c r="BC136" s="312"/>
      <c r="BD136" s="312"/>
      <c r="BE136" s="312"/>
      <c r="BF136" s="312"/>
      <c r="BG136" s="312"/>
      <c r="BH136" s="312"/>
      <c r="BI136" s="312"/>
      <c r="BJ136" s="312"/>
      <c r="BK136" s="312"/>
      <c r="BL136" s="312"/>
      <c r="BM136" s="312"/>
      <c r="BN136" s="312"/>
      <c r="BO136" s="312"/>
      <c r="BP136" s="312"/>
      <c r="BQ136" s="312"/>
      <c r="BR136" s="312"/>
      <c r="BS136" s="312"/>
      <c r="BT136" s="312"/>
      <c r="BU136" s="312"/>
      <c r="BV136" s="312"/>
      <c r="BW136" s="312"/>
      <c r="BX136" s="312"/>
    </row>
    <row r="137" spans="1:76" ht="15" customHeight="1" x14ac:dyDescent="0.2">
      <c r="A137" s="705"/>
      <c r="B137" s="705"/>
      <c r="C137" s="705"/>
      <c r="D137" s="705"/>
      <c r="E137" s="705"/>
      <c r="F137" s="705"/>
      <c r="G137" s="705"/>
      <c r="H137" s="705"/>
      <c r="I137" s="705"/>
      <c r="J137" s="705"/>
      <c r="K137" s="705"/>
      <c r="L137" s="705"/>
      <c r="M137" s="705"/>
      <c r="N137" s="705"/>
      <c r="O137" s="705"/>
      <c r="P137" s="705"/>
      <c r="Q137" s="705"/>
      <c r="R137" s="705"/>
      <c r="S137" s="705"/>
      <c r="T137" s="705"/>
      <c r="U137" s="705"/>
      <c r="V137" s="705"/>
      <c r="AX137" s="390"/>
      <c r="AY137" s="386"/>
      <c r="AZ137" s="705"/>
      <c r="BA137" s="312"/>
      <c r="BB137" s="312"/>
      <c r="BC137" s="312"/>
      <c r="BD137" s="312"/>
      <c r="BE137" s="312"/>
      <c r="BF137" s="312"/>
      <c r="BG137" s="312"/>
      <c r="BH137" s="312"/>
      <c r="BI137" s="312"/>
      <c r="BJ137" s="312"/>
      <c r="BK137" s="312"/>
      <c r="BL137" s="312"/>
      <c r="BM137" s="312"/>
      <c r="BN137" s="312"/>
      <c r="BO137" s="312"/>
      <c r="BP137" s="312"/>
      <c r="BQ137" s="312"/>
      <c r="BR137" s="312"/>
      <c r="BS137" s="312"/>
      <c r="BT137" s="312"/>
      <c r="BU137" s="312"/>
      <c r="BV137" s="312"/>
      <c r="BW137" s="312"/>
      <c r="BX137" s="312"/>
    </row>
    <row r="138" spans="1:76" ht="15" customHeight="1" x14ac:dyDescent="0.2">
      <c r="A138" s="705"/>
      <c r="B138" s="705"/>
      <c r="C138" s="705"/>
      <c r="D138" s="705"/>
      <c r="E138" s="705"/>
      <c r="F138" s="705"/>
      <c r="G138" s="705"/>
      <c r="H138" s="705"/>
      <c r="I138" s="705"/>
      <c r="J138" s="705"/>
      <c r="K138" s="705"/>
      <c r="L138" s="705"/>
      <c r="M138" s="705"/>
      <c r="N138" s="705"/>
      <c r="O138" s="705"/>
      <c r="P138" s="705"/>
      <c r="Q138" s="705"/>
      <c r="R138" s="705"/>
      <c r="S138" s="705"/>
      <c r="T138" s="705"/>
      <c r="U138" s="705"/>
      <c r="V138" s="705"/>
      <c r="AX138" s="390"/>
      <c r="AY138" s="386"/>
      <c r="AZ138" s="705"/>
      <c r="BA138" s="312"/>
      <c r="BB138" s="312"/>
      <c r="BC138" s="312"/>
      <c r="BD138" s="312"/>
      <c r="BE138" s="312"/>
      <c r="BF138" s="312"/>
      <c r="BG138" s="312"/>
      <c r="BH138" s="312"/>
      <c r="BI138" s="312"/>
      <c r="BJ138" s="312"/>
      <c r="BK138" s="312"/>
      <c r="BL138" s="312"/>
      <c r="BM138" s="312"/>
      <c r="BN138" s="312"/>
      <c r="BO138" s="312"/>
      <c r="BP138" s="312"/>
      <c r="BQ138" s="312"/>
      <c r="BR138" s="312"/>
      <c r="BS138" s="312"/>
      <c r="BT138" s="312"/>
      <c r="BU138" s="312"/>
      <c r="BV138" s="312"/>
      <c r="BW138" s="312"/>
      <c r="BX138" s="312"/>
    </row>
    <row r="139" spans="1:76" ht="15" customHeight="1" x14ac:dyDescent="0.2">
      <c r="A139" s="705"/>
      <c r="B139" s="705"/>
      <c r="C139" s="705"/>
      <c r="D139" s="705"/>
      <c r="E139" s="705"/>
      <c r="F139" s="705"/>
      <c r="G139" s="705"/>
      <c r="H139" s="705"/>
      <c r="I139" s="705"/>
      <c r="J139" s="705"/>
      <c r="K139" s="705"/>
      <c r="L139" s="705"/>
      <c r="M139" s="705"/>
      <c r="N139" s="705"/>
      <c r="O139" s="705"/>
      <c r="P139" s="705"/>
      <c r="Q139" s="705"/>
      <c r="R139" s="705"/>
      <c r="S139" s="705"/>
      <c r="T139" s="705"/>
      <c r="U139" s="705"/>
      <c r="V139" s="705"/>
      <c r="AX139" s="390"/>
      <c r="AY139" s="386"/>
      <c r="AZ139" s="705"/>
      <c r="BA139" s="312"/>
      <c r="BB139" s="312"/>
      <c r="BC139" s="312"/>
      <c r="BD139" s="312"/>
      <c r="BE139" s="312"/>
      <c r="BF139" s="312"/>
      <c r="BG139" s="312"/>
      <c r="BH139" s="312"/>
      <c r="BI139" s="312"/>
      <c r="BJ139" s="312"/>
      <c r="BK139" s="312"/>
      <c r="BL139" s="312"/>
      <c r="BM139" s="312"/>
      <c r="BN139" s="312"/>
      <c r="BO139" s="312"/>
      <c r="BP139" s="312"/>
      <c r="BQ139" s="312"/>
      <c r="BR139" s="312"/>
      <c r="BS139" s="312"/>
      <c r="BT139" s="312"/>
      <c r="BU139" s="312"/>
      <c r="BV139" s="312"/>
      <c r="BW139" s="312"/>
      <c r="BX139" s="312"/>
    </row>
    <row r="140" spans="1:76" ht="15" customHeight="1" x14ac:dyDescent="0.2">
      <c r="A140" s="705"/>
      <c r="B140" s="705"/>
      <c r="C140" s="705"/>
      <c r="D140" s="705"/>
      <c r="E140" s="705"/>
      <c r="F140" s="705"/>
      <c r="G140" s="705"/>
      <c r="H140" s="705"/>
      <c r="I140" s="705"/>
      <c r="J140" s="705"/>
      <c r="K140" s="705"/>
      <c r="L140" s="705"/>
      <c r="M140" s="705"/>
      <c r="N140" s="705"/>
      <c r="O140" s="705"/>
      <c r="P140" s="705"/>
      <c r="Q140" s="705"/>
      <c r="R140" s="705"/>
      <c r="S140" s="705"/>
      <c r="T140" s="705"/>
      <c r="U140" s="705"/>
      <c r="V140" s="705"/>
      <c r="AX140" s="390"/>
      <c r="AY140" s="386"/>
      <c r="AZ140" s="705"/>
      <c r="BA140" s="312"/>
      <c r="BB140" s="312"/>
      <c r="BC140" s="312"/>
      <c r="BD140" s="312"/>
      <c r="BE140" s="312"/>
      <c r="BF140" s="312"/>
      <c r="BG140" s="312"/>
      <c r="BH140" s="312"/>
      <c r="BI140" s="312"/>
      <c r="BJ140" s="312"/>
      <c r="BK140" s="312"/>
      <c r="BL140" s="312"/>
      <c r="BM140" s="312"/>
      <c r="BN140" s="312"/>
      <c r="BO140" s="312"/>
      <c r="BP140" s="312"/>
      <c r="BQ140" s="312"/>
      <c r="BR140" s="312"/>
      <c r="BS140" s="312"/>
      <c r="BT140" s="312"/>
      <c r="BU140" s="312"/>
      <c r="BV140" s="312"/>
      <c r="BW140" s="312"/>
      <c r="BX140" s="312"/>
    </row>
    <row r="141" spans="1:76" ht="15" customHeight="1" x14ac:dyDescent="0.2">
      <c r="A141" s="705"/>
      <c r="B141" s="705"/>
      <c r="C141" s="705"/>
      <c r="D141" s="705"/>
      <c r="E141" s="705"/>
      <c r="F141" s="705"/>
      <c r="G141" s="705"/>
      <c r="H141" s="705"/>
      <c r="I141" s="705"/>
      <c r="J141" s="705"/>
      <c r="K141" s="705"/>
      <c r="L141" s="705"/>
      <c r="M141" s="705"/>
      <c r="N141" s="705"/>
      <c r="O141" s="705"/>
      <c r="P141" s="705"/>
      <c r="Q141" s="705"/>
      <c r="R141" s="705"/>
      <c r="S141" s="705"/>
      <c r="T141" s="705"/>
      <c r="U141" s="705"/>
      <c r="V141" s="705"/>
      <c r="AX141" s="390"/>
      <c r="AY141" s="386"/>
      <c r="AZ141" s="705"/>
      <c r="BA141" s="312"/>
      <c r="BB141" s="312"/>
      <c r="BC141" s="312"/>
      <c r="BD141" s="312"/>
      <c r="BE141" s="312"/>
      <c r="BF141" s="312"/>
      <c r="BG141" s="312"/>
      <c r="BH141" s="312"/>
      <c r="BI141" s="312"/>
      <c r="BJ141" s="312"/>
      <c r="BK141" s="312"/>
      <c r="BL141" s="312"/>
      <c r="BM141" s="312"/>
      <c r="BN141" s="312"/>
      <c r="BO141" s="312"/>
      <c r="BP141" s="312"/>
      <c r="BQ141" s="312"/>
      <c r="BR141" s="312"/>
      <c r="BS141" s="312"/>
      <c r="BT141" s="312"/>
      <c r="BU141" s="312"/>
      <c r="BV141" s="312"/>
      <c r="BW141" s="312"/>
      <c r="BX141" s="312"/>
    </row>
    <row r="142" spans="1:76" ht="15" customHeight="1" x14ac:dyDescent="0.2">
      <c r="A142" s="705"/>
      <c r="B142" s="705"/>
      <c r="C142" s="705"/>
      <c r="D142" s="705"/>
      <c r="E142" s="705"/>
      <c r="F142" s="705"/>
      <c r="G142" s="705"/>
      <c r="H142" s="705"/>
      <c r="I142" s="705"/>
      <c r="J142" s="705"/>
      <c r="K142" s="705"/>
      <c r="L142" s="705"/>
      <c r="M142" s="705"/>
      <c r="N142" s="705"/>
      <c r="O142" s="705"/>
      <c r="P142" s="705"/>
      <c r="Q142" s="705"/>
      <c r="R142" s="705"/>
      <c r="S142" s="705"/>
      <c r="T142" s="705"/>
      <c r="U142" s="705"/>
      <c r="V142" s="705"/>
      <c r="AX142" s="390"/>
      <c r="AY142" s="386"/>
      <c r="AZ142" s="705"/>
      <c r="BA142" s="312"/>
      <c r="BB142" s="312"/>
      <c r="BC142" s="312"/>
      <c r="BD142" s="312"/>
      <c r="BE142" s="312"/>
      <c r="BF142" s="312"/>
      <c r="BG142" s="312"/>
      <c r="BH142" s="312"/>
      <c r="BI142" s="312"/>
      <c r="BJ142" s="312"/>
      <c r="BK142" s="312"/>
      <c r="BL142" s="312"/>
      <c r="BM142" s="312"/>
      <c r="BN142" s="312"/>
      <c r="BO142" s="312"/>
      <c r="BP142" s="312"/>
      <c r="BQ142" s="312"/>
      <c r="BR142" s="312"/>
      <c r="BS142" s="312"/>
      <c r="BT142" s="312"/>
      <c r="BU142" s="312"/>
      <c r="BV142" s="312"/>
      <c r="BW142" s="312"/>
      <c r="BX142" s="312"/>
    </row>
    <row r="143" spans="1:76" ht="15" customHeight="1" x14ac:dyDescent="0.2">
      <c r="A143" s="705"/>
      <c r="B143" s="705"/>
      <c r="C143" s="705"/>
      <c r="D143" s="705"/>
      <c r="E143" s="705"/>
      <c r="F143" s="705"/>
      <c r="G143" s="705"/>
      <c r="H143" s="705"/>
      <c r="I143" s="705"/>
      <c r="J143" s="705"/>
      <c r="K143" s="705"/>
      <c r="L143" s="705"/>
      <c r="M143" s="705"/>
      <c r="N143" s="705"/>
      <c r="O143" s="705"/>
      <c r="P143" s="705"/>
      <c r="Q143" s="705"/>
      <c r="R143" s="705"/>
      <c r="S143" s="705"/>
      <c r="T143" s="705"/>
      <c r="U143" s="705"/>
      <c r="V143" s="705"/>
      <c r="AX143" s="390"/>
      <c r="AY143" s="386"/>
      <c r="AZ143" s="705"/>
      <c r="BA143" s="312"/>
      <c r="BB143" s="312"/>
      <c r="BC143" s="312"/>
      <c r="BD143" s="312"/>
      <c r="BE143" s="312"/>
      <c r="BF143" s="312"/>
      <c r="BG143" s="312"/>
      <c r="BH143" s="312"/>
      <c r="BI143" s="312"/>
      <c r="BJ143" s="312"/>
      <c r="BK143" s="312"/>
      <c r="BL143" s="312"/>
      <c r="BM143" s="312"/>
      <c r="BN143" s="312"/>
      <c r="BO143" s="312"/>
      <c r="BP143" s="312"/>
      <c r="BQ143" s="312"/>
      <c r="BR143" s="312"/>
      <c r="BS143" s="312"/>
      <c r="BT143" s="312"/>
      <c r="BU143" s="312"/>
      <c r="BV143" s="312"/>
      <c r="BW143" s="312"/>
      <c r="BX143" s="312"/>
    </row>
    <row r="144" spans="1:76" ht="15" customHeight="1" x14ac:dyDescent="0.2">
      <c r="A144" s="705"/>
      <c r="B144" s="705"/>
      <c r="C144" s="705"/>
      <c r="D144" s="705"/>
      <c r="E144" s="705"/>
      <c r="F144" s="705"/>
      <c r="G144" s="705"/>
      <c r="H144" s="705"/>
      <c r="I144" s="705"/>
      <c r="J144" s="705"/>
      <c r="K144" s="705"/>
      <c r="L144" s="705"/>
      <c r="M144" s="705"/>
      <c r="N144" s="705"/>
      <c r="O144" s="705"/>
      <c r="P144" s="705"/>
      <c r="Q144" s="705"/>
      <c r="R144" s="705"/>
      <c r="S144" s="705"/>
      <c r="T144" s="705"/>
      <c r="U144" s="705"/>
      <c r="V144" s="705"/>
      <c r="AX144" s="390"/>
      <c r="AY144" s="386"/>
      <c r="AZ144" s="705"/>
      <c r="BA144" s="312"/>
      <c r="BB144" s="312"/>
      <c r="BC144" s="312"/>
      <c r="BD144" s="312"/>
      <c r="BE144" s="312"/>
      <c r="BF144" s="312"/>
      <c r="BG144" s="312"/>
      <c r="BH144" s="312"/>
      <c r="BI144" s="312"/>
      <c r="BJ144" s="312"/>
      <c r="BK144" s="312"/>
      <c r="BL144" s="312"/>
      <c r="BM144" s="312"/>
      <c r="BN144" s="312"/>
      <c r="BO144" s="312"/>
      <c r="BP144" s="312"/>
      <c r="BQ144" s="312"/>
      <c r="BR144" s="312"/>
      <c r="BS144" s="312"/>
      <c r="BT144" s="312"/>
      <c r="BU144" s="312"/>
      <c r="BV144" s="312"/>
      <c r="BW144" s="312"/>
      <c r="BX144" s="312"/>
    </row>
    <row r="145" spans="1:76" ht="15" customHeight="1" x14ac:dyDescent="0.2">
      <c r="A145" s="705"/>
      <c r="B145" s="705"/>
      <c r="C145" s="705"/>
      <c r="D145" s="705"/>
      <c r="E145" s="705"/>
      <c r="F145" s="705"/>
      <c r="G145" s="705"/>
      <c r="H145" s="705"/>
      <c r="I145" s="705"/>
      <c r="J145" s="705"/>
      <c r="K145" s="705"/>
      <c r="L145" s="705"/>
      <c r="M145" s="705"/>
      <c r="N145" s="705"/>
      <c r="O145" s="705"/>
      <c r="P145" s="705"/>
      <c r="Q145" s="705"/>
      <c r="R145" s="705"/>
      <c r="S145" s="705"/>
      <c r="T145" s="705"/>
      <c r="U145" s="705"/>
      <c r="V145" s="705"/>
      <c r="AX145" s="390"/>
      <c r="AY145" s="386"/>
      <c r="AZ145" s="705"/>
      <c r="BA145" s="312"/>
      <c r="BB145" s="312"/>
      <c r="BC145" s="312"/>
      <c r="BD145" s="312"/>
      <c r="BE145" s="312"/>
      <c r="BF145" s="312"/>
      <c r="BG145" s="312"/>
      <c r="BH145" s="312"/>
      <c r="BI145" s="312"/>
      <c r="BJ145" s="312"/>
      <c r="BK145" s="312"/>
      <c r="BL145" s="312"/>
      <c r="BM145" s="312"/>
      <c r="BN145" s="312"/>
      <c r="BO145" s="312"/>
      <c r="BP145" s="312"/>
      <c r="BQ145" s="312"/>
      <c r="BR145" s="312"/>
      <c r="BS145" s="312"/>
      <c r="BT145" s="312"/>
      <c r="BU145" s="312"/>
      <c r="BV145" s="312"/>
      <c r="BW145" s="312"/>
      <c r="BX145" s="312"/>
    </row>
    <row r="146" spans="1:76" ht="15" customHeight="1" x14ac:dyDescent="0.2">
      <c r="A146" s="705"/>
      <c r="B146" s="705"/>
      <c r="C146" s="705"/>
      <c r="D146" s="705"/>
      <c r="E146" s="705"/>
      <c r="F146" s="705"/>
      <c r="G146" s="705"/>
      <c r="H146" s="705"/>
      <c r="I146" s="705"/>
      <c r="J146" s="705"/>
      <c r="K146" s="705"/>
      <c r="L146" s="705"/>
      <c r="M146" s="705"/>
      <c r="N146" s="705"/>
      <c r="O146" s="705"/>
      <c r="P146" s="705"/>
      <c r="Q146" s="705"/>
      <c r="R146" s="705"/>
      <c r="S146" s="705"/>
      <c r="T146" s="705"/>
      <c r="U146" s="705"/>
      <c r="V146" s="705"/>
      <c r="AX146" s="390"/>
      <c r="AY146" s="386"/>
      <c r="AZ146" s="705"/>
      <c r="BA146" s="312"/>
      <c r="BB146" s="312"/>
      <c r="BC146" s="312"/>
      <c r="BD146" s="312"/>
      <c r="BE146" s="312"/>
      <c r="BF146" s="312"/>
      <c r="BG146" s="312"/>
      <c r="BH146" s="312"/>
      <c r="BI146" s="312"/>
      <c r="BJ146" s="312"/>
      <c r="BK146" s="312"/>
      <c r="BL146" s="312"/>
      <c r="BM146" s="312"/>
      <c r="BN146" s="312"/>
      <c r="BO146" s="312"/>
      <c r="BP146" s="312"/>
      <c r="BQ146" s="312"/>
      <c r="BR146" s="312"/>
      <c r="BS146" s="312"/>
      <c r="BT146" s="312"/>
      <c r="BU146" s="312"/>
      <c r="BV146" s="312"/>
      <c r="BW146" s="312"/>
      <c r="BX146" s="312"/>
    </row>
    <row r="147" spans="1:76" ht="15" customHeight="1" x14ac:dyDescent="0.2">
      <c r="A147" s="705"/>
      <c r="B147" s="705"/>
      <c r="C147" s="705"/>
      <c r="D147" s="705"/>
      <c r="E147" s="705"/>
      <c r="F147" s="705"/>
      <c r="G147" s="705"/>
      <c r="H147" s="705"/>
      <c r="I147" s="705"/>
      <c r="J147" s="705"/>
      <c r="K147" s="705"/>
      <c r="L147" s="705"/>
      <c r="M147" s="705"/>
      <c r="N147" s="705"/>
      <c r="O147" s="705"/>
      <c r="P147" s="705"/>
      <c r="Q147" s="705"/>
      <c r="R147" s="705"/>
      <c r="S147" s="705"/>
      <c r="T147" s="705"/>
      <c r="U147" s="705"/>
      <c r="V147" s="705"/>
      <c r="AX147" s="390"/>
      <c r="AY147" s="386"/>
      <c r="AZ147" s="705"/>
      <c r="BA147" s="312"/>
      <c r="BB147" s="312"/>
      <c r="BC147" s="312"/>
      <c r="BD147" s="312"/>
      <c r="BE147" s="312"/>
      <c r="BF147" s="312"/>
      <c r="BG147" s="312"/>
      <c r="BH147" s="312"/>
      <c r="BI147" s="312"/>
      <c r="BJ147" s="312"/>
      <c r="BK147" s="312"/>
      <c r="BL147" s="312"/>
      <c r="BM147" s="312"/>
      <c r="BN147" s="312"/>
      <c r="BO147" s="312"/>
      <c r="BP147" s="312"/>
      <c r="BQ147" s="312"/>
      <c r="BR147" s="312"/>
      <c r="BS147" s="312"/>
      <c r="BT147" s="312"/>
      <c r="BU147" s="312"/>
      <c r="BV147" s="312"/>
      <c r="BW147" s="312"/>
      <c r="BX147" s="312"/>
    </row>
    <row r="148" spans="1:76" ht="15" customHeight="1" x14ac:dyDescent="0.2">
      <c r="A148" s="705"/>
      <c r="B148" s="705"/>
      <c r="C148" s="705"/>
      <c r="D148" s="705"/>
      <c r="E148" s="705"/>
      <c r="F148" s="705"/>
      <c r="G148" s="705"/>
      <c r="H148" s="705"/>
      <c r="I148" s="705"/>
      <c r="J148" s="705"/>
      <c r="K148" s="705"/>
      <c r="L148" s="705"/>
      <c r="M148" s="705"/>
      <c r="N148" s="705"/>
      <c r="O148" s="705"/>
      <c r="P148" s="705"/>
      <c r="Q148" s="705"/>
      <c r="R148" s="705"/>
      <c r="S148" s="705"/>
      <c r="T148" s="705"/>
      <c r="U148" s="705"/>
      <c r="V148" s="705"/>
      <c r="AX148" s="390"/>
      <c r="AY148" s="386"/>
      <c r="AZ148" s="705"/>
      <c r="BA148" s="312"/>
      <c r="BB148" s="312"/>
      <c r="BC148" s="312"/>
      <c r="BD148" s="312"/>
      <c r="BE148" s="312"/>
      <c r="BF148" s="312"/>
      <c r="BG148" s="312"/>
      <c r="BH148" s="312"/>
      <c r="BI148" s="312"/>
      <c r="BJ148" s="312"/>
      <c r="BK148" s="312"/>
      <c r="BL148" s="312"/>
      <c r="BM148" s="312"/>
      <c r="BN148" s="312"/>
      <c r="BO148" s="312"/>
      <c r="BP148" s="312"/>
      <c r="BQ148" s="312"/>
      <c r="BR148" s="312"/>
      <c r="BS148" s="312"/>
      <c r="BT148" s="312"/>
      <c r="BU148" s="312"/>
      <c r="BV148" s="312"/>
      <c r="BW148" s="312"/>
      <c r="BX148" s="312"/>
    </row>
    <row r="149" spans="1:76" ht="15" customHeight="1" x14ac:dyDescent="0.2">
      <c r="A149" s="705"/>
      <c r="B149" s="705"/>
      <c r="C149" s="705"/>
      <c r="D149" s="705"/>
      <c r="E149" s="705"/>
      <c r="F149" s="705"/>
      <c r="G149" s="705"/>
      <c r="H149" s="705"/>
      <c r="I149" s="705"/>
      <c r="J149" s="705"/>
      <c r="K149" s="705"/>
      <c r="L149" s="705"/>
      <c r="M149" s="705"/>
      <c r="N149" s="705"/>
      <c r="O149" s="705"/>
      <c r="P149" s="705"/>
      <c r="Q149" s="705"/>
      <c r="R149" s="705"/>
      <c r="S149" s="705"/>
      <c r="T149" s="705"/>
      <c r="U149" s="705"/>
      <c r="V149" s="705"/>
      <c r="AX149" s="390"/>
      <c r="AY149" s="386"/>
      <c r="AZ149" s="705"/>
      <c r="BA149" s="312"/>
      <c r="BB149" s="312"/>
      <c r="BC149" s="312"/>
      <c r="BD149" s="312"/>
      <c r="BE149" s="312"/>
      <c r="BF149" s="312"/>
      <c r="BG149" s="312"/>
      <c r="BH149" s="312"/>
      <c r="BI149" s="312"/>
      <c r="BJ149" s="312"/>
      <c r="BK149" s="312"/>
      <c r="BL149" s="312"/>
      <c r="BM149" s="312"/>
      <c r="BN149" s="312"/>
      <c r="BO149" s="312"/>
      <c r="BP149" s="312"/>
      <c r="BQ149" s="312"/>
      <c r="BR149" s="312"/>
      <c r="BS149" s="312"/>
      <c r="BT149" s="312"/>
      <c r="BU149" s="312"/>
      <c r="BV149" s="312"/>
      <c r="BW149" s="312"/>
      <c r="BX149" s="312"/>
    </row>
    <row r="150" spans="1:76" ht="15" customHeight="1" x14ac:dyDescent="0.2">
      <c r="A150" s="705"/>
      <c r="B150" s="705"/>
      <c r="C150" s="705"/>
      <c r="D150" s="705"/>
      <c r="E150" s="705"/>
      <c r="F150" s="705"/>
      <c r="G150" s="705"/>
      <c r="H150" s="705"/>
      <c r="I150" s="705"/>
      <c r="J150" s="705"/>
      <c r="K150" s="705"/>
      <c r="L150" s="705"/>
      <c r="M150" s="705"/>
      <c r="N150" s="705"/>
      <c r="O150" s="705"/>
      <c r="P150" s="705"/>
      <c r="Q150" s="705"/>
      <c r="R150" s="705"/>
      <c r="S150" s="705"/>
      <c r="T150" s="705"/>
      <c r="U150" s="705"/>
      <c r="V150" s="705"/>
      <c r="AX150" s="390"/>
      <c r="AY150" s="386"/>
      <c r="AZ150" s="705"/>
      <c r="BA150" s="312"/>
      <c r="BB150" s="312"/>
      <c r="BC150" s="312"/>
      <c r="BD150" s="312"/>
      <c r="BE150" s="312"/>
      <c r="BF150" s="312"/>
      <c r="BG150" s="312"/>
      <c r="BH150" s="312"/>
      <c r="BI150" s="312"/>
      <c r="BJ150" s="312"/>
      <c r="BK150" s="312"/>
      <c r="BL150" s="312"/>
      <c r="BM150" s="312"/>
      <c r="BN150" s="312"/>
      <c r="BO150" s="312"/>
      <c r="BP150" s="312"/>
      <c r="BQ150" s="312"/>
      <c r="BR150" s="312"/>
      <c r="BS150" s="312"/>
      <c r="BT150" s="312"/>
      <c r="BU150" s="312"/>
      <c r="BV150" s="312"/>
      <c r="BW150" s="312"/>
      <c r="BX150" s="312"/>
    </row>
    <row r="151" spans="1:76" ht="15" customHeight="1" x14ac:dyDescent="0.2">
      <c r="A151" s="705"/>
      <c r="B151" s="705"/>
      <c r="C151" s="705"/>
      <c r="D151" s="705"/>
      <c r="E151" s="705"/>
      <c r="F151" s="705"/>
      <c r="G151" s="705"/>
      <c r="H151" s="705"/>
      <c r="I151" s="705"/>
      <c r="J151" s="705"/>
      <c r="K151" s="705"/>
      <c r="L151" s="705"/>
      <c r="M151" s="705"/>
      <c r="N151" s="705"/>
      <c r="O151" s="705"/>
      <c r="P151" s="705"/>
      <c r="Q151" s="705"/>
      <c r="R151" s="705"/>
      <c r="S151" s="705"/>
      <c r="T151" s="705"/>
      <c r="U151" s="705"/>
      <c r="V151" s="705"/>
      <c r="AX151" s="390"/>
      <c r="AY151" s="386"/>
      <c r="AZ151" s="705"/>
      <c r="BA151" s="312"/>
      <c r="BB151" s="312"/>
      <c r="BC151" s="312"/>
      <c r="BD151" s="312"/>
      <c r="BE151" s="312"/>
      <c r="BF151" s="312"/>
      <c r="BG151" s="312"/>
      <c r="BH151" s="312"/>
      <c r="BI151" s="312"/>
      <c r="BJ151" s="312"/>
      <c r="BK151" s="312"/>
      <c r="BL151" s="312"/>
      <c r="BM151" s="312"/>
      <c r="BN151" s="312"/>
      <c r="BO151" s="312"/>
      <c r="BP151" s="312"/>
      <c r="BQ151" s="312"/>
      <c r="BR151" s="312"/>
      <c r="BS151" s="312"/>
      <c r="BT151" s="312"/>
      <c r="BU151" s="312"/>
      <c r="BV151" s="312"/>
      <c r="BW151" s="312"/>
      <c r="BX151" s="312"/>
    </row>
    <row r="152" spans="1:76" ht="15" customHeight="1" x14ac:dyDescent="0.2">
      <c r="A152" s="705"/>
      <c r="B152" s="705"/>
      <c r="C152" s="705"/>
      <c r="D152" s="705"/>
      <c r="E152" s="705"/>
      <c r="F152" s="705"/>
      <c r="G152" s="705"/>
      <c r="H152" s="705"/>
      <c r="I152" s="705"/>
      <c r="J152" s="705"/>
      <c r="K152" s="705"/>
      <c r="L152" s="705"/>
      <c r="M152" s="705"/>
      <c r="N152" s="705"/>
      <c r="O152" s="705"/>
      <c r="P152" s="705"/>
      <c r="Q152" s="705"/>
      <c r="R152" s="705"/>
      <c r="S152" s="705"/>
      <c r="T152" s="705"/>
      <c r="U152" s="705"/>
      <c r="V152" s="705"/>
      <c r="AX152" s="390"/>
      <c r="AY152" s="386"/>
      <c r="AZ152" s="705"/>
      <c r="BA152" s="312"/>
      <c r="BB152" s="312"/>
      <c r="BC152" s="312"/>
      <c r="BD152" s="312"/>
      <c r="BE152" s="312"/>
      <c r="BF152" s="312"/>
      <c r="BG152" s="312"/>
      <c r="BH152" s="312"/>
      <c r="BI152" s="312"/>
      <c r="BJ152" s="312"/>
      <c r="BK152" s="312"/>
      <c r="BL152" s="312"/>
      <c r="BM152" s="312"/>
      <c r="BN152" s="312"/>
      <c r="BO152" s="312"/>
      <c r="BP152" s="312"/>
      <c r="BQ152" s="312"/>
      <c r="BR152" s="312"/>
      <c r="BS152" s="312"/>
      <c r="BT152" s="312"/>
      <c r="BU152" s="312"/>
      <c r="BV152" s="312"/>
      <c r="BW152" s="312"/>
      <c r="BX152" s="312"/>
    </row>
    <row r="153" spans="1:76" ht="15" customHeight="1" x14ac:dyDescent="0.2">
      <c r="A153" s="705"/>
      <c r="B153" s="705"/>
      <c r="C153" s="705"/>
      <c r="D153" s="705"/>
      <c r="E153" s="705"/>
      <c r="F153" s="705"/>
      <c r="G153" s="705"/>
      <c r="H153" s="705"/>
      <c r="I153" s="705"/>
      <c r="J153" s="705"/>
      <c r="K153" s="705"/>
      <c r="L153" s="705"/>
      <c r="M153" s="705"/>
      <c r="N153" s="705"/>
      <c r="O153" s="705"/>
      <c r="P153" s="705"/>
      <c r="Q153" s="705"/>
      <c r="R153" s="705"/>
      <c r="S153" s="705"/>
      <c r="T153" s="705"/>
      <c r="U153" s="705"/>
      <c r="V153" s="705"/>
      <c r="AX153" s="390"/>
      <c r="AY153" s="386"/>
      <c r="AZ153" s="705"/>
      <c r="BA153" s="312"/>
      <c r="BB153" s="312"/>
      <c r="BC153" s="312"/>
      <c r="BD153" s="312"/>
      <c r="BE153" s="312"/>
      <c r="BF153" s="312"/>
      <c r="BG153" s="312"/>
      <c r="BH153" s="312"/>
      <c r="BI153" s="312"/>
      <c r="BJ153" s="312"/>
      <c r="BK153" s="312"/>
      <c r="BL153" s="312"/>
      <c r="BM153" s="312"/>
      <c r="BN153" s="312"/>
      <c r="BO153" s="312"/>
      <c r="BP153" s="312"/>
      <c r="BQ153" s="312"/>
      <c r="BR153" s="312"/>
      <c r="BS153" s="312"/>
      <c r="BT153" s="312"/>
      <c r="BU153" s="312"/>
      <c r="BV153" s="312"/>
      <c r="BW153" s="312"/>
      <c r="BX153" s="312"/>
    </row>
    <row r="154" spans="1:76" ht="15" customHeight="1" x14ac:dyDescent="0.2">
      <c r="A154" s="705"/>
      <c r="B154" s="705"/>
      <c r="C154" s="705"/>
      <c r="D154" s="705"/>
      <c r="E154" s="705"/>
      <c r="F154" s="705"/>
      <c r="G154" s="705"/>
      <c r="H154" s="705"/>
      <c r="I154" s="705"/>
      <c r="J154" s="705"/>
      <c r="K154" s="705"/>
      <c r="L154" s="705"/>
      <c r="M154" s="705"/>
      <c r="N154" s="705"/>
      <c r="O154" s="705"/>
      <c r="P154" s="705"/>
      <c r="Q154" s="705"/>
      <c r="R154" s="705"/>
      <c r="S154" s="705"/>
      <c r="T154" s="705"/>
      <c r="U154" s="705"/>
      <c r="V154" s="705"/>
      <c r="AX154" s="390"/>
      <c r="AY154" s="386"/>
      <c r="AZ154" s="705"/>
      <c r="BA154" s="312"/>
      <c r="BB154" s="312"/>
      <c r="BC154" s="312"/>
      <c r="BD154" s="312"/>
      <c r="BE154" s="312"/>
      <c r="BF154" s="312"/>
      <c r="BG154" s="312"/>
      <c r="BH154" s="312"/>
      <c r="BI154" s="312"/>
      <c r="BJ154" s="312"/>
      <c r="BK154" s="312"/>
      <c r="BL154" s="312"/>
      <c r="BM154" s="312"/>
      <c r="BN154" s="312"/>
      <c r="BO154" s="312"/>
      <c r="BP154" s="312"/>
      <c r="BQ154" s="312"/>
      <c r="BR154" s="312"/>
      <c r="BS154" s="312"/>
      <c r="BT154" s="312"/>
      <c r="BU154" s="312"/>
      <c r="BV154" s="312"/>
      <c r="BW154" s="312"/>
      <c r="BX154" s="312"/>
    </row>
    <row r="155" spans="1:76" ht="15" customHeight="1" x14ac:dyDescent="0.2">
      <c r="A155" s="705"/>
      <c r="B155" s="705"/>
      <c r="C155" s="705"/>
      <c r="D155" s="705"/>
      <c r="E155" s="705"/>
      <c r="F155" s="705"/>
      <c r="G155" s="705"/>
      <c r="H155" s="705"/>
      <c r="I155" s="705"/>
      <c r="J155" s="705"/>
      <c r="K155" s="705"/>
      <c r="L155" s="705"/>
      <c r="M155" s="705"/>
      <c r="N155" s="705"/>
      <c r="O155" s="705"/>
      <c r="P155" s="705"/>
      <c r="Q155" s="705"/>
      <c r="R155" s="705"/>
      <c r="S155" s="705"/>
      <c r="T155" s="705"/>
      <c r="U155" s="705"/>
      <c r="V155" s="705"/>
      <c r="AX155" s="390"/>
      <c r="AY155" s="386"/>
      <c r="AZ155" s="705"/>
      <c r="BA155" s="312"/>
      <c r="BB155" s="312"/>
      <c r="BC155" s="312"/>
      <c r="BD155" s="312"/>
      <c r="BE155" s="312"/>
      <c r="BF155" s="312"/>
      <c r="BG155" s="312"/>
      <c r="BH155" s="312"/>
      <c r="BI155" s="312"/>
      <c r="BJ155" s="312"/>
      <c r="BK155" s="312"/>
      <c r="BL155" s="312"/>
      <c r="BM155" s="312"/>
      <c r="BN155" s="312"/>
      <c r="BO155" s="312"/>
      <c r="BP155" s="312"/>
      <c r="BQ155" s="312"/>
      <c r="BR155" s="312"/>
      <c r="BS155" s="312"/>
      <c r="BT155" s="312"/>
      <c r="BU155" s="312"/>
      <c r="BV155" s="312"/>
      <c r="BW155" s="312"/>
      <c r="BX155" s="312"/>
    </row>
    <row r="156" spans="1:76" ht="15" customHeight="1" x14ac:dyDescent="0.2">
      <c r="A156" s="705"/>
      <c r="B156" s="705"/>
      <c r="C156" s="705"/>
      <c r="D156" s="705"/>
      <c r="E156" s="705"/>
      <c r="F156" s="705"/>
      <c r="G156" s="705"/>
      <c r="H156" s="705"/>
      <c r="I156" s="705"/>
      <c r="J156" s="705"/>
      <c r="K156" s="705"/>
      <c r="L156" s="705"/>
      <c r="M156" s="705"/>
      <c r="N156" s="705"/>
      <c r="O156" s="705"/>
      <c r="P156" s="705"/>
      <c r="Q156" s="705"/>
      <c r="R156" s="705"/>
      <c r="S156" s="705"/>
      <c r="T156" s="705"/>
      <c r="U156" s="705"/>
      <c r="V156" s="705"/>
      <c r="AX156" s="390"/>
      <c r="AY156" s="386"/>
      <c r="AZ156" s="705"/>
      <c r="BA156" s="312"/>
      <c r="BB156" s="312"/>
      <c r="BC156" s="312"/>
      <c r="BD156" s="312"/>
      <c r="BE156" s="312"/>
      <c r="BF156" s="312"/>
      <c r="BG156" s="312"/>
      <c r="BH156" s="312"/>
      <c r="BI156" s="312"/>
      <c r="BJ156" s="312"/>
      <c r="BK156" s="312"/>
      <c r="BL156" s="312"/>
      <c r="BM156" s="312"/>
      <c r="BN156" s="312"/>
      <c r="BO156" s="312"/>
      <c r="BP156" s="312"/>
      <c r="BQ156" s="312"/>
      <c r="BR156" s="312"/>
      <c r="BS156" s="312"/>
      <c r="BT156" s="312"/>
      <c r="BU156" s="312"/>
      <c r="BV156" s="312"/>
      <c r="BW156" s="312"/>
      <c r="BX156" s="312"/>
    </row>
    <row r="157" spans="1:76" ht="15" customHeight="1" x14ac:dyDescent="0.2">
      <c r="A157" s="705"/>
      <c r="B157" s="705"/>
      <c r="C157" s="705"/>
      <c r="D157" s="705"/>
      <c r="E157" s="705"/>
      <c r="F157" s="705"/>
      <c r="G157" s="705"/>
      <c r="H157" s="705"/>
      <c r="I157" s="705"/>
      <c r="J157" s="705"/>
      <c r="K157" s="705"/>
      <c r="L157" s="705"/>
      <c r="M157" s="705"/>
      <c r="N157" s="705"/>
      <c r="O157" s="705"/>
      <c r="P157" s="705"/>
      <c r="Q157" s="705"/>
      <c r="R157" s="705"/>
      <c r="S157" s="705"/>
      <c r="T157" s="705"/>
      <c r="U157" s="705"/>
      <c r="V157" s="705"/>
      <c r="AX157" s="390"/>
      <c r="AY157" s="386"/>
      <c r="AZ157" s="705"/>
      <c r="BA157" s="312"/>
      <c r="BB157" s="312"/>
      <c r="BC157" s="312"/>
      <c r="BD157" s="312"/>
      <c r="BE157" s="312"/>
      <c r="BF157" s="312"/>
      <c r="BG157" s="312"/>
      <c r="BH157" s="312"/>
      <c r="BI157" s="312"/>
      <c r="BJ157" s="312"/>
      <c r="BK157" s="312"/>
      <c r="BL157" s="312"/>
      <c r="BM157" s="312"/>
      <c r="BN157" s="312"/>
      <c r="BO157" s="312"/>
      <c r="BP157" s="312"/>
      <c r="BQ157" s="312"/>
      <c r="BR157" s="312"/>
      <c r="BS157" s="312"/>
      <c r="BT157" s="312"/>
      <c r="BU157" s="312"/>
      <c r="BV157" s="312"/>
      <c r="BW157" s="312"/>
      <c r="BX157" s="312"/>
    </row>
    <row r="158" spans="1:76" ht="15" customHeight="1" x14ac:dyDescent="0.2">
      <c r="A158" s="705"/>
      <c r="B158" s="705"/>
      <c r="C158" s="705"/>
      <c r="D158" s="705"/>
      <c r="E158" s="705"/>
      <c r="F158" s="705"/>
      <c r="G158" s="705"/>
      <c r="H158" s="705"/>
      <c r="I158" s="705"/>
      <c r="J158" s="705"/>
      <c r="K158" s="705"/>
      <c r="L158" s="705"/>
      <c r="M158" s="705"/>
      <c r="N158" s="705"/>
      <c r="O158" s="705"/>
      <c r="P158" s="705"/>
      <c r="Q158" s="705"/>
      <c r="R158" s="705"/>
      <c r="S158" s="705"/>
      <c r="T158" s="705"/>
      <c r="U158" s="705"/>
      <c r="V158" s="705"/>
      <c r="AX158" s="390"/>
      <c r="AY158" s="386"/>
      <c r="AZ158" s="705"/>
      <c r="BA158" s="312"/>
      <c r="BB158" s="312"/>
      <c r="BC158" s="312"/>
      <c r="BD158" s="312"/>
      <c r="BE158" s="312"/>
      <c r="BF158" s="312"/>
      <c r="BG158" s="312"/>
      <c r="BH158" s="312"/>
      <c r="BI158" s="312"/>
      <c r="BJ158" s="312"/>
      <c r="BK158" s="312"/>
      <c r="BL158" s="312"/>
      <c r="BM158" s="312"/>
      <c r="BN158" s="312"/>
      <c r="BO158" s="312"/>
      <c r="BP158" s="312"/>
      <c r="BQ158" s="312"/>
      <c r="BR158" s="312"/>
      <c r="BS158" s="312"/>
      <c r="BT158" s="312"/>
      <c r="BU158" s="312"/>
      <c r="BV158" s="312"/>
      <c r="BW158" s="312"/>
      <c r="BX158" s="312"/>
    </row>
    <row r="159" spans="1:76" ht="15" customHeight="1" x14ac:dyDescent="0.2">
      <c r="A159" s="705"/>
      <c r="B159" s="705"/>
      <c r="C159" s="705"/>
      <c r="D159" s="705"/>
      <c r="E159" s="705"/>
      <c r="F159" s="705"/>
      <c r="G159" s="705"/>
      <c r="H159" s="705"/>
      <c r="I159" s="705"/>
      <c r="J159" s="705"/>
      <c r="K159" s="705"/>
      <c r="L159" s="705"/>
      <c r="M159" s="705"/>
      <c r="N159" s="705"/>
      <c r="O159" s="705"/>
      <c r="P159" s="705"/>
      <c r="Q159" s="705"/>
      <c r="R159" s="705"/>
      <c r="S159" s="705"/>
      <c r="T159" s="705"/>
      <c r="U159" s="705"/>
      <c r="V159" s="705"/>
      <c r="AX159" s="390"/>
      <c r="AY159" s="386"/>
      <c r="AZ159" s="705"/>
      <c r="BA159" s="312"/>
      <c r="BB159" s="312"/>
      <c r="BC159" s="312"/>
      <c r="BD159" s="312"/>
      <c r="BE159" s="312"/>
      <c r="BF159" s="312"/>
      <c r="BG159" s="312"/>
      <c r="BH159" s="312"/>
      <c r="BI159" s="312"/>
      <c r="BJ159" s="312"/>
      <c r="BK159" s="312"/>
      <c r="BL159" s="312"/>
      <c r="BM159" s="312"/>
      <c r="BN159" s="312"/>
      <c r="BO159" s="312"/>
      <c r="BP159" s="312"/>
      <c r="BQ159" s="312"/>
      <c r="BR159" s="312"/>
      <c r="BS159" s="312"/>
      <c r="BT159" s="312"/>
      <c r="BU159" s="312"/>
      <c r="BV159" s="312"/>
      <c r="BW159" s="312"/>
      <c r="BX159" s="312"/>
    </row>
    <row r="160" spans="1:76" ht="15" customHeight="1" x14ac:dyDescent="0.2">
      <c r="A160" s="705"/>
      <c r="B160" s="705"/>
      <c r="C160" s="705"/>
      <c r="D160" s="705"/>
      <c r="E160" s="705"/>
      <c r="F160" s="705"/>
      <c r="G160" s="705"/>
      <c r="H160" s="705"/>
      <c r="I160" s="705"/>
      <c r="J160" s="705"/>
      <c r="K160" s="705"/>
      <c r="L160" s="705"/>
      <c r="M160" s="705"/>
      <c r="N160" s="705"/>
      <c r="O160" s="705"/>
      <c r="P160" s="705"/>
      <c r="Q160" s="705"/>
      <c r="R160" s="705"/>
      <c r="S160" s="705"/>
      <c r="T160" s="705"/>
      <c r="U160" s="705"/>
      <c r="V160" s="705"/>
      <c r="AX160" s="390"/>
      <c r="AY160" s="386"/>
      <c r="AZ160" s="705"/>
      <c r="BA160" s="312"/>
      <c r="BB160" s="312"/>
      <c r="BC160" s="312"/>
      <c r="BD160" s="312"/>
      <c r="BE160" s="312"/>
      <c r="BF160" s="312"/>
      <c r="BG160" s="312"/>
      <c r="BH160" s="312"/>
      <c r="BI160" s="312"/>
      <c r="BJ160" s="312"/>
      <c r="BK160" s="312"/>
      <c r="BL160" s="312"/>
      <c r="BM160" s="312"/>
      <c r="BN160" s="312"/>
      <c r="BO160" s="312"/>
      <c r="BP160" s="312"/>
      <c r="BQ160" s="312"/>
      <c r="BR160" s="312"/>
      <c r="BS160" s="312"/>
      <c r="BT160" s="312"/>
      <c r="BU160" s="312"/>
      <c r="BV160" s="312"/>
      <c r="BW160" s="312"/>
      <c r="BX160" s="312"/>
    </row>
    <row r="161" spans="1:76" ht="15" customHeight="1" x14ac:dyDescent="0.2">
      <c r="A161" s="705"/>
      <c r="B161" s="705"/>
      <c r="C161" s="705"/>
      <c r="D161" s="705"/>
      <c r="E161" s="705"/>
      <c r="F161" s="705"/>
      <c r="G161" s="705"/>
      <c r="H161" s="705"/>
      <c r="I161" s="705"/>
      <c r="J161" s="705"/>
      <c r="K161" s="705"/>
      <c r="L161" s="705"/>
      <c r="M161" s="705"/>
      <c r="N161" s="705"/>
      <c r="O161" s="705"/>
      <c r="P161" s="705"/>
      <c r="Q161" s="705"/>
      <c r="R161" s="705"/>
      <c r="S161" s="705"/>
      <c r="T161" s="705"/>
      <c r="U161" s="705"/>
      <c r="V161" s="705"/>
      <c r="AX161" s="390"/>
      <c r="AY161" s="386"/>
      <c r="AZ161" s="705"/>
      <c r="BA161" s="312"/>
      <c r="BB161" s="312"/>
      <c r="BC161" s="312"/>
      <c r="BD161" s="312"/>
      <c r="BE161" s="312"/>
      <c r="BF161" s="312"/>
      <c r="BG161" s="312"/>
      <c r="BH161" s="312"/>
      <c r="BI161" s="312"/>
      <c r="BJ161" s="312"/>
      <c r="BK161" s="312"/>
      <c r="BL161" s="312"/>
      <c r="BM161" s="312"/>
      <c r="BN161" s="312"/>
      <c r="BO161" s="312"/>
      <c r="BP161" s="312"/>
      <c r="BQ161" s="312"/>
      <c r="BR161" s="312"/>
      <c r="BS161" s="312"/>
      <c r="BT161" s="312"/>
      <c r="BU161" s="312"/>
      <c r="BV161" s="312"/>
      <c r="BW161" s="312"/>
      <c r="BX161" s="312"/>
    </row>
    <row r="162" spans="1:76" ht="15" customHeight="1" x14ac:dyDescent="0.2">
      <c r="A162" s="705"/>
      <c r="B162" s="705"/>
      <c r="C162" s="705"/>
      <c r="D162" s="705"/>
      <c r="E162" s="705"/>
      <c r="F162" s="705"/>
      <c r="G162" s="705"/>
      <c r="H162" s="705"/>
      <c r="I162" s="705"/>
      <c r="J162" s="705"/>
      <c r="K162" s="705"/>
      <c r="L162" s="705"/>
      <c r="M162" s="705"/>
      <c r="N162" s="705"/>
      <c r="O162" s="705"/>
      <c r="P162" s="705"/>
      <c r="Q162" s="705"/>
      <c r="R162" s="705"/>
      <c r="S162" s="705"/>
      <c r="T162" s="705"/>
      <c r="U162" s="705"/>
      <c r="V162" s="705"/>
      <c r="AX162" s="390"/>
      <c r="AY162" s="386"/>
      <c r="AZ162" s="705"/>
      <c r="BA162" s="312"/>
      <c r="BB162" s="312"/>
      <c r="BC162" s="312"/>
      <c r="BD162" s="312"/>
      <c r="BE162" s="312"/>
      <c r="BF162" s="312"/>
      <c r="BG162" s="312"/>
      <c r="BH162" s="312"/>
      <c r="BI162" s="312"/>
      <c r="BJ162" s="312"/>
      <c r="BK162" s="312"/>
      <c r="BL162" s="312"/>
      <c r="BM162" s="312"/>
      <c r="BN162" s="312"/>
      <c r="BO162" s="312"/>
      <c r="BP162" s="312"/>
      <c r="BQ162" s="312"/>
      <c r="BR162" s="312"/>
      <c r="BS162" s="312"/>
      <c r="BT162" s="312"/>
      <c r="BU162" s="312"/>
      <c r="BV162" s="312"/>
      <c r="BW162" s="312"/>
      <c r="BX162" s="312"/>
    </row>
    <row r="163" spans="1:76" ht="15" customHeight="1" x14ac:dyDescent="0.2">
      <c r="A163" s="705"/>
      <c r="B163" s="705"/>
      <c r="C163" s="705"/>
      <c r="D163" s="705"/>
      <c r="E163" s="705"/>
      <c r="F163" s="705"/>
      <c r="G163" s="705"/>
      <c r="H163" s="705"/>
      <c r="I163" s="705"/>
      <c r="J163" s="705"/>
      <c r="K163" s="705"/>
      <c r="L163" s="705"/>
      <c r="M163" s="705"/>
      <c r="N163" s="705"/>
      <c r="O163" s="705"/>
      <c r="P163" s="705"/>
      <c r="Q163" s="705"/>
      <c r="R163" s="705"/>
      <c r="S163" s="705"/>
      <c r="T163" s="705"/>
      <c r="U163" s="705"/>
      <c r="V163" s="705"/>
      <c r="AX163" s="390"/>
      <c r="AY163" s="386"/>
      <c r="AZ163" s="705"/>
      <c r="BA163" s="312"/>
      <c r="BB163" s="312"/>
      <c r="BC163" s="312"/>
      <c r="BD163" s="312"/>
      <c r="BE163" s="312"/>
      <c r="BF163" s="312"/>
      <c r="BG163" s="312"/>
      <c r="BH163" s="312"/>
      <c r="BI163" s="312"/>
      <c r="BJ163" s="312"/>
      <c r="BK163" s="312"/>
      <c r="BL163" s="312"/>
      <c r="BM163" s="312"/>
      <c r="BN163" s="312"/>
      <c r="BO163" s="312"/>
      <c r="BP163" s="312"/>
      <c r="BQ163" s="312"/>
      <c r="BR163" s="312"/>
      <c r="BS163" s="312"/>
      <c r="BT163" s="312"/>
      <c r="BU163" s="312"/>
      <c r="BV163" s="312"/>
      <c r="BW163" s="312"/>
      <c r="BX163" s="312"/>
    </row>
    <row r="164" spans="1:76" ht="15" customHeight="1" x14ac:dyDescent="0.2">
      <c r="A164" s="705"/>
      <c r="B164" s="705"/>
      <c r="C164" s="705"/>
      <c r="D164" s="705"/>
      <c r="E164" s="705"/>
      <c r="F164" s="705"/>
      <c r="G164" s="705"/>
      <c r="H164" s="705"/>
      <c r="I164" s="705"/>
      <c r="J164" s="705"/>
      <c r="K164" s="705"/>
      <c r="L164" s="705"/>
      <c r="M164" s="705"/>
      <c r="N164" s="705"/>
      <c r="O164" s="705"/>
      <c r="P164" s="705"/>
      <c r="Q164" s="705"/>
      <c r="R164" s="705"/>
      <c r="S164" s="705"/>
      <c r="T164" s="705"/>
      <c r="U164" s="705"/>
      <c r="V164" s="705"/>
      <c r="AX164" s="390"/>
      <c r="AY164" s="386"/>
      <c r="AZ164" s="705"/>
      <c r="BA164" s="312"/>
      <c r="BB164" s="312"/>
      <c r="BC164" s="312"/>
      <c r="BD164" s="312"/>
      <c r="BE164" s="312"/>
      <c r="BF164" s="312"/>
      <c r="BG164" s="312"/>
      <c r="BH164" s="312"/>
      <c r="BI164" s="312"/>
      <c r="BJ164" s="312"/>
      <c r="BK164" s="312"/>
      <c r="BL164" s="312"/>
      <c r="BM164" s="312"/>
      <c r="BN164" s="312"/>
      <c r="BO164" s="312"/>
      <c r="BP164" s="312"/>
      <c r="BQ164" s="312"/>
      <c r="BR164" s="312"/>
      <c r="BS164" s="312"/>
      <c r="BT164" s="312"/>
      <c r="BU164" s="312"/>
      <c r="BV164" s="312"/>
      <c r="BW164" s="312"/>
      <c r="BX164" s="312"/>
    </row>
    <row r="165" spans="1:76" ht="15" customHeight="1" x14ac:dyDescent="0.2">
      <c r="A165" s="705"/>
      <c r="B165" s="705"/>
      <c r="C165" s="705"/>
      <c r="D165" s="705"/>
      <c r="E165" s="705"/>
      <c r="F165" s="705"/>
      <c r="G165" s="705"/>
      <c r="H165" s="705"/>
      <c r="I165" s="705"/>
      <c r="J165" s="705"/>
      <c r="K165" s="705"/>
      <c r="L165" s="705"/>
      <c r="M165" s="705"/>
      <c r="N165" s="705"/>
      <c r="O165" s="705"/>
      <c r="P165" s="705"/>
      <c r="Q165" s="705"/>
      <c r="R165" s="705"/>
      <c r="S165" s="705"/>
      <c r="T165" s="705"/>
      <c r="U165" s="705"/>
      <c r="V165" s="705"/>
      <c r="AX165" s="390"/>
      <c r="AY165" s="386"/>
      <c r="AZ165" s="705"/>
      <c r="BA165" s="312"/>
      <c r="BB165" s="312"/>
      <c r="BC165" s="312"/>
      <c r="BD165" s="312"/>
      <c r="BE165" s="312"/>
      <c r="BF165" s="312"/>
      <c r="BG165" s="312"/>
      <c r="BH165" s="312"/>
      <c r="BI165" s="312"/>
      <c r="BJ165" s="312"/>
      <c r="BK165" s="312"/>
      <c r="BL165" s="312"/>
      <c r="BM165" s="312"/>
      <c r="BN165" s="312"/>
      <c r="BO165" s="312"/>
      <c r="BP165" s="312"/>
      <c r="BQ165" s="312"/>
      <c r="BR165" s="312"/>
      <c r="BS165" s="312"/>
      <c r="BT165" s="312"/>
      <c r="BU165" s="312"/>
      <c r="BV165" s="312"/>
      <c r="BW165" s="312"/>
      <c r="BX165" s="312"/>
    </row>
    <row r="166" spans="1:76" ht="15" customHeight="1" x14ac:dyDescent="0.2">
      <c r="A166" s="705"/>
      <c r="B166" s="705"/>
      <c r="C166" s="705"/>
      <c r="D166" s="705"/>
      <c r="E166" s="705"/>
      <c r="F166" s="705"/>
      <c r="G166" s="705"/>
      <c r="H166" s="705"/>
      <c r="I166" s="705"/>
      <c r="J166" s="705"/>
      <c r="K166" s="705"/>
      <c r="L166" s="705"/>
      <c r="M166" s="705"/>
      <c r="N166" s="705"/>
      <c r="O166" s="705"/>
      <c r="P166" s="705"/>
      <c r="Q166" s="705"/>
      <c r="R166" s="705"/>
      <c r="S166" s="705"/>
      <c r="T166" s="705"/>
      <c r="U166" s="705"/>
      <c r="V166" s="705"/>
      <c r="AX166" s="390"/>
      <c r="AY166" s="386"/>
      <c r="AZ166" s="705"/>
      <c r="BA166" s="312"/>
      <c r="BB166" s="312"/>
      <c r="BC166" s="312"/>
      <c r="BD166" s="312"/>
      <c r="BE166" s="312"/>
      <c r="BF166" s="312"/>
      <c r="BG166" s="312"/>
      <c r="BH166" s="312"/>
      <c r="BI166" s="312"/>
      <c r="BJ166" s="312"/>
      <c r="BK166" s="312"/>
      <c r="BL166" s="312"/>
      <c r="BM166" s="312"/>
      <c r="BN166" s="312"/>
      <c r="BO166" s="312"/>
      <c r="BP166" s="312"/>
      <c r="BQ166" s="312"/>
      <c r="BR166" s="312"/>
      <c r="BS166" s="312"/>
      <c r="BT166" s="312"/>
      <c r="BU166" s="312"/>
      <c r="BV166" s="312"/>
      <c r="BW166" s="312"/>
      <c r="BX166" s="312"/>
    </row>
    <row r="167" spans="1:76" ht="15" customHeight="1" x14ac:dyDescent="0.2">
      <c r="A167" s="705"/>
      <c r="B167" s="705"/>
      <c r="C167" s="705"/>
      <c r="D167" s="705"/>
      <c r="E167" s="705"/>
      <c r="F167" s="705"/>
      <c r="G167" s="705"/>
      <c r="H167" s="705"/>
      <c r="I167" s="705"/>
      <c r="J167" s="705"/>
      <c r="K167" s="705"/>
      <c r="L167" s="705"/>
      <c r="M167" s="705"/>
      <c r="N167" s="705"/>
      <c r="O167" s="705"/>
      <c r="P167" s="705"/>
      <c r="Q167" s="705"/>
      <c r="R167" s="705"/>
      <c r="S167" s="705"/>
      <c r="T167" s="705"/>
      <c r="U167" s="705"/>
      <c r="V167" s="705"/>
      <c r="AX167" s="390"/>
      <c r="AY167" s="386"/>
      <c r="AZ167" s="705"/>
      <c r="BA167" s="312"/>
      <c r="BB167" s="312"/>
      <c r="BC167" s="312"/>
      <c r="BD167" s="312"/>
      <c r="BE167" s="312"/>
      <c r="BF167" s="312"/>
      <c r="BG167" s="312"/>
      <c r="BH167" s="312"/>
      <c r="BI167" s="312"/>
      <c r="BJ167" s="312"/>
      <c r="BK167" s="312"/>
      <c r="BL167" s="312"/>
      <c r="BM167" s="312"/>
      <c r="BN167" s="312"/>
      <c r="BO167" s="312"/>
      <c r="BP167" s="312"/>
      <c r="BQ167" s="312"/>
      <c r="BR167" s="312"/>
      <c r="BS167" s="312"/>
      <c r="BT167" s="312"/>
      <c r="BU167" s="312"/>
      <c r="BV167" s="312"/>
      <c r="BW167" s="312"/>
      <c r="BX167" s="312"/>
    </row>
    <row r="168" spans="1:76" ht="15" customHeight="1" x14ac:dyDescent="0.2">
      <c r="A168" s="705"/>
      <c r="B168" s="705"/>
      <c r="C168" s="705"/>
      <c r="D168" s="705"/>
      <c r="E168" s="705"/>
      <c r="F168" s="705"/>
      <c r="G168" s="705"/>
      <c r="H168" s="705"/>
      <c r="I168" s="705"/>
      <c r="J168" s="705"/>
      <c r="K168" s="705"/>
      <c r="L168" s="705"/>
      <c r="M168" s="705"/>
      <c r="N168" s="705"/>
      <c r="O168" s="705"/>
      <c r="P168" s="705"/>
      <c r="Q168" s="705"/>
      <c r="R168" s="705"/>
      <c r="S168" s="705"/>
      <c r="T168" s="705"/>
      <c r="U168" s="705"/>
      <c r="V168" s="705"/>
      <c r="AX168" s="390"/>
      <c r="AY168" s="386"/>
      <c r="AZ168" s="705"/>
      <c r="BA168" s="312"/>
      <c r="BB168" s="312"/>
      <c r="BC168" s="312"/>
      <c r="BD168" s="312"/>
      <c r="BE168" s="312"/>
      <c r="BF168" s="312"/>
      <c r="BG168" s="312"/>
      <c r="BH168" s="312"/>
      <c r="BI168" s="312"/>
      <c r="BJ168" s="312"/>
      <c r="BK168" s="312"/>
      <c r="BL168" s="312"/>
      <c r="BM168" s="312"/>
      <c r="BN168" s="312"/>
      <c r="BO168" s="312"/>
      <c r="BP168" s="312"/>
      <c r="BQ168" s="312"/>
      <c r="BR168" s="312"/>
      <c r="BS168" s="312"/>
      <c r="BT168" s="312"/>
      <c r="BU168" s="312"/>
      <c r="BV168" s="312"/>
      <c r="BW168" s="312"/>
      <c r="BX168" s="312"/>
    </row>
    <row r="169" spans="1:76" ht="15" customHeight="1" x14ac:dyDescent="0.2">
      <c r="A169" s="705"/>
      <c r="B169" s="705"/>
      <c r="C169" s="705"/>
      <c r="D169" s="705"/>
      <c r="E169" s="705"/>
      <c r="F169" s="705"/>
      <c r="G169" s="705"/>
      <c r="H169" s="705"/>
      <c r="I169" s="705"/>
      <c r="J169" s="705"/>
      <c r="K169" s="705"/>
      <c r="L169" s="705"/>
      <c r="M169" s="705"/>
      <c r="N169" s="705"/>
      <c r="O169" s="705"/>
      <c r="P169" s="705"/>
      <c r="Q169" s="705"/>
      <c r="R169" s="705"/>
      <c r="S169" s="705"/>
      <c r="T169" s="705"/>
      <c r="U169" s="705"/>
      <c r="V169" s="705"/>
      <c r="AX169" s="390"/>
      <c r="AY169" s="386"/>
      <c r="AZ169" s="705"/>
      <c r="BA169" s="312"/>
      <c r="BB169" s="312"/>
      <c r="BC169" s="312"/>
      <c r="BD169" s="312"/>
      <c r="BE169" s="312"/>
      <c r="BF169" s="312"/>
      <c r="BG169" s="312"/>
      <c r="BH169" s="312"/>
      <c r="BI169" s="312"/>
      <c r="BJ169" s="312"/>
      <c r="BK169" s="312"/>
      <c r="BL169" s="312"/>
      <c r="BM169" s="312"/>
      <c r="BN169" s="312"/>
      <c r="BO169" s="312"/>
      <c r="BP169" s="312"/>
      <c r="BQ169" s="312"/>
      <c r="BR169" s="312"/>
      <c r="BS169" s="312"/>
      <c r="BT169" s="312"/>
      <c r="BU169" s="312"/>
      <c r="BV169" s="312"/>
      <c r="BW169" s="312"/>
      <c r="BX169" s="312"/>
    </row>
    <row r="170" spans="1:76" ht="15" customHeight="1" x14ac:dyDescent="0.2">
      <c r="A170" s="705"/>
      <c r="B170" s="705"/>
      <c r="C170" s="705"/>
      <c r="D170" s="705"/>
      <c r="E170" s="705"/>
      <c r="F170" s="705"/>
      <c r="G170" s="705"/>
      <c r="H170" s="705"/>
      <c r="I170" s="705"/>
      <c r="J170" s="705"/>
      <c r="K170" s="705"/>
      <c r="L170" s="705"/>
      <c r="M170" s="705"/>
      <c r="N170" s="705"/>
      <c r="O170" s="705"/>
      <c r="P170" s="705"/>
      <c r="Q170" s="705"/>
      <c r="R170" s="705"/>
      <c r="S170" s="705"/>
      <c r="T170" s="705"/>
      <c r="U170" s="705"/>
      <c r="V170" s="705"/>
      <c r="AX170" s="390"/>
      <c r="AY170" s="386"/>
      <c r="AZ170" s="705"/>
      <c r="BA170" s="312"/>
      <c r="BB170" s="312"/>
      <c r="BC170" s="312"/>
      <c r="BD170" s="312"/>
      <c r="BE170" s="312"/>
      <c r="BF170" s="312"/>
      <c r="BG170" s="312"/>
      <c r="BH170" s="312"/>
      <c r="BI170" s="312"/>
      <c r="BJ170" s="312"/>
      <c r="BK170" s="312"/>
      <c r="BL170" s="312"/>
      <c r="BM170" s="312"/>
      <c r="BN170" s="312"/>
      <c r="BO170" s="312"/>
      <c r="BP170" s="312"/>
      <c r="BQ170" s="312"/>
      <c r="BR170" s="312"/>
      <c r="BS170" s="312"/>
      <c r="BT170" s="312"/>
      <c r="BU170" s="312"/>
      <c r="BV170" s="312"/>
      <c r="BW170" s="312"/>
      <c r="BX170" s="312"/>
    </row>
    <row r="171" spans="1:76" ht="15" customHeight="1" x14ac:dyDescent="0.2">
      <c r="A171" s="705"/>
      <c r="B171" s="705"/>
      <c r="C171" s="705"/>
      <c r="D171" s="705"/>
      <c r="E171" s="705"/>
      <c r="F171" s="705"/>
      <c r="G171" s="705"/>
      <c r="H171" s="705"/>
      <c r="I171" s="705"/>
      <c r="J171" s="705"/>
      <c r="K171" s="705"/>
      <c r="L171" s="705"/>
      <c r="M171" s="705"/>
      <c r="N171" s="705"/>
      <c r="O171" s="705"/>
      <c r="P171" s="705"/>
      <c r="Q171" s="705"/>
      <c r="R171" s="705"/>
      <c r="S171" s="705"/>
      <c r="T171" s="705"/>
      <c r="U171" s="705"/>
      <c r="V171" s="705"/>
      <c r="AX171" s="390"/>
      <c r="AY171" s="386"/>
      <c r="AZ171" s="705"/>
      <c r="BA171" s="312"/>
      <c r="BB171" s="312"/>
      <c r="BC171" s="312"/>
      <c r="BD171" s="312"/>
      <c r="BE171" s="312"/>
      <c r="BF171" s="312"/>
      <c r="BG171" s="312"/>
      <c r="BH171" s="312"/>
      <c r="BI171" s="312"/>
      <c r="BJ171" s="312"/>
      <c r="BK171" s="312"/>
      <c r="BL171" s="312"/>
      <c r="BM171" s="312"/>
      <c r="BN171" s="312"/>
      <c r="BO171" s="312"/>
      <c r="BP171" s="312"/>
      <c r="BQ171" s="312"/>
      <c r="BR171" s="312"/>
      <c r="BS171" s="312"/>
      <c r="BT171" s="312"/>
      <c r="BU171" s="312"/>
      <c r="BV171" s="312"/>
      <c r="BW171" s="312"/>
      <c r="BX171" s="312"/>
    </row>
    <row r="172" spans="1:76" ht="15" customHeight="1" x14ac:dyDescent="0.2">
      <c r="A172" s="705"/>
      <c r="B172" s="705"/>
      <c r="C172" s="705"/>
      <c r="D172" s="705"/>
      <c r="E172" s="705"/>
      <c r="F172" s="705"/>
      <c r="G172" s="705"/>
      <c r="H172" s="705"/>
      <c r="I172" s="705"/>
      <c r="J172" s="705"/>
      <c r="K172" s="705"/>
      <c r="L172" s="705"/>
      <c r="M172" s="705"/>
      <c r="N172" s="705"/>
      <c r="O172" s="705"/>
      <c r="P172" s="705"/>
      <c r="Q172" s="705"/>
      <c r="R172" s="705"/>
      <c r="S172" s="705"/>
      <c r="T172" s="705"/>
      <c r="U172" s="705"/>
      <c r="V172" s="705"/>
      <c r="AX172" s="390"/>
      <c r="AY172" s="386"/>
      <c r="AZ172" s="705"/>
      <c r="BA172" s="312"/>
      <c r="BB172" s="312"/>
      <c r="BC172" s="312"/>
      <c r="BD172" s="312"/>
      <c r="BE172" s="312"/>
      <c r="BF172" s="312"/>
      <c r="BG172" s="312"/>
      <c r="BH172" s="312"/>
      <c r="BI172" s="312"/>
      <c r="BJ172" s="312"/>
      <c r="BK172" s="312"/>
      <c r="BL172" s="312"/>
      <c r="BM172" s="312"/>
      <c r="BN172" s="312"/>
      <c r="BO172" s="312"/>
      <c r="BP172" s="312"/>
      <c r="BQ172" s="312"/>
      <c r="BR172" s="312"/>
      <c r="BS172" s="312"/>
      <c r="BT172" s="312"/>
      <c r="BU172" s="312"/>
      <c r="BV172" s="312"/>
      <c r="BW172" s="312"/>
      <c r="BX172" s="312"/>
    </row>
    <row r="173" spans="1:76" ht="15" customHeight="1" x14ac:dyDescent="0.2">
      <c r="A173" s="705"/>
      <c r="B173" s="705"/>
      <c r="C173" s="705"/>
      <c r="D173" s="705"/>
      <c r="E173" s="705"/>
      <c r="F173" s="705"/>
      <c r="G173" s="705"/>
      <c r="H173" s="705"/>
      <c r="I173" s="705"/>
      <c r="J173" s="705"/>
      <c r="K173" s="705"/>
      <c r="L173" s="705"/>
      <c r="M173" s="705"/>
      <c r="N173" s="705"/>
      <c r="O173" s="705"/>
      <c r="P173" s="705"/>
      <c r="Q173" s="705"/>
      <c r="R173" s="705"/>
      <c r="S173" s="705"/>
      <c r="T173" s="705"/>
      <c r="U173" s="705"/>
      <c r="V173" s="705"/>
      <c r="AX173" s="390"/>
      <c r="AY173" s="386"/>
      <c r="AZ173" s="705"/>
      <c r="BA173" s="312"/>
      <c r="BB173" s="312"/>
      <c r="BC173" s="312"/>
      <c r="BD173" s="312"/>
      <c r="BE173" s="312"/>
      <c r="BF173" s="312"/>
      <c r="BG173" s="312"/>
      <c r="BH173" s="312"/>
      <c r="BI173" s="312"/>
      <c r="BJ173" s="312"/>
      <c r="BK173" s="312"/>
      <c r="BL173" s="312"/>
      <c r="BM173" s="312"/>
      <c r="BN173" s="312"/>
      <c r="BO173" s="312"/>
      <c r="BP173" s="312"/>
      <c r="BQ173" s="312"/>
      <c r="BR173" s="312"/>
      <c r="BS173" s="312"/>
      <c r="BT173" s="312"/>
      <c r="BU173" s="312"/>
      <c r="BV173" s="312"/>
      <c r="BW173" s="312"/>
      <c r="BX173" s="312"/>
    </row>
    <row r="174" spans="1:76" ht="15" customHeight="1" x14ac:dyDescent="0.2">
      <c r="A174" s="705"/>
      <c r="B174" s="705"/>
      <c r="C174" s="705"/>
      <c r="D174" s="705"/>
      <c r="E174" s="705"/>
      <c r="F174" s="705"/>
      <c r="G174" s="705"/>
      <c r="H174" s="705"/>
      <c r="I174" s="705"/>
      <c r="J174" s="705"/>
      <c r="K174" s="705"/>
      <c r="L174" s="705"/>
      <c r="M174" s="705"/>
      <c r="N174" s="705"/>
      <c r="O174" s="705"/>
      <c r="P174" s="705"/>
      <c r="Q174" s="705"/>
      <c r="R174" s="705"/>
      <c r="S174" s="705"/>
      <c r="T174" s="705"/>
      <c r="U174" s="705"/>
      <c r="V174" s="705"/>
      <c r="AX174" s="390"/>
      <c r="AY174" s="386"/>
      <c r="AZ174" s="705"/>
      <c r="BA174" s="312"/>
      <c r="BB174" s="312"/>
      <c r="BC174" s="312"/>
      <c r="BD174" s="312"/>
      <c r="BE174" s="312"/>
      <c r="BF174" s="312"/>
      <c r="BG174" s="312"/>
      <c r="BH174" s="312"/>
      <c r="BI174" s="312"/>
      <c r="BJ174" s="312"/>
      <c r="BK174" s="312"/>
      <c r="BL174" s="312"/>
      <c r="BM174" s="312"/>
      <c r="BN174" s="312"/>
      <c r="BO174" s="312"/>
      <c r="BP174" s="312"/>
      <c r="BQ174" s="312"/>
      <c r="BR174" s="312"/>
      <c r="BS174" s="312"/>
      <c r="BT174" s="312"/>
      <c r="BU174" s="312"/>
      <c r="BV174" s="312"/>
      <c r="BW174" s="312"/>
      <c r="BX174" s="312"/>
    </row>
    <row r="175" spans="1:76" ht="15" customHeight="1" x14ac:dyDescent="0.2">
      <c r="A175" s="705"/>
      <c r="B175" s="705"/>
      <c r="C175" s="705"/>
      <c r="D175" s="705"/>
      <c r="E175" s="705"/>
      <c r="F175" s="705"/>
      <c r="G175" s="705"/>
      <c r="H175" s="705"/>
      <c r="I175" s="705"/>
      <c r="J175" s="705"/>
      <c r="K175" s="705"/>
      <c r="L175" s="705"/>
      <c r="M175" s="705"/>
      <c r="N175" s="705"/>
      <c r="O175" s="705"/>
      <c r="P175" s="705"/>
      <c r="Q175" s="705"/>
      <c r="R175" s="705"/>
      <c r="S175" s="705"/>
      <c r="T175" s="705"/>
      <c r="U175" s="705"/>
      <c r="V175" s="705"/>
      <c r="AX175" s="390"/>
      <c r="AY175" s="386"/>
      <c r="AZ175" s="705"/>
      <c r="BA175" s="312"/>
      <c r="BB175" s="312"/>
      <c r="BC175" s="312"/>
      <c r="BD175" s="312"/>
      <c r="BE175" s="312"/>
      <c r="BF175" s="312"/>
      <c r="BG175" s="312"/>
      <c r="BH175" s="312"/>
      <c r="BI175" s="312"/>
      <c r="BJ175" s="312"/>
      <c r="BK175" s="312"/>
      <c r="BL175" s="312"/>
      <c r="BM175" s="312"/>
      <c r="BN175" s="312"/>
      <c r="BO175" s="312"/>
      <c r="BP175" s="312"/>
      <c r="BQ175" s="312"/>
      <c r="BR175" s="312"/>
      <c r="BS175" s="312"/>
      <c r="BT175" s="312"/>
      <c r="BU175" s="312"/>
      <c r="BV175" s="312"/>
      <c r="BW175" s="312"/>
      <c r="BX175" s="312"/>
    </row>
    <row r="176" spans="1:76" ht="15" customHeight="1" x14ac:dyDescent="0.2">
      <c r="A176" s="705"/>
      <c r="B176" s="705"/>
      <c r="C176" s="705"/>
      <c r="D176" s="705"/>
      <c r="E176" s="705"/>
      <c r="F176" s="705"/>
      <c r="G176" s="705"/>
      <c r="H176" s="705"/>
      <c r="I176" s="705"/>
      <c r="J176" s="705"/>
      <c r="K176" s="705"/>
      <c r="L176" s="705"/>
      <c r="M176" s="705"/>
      <c r="N176" s="705"/>
      <c r="O176" s="705"/>
      <c r="P176" s="705"/>
      <c r="Q176" s="705"/>
      <c r="R176" s="705"/>
      <c r="S176" s="705"/>
      <c r="T176" s="705"/>
      <c r="U176" s="705"/>
      <c r="V176" s="705"/>
      <c r="AX176" s="390"/>
      <c r="AY176" s="386"/>
      <c r="AZ176" s="705"/>
      <c r="BA176" s="312"/>
      <c r="BB176" s="312"/>
      <c r="BC176" s="312"/>
      <c r="BD176" s="312"/>
      <c r="BE176" s="312"/>
      <c r="BF176" s="312"/>
      <c r="BG176" s="312"/>
      <c r="BH176" s="312"/>
      <c r="BI176" s="312"/>
      <c r="BJ176" s="312"/>
      <c r="BK176" s="312"/>
      <c r="BL176" s="312"/>
      <c r="BM176" s="312"/>
      <c r="BN176" s="312"/>
      <c r="BO176" s="312"/>
      <c r="BP176" s="312"/>
      <c r="BQ176" s="312"/>
      <c r="BR176" s="312"/>
      <c r="BS176" s="312"/>
      <c r="BT176" s="312"/>
      <c r="BU176" s="312"/>
      <c r="BV176" s="312"/>
      <c r="BW176" s="312"/>
      <c r="BX176" s="312"/>
    </row>
    <row r="177" spans="1:76" ht="15" customHeight="1" x14ac:dyDescent="0.2">
      <c r="A177" s="705"/>
      <c r="B177" s="705"/>
      <c r="C177" s="705"/>
      <c r="D177" s="705"/>
      <c r="E177" s="705"/>
      <c r="F177" s="705"/>
      <c r="G177" s="705"/>
      <c r="H177" s="705"/>
      <c r="I177" s="705"/>
      <c r="J177" s="705"/>
      <c r="K177" s="705"/>
      <c r="L177" s="705"/>
      <c r="M177" s="705"/>
      <c r="N177" s="705"/>
      <c r="O177" s="705"/>
      <c r="P177" s="705"/>
      <c r="Q177" s="705"/>
      <c r="R177" s="705"/>
      <c r="S177" s="705"/>
      <c r="T177" s="705"/>
      <c r="U177" s="705"/>
      <c r="V177" s="705"/>
      <c r="AX177" s="390"/>
      <c r="AY177" s="386"/>
      <c r="AZ177" s="705"/>
      <c r="BA177" s="312"/>
      <c r="BB177" s="312"/>
      <c r="BC177" s="312"/>
      <c r="BD177" s="312"/>
      <c r="BE177" s="312"/>
      <c r="BF177" s="312"/>
      <c r="BG177" s="312"/>
      <c r="BH177" s="312"/>
      <c r="BI177" s="312"/>
      <c r="BJ177" s="312"/>
      <c r="BK177" s="312"/>
      <c r="BL177" s="312"/>
      <c r="BM177" s="312"/>
      <c r="BN177" s="312"/>
      <c r="BO177" s="312"/>
      <c r="BP177" s="312"/>
      <c r="BQ177" s="312"/>
      <c r="BR177" s="312"/>
      <c r="BS177" s="312"/>
      <c r="BT177" s="312"/>
      <c r="BU177" s="312"/>
      <c r="BV177" s="312"/>
      <c r="BW177" s="312"/>
      <c r="BX177" s="312"/>
    </row>
    <row r="178" spans="1:76" ht="15" customHeight="1" x14ac:dyDescent="0.2">
      <c r="A178" s="705"/>
      <c r="B178" s="705"/>
      <c r="C178" s="705"/>
      <c r="D178" s="705"/>
      <c r="E178" s="705"/>
      <c r="F178" s="705"/>
      <c r="G178" s="705"/>
      <c r="H178" s="705"/>
      <c r="I178" s="705"/>
      <c r="J178" s="705"/>
      <c r="K178" s="705"/>
      <c r="L178" s="705"/>
      <c r="M178" s="705"/>
      <c r="N178" s="705"/>
      <c r="O178" s="705"/>
      <c r="P178" s="705"/>
      <c r="Q178" s="705"/>
      <c r="R178" s="705"/>
      <c r="S178" s="705"/>
      <c r="T178" s="705"/>
      <c r="U178" s="705"/>
      <c r="V178" s="705"/>
      <c r="AX178" s="390"/>
      <c r="AY178" s="386"/>
      <c r="AZ178" s="705"/>
      <c r="BA178" s="312"/>
      <c r="BB178" s="312"/>
      <c r="BC178" s="312"/>
      <c r="BD178" s="312"/>
      <c r="BE178" s="312"/>
      <c r="BF178" s="312"/>
      <c r="BG178" s="312"/>
      <c r="BH178" s="312"/>
      <c r="BI178" s="312"/>
      <c r="BJ178" s="312"/>
      <c r="BK178" s="312"/>
      <c r="BL178" s="312"/>
      <c r="BM178" s="312"/>
      <c r="BN178" s="312"/>
      <c r="BO178" s="312"/>
      <c r="BP178" s="312"/>
      <c r="BQ178" s="312"/>
      <c r="BR178" s="312"/>
      <c r="BS178" s="312"/>
      <c r="BT178" s="312"/>
      <c r="BU178" s="312"/>
      <c r="BV178" s="312"/>
      <c r="BW178" s="312"/>
      <c r="BX178" s="312"/>
    </row>
    <row r="179" spans="1:76" ht="15" customHeight="1" x14ac:dyDescent="0.2">
      <c r="A179" s="705"/>
      <c r="B179" s="705"/>
      <c r="C179" s="705"/>
      <c r="D179" s="705"/>
      <c r="E179" s="705"/>
      <c r="F179" s="705"/>
      <c r="G179" s="705"/>
      <c r="H179" s="705"/>
      <c r="I179" s="705"/>
      <c r="J179" s="705"/>
      <c r="K179" s="705"/>
      <c r="L179" s="705"/>
      <c r="M179" s="705"/>
      <c r="N179" s="705"/>
      <c r="O179" s="705"/>
      <c r="P179" s="705"/>
      <c r="Q179" s="705"/>
      <c r="R179" s="705"/>
      <c r="S179" s="705"/>
      <c r="T179" s="705"/>
      <c r="U179" s="705"/>
      <c r="V179" s="705"/>
      <c r="AX179" s="390"/>
      <c r="AY179" s="386"/>
      <c r="AZ179" s="705"/>
      <c r="BA179" s="312"/>
      <c r="BB179" s="312"/>
      <c r="BC179" s="312"/>
      <c r="BD179" s="312"/>
      <c r="BE179" s="312"/>
      <c r="BF179" s="312"/>
      <c r="BG179" s="312"/>
      <c r="BH179" s="312"/>
      <c r="BI179" s="312"/>
      <c r="BJ179" s="312"/>
      <c r="BK179" s="312"/>
      <c r="BL179" s="312"/>
      <c r="BM179" s="312"/>
      <c r="BN179" s="312"/>
      <c r="BO179" s="312"/>
      <c r="BP179" s="312"/>
      <c r="BQ179" s="312"/>
      <c r="BR179" s="312"/>
      <c r="BS179" s="312"/>
      <c r="BT179" s="312"/>
      <c r="BU179" s="312"/>
      <c r="BV179" s="312"/>
      <c r="BW179" s="312"/>
      <c r="BX179" s="312"/>
    </row>
    <row r="180" spans="1:76" ht="15" customHeight="1" x14ac:dyDescent="0.2">
      <c r="A180" s="705"/>
      <c r="B180" s="705"/>
      <c r="C180" s="705"/>
      <c r="D180" s="705"/>
      <c r="E180" s="705"/>
      <c r="F180" s="705"/>
      <c r="G180" s="705"/>
      <c r="H180" s="705"/>
      <c r="I180" s="705"/>
      <c r="J180" s="705"/>
      <c r="K180" s="705"/>
      <c r="L180" s="705"/>
      <c r="M180" s="705"/>
      <c r="N180" s="705"/>
      <c r="O180" s="705"/>
      <c r="P180" s="705"/>
      <c r="Q180" s="705"/>
      <c r="R180" s="705"/>
      <c r="S180" s="705"/>
      <c r="T180" s="705"/>
      <c r="U180" s="705"/>
      <c r="V180" s="705"/>
      <c r="AX180" s="390"/>
      <c r="AY180" s="386"/>
      <c r="AZ180" s="705"/>
      <c r="BA180" s="312"/>
      <c r="BB180" s="312"/>
      <c r="BC180" s="312"/>
      <c r="BD180" s="312"/>
      <c r="BE180" s="312"/>
      <c r="BF180" s="312"/>
      <c r="BG180" s="312"/>
      <c r="BH180" s="312"/>
      <c r="BI180" s="312"/>
      <c r="BJ180" s="312"/>
      <c r="BK180" s="312"/>
      <c r="BL180" s="312"/>
      <c r="BM180" s="312"/>
      <c r="BN180" s="312"/>
      <c r="BO180" s="312"/>
      <c r="BP180" s="312"/>
      <c r="BQ180" s="312"/>
      <c r="BR180" s="312"/>
      <c r="BS180" s="312"/>
      <c r="BT180" s="312"/>
      <c r="BU180" s="312"/>
      <c r="BV180" s="312"/>
      <c r="BW180" s="312"/>
      <c r="BX180" s="312"/>
    </row>
    <row r="181" spans="1:76" ht="15" customHeight="1" x14ac:dyDescent="0.2">
      <c r="A181" s="705"/>
      <c r="B181" s="705"/>
      <c r="C181" s="705"/>
      <c r="D181" s="705"/>
      <c r="E181" s="705"/>
      <c r="F181" s="705"/>
      <c r="G181" s="705"/>
      <c r="H181" s="705"/>
      <c r="I181" s="705"/>
      <c r="J181" s="705"/>
      <c r="K181" s="705"/>
      <c r="L181" s="705"/>
      <c r="M181" s="705"/>
      <c r="N181" s="705"/>
      <c r="O181" s="705"/>
      <c r="P181" s="705"/>
      <c r="Q181" s="705"/>
      <c r="R181" s="705"/>
      <c r="S181" s="705"/>
      <c r="T181" s="705"/>
      <c r="U181" s="705"/>
      <c r="V181" s="705"/>
      <c r="AX181" s="390"/>
      <c r="AY181" s="386"/>
      <c r="AZ181" s="705"/>
      <c r="BA181" s="312"/>
      <c r="BB181" s="312"/>
      <c r="BC181" s="312"/>
      <c r="BD181" s="312"/>
      <c r="BE181" s="312"/>
      <c r="BF181" s="312"/>
      <c r="BG181" s="312"/>
      <c r="BH181" s="312"/>
      <c r="BI181" s="312"/>
      <c r="BJ181" s="312"/>
      <c r="BK181" s="312"/>
      <c r="BL181" s="312"/>
      <c r="BM181" s="312"/>
      <c r="BN181" s="312"/>
      <c r="BO181" s="312"/>
      <c r="BP181" s="312"/>
      <c r="BQ181" s="312"/>
      <c r="BR181" s="312"/>
      <c r="BS181" s="312"/>
      <c r="BT181" s="312"/>
      <c r="BU181" s="312"/>
      <c r="BV181" s="312"/>
      <c r="BW181" s="312"/>
      <c r="BX181" s="312"/>
    </row>
    <row r="182" spans="1:76" ht="15" customHeight="1" x14ac:dyDescent="0.2">
      <c r="A182" s="705"/>
      <c r="B182" s="705"/>
      <c r="C182" s="705"/>
      <c r="D182" s="705"/>
      <c r="E182" s="705"/>
      <c r="F182" s="705"/>
      <c r="G182" s="705"/>
      <c r="H182" s="705"/>
      <c r="I182" s="705"/>
      <c r="J182" s="705"/>
      <c r="K182" s="705"/>
      <c r="L182" s="705"/>
      <c r="M182" s="705"/>
      <c r="N182" s="705"/>
      <c r="O182" s="705"/>
      <c r="P182" s="705"/>
      <c r="Q182" s="705"/>
      <c r="R182" s="705"/>
      <c r="S182" s="705"/>
      <c r="T182" s="705"/>
      <c r="U182" s="705"/>
      <c r="V182" s="705"/>
      <c r="AX182" s="390"/>
      <c r="AY182" s="386"/>
      <c r="AZ182" s="705"/>
      <c r="BA182" s="312"/>
      <c r="BB182" s="312"/>
      <c r="BC182" s="312"/>
      <c r="BD182" s="312"/>
      <c r="BE182" s="312"/>
      <c r="BF182" s="312"/>
      <c r="BG182" s="312"/>
      <c r="BH182" s="312"/>
      <c r="BI182" s="312"/>
      <c r="BJ182" s="312"/>
      <c r="BK182" s="312"/>
      <c r="BL182" s="312"/>
      <c r="BM182" s="312"/>
      <c r="BN182" s="312"/>
      <c r="BO182" s="312"/>
      <c r="BP182" s="312"/>
      <c r="BQ182" s="312"/>
      <c r="BR182" s="312"/>
      <c r="BS182" s="312"/>
      <c r="BT182" s="312"/>
      <c r="BU182" s="312"/>
      <c r="BV182" s="312"/>
      <c r="BW182" s="312"/>
      <c r="BX182" s="312"/>
    </row>
    <row r="183" spans="1:76" ht="15" customHeight="1" x14ac:dyDescent="0.2">
      <c r="A183" s="705"/>
      <c r="B183" s="705"/>
      <c r="C183" s="705"/>
      <c r="D183" s="705"/>
      <c r="E183" s="705"/>
      <c r="F183" s="705"/>
      <c r="G183" s="705"/>
      <c r="H183" s="705"/>
      <c r="I183" s="705"/>
      <c r="J183" s="705"/>
      <c r="K183" s="705"/>
      <c r="L183" s="705"/>
      <c r="M183" s="705"/>
      <c r="N183" s="705"/>
      <c r="O183" s="705"/>
      <c r="P183" s="705"/>
      <c r="Q183" s="705"/>
      <c r="R183" s="705"/>
      <c r="S183" s="705"/>
      <c r="T183" s="705"/>
      <c r="U183" s="705"/>
      <c r="V183" s="705"/>
      <c r="AX183" s="390"/>
      <c r="AY183" s="386"/>
      <c r="AZ183" s="705"/>
      <c r="BA183" s="312"/>
      <c r="BB183" s="312"/>
      <c r="BC183" s="312"/>
      <c r="BD183" s="312"/>
      <c r="BE183" s="312"/>
      <c r="BF183" s="312"/>
      <c r="BG183" s="312"/>
      <c r="BH183" s="312"/>
      <c r="BI183" s="312"/>
      <c r="BJ183" s="312"/>
      <c r="BK183" s="312"/>
      <c r="BL183" s="312"/>
      <c r="BM183" s="312"/>
      <c r="BN183" s="312"/>
      <c r="BO183" s="312"/>
      <c r="BP183" s="312"/>
      <c r="BQ183" s="312"/>
      <c r="BR183" s="312"/>
      <c r="BS183" s="312"/>
      <c r="BT183" s="312"/>
      <c r="BU183" s="312"/>
      <c r="BV183" s="312"/>
      <c r="BW183" s="312"/>
      <c r="BX183" s="312"/>
    </row>
    <row r="184" spans="1:76" ht="15" customHeight="1" x14ac:dyDescent="0.2">
      <c r="A184" s="705"/>
      <c r="B184" s="705"/>
      <c r="C184" s="705"/>
      <c r="D184" s="705"/>
      <c r="E184" s="705"/>
      <c r="F184" s="705"/>
      <c r="G184" s="705"/>
      <c r="H184" s="705"/>
      <c r="I184" s="705"/>
      <c r="J184" s="705"/>
      <c r="K184" s="705"/>
      <c r="L184" s="705"/>
      <c r="M184" s="705"/>
      <c r="N184" s="705"/>
      <c r="O184" s="705"/>
      <c r="P184" s="705"/>
      <c r="Q184" s="705"/>
      <c r="R184" s="705"/>
      <c r="S184" s="705"/>
      <c r="T184" s="705"/>
      <c r="U184" s="705"/>
      <c r="V184" s="705"/>
      <c r="AX184" s="390"/>
      <c r="AY184" s="386"/>
      <c r="AZ184" s="705"/>
      <c r="BA184" s="312"/>
      <c r="BB184" s="312"/>
      <c r="BC184" s="312"/>
      <c r="BD184" s="312"/>
      <c r="BE184" s="312"/>
      <c r="BF184" s="312"/>
      <c r="BG184" s="312"/>
      <c r="BH184" s="312"/>
      <c r="BI184" s="312"/>
      <c r="BJ184" s="312"/>
      <c r="BK184" s="312"/>
      <c r="BL184" s="312"/>
      <c r="BM184" s="312"/>
      <c r="BN184" s="312"/>
      <c r="BO184" s="312"/>
      <c r="BP184" s="312"/>
      <c r="BQ184" s="312"/>
      <c r="BR184" s="312"/>
      <c r="BS184" s="312"/>
      <c r="BT184" s="312"/>
      <c r="BU184" s="312"/>
      <c r="BV184" s="312"/>
      <c r="BW184" s="312"/>
      <c r="BX184" s="312"/>
    </row>
    <row r="185" spans="1:76" ht="15" customHeight="1" x14ac:dyDescent="0.2">
      <c r="A185" s="705"/>
      <c r="B185" s="705"/>
      <c r="C185" s="705"/>
      <c r="D185" s="705"/>
      <c r="E185" s="705"/>
      <c r="F185" s="705"/>
      <c r="G185" s="705"/>
      <c r="H185" s="705"/>
      <c r="I185" s="705"/>
      <c r="J185" s="705"/>
      <c r="K185" s="705"/>
      <c r="L185" s="705"/>
      <c r="M185" s="705"/>
      <c r="N185" s="705"/>
      <c r="O185" s="705"/>
      <c r="P185" s="705"/>
      <c r="Q185" s="705"/>
      <c r="R185" s="705"/>
      <c r="S185" s="705"/>
      <c r="T185" s="705"/>
      <c r="U185" s="705"/>
      <c r="V185" s="705"/>
      <c r="AX185" s="390"/>
      <c r="AY185" s="386"/>
      <c r="AZ185" s="705"/>
      <c r="BA185" s="312"/>
      <c r="BB185" s="312"/>
      <c r="BC185" s="312"/>
      <c r="BD185" s="312"/>
      <c r="BE185" s="312"/>
      <c r="BF185" s="312"/>
      <c r="BG185" s="312"/>
      <c r="BH185" s="312"/>
      <c r="BI185" s="312"/>
      <c r="BJ185" s="312"/>
      <c r="BK185" s="312"/>
      <c r="BL185" s="312"/>
      <c r="BM185" s="312"/>
      <c r="BN185" s="312"/>
      <c r="BO185" s="312"/>
      <c r="BP185" s="312"/>
      <c r="BQ185" s="312"/>
      <c r="BR185" s="312"/>
      <c r="BS185" s="312"/>
      <c r="BT185" s="312"/>
      <c r="BU185" s="312"/>
      <c r="BV185" s="312"/>
      <c r="BW185" s="312"/>
      <c r="BX185" s="312"/>
    </row>
    <row r="186" spans="1:76" ht="15" customHeight="1" x14ac:dyDescent="0.2">
      <c r="A186" s="705"/>
      <c r="B186" s="705"/>
      <c r="C186" s="705"/>
      <c r="D186" s="705"/>
      <c r="E186" s="705"/>
      <c r="F186" s="705"/>
      <c r="G186" s="705"/>
      <c r="H186" s="705"/>
      <c r="I186" s="705"/>
      <c r="J186" s="705"/>
      <c r="K186" s="705"/>
      <c r="L186" s="705"/>
      <c r="M186" s="705"/>
      <c r="N186" s="705"/>
      <c r="O186" s="705"/>
      <c r="P186" s="705"/>
      <c r="Q186" s="705"/>
      <c r="R186" s="705"/>
      <c r="S186" s="705"/>
      <c r="T186" s="705"/>
      <c r="U186" s="705"/>
      <c r="V186" s="705"/>
      <c r="AX186" s="390"/>
      <c r="AY186" s="386"/>
      <c r="AZ186" s="705"/>
      <c r="BA186" s="312"/>
      <c r="BB186" s="312"/>
      <c r="BC186" s="312"/>
      <c r="BD186" s="312"/>
      <c r="BE186" s="312"/>
      <c r="BF186" s="312"/>
      <c r="BG186" s="312"/>
      <c r="BH186" s="312"/>
      <c r="BI186" s="312"/>
      <c r="BJ186" s="312"/>
      <c r="BK186" s="312"/>
      <c r="BL186" s="312"/>
      <c r="BM186" s="312"/>
      <c r="BN186" s="312"/>
      <c r="BO186" s="312"/>
      <c r="BP186" s="312"/>
      <c r="BQ186" s="312"/>
      <c r="BR186" s="312"/>
      <c r="BS186" s="312"/>
      <c r="BT186" s="312"/>
      <c r="BU186" s="312"/>
      <c r="BV186" s="312"/>
      <c r="BW186" s="312"/>
      <c r="BX186" s="312"/>
    </row>
    <row r="187" spans="1:76" ht="15" customHeight="1" x14ac:dyDescent="0.2">
      <c r="A187" s="705"/>
      <c r="B187" s="705"/>
      <c r="C187" s="705"/>
      <c r="D187" s="705"/>
      <c r="E187" s="705"/>
      <c r="F187" s="705"/>
      <c r="G187" s="705"/>
      <c r="H187" s="705"/>
      <c r="I187" s="705"/>
      <c r="J187" s="705"/>
      <c r="K187" s="705"/>
      <c r="L187" s="705"/>
      <c r="M187" s="705"/>
      <c r="N187" s="705"/>
      <c r="O187" s="705"/>
      <c r="P187" s="705"/>
      <c r="Q187" s="705"/>
      <c r="R187" s="705"/>
      <c r="S187" s="705"/>
      <c r="T187" s="705"/>
      <c r="U187" s="705"/>
      <c r="V187" s="705"/>
      <c r="AX187" s="390"/>
      <c r="AY187" s="386"/>
      <c r="AZ187" s="705"/>
      <c r="BA187" s="312"/>
      <c r="BB187" s="312"/>
      <c r="BC187" s="312"/>
      <c r="BD187" s="312"/>
      <c r="BE187" s="312"/>
      <c r="BF187" s="312"/>
      <c r="BG187" s="312"/>
      <c r="BH187" s="312"/>
      <c r="BI187" s="312"/>
      <c r="BJ187" s="312"/>
      <c r="BK187" s="312"/>
      <c r="BL187" s="312"/>
      <c r="BM187" s="312"/>
      <c r="BN187" s="312"/>
      <c r="BO187" s="312"/>
      <c r="BP187" s="312"/>
      <c r="BQ187" s="312"/>
      <c r="BR187" s="312"/>
      <c r="BS187" s="312"/>
      <c r="BT187" s="312"/>
      <c r="BU187" s="312"/>
      <c r="BV187" s="312"/>
      <c r="BW187" s="312"/>
      <c r="BX187" s="312"/>
    </row>
    <row r="188" spans="1:76" ht="15" customHeight="1" x14ac:dyDescent="0.2">
      <c r="A188" s="705"/>
      <c r="B188" s="705"/>
      <c r="C188" s="705"/>
      <c r="D188" s="705"/>
      <c r="E188" s="705"/>
      <c r="F188" s="705"/>
      <c r="G188" s="705"/>
      <c r="H188" s="705"/>
      <c r="I188" s="705"/>
      <c r="J188" s="705"/>
      <c r="K188" s="705"/>
      <c r="L188" s="705"/>
      <c r="M188" s="705"/>
      <c r="N188" s="705"/>
      <c r="O188" s="705"/>
      <c r="P188" s="705"/>
      <c r="Q188" s="705"/>
      <c r="R188" s="705"/>
      <c r="S188" s="705"/>
      <c r="T188" s="705"/>
      <c r="U188" s="705"/>
      <c r="V188" s="705"/>
      <c r="AX188" s="390"/>
      <c r="AY188" s="386"/>
      <c r="AZ188" s="705"/>
      <c r="BA188" s="312"/>
      <c r="BB188" s="312"/>
      <c r="BC188" s="312"/>
      <c r="BD188" s="312"/>
      <c r="BE188" s="312"/>
      <c r="BF188" s="312"/>
      <c r="BG188" s="312"/>
      <c r="BH188" s="312"/>
      <c r="BI188" s="312"/>
      <c r="BJ188" s="312"/>
      <c r="BK188" s="312"/>
      <c r="BL188" s="312"/>
      <c r="BM188" s="312"/>
      <c r="BN188" s="312"/>
      <c r="BO188" s="312"/>
      <c r="BP188" s="312"/>
      <c r="BQ188" s="312"/>
      <c r="BR188" s="312"/>
      <c r="BS188" s="312"/>
      <c r="BT188" s="312"/>
      <c r="BU188" s="312"/>
      <c r="BV188" s="312"/>
      <c r="BW188" s="312"/>
      <c r="BX188" s="312"/>
    </row>
    <row r="189" spans="1:76" ht="15" customHeight="1" x14ac:dyDescent="0.2">
      <c r="A189" s="705"/>
      <c r="B189" s="705"/>
      <c r="C189" s="705"/>
      <c r="D189" s="705"/>
      <c r="E189" s="705"/>
      <c r="F189" s="705"/>
      <c r="G189" s="705"/>
      <c r="H189" s="705"/>
      <c r="I189" s="705"/>
      <c r="J189" s="705"/>
      <c r="K189" s="705"/>
      <c r="L189" s="705"/>
      <c r="M189" s="705"/>
      <c r="N189" s="705"/>
      <c r="O189" s="705"/>
      <c r="P189" s="705"/>
      <c r="Q189" s="705"/>
      <c r="R189" s="705"/>
      <c r="S189" s="705"/>
      <c r="T189" s="705"/>
      <c r="U189" s="705"/>
      <c r="V189" s="705"/>
      <c r="AX189" s="390"/>
      <c r="AY189" s="386"/>
      <c r="AZ189" s="705"/>
      <c r="BA189" s="312"/>
      <c r="BB189" s="312"/>
      <c r="BC189" s="312"/>
      <c r="BD189" s="312"/>
      <c r="BE189" s="312"/>
      <c r="BF189" s="312"/>
      <c r="BG189" s="312"/>
      <c r="BH189" s="312"/>
      <c r="BI189" s="312"/>
      <c r="BJ189" s="312"/>
      <c r="BK189" s="312"/>
      <c r="BL189" s="312"/>
      <c r="BM189" s="312"/>
      <c r="BN189" s="312"/>
      <c r="BO189" s="312"/>
      <c r="BP189" s="312"/>
      <c r="BQ189" s="312"/>
      <c r="BR189" s="312"/>
      <c r="BS189" s="312"/>
      <c r="BT189" s="312"/>
      <c r="BU189" s="312"/>
      <c r="BV189" s="312"/>
      <c r="BW189" s="312"/>
      <c r="BX189" s="312"/>
    </row>
    <row r="190" spans="1:76" ht="15" customHeight="1" x14ac:dyDescent="0.2">
      <c r="A190" s="705"/>
      <c r="B190" s="705"/>
      <c r="C190" s="705"/>
      <c r="D190" s="705"/>
      <c r="E190" s="705"/>
      <c r="F190" s="705"/>
      <c r="G190" s="705"/>
      <c r="H190" s="705"/>
      <c r="I190" s="705"/>
      <c r="J190" s="705"/>
      <c r="K190" s="705"/>
      <c r="L190" s="705"/>
      <c r="M190" s="705"/>
      <c r="N190" s="705"/>
      <c r="O190" s="705"/>
      <c r="P190" s="705"/>
      <c r="Q190" s="705"/>
      <c r="R190" s="705"/>
      <c r="S190" s="705"/>
      <c r="T190" s="705"/>
      <c r="U190" s="705"/>
      <c r="V190" s="705"/>
      <c r="AX190" s="390"/>
      <c r="AY190" s="386"/>
      <c r="AZ190" s="705"/>
      <c r="BA190" s="312"/>
      <c r="BB190" s="312"/>
      <c r="BC190" s="312"/>
      <c r="BD190" s="312"/>
      <c r="BE190" s="312"/>
      <c r="BF190" s="312"/>
      <c r="BG190" s="312"/>
      <c r="BH190" s="312"/>
      <c r="BI190" s="312"/>
      <c r="BJ190" s="312"/>
      <c r="BK190" s="312"/>
      <c r="BL190" s="312"/>
      <c r="BM190" s="312"/>
      <c r="BN190" s="312"/>
      <c r="BO190" s="312"/>
      <c r="BP190" s="312"/>
      <c r="BQ190" s="312"/>
      <c r="BR190" s="312"/>
      <c r="BS190" s="312"/>
      <c r="BT190" s="312"/>
      <c r="BU190" s="312"/>
      <c r="BV190" s="312"/>
      <c r="BW190" s="312"/>
      <c r="BX190" s="312"/>
    </row>
    <row r="191" spans="1:76" ht="15" customHeight="1" x14ac:dyDescent="0.2">
      <c r="A191" s="705"/>
      <c r="B191" s="705"/>
      <c r="C191" s="705"/>
      <c r="D191" s="705"/>
      <c r="E191" s="705"/>
      <c r="F191" s="705"/>
      <c r="G191" s="705"/>
      <c r="H191" s="705"/>
      <c r="I191" s="705"/>
      <c r="J191" s="705"/>
      <c r="K191" s="705"/>
      <c r="L191" s="705"/>
      <c r="M191" s="705"/>
      <c r="N191" s="705"/>
      <c r="O191" s="705"/>
      <c r="P191" s="705"/>
      <c r="Q191" s="705"/>
      <c r="R191" s="705"/>
      <c r="S191" s="705"/>
      <c r="T191" s="705"/>
      <c r="U191" s="705"/>
      <c r="V191" s="705"/>
      <c r="AX191" s="390"/>
      <c r="AY191" s="386"/>
      <c r="AZ191" s="705"/>
      <c r="BA191" s="312"/>
      <c r="BB191" s="312"/>
      <c r="BC191" s="312"/>
      <c r="BD191" s="312"/>
      <c r="BE191" s="312"/>
      <c r="BF191" s="312"/>
      <c r="BG191" s="312"/>
      <c r="BH191" s="312"/>
      <c r="BI191" s="312"/>
      <c r="BJ191" s="312"/>
      <c r="BK191" s="312"/>
      <c r="BL191" s="312"/>
      <c r="BM191" s="312"/>
      <c r="BN191" s="312"/>
      <c r="BO191" s="312"/>
      <c r="BP191" s="312"/>
      <c r="BQ191" s="312"/>
      <c r="BR191" s="312"/>
      <c r="BS191" s="312"/>
      <c r="BT191" s="312"/>
      <c r="BU191" s="312"/>
      <c r="BV191" s="312"/>
      <c r="BW191" s="312"/>
      <c r="BX191" s="312"/>
    </row>
    <row r="192" spans="1:76" ht="15" customHeight="1" x14ac:dyDescent="0.2">
      <c r="A192" s="705"/>
      <c r="B192" s="705"/>
      <c r="C192" s="705"/>
      <c r="D192" s="705"/>
      <c r="E192" s="705"/>
      <c r="F192" s="705"/>
      <c r="G192" s="705"/>
      <c r="H192" s="705"/>
      <c r="I192" s="705"/>
      <c r="J192" s="705"/>
      <c r="K192" s="705"/>
      <c r="L192" s="705"/>
      <c r="M192" s="705"/>
      <c r="N192" s="705"/>
      <c r="O192" s="705"/>
      <c r="P192" s="705"/>
      <c r="Q192" s="705"/>
      <c r="R192" s="705"/>
      <c r="S192" s="705"/>
      <c r="T192" s="705"/>
      <c r="U192" s="705"/>
      <c r="V192" s="705"/>
      <c r="AX192" s="390"/>
      <c r="AY192" s="386"/>
      <c r="AZ192" s="705"/>
      <c r="BA192" s="312"/>
      <c r="BB192" s="312"/>
      <c r="BC192" s="312"/>
      <c r="BD192" s="312"/>
      <c r="BE192" s="312"/>
      <c r="BF192" s="312"/>
      <c r="BG192" s="312"/>
      <c r="BH192" s="312"/>
      <c r="BI192" s="312"/>
      <c r="BJ192" s="312"/>
      <c r="BK192" s="312"/>
      <c r="BL192" s="312"/>
      <c r="BM192" s="312"/>
      <c r="BN192" s="312"/>
      <c r="BO192" s="312"/>
      <c r="BP192" s="312"/>
      <c r="BQ192" s="312"/>
      <c r="BR192" s="312"/>
      <c r="BS192" s="312"/>
      <c r="BT192" s="312"/>
      <c r="BU192" s="312"/>
      <c r="BV192" s="312"/>
      <c r="BW192" s="312"/>
      <c r="BX192" s="312"/>
    </row>
    <row r="193" spans="1:76" ht="15" customHeight="1" x14ac:dyDescent="0.2">
      <c r="A193" s="705"/>
      <c r="B193" s="705"/>
      <c r="C193" s="705"/>
      <c r="D193" s="705"/>
      <c r="E193" s="705"/>
      <c r="F193" s="705"/>
      <c r="G193" s="705"/>
      <c r="H193" s="705"/>
      <c r="I193" s="705"/>
      <c r="J193" s="705"/>
      <c r="K193" s="705"/>
      <c r="L193" s="705"/>
      <c r="M193" s="705"/>
      <c r="N193" s="705"/>
      <c r="O193" s="705"/>
      <c r="P193" s="705"/>
      <c r="Q193" s="705"/>
      <c r="R193" s="705"/>
      <c r="S193" s="705"/>
      <c r="T193" s="705"/>
      <c r="U193" s="705"/>
      <c r="V193" s="705"/>
      <c r="AX193" s="390"/>
      <c r="AY193" s="386"/>
      <c r="AZ193" s="705"/>
      <c r="BA193" s="312"/>
      <c r="BB193" s="312"/>
      <c r="BC193" s="312"/>
      <c r="BD193" s="312"/>
      <c r="BE193" s="312"/>
      <c r="BF193" s="312"/>
      <c r="BG193" s="312"/>
      <c r="BH193" s="312"/>
      <c r="BI193" s="312"/>
      <c r="BJ193" s="312"/>
      <c r="BK193" s="312"/>
      <c r="BL193" s="312"/>
      <c r="BM193" s="312"/>
      <c r="BN193" s="312"/>
      <c r="BO193" s="312"/>
      <c r="BP193" s="312"/>
      <c r="BQ193" s="312"/>
      <c r="BR193" s="312"/>
      <c r="BS193" s="312"/>
      <c r="BT193" s="312"/>
      <c r="BU193" s="312"/>
      <c r="BV193" s="312"/>
      <c r="BW193" s="312"/>
      <c r="BX193" s="312"/>
    </row>
    <row r="194" spans="1:76" ht="15" customHeight="1" x14ac:dyDescent="0.2">
      <c r="A194" s="705"/>
      <c r="B194" s="705"/>
      <c r="C194" s="705"/>
      <c r="D194" s="705"/>
      <c r="E194" s="705"/>
      <c r="F194" s="705"/>
      <c r="G194" s="705"/>
      <c r="H194" s="705"/>
      <c r="I194" s="705"/>
      <c r="J194" s="705"/>
      <c r="K194" s="705"/>
      <c r="L194" s="705"/>
      <c r="M194" s="705"/>
      <c r="N194" s="705"/>
      <c r="O194" s="705"/>
      <c r="P194" s="705"/>
      <c r="Q194" s="705"/>
      <c r="R194" s="705"/>
      <c r="S194" s="705"/>
      <c r="T194" s="705"/>
      <c r="U194" s="705"/>
      <c r="V194" s="705"/>
      <c r="AX194" s="390"/>
      <c r="AY194" s="386"/>
      <c r="AZ194" s="705"/>
      <c r="BA194" s="312"/>
      <c r="BB194" s="312"/>
      <c r="BC194" s="312"/>
      <c r="BD194" s="312"/>
      <c r="BE194" s="312"/>
      <c r="BF194" s="312"/>
      <c r="BG194" s="312"/>
      <c r="BH194" s="312"/>
      <c r="BI194" s="312"/>
      <c r="BJ194" s="312"/>
      <c r="BK194" s="312"/>
      <c r="BL194" s="312"/>
      <c r="BM194" s="312"/>
      <c r="BN194" s="312"/>
      <c r="BO194" s="312"/>
      <c r="BP194" s="312"/>
      <c r="BQ194" s="312"/>
      <c r="BR194" s="312"/>
      <c r="BS194" s="312"/>
      <c r="BT194" s="312"/>
      <c r="BU194" s="312"/>
      <c r="BV194" s="312"/>
      <c r="BW194" s="312"/>
      <c r="BX194" s="312"/>
    </row>
    <row r="195" spans="1:76" ht="15" customHeight="1" x14ac:dyDescent="0.2">
      <c r="A195" s="705"/>
      <c r="B195" s="705"/>
      <c r="C195" s="705"/>
      <c r="D195" s="705"/>
      <c r="E195" s="705"/>
      <c r="F195" s="705"/>
      <c r="G195" s="705"/>
      <c r="H195" s="705"/>
      <c r="I195" s="705"/>
      <c r="J195" s="705"/>
      <c r="K195" s="705"/>
      <c r="L195" s="705"/>
      <c r="M195" s="705"/>
      <c r="N195" s="705"/>
      <c r="O195" s="705"/>
      <c r="P195" s="705"/>
      <c r="Q195" s="705"/>
      <c r="R195" s="705"/>
      <c r="S195" s="705"/>
      <c r="T195" s="705"/>
      <c r="U195" s="705"/>
      <c r="V195" s="705"/>
      <c r="AX195" s="390"/>
      <c r="AY195" s="386"/>
      <c r="AZ195" s="705"/>
      <c r="BA195" s="312"/>
      <c r="BB195" s="312"/>
      <c r="BC195" s="312"/>
      <c r="BD195" s="312"/>
      <c r="BE195" s="312"/>
      <c r="BF195" s="312"/>
      <c r="BG195" s="312"/>
      <c r="BH195" s="312"/>
      <c r="BI195" s="312"/>
      <c r="BJ195" s="312"/>
      <c r="BK195" s="312"/>
      <c r="BL195" s="312"/>
      <c r="BM195" s="312"/>
      <c r="BN195" s="312"/>
      <c r="BO195" s="312"/>
      <c r="BP195" s="312"/>
      <c r="BQ195" s="312"/>
      <c r="BR195" s="312"/>
      <c r="BS195" s="312"/>
      <c r="BT195" s="312"/>
      <c r="BU195" s="312"/>
      <c r="BV195" s="312"/>
      <c r="BW195" s="312"/>
      <c r="BX195" s="312"/>
    </row>
    <row r="196" spans="1:76" ht="15" customHeight="1" x14ac:dyDescent="0.2">
      <c r="A196" s="705"/>
      <c r="B196" s="705"/>
      <c r="C196" s="705"/>
      <c r="D196" s="705"/>
      <c r="E196" s="705"/>
      <c r="F196" s="705"/>
      <c r="G196" s="705"/>
      <c r="H196" s="705"/>
      <c r="I196" s="705"/>
      <c r="J196" s="705"/>
      <c r="K196" s="705"/>
      <c r="L196" s="705"/>
      <c r="M196" s="705"/>
      <c r="N196" s="705"/>
      <c r="O196" s="705"/>
      <c r="P196" s="705"/>
      <c r="Q196" s="705"/>
      <c r="R196" s="705"/>
      <c r="S196" s="705"/>
      <c r="T196" s="705"/>
      <c r="U196" s="705"/>
      <c r="V196" s="705"/>
      <c r="AX196" s="390"/>
      <c r="AY196" s="386"/>
      <c r="AZ196" s="705"/>
      <c r="BA196" s="312"/>
      <c r="BB196" s="312"/>
      <c r="BC196" s="312"/>
      <c r="BD196" s="312"/>
      <c r="BE196" s="312"/>
      <c r="BF196" s="312"/>
      <c r="BG196" s="312"/>
      <c r="BH196" s="312"/>
      <c r="BI196" s="312"/>
      <c r="BJ196" s="312"/>
      <c r="BK196" s="312"/>
      <c r="BL196" s="312"/>
      <c r="BM196" s="312"/>
      <c r="BN196" s="312"/>
      <c r="BO196" s="312"/>
      <c r="BP196" s="312"/>
      <c r="BQ196" s="312"/>
      <c r="BR196" s="312"/>
      <c r="BS196" s="312"/>
      <c r="BT196" s="312"/>
      <c r="BU196" s="312"/>
      <c r="BV196" s="312"/>
      <c r="BW196" s="312"/>
      <c r="BX196" s="312"/>
    </row>
    <row r="197" spans="1:76" ht="15" customHeight="1" x14ac:dyDescent="0.2">
      <c r="A197" s="705"/>
      <c r="B197" s="705"/>
      <c r="C197" s="705"/>
      <c r="D197" s="705"/>
      <c r="E197" s="705"/>
      <c r="F197" s="705"/>
      <c r="G197" s="705"/>
      <c r="H197" s="705"/>
      <c r="I197" s="705"/>
      <c r="J197" s="705"/>
      <c r="K197" s="705"/>
      <c r="L197" s="705"/>
      <c r="M197" s="705"/>
      <c r="N197" s="705"/>
      <c r="O197" s="705"/>
      <c r="P197" s="705"/>
      <c r="Q197" s="705"/>
      <c r="R197" s="705"/>
      <c r="S197" s="705"/>
      <c r="T197" s="705"/>
      <c r="U197" s="705"/>
      <c r="V197" s="705"/>
      <c r="AX197" s="390"/>
      <c r="AY197" s="386"/>
      <c r="AZ197" s="705"/>
      <c r="BA197" s="312"/>
      <c r="BB197" s="312"/>
      <c r="BC197" s="312"/>
      <c r="BD197" s="312"/>
      <c r="BE197" s="312"/>
      <c r="BF197" s="312"/>
      <c r="BG197" s="312"/>
      <c r="BH197" s="312"/>
      <c r="BI197" s="312"/>
      <c r="BJ197" s="312"/>
      <c r="BK197" s="312"/>
      <c r="BL197" s="312"/>
      <c r="BM197" s="312"/>
      <c r="BN197" s="312"/>
      <c r="BO197" s="312"/>
      <c r="BP197" s="312"/>
      <c r="BQ197" s="312"/>
      <c r="BR197" s="312"/>
      <c r="BS197" s="312"/>
      <c r="BT197" s="312"/>
      <c r="BU197" s="312"/>
      <c r="BV197" s="312"/>
      <c r="BW197" s="312"/>
      <c r="BX197" s="312"/>
    </row>
    <row r="198" spans="1:76" ht="15" customHeight="1" x14ac:dyDescent="0.2">
      <c r="A198" s="705"/>
      <c r="B198" s="705"/>
      <c r="C198" s="705"/>
      <c r="D198" s="705"/>
      <c r="E198" s="705"/>
      <c r="F198" s="705"/>
      <c r="G198" s="705"/>
      <c r="H198" s="705"/>
      <c r="I198" s="705"/>
      <c r="J198" s="705"/>
      <c r="K198" s="705"/>
      <c r="L198" s="705"/>
      <c r="M198" s="705"/>
      <c r="N198" s="705"/>
      <c r="O198" s="705"/>
      <c r="P198" s="705"/>
      <c r="Q198" s="705"/>
      <c r="R198" s="705"/>
      <c r="S198" s="705"/>
      <c r="T198" s="705"/>
      <c r="U198" s="705"/>
      <c r="V198" s="705"/>
      <c r="AX198" s="390"/>
      <c r="AY198" s="386"/>
      <c r="AZ198" s="705"/>
      <c r="BA198" s="312"/>
      <c r="BB198" s="312"/>
      <c r="BC198" s="312"/>
      <c r="BD198" s="312"/>
      <c r="BE198" s="312"/>
      <c r="BF198" s="312"/>
      <c r="BG198" s="312"/>
      <c r="BH198" s="312"/>
      <c r="BI198" s="312"/>
      <c r="BJ198" s="312"/>
      <c r="BK198" s="312"/>
      <c r="BL198" s="312"/>
      <c r="BM198" s="312"/>
      <c r="BN198" s="312"/>
      <c r="BO198" s="312"/>
      <c r="BP198" s="312"/>
      <c r="BQ198" s="312"/>
      <c r="BR198" s="312"/>
      <c r="BS198" s="312"/>
      <c r="BT198" s="312"/>
      <c r="BU198" s="312"/>
      <c r="BV198" s="312"/>
      <c r="BW198" s="312"/>
      <c r="BX198" s="312"/>
    </row>
    <row r="199" spans="1:76" ht="15" customHeight="1" x14ac:dyDescent="0.2">
      <c r="A199" s="705"/>
      <c r="B199" s="705"/>
      <c r="C199" s="705"/>
      <c r="D199" s="705"/>
      <c r="E199" s="705"/>
      <c r="F199" s="705"/>
      <c r="G199" s="705"/>
      <c r="H199" s="705"/>
      <c r="I199" s="705"/>
      <c r="J199" s="705"/>
      <c r="K199" s="705"/>
      <c r="L199" s="705"/>
      <c r="M199" s="705"/>
      <c r="N199" s="705"/>
      <c r="O199" s="705"/>
      <c r="P199" s="705"/>
      <c r="Q199" s="705"/>
      <c r="R199" s="705"/>
      <c r="S199" s="705"/>
      <c r="T199" s="705"/>
      <c r="U199" s="705"/>
      <c r="V199" s="705"/>
      <c r="AX199" s="390"/>
      <c r="AY199" s="386"/>
      <c r="AZ199" s="705"/>
      <c r="BA199" s="312"/>
      <c r="BB199" s="312"/>
      <c r="BC199" s="312"/>
      <c r="BD199" s="312"/>
      <c r="BE199" s="312"/>
      <c r="BF199" s="312"/>
      <c r="BG199" s="312"/>
      <c r="BH199" s="312"/>
      <c r="BI199" s="312"/>
      <c r="BJ199" s="312"/>
      <c r="BK199" s="312"/>
      <c r="BL199" s="312"/>
      <c r="BM199" s="312"/>
      <c r="BN199" s="312"/>
      <c r="BO199" s="312"/>
      <c r="BP199" s="312"/>
      <c r="BQ199" s="312"/>
      <c r="BR199" s="312"/>
      <c r="BS199" s="312"/>
      <c r="BT199" s="312"/>
      <c r="BU199" s="312"/>
      <c r="BV199" s="312"/>
      <c r="BW199" s="312"/>
      <c r="BX199" s="312"/>
    </row>
    <row r="200" spans="1:76" ht="15" customHeight="1" x14ac:dyDescent="0.2">
      <c r="A200" s="705"/>
      <c r="B200" s="705"/>
      <c r="C200" s="705"/>
      <c r="D200" s="705"/>
      <c r="E200" s="705"/>
      <c r="F200" s="705"/>
      <c r="G200" s="705"/>
      <c r="H200" s="705"/>
      <c r="I200" s="705"/>
      <c r="J200" s="705"/>
      <c r="K200" s="705"/>
      <c r="L200" s="705"/>
      <c r="M200" s="705"/>
      <c r="N200" s="705"/>
      <c r="O200" s="705"/>
      <c r="P200" s="705"/>
      <c r="Q200" s="705"/>
      <c r="R200" s="705"/>
      <c r="S200" s="705"/>
      <c r="T200" s="705"/>
      <c r="U200" s="705"/>
      <c r="V200" s="705"/>
      <c r="AX200" s="390"/>
      <c r="AY200" s="386"/>
      <c r="AZ200" s="705"/>
      <c r="BA200" s="312"/>
      <c r="BB200" s="312"/>
      <c r="BC200" s="312"/>
      <c r="BD200" s="312"/>
      <c r="BE200" s="312"/>
      <c r="BF200" s="312"/>
      <c r="BG200" s="312"/>
      <c r="BH200" s="312"/>
      <c r="BI200" s="312"/>
      <c r="BJ200" s="312"/>
      <c r="BK200" s="312"/>
      <c r="BL200" s="312"/>
      <c r="BM200" s="312"/>
      <c r="BN200" s="312"/>
      <c r="BO200" s="312"/>
      <c r="BP200" s="312"/>
      <c r="BQ200" s="312"/>
      <c r="BR200" s="312"/>
      <c r="BS200" s="312"/>
      <c r="BT200" s="312"/>
      <c r="BU200" s="312"/>
      <c r="BV200" s="312"/>
      <c r="BW200" s="312"/>
      <c r="BX200" s="312"/>
    </row>
    <row r="201" spans="1:76" ht="15" customHeight="1" x14ac:dyDescent="0.2">
      <c r="A201" s="705"/>
      <c r="B201" s="705"/>
      <c r="C201" s="705"/>
      <c r="D201" s="705"/>
      <c r="E201" s="705"/>
      <c r="F201" s="705"/>
      <c r="G201" s="705"/>
      <c r="H201" s="705"/>
      <c r="I201" s="705"/>
      <c r="J201" s="705"/>
      <c r="K201" s="705"/>
      <c r="L201" s="705"/>
      <c r="M201" s="705"/>
      <c r="N201" s="705"/>
      <c r="O201" s="705"/>
      <c r="P201" s="705"/>
      <c r="Q201" s="705"/>
      <c r="R201" s="705"/>
      <c r="S201" s="705"/>
      <c r="T201" s="705"/>
      <c r="U201" s="705"/>
      <c r="V201" s="705"/>
      <c r="AX201" s="390"/>
      <c r="AY201" s="386"/>
      <c r="AZ201" s="705"/>
      <c r="BA201" s="312"/>
      <c r="BB201" s="312"/>
      <c r="BC201" s="312"/>
      <c r="BD201" s="312"/>
      <c r="BE201" s="312"/>
      <c r="BF201" s="312"/>
      <c r="BG201" s="312"/>
      <c r="BH201" s="312"/>
      <c r="BI201" s="312"/>
      <c r="BJ201" s="312"/>
      <c r="BK201" s="312"/>
      <c r="BL201" s="312"/>
      <c r="BM201" s="312"/>
      <c r="BN201" s="312"/>
      <c r="BO201" s="312"/>
      <c r="BP201" s="312"/>
      <c r="BQ201" s="312"/>
      <c r="BR201" s="312"/>
      <c r="BS201" s="312"/>
      <c r="BT201" s="312"/>
      <c r="BU201" s="312"/>
      <c r="BV201" s="312"/>
      <c r="BW201" s="312"/>
      <c r="BX201" s="312"/>
    </row>
    <row r="202" spans="1:76" ht="15" customHeight="1" x14ac:dyDescent="0.2">
      <c r="A202" s="705"/>
      <c r="B202" s="705"/>
      <c r="C202" s="705"/>
      <c r="D202" s="705"/>
      <c r="E202" s="705"/>
      <c r="F202" s="705"/>
      <c r="G202" s="705"/>
      <c r="H202" s="705"/>
      <c r="I202" s="705"/>
      <c r="J202" s="705"/>
      <c r="K202" s="705"/>
      <c r="L202" s="705"/>
      <c r="M202" s="705"/>
      <c r="N202" s="705"/>
      <c r="O202" s="705"/>
      <c r="P202" s="705"/>
      <c r="Q202" s="705"/>
      <c r="R202" s="705"/>
      <c r="S202" s="705"/>
      <c r="T202" s="705"/>
      <c r="U202" s="705"/>
      <c r="V202" s="705"/>
      <c r="AX202" s="390"/>
      <c r="AY202" s="386"/>
      <c r="AZ202" s="705"/>
      <c r="BA202" s="312"/>
      <c r="BB202" s="312"/>
      <c r="BC202" s="312"/>
      <c r="BD202" s="312"/>
      <c r="BE202" s="312"/>
      <c r="BF202" s="312"/>
      <c r="BG202" s="312"/>
      <c r="BH202" s="312"/>
      <c r="BI202" s="312"/>
      <c r="BJ202" s="312"/>
      <c r="BK202" s="312"/>
      <c r="BL202" s="312"/>
      <c r="BM202" s="312"/>
      <c r="BN202" s="312"/>
      <c r="BO202" s="312"/>
      <c r="BP202" s="312"/>
      <c r="BQ202" s="312"/>
      <c r="BR202" s="312"/>
      <c r="BS202" s="312"/>
      <c r="BT202" s="312"/>
      <c r="BU202" s="312"/>
      <c r="BV202" s="312"/>
      <c r="BW202" s="312"/>
      <c r="BX202" s="312"/>
    </row>
    <row r="203" spans="1:76" ht="15" customHeight="1" x14ac:dyDescent="0.2">
      <c r="A203" s="705"/>
      <c r="B203" s="705"/>
      <c r="C203" s="705"/>
      <c r="D203" s="705"/>
      <c r="E203" s="705"/>
      <c r="F203" s="705"/>
      <c r="G203" s="705"/>
      <c r="H203" s="705"/>
      <c r="I203" s="705"/>
      <c r="J203" s="705"/>
      <c r="K203" s="705"/>
      <c r="L203" s="705"/>
      <c r="M203" s="705"/>
      <c r="N203" s="705"/>
      <c r="O203" s="705"/>
      <c r="P203" s="705"/>
      <c r="Q203" s="705"/>
      <c r="R203" s="705"/>
      <c r="S203" s="705"/>
      <c r="T203" s="705"/>
      <c r="U203" s="705"/>
      <c r="V203" s="705"/>
      <c r="AX203" s="390"/>
      <c r="AY203" s="386"/>
      <c r="AZ203" s="705"/>
      <c r="BA203" s="312"/>
      <c r="BB203" s="312"/>
      <c r="BC203" s="312"/>
      <c r="BD203" s="312"/>
      <c r="BE203" s="312"/>
      <c r="BF203" s="312"/>
      <c r="BG203" s="312"/>
      <c r="BH203" s="312"/>
      <c r="BI203" s="312"/>
      <c r="BJ203" s="312"/>
      <c r="BK203" s="312"/>
      <c r="BL203" s="312"/>
      <c r="BM203" s="312"/>
      <c r="BN203" s="312"/>
      <c r="BO203" s="312"/>
      <c r="BP203" s="312"/>
      <c r="BQ203" s="312"/>
      <c r="BR203" s="312"/>
      <c r="BS203" s="312"/>
      <c r="BT203" s="312"/>
      <c r="BU203" s="312"/>
      <c r="BV203" s="312"/>
      <c r="BW203" s="312"/>
      <c r="BX203" s="312"/>
    </row>
    <row r="204" spans="1:76" ht="15" customHeight="1" x14ac:dyDescent="0.2">
      <c r="A204" s="705"/>
      <c r="B204" s="705"/>
      <c r="C204" s="705"/>
      <c r="D204" s="705"/>
      <c r="E204" s="705"/>
      <c r="F204" s="705"/>
      <c r="G204" s="705"/>
      <c r="H204" s="705"/>
      <c r="I204" s="705"/>
      <c r="J204" s="705"/>
      <c r="K204" s="705"/>
      <c r="L204" s="705"/>
      <c r="M204" s="705"/>
      <c r="N204" s="705"/>
      <c r="O204" s="705"/>
      <c r="P204" s="705"/>
      <c r="Q204" s="705"/>
      <c r="R204" s="705"/>
      <c r="S204" s="705"/>
      <c r="T204" s="705"/>
      <c r="U204" s="705"/>
      <c r="V204" s="705"/>
      <c r="AX204" s="390"/>
      <c r="AY204" s="386"/>
      <c r="AZ204" s="705"/>
      <c r="BA204" s="312"/>
      <c r="BB204" s="312"/>
      <c r="BC204" s="312"/>
      <c r="BD204" s="312"/>
      <c r="BE204" s="312"/>
      <c r="BF204" s="312"/>
      <c r="BG204" s="312"/>
      <c r="BH204" s="312"/>
      <c r="BI204" s="312"/>
      <c r="BJ204" s="312"/>
      <c r="BK204" s="312"/>
      <c r="BL204" s="312"/>
      <c r="BM204" s="312"/>
      <c r="BN204" s="312"/>
      <c r="BO204" s="312"/>
      <c r="BP204" s="312"/>
      <c r="BQ204" s="312"/>
      <c r="BR204" s="312"/>
      <c r="BS204" s="312"/>
      <c r="BT204" s="312"/>
      <c r="BU204" s="312"/>
      <c r="BV204" s="312"/>
      <c r="BW204" s="312"/>
      <c r="BX204" s="312"/>
    </row>
    <row r="205" spans="1:76" ht="15" customHeight="1" x14ac:dyDescent="0.2">
      <c r="A205" s="705"/>
      <c r="B205" s="705"/>
      <c r="C205" s="705"/>
      <c r="D205" s="705"/>
      <c r="E205" s="705"/>
      <c r="F205" s="705"/>
      <c r="G205" s="705"/>
      <c r="H205" s="705"/>
      <c r="I205" s="705"/>
      <c r="J205" s="705"/>
      <c r="K205" s="705"/>
      <c r="L205" s="705"/>
      <c r="M205" s="705"/>
      <c r="N205" s="705"/>
      <c r="O205" s="705"/>
      <c r="P205" s="705"/>
      <c r="Q205" s="705"/>
      <c r="R205" s="705"/>
      <c r="S205" s="705"/>
      <c r="T205" s="705"/>
      <c r="U205" s="705"/>
      <c r="V205" s="705"/>
      <c r="AX205" s="390"/>
      <c r="AY205" s="386"/>
      <c r="AZ205" s="705"/>
      <c r="BA205" s="312"/>
      <c r="BB205" s="312"/>
      <c r="BC205" s="312"/>
      <c r="BD205" s="312"/>
      <c r="BE205" s="312"/>
      <c r="BF205" s="312"/>
      <c r="BG205" s="312"/>
      <c r="BH205" s="312"/>
      <c r="BI205" s="312"/>
      <c r="BJ205" s="312"/>
      <c r="BK205" s="312"/>
      <c r="BL205" s="312"/>
      <c r="BM205" s="312"/>
      <c r="BN205" s="312"/>
      <c r="BO205" s="312"/>
      <c r="BP205" s="312"/>
      <c r="BQ205" s="312"/>
      <c r="BR205" s="312"/>
      <c r="BS205" s="312"/>
      <c r="BT205" s="312"/>
      <c r="BU205" s="312"/>
      <c r="BV205" s="312"/>
      <c r="BW205" s="312"/>
      <c r="BX205" s="312"/>
    </row>
    <row r="206" spans="1:76" ht="15" customHeight="1" x14ac:dyDescent="0.2">
      <c r="A206" s="705"/>
      <c r="B206" s="705"/>
      <c r="C206" s="705"/>
      <c r="D206" s="705"/>
      <c r="E206" s="705"/>
      <c r="F206" s="705"/>
      <c r="G206" s="705"/>
      <c r="H206" s="705"/>
      <c r="I206" s="705"/>
      <c r="J206" s="705"/>
      <c r="K206" s="705"/>
      <c r="L206" s="705"/>
      <c r="M206" s="705"/>
      <c r="N206" s="705"/>
      <c r="O206" s="705"/>
      <c r="P206" s="705"/>
      <c r="Q206" s="705"/>
      <c r="R206" s="705"/>
      <c r="S206" s="705"/>
      <c r="T206" s="705"/>
      <c r="U206" s="705"/>
      <c r="V206" s="705"/>
      <c r="AX206" s="390"/>
      <c r="AY206" s="386"/>
      <c r="AZ206" s="705"/>
      <c r="BA206" s="312"/>
      <c r="BB206" s="312"/>
      <c r="BC206" s="312"/>
      <c r="BD206" s="312"/>
      <c r="BE206" s="312"/>
      <c r="BF206" s="312"/>
      <c r="BG206" s="312"/>
      <c r="BH206" s="312"/>
      <c r="BI206" s="312"/>
      <c r="BJ206" s="312"/>
      <c r="BK206" s="312"/>
      <c r="BL206" s="312"/>
      <c r="BM206" s="312"/>
      <c r="BN206" s="312"/>
      <c r="BO206" s="312"/>
      <c r="BP206" s="312"/>
      <c r="BQ206" s="312"/>
      <c r="BR206" s="312"/>
      <c r="BS206" s="312"/>
      <c r="BT206" s="312"/>
      <c r="BU206" s="312"/>
      <c r="BV206" s="312"/>
      <c r="BW206" s="312"/>
      <c r="BX206" s="312"/>
    </row>
    <row r="207" spans="1:76" ht="15" customHeight="1" x14ac:dyDescent="0.2">
      <c r="A207" s="705"/>
      <c r="B207" s="705"/>
      <c r="C207" s="705"/>
      <c r="D207" s="705"/>
      <c r="E207" s="705"/>
      <c r="F207" s="705"/>
      <c r="G207" s="705"/>
      <c r="H207" s="705"/>
      <c r="I207" s="705"/>
      <c r="J207" s="705"/>
      <c r="K207" s="705"/>
      <c r="L207" s="705"/>
      <c r="M207" s="705"/>
      <c r="N207" s="705"/>
      <c r="O207" s="705"/>
      <c r="P207" s="705"/>
      <c r="Q207" s="705"/>
      <c r="R207" s="705"/>
      <c r="S207" s="705"/>
      <c r="T207" s="705"/>
      <c r="U207" s="705"/>
      <c r="V207" s="705"/>
      <c r="AX207" s="390"/>
      <c r="AY207" s="386"/>
      <c r="AZ207" s="705"/>
      <c r="BA207" s="312"/>
      <c r="BB207" s="312"/>
      <c r="BC207" s="312"/>
      <c r="BD207" s="312"/>
      <c r="BE207" s="312"/>
      <c r="BF207" s="312"/>
      <c r="BG207" s="312"/>
      <c r="BH207" s="312"/>
      <c r="BI207" s="312"/>
      <c r="BJ207" s="312"/>
      <c r="BK207" s="312"/>
      <c r="BL207" s="312"/>
      <c r="BM207" s="312"/>
      <c r="BN207" s="312"/>
      <c r="BO207" s="312"/>
      <c r="BP207" s="312"/>
      <c r="BQ207" s="312"/>
      <c r="BR207" s="312"/>
      <c r="BS207" s="312"/>
      <c r="BT207" s="312"/>
      <c r="BU207" s="312"/>
      <c r="BV207" s="312"/>
      <c r="BW207" s="312"/>
      <c r="BX207" s="312"/>
    </row>
    <row r="208" spans="1:76" ht="15" customHeight="1" x14ac:dyDescent="0.2">
      <c r="A208" s="705"/>
      <c r="B208" s="705"/>
      <c r="C208" s="705"/>
      <c r="D208" s="705"/>
      <c r="E208" s="705"/>
      <c r="F208" s="705"/>
      <c r="G208" s="705"/>
      <c r="H208" s="705"/>
      <c r="I208" s="705"/>
      <c r="J208" s="705"/>
      <c r="K208" s="705"/>
      <c r="L208" s="705"/>
      <c r="M208" s="705"/>
      <c r="N208" s="705"/>
      <c r="O208" s="705"/>
      <c r="P208" s="705"/>
      <c r="Q208" s="705"/>
      <c r="R208" s="705"/>
      <c r="S208" s="705"/>
      <c r="T208" s="705"/>
      <c r="U208" s="705"/>
      <c r="V208" s="705"/>
      <c r="AX208" s="390"/>
      <c r="AY208" s="386"/>
      <c r="AZ208" s="705"/>
      <c r="BA208" s="312"/>
      <c r="BB208" s="312"/>
      <c r="BC208" s="312"/>
      <c r="BD208" s="312"/>
      <c r="BE208" s="312"/>
      <c r="BF208" s="312"/>
      <c r="BG208" s="312"/>
      <c r="BH208" s="312"/>
      <c r="BI208" s="312"/>
      <c r="BJ208" s="312"/>
      <c r="BK208" s="312"/>
      <c r="BL208" s="312"/>
      <c r="BM208" s="312"/>
      <c r="BN208" s="312"/>
      <c r="BO208" s="312"/>
      <c r="BP208" s="312"/>
      <c r="BQ208" s="312"/>
      <c r="BR208" s="312"/>
      <c r="BS208" s="312"/>
      <c r="BT208" s="312"/>
      <c r="BU208" s="312"/>
      <c r="BV208" s="312"/>
      <c r="BW208" s="312"/>
      <c r="BX208" s="312"/>
    </row>
    <row r="209" spans="1:76" ht="15" customHeight="1" x14ac:dyDescent="0.2">
      <c r="A209" s="705"/>
      <c r="B209" s="705"/>
      <c r="C209" s="705"/>
      <c r="D209" s="705"/>
      <c r="E209" s="705"/>
      <c r="F209" s="705"/>
      <c r="G209" s="705"/>
      <c r="H209" s="705"/>
      <c r="I209" s="705"/>
      <c r="J209" s="705"/>
      <c r="K209" s="705"/>
      <c r="L209" s="705"/>
      <c r="M209" s="705"/>
      <c r="N209" s="705"/>
      <c r="O209" s="705"/>
      <c r="P209" s="705"/>
      <c r="Q209" s="705"/>
      <c r="R209" s="705"/>
      <c r="S209" s="705"/>
      <c r="T209" s="705"/>
      <c r="U209" s="705"/>
      <c r="V209" s="705"/>
      <c r="AX209" s="390"/>
      <c r="AY209" s="386"/>
      <c r="AZ209" s="705"/>
      <c r="BA209" s="312"/>
      <c r="BB209" s="312"/>
      <c r="BC209" s="312"/>
      <c r="BD209" s="312"/>
      <c r="BE209" s="312"/>
      <c r="BF209" s="312"/>
      <c r="BG209" s="312"/>
      <c r="BH209" s="312"/>
      <c r="BI209" s="312"/>
      <c r="BJ209" s="312"/>
      <c r="BK209" s="312"/>
      <c r="BL209" s="312"/>
      <c r="BM209" s="312"/>
      <c r="BN209" s="312"/>
      <c r="BO209" s="312"/>
      <c r="BP209" s="312"/>
      <c r="BQ209" s="312"/>
      <c r="BR209" s="312"/>
      <c r="BS209" s="312"/>
      <c r="BT209" s="312"/>
      <c r="BU209" s="312"/>
      <c r="BV209" s="312"/>
      <c r="BW209" s="312"/>
      <c r="BX209" s="312"/>
    </row>
    <row r="210" spans="1:76" ht="15" customHeight="1" x14ac:dyDescent="0.2">
      <c r="A210" s="705"/>
      <c r="B210" s="705"/>
      <c r="C210" s="705"/>
      <c r="D210" s="705"/>
      <c r="E210" s="705"/>
      <c r="F210" s="705"/>
      <c r="G210" s="705"/>
      <c r="H210" s="705"/>
      <c r="I210" s="705"/>
      <c r="J210" s="705"/>
      <c r="K210" s="705"/>
      <c r="L210" s="705"/>
      <c r="M210" s="705"/>
      <c r="N210" s="705"/>
      <c r="O210" s="705"/>
      <c r="P210" s="705"/>
      <c r="Q210" s="705"/>
      <c r="R210" s="705"/>
      <c r="S210" s="705"/>
      <c r="T210" s="705"/>
      <c r="U210" s="705"/>
      <c r="V210" s="705"/>
      <c r="AX210" s="390"/>
      <c r="AY210" s="386"/>
      <c r="AZ210" s="705"/>
      <c r="BA210" s="312"/>
      <c r="BB210" s="312"/>
      <c r="BC210" s="312"/>
      <c r="BD210" s="312"/>
      <c r="BE210" s="312"/>
      <c r="BF210" s="312"/>
      <c r="BG210" s="312"/>
      <c r="BH210" s="312"/>
      <c r="BI210" s="312"/>
      <c r="BJ210" s="312"/>
      <c r="BK210" s="312"/>
      <c r="BL210" s="312"/>
      <c r="BM210" s="312"/>
      <c r="BN210" s="312"/>
      <c r="BO210" s="312"/>
      <c r="BP210" s="312"/>
      <c r="BQ210" s="312"/>
      <c r="BR210" s="312"/>
      <c r="BS210" s="312"/>
      <c r="BT210" s="312"/>
      <c r="BU210" s="312"/>
      <c r="BV210" s="312"/>
      <c r="BW210" s="312"/>
      <c r="BX210" s="312"/>
    </row>
    <row r="211" spans="1:76" ht="15" customHeight="1" x14ac:dyDescent="0.2">
      <c r="A211" s="705"/>
      <c r="B211" s="705"/>
      <c r="C211" s="705"/>
      <c r="D211" s="705"/>
      <c r="E211" s="705"/>
      <c r="F211" s="705"/>
      <c r="G211" s="705"/>
      <c r="H211" s="705"/>
      <c r="I211" s="705"/>
      <c r="J211" s="705"/>
      <c r="K211" s="705"/>
      <c r="L211" s="705"/>
      <c r="M211" s="705"/>
      <c r="N211" s="705"/>
      <c r="O211" s="705"/>
      <c r="P211" s="705"/>
      <c r="Q211" s="705"/>
      <c r="R211" s="705"/>
      <c r="S211" s="705"/>
      <c r="T211" s="705"/>
      <c r="U211" s="705"/>
      <c r="V211" s="705"/>
      <c r="AX211" s="390"/>
      <c r="AY211" s="386"/>
      <c r="AZ211" s="705"/>
      <c r="BA211" s="312"/>
      <c r="BB211" s="312"/>
      <c r="BC211" s="312"/>
      <c r="BD211" s="312"/>
      <c r="BE211" s="312"/>
      <c r="BF211" s="312"/>
      <c r="BG211" s="312"/>
      <c r="BH211" s="312"/>
      <c r="BI211" s="312"/>
      <c r="BJ211" s="312"/>
      <c r="BK211" s="312"/>
      <c r="BL211" s="312"/>
      <c r="BM211" s="312"/>
      <c r="BN211" s="312"/>
      <c r="BO211" s="312"/>
      <c r="BP211" s="312"/>
      <c r="BQ211" s="312"/>
      <c r="BR211" s="312"/>
      <c r="BS211" s="312"/>
      <c r="BT211" s="312"/>
      <c r="BU211" s="312"/>
      <c r="BV211" s="312"/>
      <c r="BW211" s="312"/>
      <c r="BX211" s="312"/>
    </row>
    <row r="212" spans="1:76" ht="15" customHeight="1" x14ac:dyDescent="0.2">
      <c r="A212" s="705"/>
      <c r="B212" s="705"/>
      <c r="C212" s="705"/>
      <c r="D212" s="705"/>
      <c r="E212" s="705"/>
      <c r="F212" s="705"/>
      <c r="G212" s="705"/>
      <c r="H212" s="705"/>
      <c r="I212" s="705"/>
      <c r="J212" s="705"/>
      <c r="K212" s="705"/>
      <c r="L212" s="705"/>
      <c r="M212" s="705"/>
      <c r="N212" s="705"/>
      <c r="O212" s="705"/>
      <c r="P212" s="705"/>
      <c r="Q212" s="705"/>
      <c r="R212" s="705"/>
      <c r="S212" s="705"/>
      <c r="T212" s="705"/>
      <c r="U212" s="705"/>
      <c r="V212" s="705"/>
      <c r="AX212" s="390"/>
      <c r="AY212" s="386"/>
      <c r="AZ212" s="705"/>
      <c r="BA212" s="312"/>
      <c r="BB212" s="312"/>
      <c r="BC212" s="312"/>
      <c r="BD212" s="312"/>
      <c r="BE212" s="312"/>
      <c r="BF212" s="312"/>
      <c r="BG212" s="312"/>
      <c r="BH212" s="312"/>
      <c r="BI212" s="312"/>
      <c r="BJ212" s="312"/>
      <c r="BK212" s="312"/>
      <c r="BL212" s="312"/>
      <c r="BM212" s="312"/>
      <c r="BN212" s="312"/>
      <c r="BO212" s="312"/>
      <c r="BP212" s="312"/>
      <c r="BQ212" s="312"/>
      <c r="BR212" s="312"/>
      <c r="BS212" s="312"/>
      <c r="BT212" s="312"/>
      <c r="BU212" s="312"/>
      <c r="BV212" s="312"/>
      <c r="BW212" s="312"/>
      <c r="BX212" s="312"/>
    </row>
    <row r="213" spans="1:76" ht="15" customHeight="1" x14ac:dyDescent="0.2">
      <c r="A213" s="705"/>
      <c r="B213" s="705"/>
      <c r="C213" s="705"/>
      <c r="D213" s="705"/>
      <c r="E213" s="705"/>
      <c r="F213" s="705"/>
      <c r="G213" s="705"/>
      <c r="H213" s="705"/>
      <c r="I213" s="705"/>
      <c r="J213" s="705"/>
      <c r="K213" s="705"/>
      <c r="L213" s="705"/>
      <c r="M213" s="705"/>
      <c r="N213" s="705"/>
      <c r="O213" s="705"/>
      <c r="P213" s="705"/>
      <c r="Q213" s="705"/>
      <c r="R213" s="705"/>
      <c r="S213" s="705"/>
      <c r="T213" s="705"/>
      <c r="U213" s="705"/>
      <c r="V213" s="705"/>
      <c r="AX213" s="390"/>
      <c r="AY213" s="386"/>
      <c r="AZ213" s="705"/>
      <c r="BA213" s="312"/>
      <c r="BB213" s="312"/>
      <c r="BC213" s="312"/>
      <c r="BD213" s="312"/>
      <c r="BE213" s="312"/>
      <c r="BF213" s="312"/>
      <c r="BG213" s="312"/>
      <c r="BH213" s="312"/>
      <c r="BI213" s="312"/>
      <c r="BJ213" s="312"/>
      <c r="BK213" s="312"/>
      <c r="BL213" s="312"/>
      <c r="BM213" s="312"/>
      <c r="BN213" s="312"/>
      <c r="BO213" s="312"/>
      <c r="BP213" s="312"/>
      <c r="BQ213" s="312"/>
      <c r="BR213" s="312"/>
      <c r="BS213" s="312"/>
      <c r="BT213" s="312"/>
      <c r="BU213" s="312"/>
      <c r="BV213" s="312"/>
      <c r="BW213" s="312"/>
      <c r="BX213" s="312"/>
    </row>
    <row r="214" spans="1:76" ht="15" customHeight="1" x14ac:dyDescent="0.2">
      <c r="A214" s="705"/>
      <c r="B214" s="705"/>
      <c r="C214" s="705"/>
      <c r="D214" s="705"/>
      <c r="E214" s="705"/>
      <c r="F214" s="705"/>
      <c r="G214" s="705"/>
      <c r="H214" s="705"/>
      <c r="I214" s="705"/>
      <c r="J214" s="705"/>
      <c r="K214" s="705"/>
      <c r="L214" s="705"/>
      <c r="M214" s="705"/>
      <c r="N214" s="705"/>
      <c r="O214" s="705"/>
      <c r="P214" s="705"/>
      <c r="Q214" s="705"/>
      <c r="R214" s="705"/>
      <c r="S214" s="705"/>
      <c r="T214" s="705"/>
      <c r="U214" s="705"/>
      <c r="V214" s="705"/>
      <c r="AX214" s="390"/>
      <c r="AY214" s="386"/>
      <c r="AZ214" s="705"/>
      <c r="BA214" s="312"/>
      <c r="BB214" s="312"/>
      <c r="BC214" s="312"/>
      <c r="BD214" s="312"/>
      <c r="BE214" s="312"/>
      <c r="BF214" s="312"/>
      <c r="BG214" s="312"/>
      <c r="BH214" s="312"/>
      <c r="BI214" s="312"/>
      <c r="BJ214" s="312"/>
      <c r="BK214" s="312"/>
      <c r="BL214" s="312"/>
      <c r="BM214" s="312"/>
      <c r="BN214" s="312"/>
      <c r="BO214" s="312"/>
      <c r="BP214" s="312"/>
      <c r="BQ214" s="312"/>
      <c r="BR214" s="312"/>
      <c r="BS214" s="312"/>
      <c r="BT214" s="312"/>
      <c r="BU214" s="312"/>
      <c r="BV214" s="312"/>
      <c r="BW214" s="312"/>
      <c r="BX214" s="312"/>
    </row>
    <row r="215" spans="1:76" ht="15" customHeight="1" x14ac:dyDescent="0.2">
      <c r="A215" s="705"/>
      <c r="B215" s="705"/>
      <c r="C215" s="705"/>
      <c r="D215" s="705"/>
      <c r="E215" s="705"/>
      <c r="F215" s="705"/>
      <c r="G215" s="705"/>
      <c r="H215" s="705"/>
      <c r="I215" s="705"/>
      <c r="J215" s="705"/>
      <c r="K215" s="705"/>
      <c r="L215" s="705"/>
      <c r="M215" s="705"/>
      <c r="N215" s="705"/>
      <c r="O215" s="705"/>
      <c r="P215" s="705"/>
      <c r="Q215" s="705"/>
      <c r="R215" s="705"/>
      <c r="S215" s="705"/>
      <c r="T215" s="705"/>
      <c r="U215" s="705"/>
      <c r="V215" s="705"/>
      <c r="AX215" s="390"/>
      <c r="AY215" s="386"/>
      <c r="AZ215" s="705"/>
      <c r="BA215" s="312"/>
      <c r="BB215" s="312"/>
      <c r="BC215" s="312"/>
      <c r="BD215" s="312"/>
      <c r="BE215" s="312"/>
      <c r="BF215" s="312"/>
      <c r="BG215" s="312"/>
      <c r="BH215" s="312"/>
      <c r="BI215" s="312"/>
      <c r="BJ215" s="312"/>
      <c r="BK215" s="312"/>
      <c r="BL215" s="312"/>
      <c r="BM215" s="312"/>
      <c r="BN215" s="312"/>
      <c r="BO215" s="312"/>
      <c r="BP215" s="312"/>
      <c r="BQ215" s="312"/>
      <c r="BR215" s="312"/>
      <c r="BS215" s="312"/>
      <c r="BT215" s="312"/>
      <c r="BU215" s="312"/>
      <c r="BV215" s="312"/>
      <c r="BW215" s="312"/>
      <c r="BX215" s="312"/>
    </row>
    <row r="216" spans="1:76" ht="15" customHeight="1" x14ac:dyDescent="0.2">
      <c r="A216" s="705"/>
      <c r="B216" s="705"/>
      <c r="C216" s="705"/>
      <c r="D216" s="705"/>
      <c r="E216" s="705"/>
      <c r="F216" s="705"/>
      <c r="G216" s="705"/>
      <c r="H216" s="705"/>
      <c r="I216" s="705"/>
      <c r="J216" s="705"/>
      <c r="K216" s="705"/>
      <c r="L216" s="705"/>
      <c r="M216" s="705"/>
      <c r="N216" s="705"/>
      <c r="O216" s="705"/>
      <c r="P216" s="705"/>
      <c r="Q216" s="705"/>
      <c r="R216" s="705"/>
      <c r="S216" s="705"/>
      <c r="T216" s="705"/>
      <c r="U216" s="705"/>
      <c r="V216" s="705"/>
      <c r="AX216" s="390"/>
      <c r="AY216" s="386"/>
      <c r="AZ216" s="705"/>
      <c r="BA216" s="312"/>
      <c r="BB216" s="312"/>
      <c r="BC216" s="312"/>
      <c r="BD216" s="312"/>
      <c r="BE216" s="312"/>
      <c r="BF216" s="312"/>
      <c r="BG216" s="312"/>
      <c r="BH216" s="312"/>
      <c r="BI216" s="312"/>
      <c r="BJ216" s="312"/>
      <c r="BK216" s="312"/>
      <c r="BL216" s="312"/>
      <c r="BM216" s="312"/>
      <c r="BN216" s="312"/>
      <c r="BO216" s="312"/>
      <c r="BP216" s="312"/>
      <c r="BQ216" s="312"/>
      <c r="BR216" s="312"/>
      <c r="BS216" s="312"/>
      <c r="BT216" s="312"/>
      <c r="BU216" s="312"/>
      <c r="BV216" s="312"/>
      <c r="BW216" s="312"/>
      <c r="BX216" s="312"/>
    </row>
    <row r="217" spans="1:76" ht="15" customHeight="1" x14ac:dyDescent="0.2">
      <c r="A217" s="705"/>
      <c r="B217" s="705"/>
      <c r="C217" s="705"/>
      <c r="D217" s="705"/>
      <c r="E217" s="705"/>
      <c r="F217" s="705"/>
      <c r="G217" s="705"/>
      <c r="H217" s="705"/>
      <c r="I217" s="705"/>
      <c r="J217" s="705"/>
      <c r="K217" s="705"/>
      <c r="L217" s="705"/>
      <c r="M217" s="705"/>
      <c r="N217" s="705"/>
      <c r="O217" s="705"/>
      <c r="P217" s="705"/>
      <c r="Q217" s="705"/>
      <c r="R217" s="705"/>
      <c r="S217" s="705"/>
      <c r="T217" s="705"/>
      <c r="U217" s="705"/>
      <c r="V217" s="705"/>
      <c r="AX217" s="390"/>
      <c r="AY217" s="386"/>
      <c r="AZ217" s="705"/>
      <c r="BA217" s="312"/>
      <c r="BB217" s="312"/>
      <c r="BC217" s="312"/>
      <c r="BD217" s="312"/>
      <c r="BE217" s="312"/>
      <c r="BF217" s="312"/>
      <c r="BG217" s="312"/>
      <c r="BH217" s="312"/>
      <c r="BI217" s="312"/>
      <c r="BJ217" s="312"/>
      <c r="BK217" s="312"/>
      <c r="BL217" s="312"/>
      <c r="BM217" s="312"/>
      <c r="BN217" s="312"/>
      <c r="BO217" s="312"/>
      <c r="BP217" s="312"/>
      <c r="BQ217" s="312"/>
      <c r="BR217" s="312"/>
      <c r="BS217" s="312"/>
      <c r="BT217" s="312"/>
      <c r="BU217" s="312"/>
      <c r="BV217" s="312"/>
      <c r="BW217" s="312"/>
      <c r="BX217" s="312"/>
    </row>
    <row r="218" spans="1:76" ht="15" customHeight="1" x14ac:dyDescent="0.2">
      <c r="A218" s="705"/>
      <c r="B218" s="705"/>
      <c r="C218" s="705"/>
      <c r="D218" s="705"/>
      <c r="E218" s="705"/>
      <c r="F218" s="705"/>
      <c r="G218" s="705"/>
      <c r="H218" s="705"/>
      <c r="I218" s="705"/>
      <c r="J218" s="705"/>
      <c r="K218" s="705"/>
      <c r="L218" s="705"/>
      <c r="M218" s="705"/>
      <c r="N218" s="705"/>
      <c r="O218" s="705"/>
      <c r="P218" s="705"/>
      <c r="Q218" s="705"/>
      <c r="R218" s="705"/>
      <c r="S218" s="705"/>
      <c r="T218" s="705"/>
      <c r="U218" s="705"/>
      <c r="V218" s="705"/>
      <c r="AX218" s="390"/>
      <c r="AY218" s="386"/>
      <c r="AZ218" s="705"/>
      <c r="BA218" s="312"/>
      <c r="BB218" s="312"/>
      <c r="BC218" s="312"/>
      <c r="BD218" s="312"/>
      <c r="BE218" s="312"/>
      <c r="BF218" s="312"/>
      <c r="BG218" s="312"/>
      <c r="BH218" s="312"/>
      <c r="BI218" s="312"/>
      <c r="BJ218" s="312"/>
      <c r="BK218" s="312"/>
      <c r="BL218" s="312"/>
      <c r="BM218" s="312"/>
      <c r="BN218" s="312"/>
      <c r="BO218" s="312"/>
      <c r="BP218" s="312"/>
      <c r="BQ218" s="312"/>
      <c r="BR218" s="312"/>
      <c r="BS218" s="312"/>
      <c r="BT218" s="312"/>
      <c r="BU218" s="312"/>
      <c r="BV218" s="312"/>
      <c r="BW218" s="312"/>
      <c r="BX218" s="312"/>
    </row>
    <row r="219" spans="1:76" ht="15" customHeight="1" x14ac:dyDescent="0.2">
      <c r="A219" s="705"/>
      <c r="B219" s="705"/>
      <c r="C219" s="705"/>
      <c r="D219" s="705"/>
      <c r="E219" s="705"/>
      <c r="F219" s="705"/>
      <c r="G219" s="705"/>
      <c r="H219" s="705"/>
      <c r="I219" s="705"/>
      <c r="J219" s="705"/>
      <c r="K219" s="705"/>
      <c r="L219" s="705"/>
      <c r="M219" s="705"/>
      <c r="N219" s="705"/>
      <c r="O219" s="705"/>
      <c r="P219" s="705"/>
      <c r="Q219" s="705"/>
      <c r="R219" s="705"/>
      <c r="S219" s="705"/>
      <c r="T219" s="705"/>
      <c r="U219" s="705"/>
      <c r="V219" s="705"/>
      <c r="AX219" s="390"/>
      <c r="AY219" s="386"/>
      <c r="AZ219" s="705"/>
      <c r="BA219" s="312"/>
      <c r="BB219" s="312"/>
      <c r="BC219" s="312"/>
      <c r="BD219" s="312"/>
      <c r="BE219" s="312"/>
      <c r="BF219" s="312"/>
      <c r="BG219" s="312"/>
      <c r="BH219" s="312"/>
      <c r="BI219" s="312"/>
      <c r="BJ219" s="312"/>
      <c r="BK219" s="312"/>
      <c r="BL219" s="312"/>
      <c r="BM219" s="312"/>
      <c r="BN219" s="312"/>
      <c r="BO219" s="312"/>
      <c r="BP219" s="312"/>
      <c r="BQ219" s="312"/>
      <c r="BR219" s="312"/>
      <c r="BS219" s="312"/>
      <c r="BT219" s="312"/>
      <c r="BU219" s="312"/>
      <c r="BV219" s="312"/>
      <c r="BW219" s="312"/>
      <c r="BX219" s="312"/>
    </row>
    <row r="220" spans="1:76" ht="15" customHeight="1" x14ac:dyDescent="0.2">
      <c r="A220" s="705"/>
      <c r="B220" s="705"/>
      <c r="C220" s="705"/>
      <c r="D220" s="705"/>
      <c r="E220" s="705"/>
      <c r="F220" s="705"/>
      <c r="G220" s="705"/>
      <c r="H220" s="705"/>
      <c r="I220" s="705"/>
      <c r="J220" s="705"/>
      <c r="K220" s="705"/>
      <c r="L220" s="705"/>
      <c r="M220" s="705"/>
      <c r="N220" s="705"/>
      <c r="O220" s="705"/>
      <c r="P220" s="705"/>
      <c r="Q220" s="705"/>
      <c r="R220" s="705"/>
      <c r="S220" s="705"/>
      <c r="T220" s="705"/>
      <c r="U220" s="705"/>
      <c r="V220" s="705"/>
      <c r="AX220" s="390"/>
      <c r="AY220" s="386"/>
      <c r="AZ220" s="705"/>
      <c r="BA220" s="312"/>
      <c r="BB220" s="312"/>
      <c r="BC220" s="312"/>
      <c r="BD220" s="312"/>
      <c r="BE220" s="312"/>
      <c r="BF220" s="312"/>
      <c r="BG220" s="312"/>
      <c r="BH220" s="312"/>
      <c r="BI220" s="312"/>
      <c r="BJ220" s="312"/>
      <c r="BK220" s="312"/>
      <c r="BL220" s="312"/>
      <c r="BM220" s="312"/>
      <c r="BN220" s="312"/>
      <c r="BO220" s="312"/>
      <c r="BP220" s="312"/>
      <c r="BQ220" s="312"/>
      <c r="BR220" s="312"/>
      <c r="BS220" s="312"/>
      <c r="BT220" s="312"/>
      <c r="BU220" s="312"/>
      <c r="BV220" s="312"/>
      <c r="BW220" s="312"/>
      <c r="BX220" s="312"/>
    </row>
    <row r="221" spans="1:76" ht="15" customHeight="1" x14ac:dyDescent="0.2">
      <c r="A221" s="705"/>
      <c r="B221" s="705"/>
      <c r="C221" s="705"/>
      <c r="D221" s="705"/>
      <c r="E221" s="705"/>
      <c r="F221" s="705"/>
      <c r="G221" s="705"/>
      <c r="H221" s="705"/>
      <c r="I221" s="705"/>
      <c r="J221" s="705"/>
      <c r="K221" s="705"/>
      <c r="L221" s="705"/>
      <c r="M221" s="705"/>
      <c r="N221" s="705"/>
      <c r="O221" s="705"/>
      <c r="P221" s="705"/>
      <c r="Q221" s="705"/>
      <c r="R221" s="705"/>
      <c r="S221" s="705"/>
      <c r="T221" s="705"/>
      <c r="U221" s="705"/>
      <c r="V221" s="705"/>
      <c r="AX221" s="390"/>
      <c r="AY221" s="386"/>
      <c r="AZ221" s="705"/>
      <c r="BA221" s="312"/>
      <c r="BB221" s="312"/>
      <c r="BC221" s="312"/>
      <c r="BD221" s="312"/>
      <c r="BE221" s="312"/>
      <c r="BF221" s="312"/>
      <c r="BG221" s="312"/>
      <c r="BH221" s="312"/>
      <c r="BI221" s="312"/>
      <c r="BJ221" s="312"/>
      <c r="BK221" s="312"/>
      <c r="BL221" s="312"/>
      <c r="BM221" s="312"/>
      <c r="BN221" s="312"/>
      <c r="BO221" s="312"/>
      <c r="BP221" s="312"/>
      <c r="BQ221" s="312"/>
      <c r="BR221" s="312"/>
      <c r="BS221" s="312"/>
      <c r="BT221" s="312"/>
      <c r="BU221" s="312"/>
      <c r="BV221" s="312"/>
      <c r="BW221" s="312"/>
      <c r="BX221" s="312"/>
    </row>
    <row r="222" spans="1:76" ht="15" customHeight="1" x14ac:dyDescent="0.2">
      <c r="A222" s="705"/>
      <c r="B222" s="705"/>
      <c r="C222" s="705"/>
      <c r="D222" s="705"/>
      <c r="E222" s="705"/>
      <c r="F222" s="705"/>
      <c r="G222" s="705"/>
      <c r="H222" s="705"/>
      <c r="I222" s="705"/>
      <c r="J222" s="705"/>
      <c r="K222" s="705"/>
      <c r="L222" s="705"/>
      <c r="M222" s="705"/>
      <c r="N222" s="705"/>
      <c r="O222" s="705"/>
      <c r="P222" s="705"/>
      <c r="Q222" s="705"/>
      <c r="R222" s="705"/>
      <c r="S222" s="705"/>
      <c r="T222" s="705"/>
      <c r="U222" s="705"/>
      <c r="V222" s="705"/>
      <c r="AX222" s="390"/>
      <c r="AY222" s="386"/>
      <c r="AZ222" s="705"/>
      <c r="BA222" s="312"/>
      <c r="BB222" s="312"/>
      <c r="BC222" s="312"/>
      <c r="BD222" s="312"/>
      <c r="BE222" s="312"/>
      <c r="BF222" s="312"/>
      <c r="BG222" s="312"/>
      <c r="BH222" s="312"/>
      <c r="BI222" s="312"/>
      <c r="BJ222" s="312"/>
      <c r="BK222" s="312"/>
      <c r="BL222" s="312"/>
      <c r="BM222" s="312"/>
      <c r="BN222" s="312"/>
      <c r="BO222" s="312"/>
      <c r="BP222" s="312"/>
      <c r="BQ222" s="312"/>
      <c r="BR222" s="312"/>
      <c r="BS222" s="312"/>
      <c r="BT222" s="312"/>
      <c r="BU222" s="312"/>
      <c r="BV222" s="312"/>
      <c r="BW222" s="312"/>
      <c r="BX222" s="312"/>
    </row>
    <row r="223" spans="1:76" ht="15" customHeight="1" x14ac:dyDescent="0.2">
      <c r="A223" s="705"/>
      <c r="B223" s="705"/>
      <c r="C223" s="705"/>
      <c r="D223" s="705"/>
      <c r="E223" s="705"/>
      <c r="F223" s="705"/>
      <c r="G223" s="705"/>
      <c r="H223" s="705"/>
      <c r="I223" s="705"/>
      <c r="J223" s="705"/>
      <c r="K223" s="705"/>
      <c r="L223" s="705"/>
      <c r="M223" s="705"/>
      <c r="N223" s="705"/>
      <c r="O223" s="705"/>
      <c r="P223" s="705"/>
      <c r="Q223" s="705"/>
      <c r="R223" s="705"/>
      <c r="S223" s="705"/>
      <c r="T223" s="705"/>
      <c r="U223" s="705"/>
      <c r="V223" s="705"/>
      <c r="AX223" s="390"/>
      <c r="AY223" s="386"/>
      <c r="AZ223" s="705"/>
      <c r="BA223" s="312"/>
      <c r="BB223" s="312"/>
      <c r="BC223" s="312"/>
      <c r="BD223" s="312"/>
      <c r="BE223" s="312"/>
      <c r="BF223" s="312"/>
      <c r="BG223" s="312"/>
      <c r="BH223" s="312"/>
      <c r="BI223" s="312"/>
      <c r="BJ223" s="312"/>
      <c r="BK223" s="312"/>
      <c r="BL223" s="312"/>
      <c r="BM223" s="312"/>
      <c r="BN223" s="312"/>
      <c r="BO223" s="312"/>
      <c r="BP223" s="312"/>
      <c r="BQ223" s="312"/>
      <c r="BR223" s="312"/>
      <c r="BS223" s="312"/>
      <c r="BT223" s="312"/>
      <c r="BU223" s="312"/>
      <c r="BV223" s="312"/>
      <c r="BW223" s="312"/>
      <c r="BX223" s="312"/>
    </row>
    <row r="224" spans="1:76" ht="15" customHeight="1" x14ac:dyDescent="0.2">
      <c r="A224" s="705"/>
      <c r="B224" s="705"/>
      <c r="C224" s="705"/>
      <c r="D224" s="705"/>
      <c r="E224" s="705"/>
      <c r="F224" s="705"/>
      <c r="G224" s="705"/>
      <c r="H224" s="705"/>
      <c r="I224" s="705"/>
      <c r="J224" s="705"/>
      <c r="K224" s="705"/>
      <c r="L224" s="705"/>
      <c r="M224" s="705"/>
      <c r="N224" s="705"/>
      <c r="O224" s="705"/>
      <c r="P224" s="705"/>
      <c r="Q224" s="705"/>
      <c r="R224" s="705"/>
      <c r="S224" s="705"/>
      <c r="T224" s="705"/>
      <c r="U224" s="705"/>
      <c r="V224" s="705"/>
      <c r="AX224" s="390"/>
      <c r="AY224" s="386"/>
      <c r="AZ224" s="705"/>
      <c r="BA224" s="312"/>
      <c r="BB224" s="312"/>
      <c r="BC224" s="312"/>
      <c r="BD224" s="312"/>
      <c r="BE224" s="312"/>
      <c r="BF224" s="312"/>
      <c r="BG224" s="312"/>
      <c r="BH224" s="312"/>
      <c r="BI224" s="312"/>
      <c r="BJ224" s="312"/>
      <c r="BK224" s="312"/>
      <c r="BL224" s="312"/>
      <c r="BM224" s="312"/>
      <c r="BN224" s="312"/>
      <c r="BO224" s="312"/>
      <c r="BP224" s="312"/>
      <c r="BQ224" s="312"/>
      <c r="BR224" s="312"/>
      <c r="BS224" s="312"/>
      <c r="BT224" s="312"/>
      <c r="BU224" s="312"/>
      <c r="BV224" s="312"/>
      <c r="BW224" s="312"/>
      <c r="BX224" s="312"/>
    </row>
    <row r="225" spans="1:76" ht="15" customHeight="1" x14ac:dyDescent="0.2">
      <c r="A225" s="705"/>
      <c r="B225" s="705"/>
      <c r="C225" s="705"/>
      <c r="D225" s="705"/>
      <c r="E225" s="705"/>
      <c r="F225" s="705"/>
      <c r="G225" s="705"/>
      <c r="H225" s="705"/>
      <c r="I225" s="705"/>
      <c r="J225" s="705"/>
      <c r="K225" s="705"/>
      <c r="L225" s="705"/>
      <c r="M225" s="705"/>
      <c r="N225" s="705"/>
      <c r="O225" s="705"/>
      <c r="P225" s="705"/>
      <c r="Q225" s="705"/>
      <c r="R225" s="705"/>
      <c r="S225" s="705"/>
      <c r="T225" s="705"/>
      <c r="U225" s="705"/>
      <c r="V225" s="705"/>
      <c r="AX225" s="390"/>
      <c r="AY225" s="386"/>
      <c r="AZ225" s="705"/>
      <c r="BA225" s="312"/>
      <c r="BB225" s="312"/>
      <c r="BC225" s="312"/>
      <c r="BD225" s="312"/>
      <c r="BE225" s="312"/>
      <c r="BF225" s="312"/>
      <c r="BG225" s="312"/>
      <c r="BH225" s="312"/>
      <c r="BI225" s="312"/>
      <c r="BJ225" s="312"/>
      <c r="BK225" s="312"/>
      <c r="BL225" s="312"/>
      <c r="BM225" s="312"/>
      <c r="BN225" s="312"/>
      <c r="BO225" s="312"/>
      <c r="BP225" s="312"/>
      <c r="BQ225" s="312"/>
      <c r="BR225" s="312"/>
      <c r="BS225" s="312"/>
      <c r="BT225" s="312"/>
      <c r="BU225" s="312"/>
      <c r="BV225" s="312"/>
      <c r="BW225" s="312"/>
      <c r="BX225" s="312"/>
    </row>
    <row r="226" spans="1:76" ht="15" customHeight="1" x14ac:dyDescent="0.2">
      <c r="A226" s="705"/>
      <c r="B226" s="705"/>
      <c r="C226" s="705"/>
      <c r="D226" s="705"/>
      <c r="E226" s="705"/>
      <c r="F226" s="705"/>
      <c r="G226" s="705"/>
      <c r="H226" s="705"/>
      <c r="I226" s="705"/>
      <c r="J226" s="705"/>
      <c r="K226" s="705"/>
      <c r="L226" s="705"/>
      <c r="M226" s="705"/>
      <c r="N226" s="705"/>
      <c r="O226" s="705"/>
      <c r="P226" s="705"/>
      <c r="Q226" s="705"/>
      <c r="R226" s="705"/>
      <c r="S226" s="705"/>
      <c r="T226" s="705"/>
      <c r="U226" s="705"/>
      <c r="V226" s="705"/>
      <c r="AX226" s="390"/>
      <c r="AY226" s="386"/>
      <c r="AZ226" s="705"/>
      <c r="BA226" s="312"/>
      <c r="BB226" s="312"/>
      <c r="BC226" s="312"/>
      <c r="BD226" s="312"/>
      <c r="BE226" s="312"/>
      <c r="BF226" s="312"/>
      <c r="BG226" s="312"/>
      <c r="BH226" s="312"/>
      <c r="BI226" s="312"/>
      <c r="BJ226" s="312"/>
      <c r="BK226" s="312"/>
      <c r="BL226" s="312"/>
      <c r="BM226" s="312"/>
      <c r="BN226" s="312"/>
      <c r="BO226" s="312"/>
      <c r="BP226" s="312"/>
      <c r="BQ226" s="312"/>
      <c r="BR226" s="312"/>
      <c r="BS226" s="312"/>
      <c r="BT226" s="312"/>
      <c r="BU226" s="312"/>
      <c r="BV226" s="312"/>
      <c r="BW226" s="312"/>
      <c r="BX226" s="312"/>
    </row>
    <row r="227" spans="1:76" ht="15" customHeight="1" x14ac:dyDescent="0.2">
      <c r="A227" s="705"/>
      <c r="B227" s="705"/>
      <c r="C227" s="705"/>
      <c r="D227" s="705"/>
      <c r="E227" s="705"/>
      <c r="F227" s="705"/>
      <c r="G227" s="705"/>
      <c r="H227" s="705"/>
      <c r="I227" s="705"/>
      <c r="J227" s="705"/>
      <c r="K227" s="705"/>
      <c r="L227" s="705"/>
      <c r="M227" s="705"/>
      <c r="N227" s="705"/>
      <c r="O227" s="705"/>
      <c r="P227" s="705"/>
      <c r="Q227" s="705"/>
      <c r="R227" s="705"/>
      <c r="S227" s="705"/>
      <c r="T227" s="705"/>
      <c r="U227" s="705"/>
      <c r="V227" s="705"/>
      <c r="AX227" s="390"/>
      <c r="AY227" s="386"/>
      <c r="AZ227" s="705"/>
      <c r="BA227" s="312"/>
      <c r="BB227" s="312"/>
      <c r="BC227" s="312"/>
      <c r="BD227" s="312"/>
      <c r="BE227" s="312"/>
      <c r="BF227" s="312"/>
      <c r="BG227" s="312"/>
      <c r="BH227" s="312"/>
      <c r="BI227" s="312"/>
      <c r="BJ227" s="312"/>
      <c r="BK227" s="312"/>
      <c r="BL227" s="312"/>
      <c r="BM227" s="312"/>
      <c r="BN227" s="312"/>
      <c r="BO227" s="312"/>
      <c r="BP227" s="312"/>
      <c r="BQ227" s="312"/>
      <c r="BR227" s="312"/>
      <c r="BS227" s="312"/>
      <c r="BT227" s="312"/>
      <c r="BU227" s="312"/>
      <c r="BV227" s="312"/>
      <c r="BW227" s="312"/>
      <c r="BX227" s="312"/>
    </row>
    <row r="228" spans="1:76" ht="15" customHeight="1" x14ac:dyDescent="0.2">
      <c r="A228" s="705"/>
      <c r="B228" s="705"/>
      <c r="C228" s="705"/>
      <c r="D228" s="705"/>
      <c r="E228" s="705"/>
      <c r="F228" s="705"/>
      <c r="G228" s="705"/>
      <c r="H228" s="705"/>
      <c r="I228" s="705"/>
      <c r="J228" s="705"/>
      <c r="K228" s="705"/>
      <c r="L228" s="705"/>
      <c r="M228" s="705"/>
      <c r="N228" s="705"/>
      <c r="O228" s="705"/>
      <c r="P228" s="705"/>
      <c r="Q228" s="705"/>
      <c r="R228" s="705"/>
      <c r="S228" s="705"/>
      <c r="T228" s="705"/>
      <c r="U228" s="705"/>
      <c r="V228" s="705"/>
      <c r="AX228" s="390"/>
      <c r="AY228" s="386"/>
      <c r="AZ228" s="705"/>
      <c r="BA228" s="312"/>
      <c r="BB228" s="312"/>
      <c r="BC228" s="312"/>
      <c r="BD228" s="312"/>
      <c r="BE228" s="312"/>
      <c r="BF228" s="312"/>
      <c r="BG228" s="312"/>
      <c r="BH228" s="312"/>
      <c r="BI228" s="312"/>
      <c r="BJ228" s="312"/>
      <c r="BK228" s="312"/>
      <c r="BL228" s="312"/>
      <c r="BM228" s="312"/>
      <c r="BN228" s="312"/>
      <c r="BO228" s="312"/>
      <c r="BP228" s="312"/>
      <c r="BQ228" s="312"/>
      <c r="BR228" s="312"/>
      <c r="BS228" s="312"/>
      <c r="BT228" s="312"/>
      <c r="BU228" s="312"/>
      <c r="BV228" s="312"/>
      <c r="BW228" s="312"/>
      <c r="BX228" s="312"/>
    </row>
    <row r="229" spans="1:76" ht="15" customHeight="1" x14ac:dyDescent="0.2">
      <c r="A229" s="705"/>
      <c r="B229" s="705"/>
      <c r="C229" s="705"/>
      <c r="D229" s="705"/>
      <c r="E229" s="705"/>
      <c r="F229" s="705"/>
      <c r="G229" s="705"/>
      <c r="H229" s="705"/>
      <c r="I229" s="705"/>
      <c r="J229" s="705"/>
      <c r="K229" s="705"/>
      <c r="L229" s="705"/>
      <c r="M229" s="705"/>
      <c r="N229" s="705"/>
      <c r="O229" s="705"/>
      <c r="P229" s="705"/>
      <c r="Q229" s="705"/>
      <c r="R229" s="705"/>
      <c r="S229" s="705"/>
      <c r="T229" s="705"/>
      <c r="U229" s="705"/>
      <c r="V229" s="705"/>
      <c r="AX229" s="390"/>
      <c r="AY229" s="386"/>
      <c r="AZ229" s="705"/>
      <c r="BA229" s="312"/>
      <c r="BB229" s="312"/>
      <c r="BC229" s="312"/>
      <c r="BD229" s="312"/>
      <c r="BE229" s="312"/>
      <c r="BF229" s="312"/>
      <c r="BG229" s="312"/>
      <c r="BH229" s="312"/>
      <c r="BI229" s="312"/>
      <c r="BJ229" s="312"/>
      <c r="BK229" s="312"/>
      <c r="BL229" s="312"/>
      <c r="BM229" s="312"/>
      <c r="BN229" s="312"/>
      <c r="BO229" s="312"/>
      <c r="BP229" s="312"/>
      <c r="BQ229" s="312"/>
      <c r="BR229" s="312"/>
      <c r="BS229" s="312"/>
      <c r="BT229" s="312"/>
      <c r="BU229" s="312"/>
      <c r="BV229" s="312"/>
      <c r="BW229" s="312"/>
      <c r="BX229" s="312"/>
    </row>
    <row r="230" spans="1:76" ht="15" customHeight="1" x14ac:dyDescent="0.2">
      <c r="A230" s="705"/>
      <c r="B230" s="705"/>
      <c r="C230" s="705"/>
      <c r="D230" s="705"/>
      <c r="E230" s="705"/>
      <c r="F230" s="705"/>
      <c r="G230" s="705"/>
      <c r="H230" s="705"/>
      <c r="I230" s="705"/>
      <c r="J230" s="705"/>
      <c r="K230" s="705"/>
      <c r="L230" s="705"/>
      <c r="M230" s="705"/>
      <c r="N230" s="705"/>
      <c r="O230" s="705"/>
      <c r="P230" s="705"/>
      <c r="Q230" s="705"/>
      <c r="R230" s="705"/>
      <c r="S230" s="705"/>
      <c r="T230" s="705"/>
      <c r="U230" s="705"/>
      <c r="V230" s="705"/>
      <c r="AX230" s="390"/>
      <c r="AY230" s="386"/>
      <c r="AZ230" s="705"/>
      <c r="BA230" s="312"/>
      <c r="BB230" s="312"/>
      <c r="BC230" s="312"/>
      <c r="BD230" s="312"/>
      <c r="BE230" s="312"/>
      <c r="BF230" s="312"/>
      <c r="BG230" s="312"/>
      <c r="BH230" s="312"/>
      <c r="BI230" s="312"/>
      <c r="BJ230" s="312"/>
      <c r="BK230" s="312"/>
      <c r="BL230" s="312"/>
      <c r="BM230" s="312"/>
      <c r="BN230" s="312"/>
      <c r="BO230" s="312"/>
      <c r="BP230" s="312"/>
      <c r="BQ230" s="312"/>
      <c r="BR230" s="312"/>
      <c r="BS230" s="312"/>
      <c r="BT230" s="312"/>
      <c r="BU230" s="312"/>
      <c r="BV230" s="312"/>
      <c r="BW230" s="312"/>
      <c r="BX230" s="312"/>
    </row>
    <row r="231" spans="1:76" ht="15" customHeight="1" x14ac:dyDescent="0.2">
      <c r="A231" s="705"/>
      <c r="B231" s="705"/>
      <c r="C231" s="705"/>
      <c r="D231" s="705"/>
      <c r="E231" s="705"/>
      <c r="F231" s="705"/>
      <c r="G231" s="705"/>
      <c r="H231" s="705"/>
      <c r="I231" s="705"/>
      <c r="J231" s="705"/>
      <c r="K231" s="705"/>
      <c r="L231" s="705"/>
      <c r="M231" s="705"/>
      <c r="N231" s="705"/>
      <c r="O231" s="705"/>
      <c r="P231" s="705"/>
      <c r="Q231" s="705"/>
      <c r="R231" s="705"/>
      <c r="S231" s="705"/>
      <c r="T231" s="705"/>
      <c r="U231" s="705"/>
      <c r="V231" s="705"/>
      <c r="AX231" s="390"/>
      <c r="AY231" s="386"/>
      <c r="AZ231" s="705"/>
      <c r="BA231" s="312"/>
      <c r="BB231" s="312"/>
      <c r="BC231" s="312"/>
      <c r="BD231" s="312"/>
      <c r="BE231" s="312"/>
      <c r="BF231" s="312"/>
      <c r="BG231" s="312"/>
      <c r="BH231" s="312"/>
      <c r="BI231" s="312"/>
      <c r="BJ231" s="312"/>
      <c r="BK231" s="312"/>
      <c r="BL231" s="312"/>
      <c r="BM231" s="312"/>
      <c r="BN231" s="312"/>
      <c r="BO231" s="312"/>
      <c r="BP231" s="312"/>
      <c r="BQ231" s="312"/>
      <c r="BR231" s="312"/>
      <c r="BS231" s="312"/>
      <c r="BT231" s="312"/>
      <c r="BU231" s="312"/>
      <c r="BV231" s="312"/>
      <c r="BW231" s="312"/>
      <c r="BX231" s="312"/>
    </row>
    <row r="232" spans="1:76" ht="15" customHeight="1" x14ac:dyDescent="0.2">
      <c r="A232" s="705"/>
      <c r="B232" s="705"/>
      <c r="C232" s="705"/>
      <c r="D232" s="705"/>
      <c r="E232" s="705"/>
      <c r="F232" s="705"/>
      <c r="G232" s="705"/>
      <c r="H232" s="705"/>
      <c r="I232" s="705"/>
      <c r="J232" s="705"/>
      <c r="K232" s="705"/>
      <c r="L232" s="705"/>
      <c r="M232" s="705"/>
      <c r="N232" s="705"/>
      <c r="O232" s="705"/>
      <c r="P232" s="705"/>
      <c r="Q232" s="705"/>
      <c r="R232" s="705"/>
      <c r="S232" s="705"/>
      <c r="T232" s="705"/>
      <c r="U232" s="705"/>
      <c r="V232" s="705"/>
      <c r="AX232" s="390"/>
      <c r="AY232" s="386"/>
      <c r="AZ232" s="705"/>
      <c r="BA232" s="312"/>
      <c r="BB232" s="312"/>
      <c r="BC232" s="312"/>
      <c r="BD232" s="312"/>
      <c r="BE232" s="312"/>
      <c r="BF232" s="312"/>
      <c r="BG232" s="312"/>
      <c r="BH232" s="312"/>
      <c r="BI232" s="312"/>
      <c r="BJ232" s="312"/>
      <c r="BK232" s="312"/>
      <c r="BL232" s="312"/>
      <c r="BM232" s="312"/>
      <c r="BN232" s="312"/>
      <c r="BO232" s="312"/>
      <c r="BP232" s="312"/>
      <c r="BQ232" s="312"/>
      <c r="BR232" s="312"/>
      <c r="BS232" s="312"/>
      <c r="BT232" s="312"/>
      <c r="BU232" s="312"/>
      <c r="BV232" s="312"/>
      <c r="BW232" s="312"/>
      <c r="BX232" s="312"/>
    </row>
    <row r="233" spans="1:76" ht="15" customHeight="1" x14ac:dyDescent="0.2">
      <c r="A233" s="705"/>
      <c r="B233" s="705"/>
      <c r="C233" s="705"/>
      <c r="D233" s="705"/>
      <c r="E233" s="705"/>
      <c r="F233" s="705"/>
      <c r="G233" s="705"/>
      <c r="H233" s="705"/>
      <c r="I233" s="705"/>
      <c r="J233" s="705"/>
      <c r="K233" s="705"/>
      <c r="L233" s="705"/>
      <c r="M233" s="705"/>
      <c r="N233" s="705"/>
      <c r="O233" s="705"/>
      <c r="P233" s="705"/>
      <c r="Q233" s="705"/>
      <c r="R233" s="705"/>
      <c r="S233" s="705"/>
      <c r="T233" s="705"/>
      <c r="U233" s="705"/>
      <c r="V233" s="705"/>
      <c r="AX233" s="390"/>
      <c r="AY233" s="386"/>
      <c r="AZ233" s="705"/>
      <c r="BA233" s="312"/>
      <c r="BB233" s="312"/>
      <c r="BC233" s="312"/>
      <c r="BD233" s="312"/>
      <c r="BE233" s="312"/>
      <c r="BF233" s="312"/>
      <c r="BG233" s="312"/>
      <c r="BH233" s="312"/>
      <c r="BI233" s="312"/>
      <c r="BJ233" s="312"/>
      <c r="BK233" s="312"/>
      <c r="BL233" s="312"/>
      <c r="BM233" s="312"/>
      <c r="BN233" s="312"/>
      <c r="BO233" s="312"/>
      <c r="BP233" s="312"/>
      <c r="BQ233" s="312"/>
      <c r="BR233" s="312"/>
      <c r="BS233" s="312"/>
      <c r="BT233" s="312"/>
      <c r="BU233" s="312"/>
      <c r="BV233" s="312"/>
      <c r="BW233" s="312"/>
      <c r="BX233" s="312"/>
    </row>
    <row r="234" spans="1:76" ht="15" customHeight="1" x14ac:dyDescent="0.2">
      <c r="A234" s="705"/>
      <c r="B234" s="705"/>
      <c r="C234" s="705"/>
      <c r="D234" s="705"/>
      <c r="E234" s="705"/>
      <c r="F234" s="705"/>
      <c r="G234" s="705"/>
      <c r="H234" s="705"/>
      <c r="I234" s="705"/>
      <c r="J234" s="705"/>
      <c r="K234" s="705"/>
      <c r="L234" s="705"/>
      <c r="M234" s="705"/>
      <c r="N234" s="705"/>
      <c r="O234" s="705"/>
      <c r="P234" s="705"/>
      <c r="Q234" s="705"/>
      <c r="R234" s="705"/>
      <c r="S234" s="705"/>
      <c r="T234" s="705"/>
      <c r="U234" s="705"/>
      <c r="V234" s="705"/>
      <c r="AX234" s="390"/>
      <c r="AY234" s="386"/>
      <c r="AZ234" s="705"/>
      <c r="BA234" s="312"/>
      <c r="BB234" s="312"/>
      <c r="BC234" s="312"/>
      <c r="BD234" s="312"/>
      <c r="BE234" s="312"/>
      <c r="BF234" s="312"/>
      <c r="BG234" s="312"/>
      <c r="BH234" s="312"/>
      <c r="BI234" s="312"/>
      <c r="BJ234" s="312"/>
      <c r="BK234" s="312"/>
      <c r="BL234" s="312"/>
      <c r="BM234" s="312"/>
      <c r="BN234" s="312"/>
      <c r="BO234" s="312"/>
      <c r="BP234" s="312"/>
      <c r="BQ234" s="312"/>
      <c r="BR234" s="312"/>
      <c r="BS234" s="312"/>
      <c r="BT234" s="312"/>
      <c r="BU234" s="312"/>
      <c r="BV234" s="312"/>
      <c r="BW234" s="312"/>
      <c r="BX234" s="312"/>
    </row>
    <row r="235" spans="1:76" ht="15" customHeight="1" x14ac:dyDescent="0.2">
      <c r="A235" s="705"/>
      <c r="B235" s="705"/>
      <c r="C235" s="705"/>
      <c r="D235" s="705"/>
      <c r="E235" s="705"/>
      <c r="F235" s="705"/>
      <c r="G235" s="705"/>
      <c r="H235" s="705"/>
      <c r="I235" s="705"/>
      <c r="J235" s="705"/>
      <c r="K235" s="705"/>
      <c r="L235" s="705"/>
      <c r="M235" s="705"/>
      <c r="N235" s="705"/>
      <c r="O235" s="705"/>
      <c r="P235" s="705"/>
      <c r="Q235" s="705"/>
      <c r="R235" s="705"/>
      <c r="S235" s="705"/>
      <c r="T235" s="705"/>
      <c r="U235" s="705"/>
      <c r="V235" s="705"/>
      <c r="AX235" s="390"/>
      <c r="AY235" s="386"/>
      <c r="AZ235" s="705"/>
      <c r="BA235" s="312"/>
      <c r="BB235" s="312"/>
      <c r="BC235" s="312"/>
      <c r="BD235" s="312"/>
      <c r="BE235" s="312"/>
      <c r="BF235" s="312"/>
      <c r="BG235" s="312"/>
      <c r="BH235" s="312"/>
      <c r="BI235" s="312"/>
      <c r="BJ235" s="312"/>
      <c r="BK235" s="312"/>
      <c r="BL235" s="312"/>
      <c r="BM235" s="312"/>
      <c r="BN235" s="312"/>
      <c r="BO235" s="312"/>
      <c r="BP235" s="312"/>
      <c r="BQ235" s="312"/>
      <c r="BR235" s="312"/>
      <c r="BS235" s="312"/>
      <c r="BT235" s="312"/>
      <c r="BU235" s="312"/>
      <c r="BV235" s="312"/>
      <c r="BW235" s="312"/>
      <c r="BX235" s="312"/>
    </row>
    <row r="236" spans="1:76" ht="15" customHeight="1" x14ac:dyDescent="0.2">
      <c r="A236" s="705"/>
      <c r="B236" s="705"/>
      <c r="C236" s="705"/>
      <c r="D236" s="705"/>
      <c r="E236" s="705"/>
      <c r="F236" s="705"/>
      <c r="G236" s="705"/>
      <c r="H236" s="705"/>
      <c r="I236" s="705"/>
      <c r="J236" s="705"/>
      <c r="K236" s="705"/>
      <c r="L236" s="705"/>
      <c r="M236" s="705"/>
      <c r="N236" s="705"/>
      <c r="O236" s="705"/>
      <c r="P236" s="705"/>
      <c r="Q236" s="705"/>
      <c r="R236" s="705"/>
      <c r="S236" s="705"/>
      <c r="T236" s="705"/>
      <c r="U236" s="705"/>
      <c r="V236" s="705"/>
      <c r="AX236" s="390"/>
      <c r="AY236" s="386"/>
      <c r="AZ236" s="705"/>
      <c r="BA236" s="312"/>
      <c r="BB236" s="312"/>
      <c r="BC236" s="312"/>
      <c r="BD236" s="312"/>
      <c r="BE236" s="312"/>
      <c r="BF236" s="312"/>
      <c r="BG236" s="312"/>
      <c r="BH236" s="312"/>
      <c r="BI236" s="312"/>
      <c r="BJ236" s="312"/>
      <c r="BK236" s="312"/>
      <c r="BL236" s="312"/>
      <c r="BM236" s="312"/>
      <c r="BN236" s="312"/>
      <c r="BO236" s="312"/>
      <c r="BP236" s="312"/>
      <c r="BQ236" s="312"/>
      <c r="BR236" s="312"/>
      <c r="BS236" s="312"/>
      <c r="BT236" s="312"/>
      <c r="BU236" s="312"/>
      <c r="BV236" s="312"/>
      <c r="BW236" s="312"/>
      <c r="BX236" s="312"/>
    </row>
    <row r="237" spans="1:76" ht="15" customHeight="1" x14ac:dyDescent="0.2">
      <c r="A237" s="705"/>
      <c r="B237" s="705"/>
      <c r="C237" s="705"/>
      <c r="D237" s="705"/>
      <c r="E237" s="705"/>
      <c r="F237" s="705"/>
      <c r="G237" s="705"/>
      <c r="H237" s="705"/>
      <c r="I237" s="705"/>
      <c r="J237" s="705"/>
      <c r="K237" s="705"/>
      <c r="L237" s="705"/>
      <c r="M237" s="705"/>
      <c r="N237" s="705"/>
      <c r="O237" s="705"/>
      <c r="P237" s="705"/>
      <c r="Q237" s="705"/>
      <c r="R237" s="705"/>
      <c r="S237" s="705"/>
      <c r="T237" s="705"/>
      <c r="U237" s="705"/>
      <c r="V237" s="705"/>
      <c r="AX237" s="390"/>
      <c r="AY237" s="386"/>
      <c r="AZ237" s="705"/>
      <c r="BA237" s="312"/>
      <c r="BB237" s="312"/>
      <c r="BC237" s="312"/>
      <c r="BD237" s="312"/>
      <c r="BE237" s="312"/>
      <c r="BF237" s="312"/>
      <c r="BG237" s="312"/>
      <c r="BH237" s="312"/>
      <c r="BI237" s="312"/>
      <c r="BJ237" s="312"/>
      <c r="BK237" s="312"/>
      <c r="BL237" s="312"/>
      <c r="BM237" s="312"/>
      <c r="BN237" s="312"/>
      <c r="BO237" s="312"/>
      <c r="BP237" s="312"/>
      <c r="BQ237" s="312"/>
      <c r="BR237" s="312"/>
      <c r="BS237" s="312"/>
      <c r="BT237" s="312"/>
      <c r="BU237" s="312"/>
      <c r="BV237" s="312"/>
      <c r="BW237" s="312"/>
      <c r="BX237" s="312"/>
    </row>
    <row r="238" spans="1:76" ht="15" customHeight="1" x14ac:dyDescent="0.2">
      <c r="A238" s="705"/>
      <c r="B238" s="705"/>
      <c r="C238" s="705"/>
      <c r="D238" s="705"/>
      <c r="E238" s="705"/>
      <c r="F238" s="705"/>
      <c r="G238" s="705"/>
      <c r="H238" s="705"/>
      <c r="I238" s="705"/>
      <c r="J238" s="705"/>
      <c r="K238" s="705"/>
      <c r="L238" s="705"/>
      <c r="M238" s="705"/>
      <c r="N238" s="705"/>
      <c r="O238" s="705"/>
      <c r="P238" s="705"/>
      <c r="Q238" s="705"/>
      <c r="R238" s="705"/>
      <c r="S238" s="705"/>
      <c r="T238" s="705"/>
      <c r="U238" s="705"/>
      <c r="V238" s="705"/>
      <c r="AX238" s="390"/>
      <c r="AY238" s="386"/>
      <c r="AZ238" s="705"/>
      <c r="BA238" s="312"/>
      <c r="BB238" s="312"/>
      <c r="BC238" s="312"/>
      <c r="BD238" s="312"/>
      <c r="BE238" s="312"/>
      <c r="BF238" s="312"/>
      <c r="BG238" s="312"/>
      <c r="BH238" s="312"/>
      <c r="BI238" s="312"/>
      <c r="BJ238" s="312"/>
      <c r="BK238" s="312"/>
      <c r="BL238" s="312"/>
      <c r="BM238" s="312"/>
      <c r="BN238" s="312"/>
      <c r="BO238" s="312"/>
      <c r="BP238" s="312"/>
      <c r="BQ238" s="312"/>
      <c r="BR238" s="312"/>
      <c r="BS238" s="312"/>
      <c r="BT238" s="312"/>
      <c r="BU238" s="312"/>
      <c r="BV238" s="312"/>
      <c r="BW238" s="312"/>
      <c r="BX238" s="312"/>
    </row>
    <row r="239" spans="1:76" ht="15" customHeight="1" x14ac:dyDescent="0.2">
      <c r="A239" s="705"/>
      <c r="B239" s="705"/>
      <c r="C239" s="705"/>
      <c r="D239" s="705"/>
      <c r="E239" s="705"/>
      <c r="F239" s="705"/>
      <c r="G239" s="705"/>
      <c r="H239" s="705"/>
      <c r="I239" s="705"/>
      <c r="J239" s="705"/>
      <c r="K239" s="705"/>
      <c r="L239" s="705"/>
      <c r="M239" s="705"/>
      <c r="N239" s="705"/>
      <c r="O239" s="705"/>
      <c r="P239" s="705"/>
      <c r="Q239" s="705"/>
      <c r="R239" s="705"/>
      <c r="S239" s="705"/>
      <c r="T239" s="705"/>
      <c r="U239" s="705"/>
      <c r="V239" s="705"/>
      <c r="AX239" s="390"/>
      <c r="AY239" s="386"/>
      <c r="AZ239" s="705"/>
      <c r="BA239" s="312"/>
      <c r="BB239" s="312"/>
      <c r="BC239" s="312"/>
      <c r="BD239" s="312"/>
      <c r="BE239" s="312"/>
      <c r="BF239" s="312"/>
      <c r="BG239" s="312"/>
      <c r="BH239" s="312"/>
      <c r="BI239" s="312"/>
      <c r="BJ239" s="312"/>
      <c r="BK239" s="312"/>
      <c r="BL239" s="312"/>
      <c r="BM239" s="312"/>
      <c r="BN239" s="312"/>
      <c r="BO239" s="312"/>
      <c r="BP239" s="312"/>
      <c r="BQ239" s="312"/>
      <c r="BR239" s="312"/>
      <c r="BS239" s="312"/>
      <c r="BT239" s="312"/>
      <c r="BU239" s="312"/>
      <c r="BV239" s="312"/>
      <c r="BW239" s="312"/>
      <c r="BX239" s="312"/>
    </row>
    <row r="240" spans="1:76" ht="15" customHeight="1" x14ac:dyDescent="0.2">
      <c r="A240" s="705"/>
      <c r="B240" s="705"/>
      <c r="C240" s="705"/>
      <c r="D240" s="705"/>
      <c r="E240" s="705"/>
      <c r="F240" s="705"/>
      <c r="G240" s="705"/>
      <c r="H240" s="705"/>
      <c r="I240" s="705"/>
      <c r="J240" s="705"/>
      <c r="K240" s="705"/>
      <c r="L240" s="705"/>
      <c r="M240" s="705"/>
      <c r="N240" s="705"/>
      <c r="O240" s="705"/>
      <c r="P240" s="705"/>
      <c r="Q240" s="705"/>
      <c r="R240" s="705"/>
      <c r="S240" s="705"/>
      <c r="T240" s="705"/>
      <c r="U240" s="705"/>
      <c r="V240" s="705"/>
      <c r="AX240" s="390"/>
      <c r="AY240" s="386"/>
      <c r="AZ240" s="705"/>
      <c r="BA240" s="312"/>
      <c r="BB240" s="312"/>
      <c r="BC240" s="312"/>
      <c r="BD240" s="312"/>
      <c r="BE240" s="312"/>
      <c r="BF240" s="312"/>
      <c r="BG240" s="312"/>
      <c r="BH240" s="312"/>
      <c r="BI240" s="312"/>
      <c r="BJ240" s="312"/>
      <c r="BK240" s="312"/>
      <c r="BL240" s="312"/>
      <c r="BM240" s="312"/>
      <c r="BN240" s="312"/>
      <c r="BO240" s="312"/>
      <c r="BP240" s="312"/>
      <c r="BQ240" s="312"/>
      <c r="BR240" s="312"/>
      <c r="BS240" s="312"/>
      <c r="BT240" s="312"/>
      <c r="BU240" s="312"/>
      <c r="BV240" s="312"/>
      <c r="BW240" s="312"/>
      <c r="BX240" s="312"/>
    </row>
    <row r="241" spans="1:76" ht="15" customHeight="1" x14ac:dyDescent="0.2">
      <c r="A241" s="705"/>
      <c r="B241" s="705"/>
      <c r="C241" s="705"/>
      <c r="D241" s="705"/>
      <c r="E241" s="705"/>
      <c r="F241" s="705"/>
      <c r="G241" s="705"/>
      <c r="H241" s="705"/>
      <c r="I241" s="705"/>
      <c r="J241" s="705"/>
      <c r="K241" s="705"/>
      <c r="L241" s="705"/>
      <c r="M241" s="705"/>
      <c r="N241" s="705"/>
      <c r="O241" s="705"/>
      <c r="P241" s="705"/>
      <c r="Q241" s="705"/>
      <c r="R241" s="705"/>
      <c r="S241" s="705"/>
      <c r="T241" s="705"/>
      <c r="U241" s="705"/>
      <c r="V241" s="705"/>
      <c r="AX241" s="390"/>
      <c r="AY241" s="386"/>
      <c r="AZ241" s="705"/>
      <c r="BA241" s="312"/>
      <c r="BB241" s="312"/>
      <c r="BC241" s="312"/>
      <c r="BD241" s="312"/>
      <c r="BE241" s="312"/>
      <c r="BF241" s="312"/>
      <c r="BG241" s="312"/>
      <c r="BH241" s="312"/>
      <c r="BI241" s="312"/>
      <c r="BJ241" s="312"/>
      <c r="BK241" s="312"/>
      <c r="BL241" s="312"/>
      <c r="BM241" s="312"/>
      <c r="BN241" s="312"/>
      <c r="BO241" s="312"/>
      <c r="BP241" s="312"/>
      <c r="BQ241" s="312"/>
      <c r="BR241" s="312"/>
      <c r="BS241" s="312"/>
      <c r="BT241" s="312"/>
      <c r="BU241" s="312"/>
      <c r="BV241" s="312"/>
      <c r="BW241" s="312"/>
      <c r="BX241" s="312"/>
    </row>
    <row r="242" spans="1:76" ht="15" customHeight="1" x14ac:dyDescent="0.2">
      <c r="A242" s="705"/>
      <c r="B242" s="705"/>
      <c r="C242" s="705"/>
      <c r="D242" s="705"/>
      <c r="E242" s="705"/>
      <c r="F242" s="705"/>
      <c r="G242" s="705"/>
      <c r="H242" s="705"/>
      <c r="I242" s="705"/>
      <c r="J242" s="705"/>
      <c r="K242" s="705"/>
      <c r="L242" s="705"/>
      <c r="M242" s="705"/>
      <c r="N242" s="705"/>
      <c r="O242" s="705"/>
      <c r="P242" s="705"/>
      <c r="Q242" s="705"/>
      <c r="R242" s="705"/>
      <c r="S242" s="705"/>
      <c r="T242" s="705"/>
      <c r="U242" s="705"/>
      <c r="V242" s="705"/>
      <c r="AX242" s="390"/>
      <c r="AY242" s="386"/>
      <c r="AZ242" s="705"/>
      <c r="BA242" s="312"/>
      <c r="BB242" s="312"/>
      <c r="BC242" s="312"/>
      <c r="BD242" s="312"/>
      <c r="BE242" s="312"/>
      <c r="BF242" s="312"/>
      <c r="BG242" s="312"/>
      <c r="BH242" s="312"/>
      <c r="BI242" s="312"/>
      <c r="BJ242" s="312"/>
      <c r="BK242" s="312"/>
      <c r="BL242" s="312"/>
      <c r="BM242" s="312"/>
      <c r="BN242" s="312"/>
      <c r="BO242" s="312"/>
      <c r="BP242" s="312"/>
      <c r="BQ242" s="312"/>
      <c r="BR242" s="312"/>
      <c r="BS242" s="312"/>
      <c r="BT242" s="312"/>
      <c r="BU242" s="312"/>
      <c r="BV242" s="312"/>
      <c r="BW242" s="312"/>
      <c r="BX242" s="312"/>
    </row>
    <row r="243" spans="1:76" ht="15" customHeight="1" x14ac:dyDescent="0.2">
      <c r="A243" s="705"/>
      <c r="B243" s="705"/>
      <c r="C243" s="705"/>
      <c r="D243" s="705"/>
      <c r="E243" s="705"/>
      <c r="F243" s="705"/>
      <c r="G243" s="705"/>
      <c r="H243" s="705"/>
      <c r="I243" s="705"/>
      <c r="J243" s="705"/>
      <c r="K243" s="705"/>
      <c r="L243" s="705"/>
      <c r="M243" s="705"/>
      <c r="N243" s="705"/>
      <c r="O243" s="705"/>
      <c r="P243" s="705"/>
      <c r="Q243" s="705"/>
      <c r="R243" s="705"/>
      <c r="S243" s="705"/>
      <c r="T243" s="705"/>
      <c r="U243" s="705"/>
      <c r="V243" s="705"/>
      <c r="AX243" s="390"/>
      <c r="AY243" s="386"/>
      <c r="AZ243" s="705"/>
      <c r="BA243" s="312"/>
      <c r="BB243" s="312"/>
      <c r="BC243" s="312"/>
      <c r="BD243" s="312"/>
      <c r="BE243" s="312"/>
      <c r="BF243" s="312"/>
      <c r="BG243" s="312"/>
      <c r="BH243" s="312"/>
      <c r="BI243" s="312"/>
      <c r="BJ243" s="312"/>
      <c r="BK243" s="312"/>
      <c r="BL243" s="312"/>
      <c r="BM243" s="312"/>
      <c r="BN243" s="312"/>
      <c r="BO243" s="312"/>
      <c r="BP243" s="312"/>
      <c r="BQ243" s="312"/>
      <c r="BR243" s="312"/>
      <c r="BS243" s="312"/>
      <c r="BT243" s="312"/>
      <c r="BU243" s="312"/>
      <c r="BV243" s="312"/>
      <c r="BW243" s="312"/>
      <c r="BX243" s="312"/>
    </row>
    <row r="244" spans="1:76" ht="15" customHeight="1" x14ac:dyDescent="0.2">
      <c r="A244" s="705"/>
      <c r="B244" s="705"/>
      <c r="C244" s="705"/>
      <c r="D244" s="705"/>
      <c r="E244" s="705"/>
      <c r="F244" s="705"/>
      <c r="G244" s="705"/>
      <c r="H244" s="705"/>
      <c r="I244" s="705"/>
      <c r="J244" s="705"/>
      <c r="K244" s="705"/>
      <c r="L244" s="705"/>
      <c r="M244" s="705"/>
      <c r="N244" s="705"/>
      <c r="O244" s="705"/>
      <c r="P244" s="705"/>
      <c r="Q244" s="705"/>
      <c r="R244" s="705"/>
      <c r="S244" s="705"/>
      <c r="T244" s="705"/>
      <c r="U244" s="705"/>
      <c r="V244" s="705"/>
      <c r="AX244" s="390"/>
      <c r="AY244" s="386"/>
      <c r="AZ244" s="705"/>
      <c r="BA244" s="312"/>
      <c r="BB244" s="312"/>
      <c r="BC244" s="312"/>
      <c r="BD244" s="312"/>
      <c r="BE244" s="312"/>
      <c r="BF244" s="312"/>
      <c r="BG244" s="312"/>
      <c r="BH244" s="312"/>
      <c r="BI244" s="312"/>
      <c r="BJ244" s="312"/>
      <c r="BK244" s="312"/>
      <c r="BL244" s="312"/>
      <c r="BM244" s="312"/>
      <c r="BN244" s="312"/>
      <c r="BO244" s="312"/>
      <c r="BP244" s="312"/>
      <c r="BQ244" s="312"/>
      <c r="BR244" s="312"/>
      <c r="BS244" s="312"/>
      <c r="BT244" s="312"/>
      <c r="BU244" s="312"/>
      <c r="BV244" s="312"/>
      <c r="BW244" s="312"/>
      <c r="BX244" s="312"/>
    </row>
    <row r="245" spans="1:76" ht="15" customHeight="1" x14ac:dyDescent="0.2">
      <c r="A245" s="705"/>
      <c r="B245" s="705"/>
      <c r="C245" s="705"/>
      <c r="D245" s="705"/>
      <c r="E245" s="705"/>
      <c r="F245" s="705"/>
      <c r="G245" s="705"/>
      <c r="H245" s="705"/>
      <c r="I245" s="705"/>
      <c r="J245" s="705"/>
      <c r="K245" s="705"/>
      <c r="L245" s="705"/>
      <c r="M245" s="705"/>
      <c r="N245" s="705"/>
      <c r="O245" s="705"/>
      <c r="P245" s="705"/>
      <c r="Q245" s="705"/>
      <c r="R245" s="705"/>
      <c r="S245" s="705"/>
      <c r="T245" s="705"/>
      <c r="U245" s="705"/>
      <c r="V245" s="705"/>
      <c r="AX245" s="390"/>
      <c r="AY245" s="386"/>
      <c r="AZ245" s="705"/>
      <c r="BA245" s="312"/>
      <c r="BB245" s="312"/>
      <c r="BC245" s="312"/>
      <c r="BD245" s="312"/>
      <c r="BE245" s="312"/>
      <c r="BF245" s="312"/>
      <c r="BG245" s="312"/>
      <c r="BH245" s="312"/>
      <c r="BI245" s="312"/>
      <c r="BJ245" s="312"/>
      <c r="BK245" s="312"/>
      <c r="BL245" s="312"/>
      <c r="BM245" s="312"/>
      <c r="BN245" s="312"/>
      <c r="BO245" s="312"/>
      <c r="BP245" s="312"/>
      <c r="BQ245" s="312"/>
      <c r="BR245" s="312"/>
      <c r="BS245" s="312"/>
      <c r="BT245" s="312"/>
      <c r="BU245" s="312"/>
      <c r="BV245" s="312"/>
      <c r="BW245" s="312"/>
      <c r="BX245" s="312"/>
    </row>
    <row r="246" spans="1:76" ht="15" customHeight="1" x14ac:dyDescent="0.2">
      <c r="A246" s="705"/>
      <c r="B246" s="705"/>
      <c r="C246" s="705"/>
      <c r="D246" s="705"/>
      <c r="E246" s="705"/>
      <c r="F246" s="705"/>
      <c r="G246" s="705"/>
      <c r="H246" s="705"/>
      <c r="I246" s="705"/>
      <c r="J246" s="705"/>
      <c r="K246" s="705"/>
      <c r="L246" s="705"/>
      <c r="M246" s="705"/>
      <c r="N246" s="705"/>
      <c r="O246" s="705"/>
      <c r="P246" s="705"/>
      <c r="Q246" s="705"/>
      <c r="R246" s="705"/>
      <c r="S246" s="705"/>
      <c r="T246" s="705"/>
      <c r="U246" s="705"/>
      <c r="V246" s="705"/>
      <c r="AX246" s="390"/>
      <c r="AY246" s="386"/>
      <c r="AZ246" s="705"/>
      <c r="BA246" s="312"/>
      <c r="BB246" s="312"/>
      <c r="BC246" s="312"/>
      <c r="BD246" s="312"/>
      <c r="BE246" s="312"/>
      <c r="BF246" s="312"/>
      <c r="BG246" s="312"/>
      <c r="BH246" s="312"/>
      <c r="BI246" s="312"/>
      <c r="BJ246" s="312"/>
      <c r="BK246" s="312"/>
      <c r="BL246" s="312"/>
      <c r="BM246" s="312"/>
      <c r="BN246" s="312"/>
      <c r="BO246" s="312"/>
      <c r="BP246" s="312"/>
      <c r="BQ246" s="312"/>
      <c r="BR246" s="312"/>
      <c r="BS246" s="312"/>
      <c r="BT246" s="312"/>
      <c r="BU246" s="312"/>
      <c r="BV246" s="312"/>
      <c r="BW246" s="312"/>
      <c r="BX246" s="312"/>
    </row>
    <row r="247" spans="1:76" ht="15" customHeight="1" x14ac:dyDescent="0.2">
      <c r="A247" s="705"/>
      <c r="B247" s="705"/>
      <c r="C247" s="705"/>
      <c r="D247" s="705"/>
      <c r="E247" s="705"/>
      <c r="F247" s="705"/>
      <c r="G247" s="705"/>
      <c r="H247" s="705"/>
      <c r="I247" s="705"/>
      <c r="J247" s="705"/>
      <c r="K247" s="705"/>
      <c r="L247" s="705"/>
      <c r="M247" s="705"/>
      <c r="N247" s="705"/>
      <c r="O247" s="705"/>
      <c r="P247" s="705"/>
      <c r="Q247" s="705"/>
      <c r="R247" s="705"/>
      <c r="S247" s="705"/>
      <c r="T247" s="705"/>
      <c r="U247" s="705"/>
      <c r="V247" s="705"/>
      <c r="AX247" s="390"/>
      <c r="AY247" s="386"/>
      <c r="AZ247" s="705"/>
      <c r="BA247" s="312"/>
      <c r="BB247" s="312"/>
      <c r="BC247" s="312"/>
      <c r="BD247" s="312"/>
      <c r="BE247" s="312"/>
      <c r="BF247" s="312"/>
      <c r="BG247" s="312"/>
      <c r="BH247" s="312"/>
      <c r="BI247" s="312"/>
      <c r="BJ247" s="312"/>
      <c r="BK247" s="312"/>
      <c r="BL247" s="312"/>
      <c r="BM247" s="312"/>
      <c r="BN247" s="312"/>
      <c r="BO247" s="312"/>
      <c r="BP247" s="312"/>
      <c r="BQ247" s="312"/>
      <c r="BR247" s="312"/>
      <c r="BS247" s="312"/>
      <c r="BT247" s="312"/>
      <c r="BU247" s="312"/>
      <c r="BV247" s="312"/>
      <c r="BW247" s="312"/>
      <c r="BX247" s="312"/>
    </row>
    <row r="248" spans="1:76" ht="15" customHeight="1" x14ac:dyDescent="0.2">
      <c r="A248" s="705"/>
      <c r="B248" s="705"/>
      <c r="C248" s="705"/>
      <c r="D248" s="705"/>
      <c r="E248" s="705"/>
      <c r="F248" s="705"/>
      <c r="G248" s="705"/>
      <c r="H248" s="705"/>
      <c r="I248" s="705"/>
      <c r="J248" s="705"/>
      <c r="K248" s="705"/>
      <c r="L248" s="705"/>
      <c r="M248" s="705"/>
      <c r="N248" s="705"/>
      <c r="O248" s="705"/>
      <c r="P248" s="705"/>
      <c r="Q248" s="705"/>
      <c r="R248" s="705"/>
      <c r="S248" s="705"/>
      <c r="T248" s="705"/>
      <c r="U248" s="705"/>
      <c r="V248" s="705"/>
      <c r="AX248" s="390"/>
      <c r="AY248" s="386"/>
      <c r="AZ248" s="705"/>
      <c r="BA248" s="312"/>
      <c r="BB248" s="312"/>
      <c r="BC248" s="312"/>
      <c r="BD248" s="312"/>
      <c r="BE248" s="312"/>
      <c r="BF248" s="312"/>
      <c r="BG248" s="312"/>
      <c r="BH248" s="312"/>
      <c r="BI248" s="312"/>
      <c r="BJ248" s="312"/>
      <c r="BK248" s="312"/>
      <c r="BL248" s="312"/>
      <c r="BM248" s="312"/>
      <c r="BN248" s="312"/>
      <c r="BO248" s="312"/>
      <c r="BP248" s="312"/>
      <c r="BQ248" s="312"/>
      <c r="BR248" s="312"/>
      <c r="BS248" s="312"/>
      <c r="BT248" s="312"/>
      <c r="BU248" s="312"/>
      <c r="BV248" s="312"/>
      <c r="BW248" s="312"/>
      <c r="BX248" s="312"/>
    </row>
    <row r="249" spans="1:76" ht="15" customHeight="1" x14ac:dyDescent="0.2">
      <c r="A249" s="705"/>
      <c r="B249" s="705"/>
      <c r="C249" s="705"/>
      <c r="D249" s="705"/>
      <c r="E249" s="705"/>
      <c r="F249" s="705"/>
      <c r="G249" s="705"/>
      <c r="H249" s="705"/>
      <c r="I249" s="705"/>
      <c r="J249" s="705"/>
      <c r="K249" s="705"/>
      <c r="L249" s="705"/>
      <c r="M249" s="705"/>
      <c r="N249" s="705"/>
      <c r="O249" s="705"/>
      <c r="P249" s="705"/>
      <c r="Q249" s="705"/>
      <c r="R249" s="705"/>
      <c r="S249" s="705"/>
      <c r="T249" s="705"/>
      <c r="U249" s="705"/>
      <c r="V249" s="705"/>
      <c r="AX249" s="390"/>
      <c r="AY249" s="386"/>
      <c r="AZ249" s="705"/>
      <c r="BA249" s="312"/>
      <c r="BB249" s="312"/>
      <c r="BC249" s="312"/>
      <c r="BD249" s="312"/>
      <c r="BE249" s="312"/>
      <c r="BF249" s="312"/>
      <c r="BG249" s="312"/>
      <c r="BH249" s="312"/>
      <c r="BI249" s="312"/>
      <c r="BJ249" s="312"/>
      <c r="BK249" s="312"/>
      <c r="BL249" s="312"/>
      <c r="BM249" s="312"/>
      <c r="BN249" s="312"/>
      <c r="BO249" s="312"/>
      <c r="BP249" s="312"/>
      <c r="BQ249" s="312"/>
      <c r="BR249" s="312"/>
      <c r="BS249" s="312"/>
      <c r="BT249" s="312"/>
      <c r="BU249" s="312"/>
      <c r="BV249" s="312"/>
      <c r="BW249" s="312"/>
      <c r="BX249" s="312"/>
    </row>
    <row r="250" spans="1:76" ht="15" customHeight="1" x14ac:dyDescent="0.2">
      <c r="A250" s="705"/>
      <c r="B250" s="705"/>
      <c r="C250" s="705"/>
      <c r="D250" s="705"/>
      <c r="E250" s="705"/>
      <c r="F250" s="705"/>
      <c r="G250" s="705"/>
      <c r="H250" s="705"/>
      <c r="I250" s="705"/>
      <c r="J250" s="705"/>
      <c r="K250" s="705"/>
      <c r="L250" s="705"/>
      <c r="M250" s="705"/>
      <c r="N250" s="705"/>
      <c r="O250" s="705"/>
      <c r="P250" s="705"/>
      <c r="Q250" s="705"/>
      <c r="R250" s="705"/>
      <c r="S250" s="705"/>
      <c r="T250" s="705"/>
      <c r="U250" s="705"/>
      <c r="V250" s="705"/>
      <c r="AX250" s="390"/>
      <c r="AY250" s="386"/>
      <c r="AZ250" s="705"/>
      <c r="BA250" s="312"/>
      <c r="BB250" s="312"/>
      <c r="BC250" s="312"/>
      <c r="BD250" s="312"/>
      <c r="BE250" s="312"/>
      <c r="BF250" s="312"/>
      <c r="BG250" s="312"/>
      <c r="BH250" s="312"/>
      <c r="BI250" s="312"/>
      <c r="BJ250" s="312"/>
      <c r="BK250" s="312"/>
      <c r="BL250" s="312"/>
      <c r="BM250" s="312"/>
      <c r="BN250" s="312"/>
      <c r="BO250" s="312"/>
      <c r="BP250" s="312"/>
      <c r="BQ250" s="312"/>
      <c r="BR250" s="312"/>
      <c r="BS250" s="312"/>
      <c r="BT250" s="312"/>
      <c r="BU250" s="312"/>
      <c r="BV250" s="312"/>
      <c r="BW250" s="312"/>
      <c r="BX250" s="312"/>
    </row>
    <row r="251" spans="1:76" ht="15" customHeight="1" x14ac:dyDescent="0.2">
      <c r="A251" s="705"/>
      <c r="B251" s="705"/>
      <c r="C251" s="705"/>
      <c r="D251" s="705"/>
      <c r="E251" s="705"/>
      <c r="F251" s="705"/>
      <c r="G251" s="705"/>
      <c r="H251" s="705"/>
      <c r="I251" s="705"/>
      <c r="J251" s="705"/>
      <c r="K251" s="705"/>
      <c r="L251" s="705"/>
      <c r="M251" s="705"/>
      <c r="N251" s="705"/>
      <c r="O251" s="705"/>
      <c r="P251" s="705"/>
      <c r="Q251" s="705"/>
      <c r="R251" s="705"/>
      <c r="S251" s="705"/>
      <c r="T251" s="705"/>
      <c r="U251" s="705"/>
      <c r="V251" s="705"/>
      <c r="AX251" s="390"/>
      <c r="AY251" s="386"/>
      <c r="AZ251" s="705"/>
      <c r="BA251" s="312"/>
      <c r="BB251" s="312"/>
      <c r="BC251" s="312"/>
      <c r="BD251" s="312"/>
      <c r="BE251" s="312"/>
      <c r="BF251" s="312"/>
      <c r="BG251" s="312"/>
      <c r="BH251" s="312"/>
      <c r="BI251" s="312"/>
      <c r="BJ251" s="312"/>
      <c r="BK251" s="312"/>
      <c r="BL251" s="312"/>
      <c r="BM251" s="312"/>
      <c r="BN251" s="312"/>
      <c r="BO251" s="312"/>
      <c r="BP251" s="312"/>
      <c r="BQ251" s="312"/>
      <c r="BR251" s="312"/>
      <c r="BS251" s="312"/>
      <c r="BT251" s="312"/>
      <c r="BU251" s="312"/>
      <c r="BV251" s="312"/>
      <c r="BW251" s="312"/>
      <c r="BX251" s="312"/>
    </row>
    <row r="252" spans="1:76" ht="15" customHeight="1" x14ac:dyDescent="0.2">
      <c r="A252" s="705"/>
      <c r="B252" s="705"/>
      <c r="C252" s="705"/>
      <c r="D252" s="705"/>
      <c r="E252" s="705"/>
      <c r="F252" s="705"/>
      <c r="G252" s="705"/>
      <c r="H252" s="705"/>
      <c r="I252" s="705"/>
      <c r="J252" s="705"/>
      <c r="K252" s="705"/>
      <c r="L252" s="705"/>
      <c r="M252" s="705"/>
      <c r="N252" s="705"/>
      <c r="O252" s="705"/>
      <c r="P252" s="705"/>
      <c r="Q252" s="705"/>
      <c r="R252" s="705"/>
      <c r="S252" s="705"/>
      <c r="T252" s="705"/>
      <c r="U252" s="705"/>
      <c r="V252" s="705"/>
      <c r="AX252" s="390"/>
      <c r="AY252" s="386"/>
      <c r="AZ252" s="705"/>
      <c r="BA252" s="312"/>
      <c r="BB252" s="312"/>
      <c r="BC252" s="312"/>
      <c r="BD252" s="312"/>
      <c r="BE252" s="312"/>
      <c r="BF252" s="312"/>
      <c r="BG252" s="312"/>
      <c r="BH252" s="312"/>
      <c r="BI252" s="312"/>
      <c r="BJ252" s="312"/>
      <c r="BK252" s="312"/>
      <c r="BL252" s="312"/>
      <c r="BM252" s="312"/>
      <c r="BN252" s="312"/>
      <c r="BO252" s="312"/>
      <c r="BP252" s="312"/>
      <c r="BQ252" s="312"/>
      <c r="BR252" s="312"/>
      <c r="BS252" s="312"/>
      <c r="BT252" s="312"/>
      <c r="BU252" s="312"/>
      <c r="BV252" s="312"/>
      <c r="BW252" s="312"/>
      <c r="BX252" s="312"/>
    </row>
    <row r="253" spans="1:76" ht="15" customHeight="1" x14ac:dyDescent="0.2">
      <c r="A253" s="705"/>
      <c r="B253" s="705"/>
      <c r="C253" s="705"/>
      <c r="D253" s="705"/>
      <c r="E253" s="705"/>
      <c r="F253" s="705"/>
      <c r="G253" s="705"/>
      <c r="H253" s="705"/>
      <c r="I253" s="705"/>
      <c r="J253" s="705"/>
      <c r="K253" s="705"/>
      <c r="L253" s="705"/>
      <c r="M253" s="705"/>
      <c r="N253" s="705"/>
      <c r="O253" s="705"/>
      <c r="P253" s="705"/>
      <c r="Q253" s="705"/>
      <c r="R253" s="705"/>
      <c r="S253" s="705"/>
      <c r="T253" s="705"/>
      <c r="U253" s="705"/>
      <c r="V253" s="705"/>
      <c r="AX253" s="390"/>
      <c r="AY253" s="386"/>
      <c r="AZ253" s="705"/>
      <c r="BA253" s="312"/>
      <c r="BB253" s="312"/>
      <c r="BC253" s="312"/>
      <c r="BD253" s="312"/>
      <c r="BE253" s="312"/>
      <c r="BF253" s="312"/>
      <c r="BG253" s="312"/>
      <c r="BH253" s="312"/>
      <c r="BI253" s="312"/>
      <c r="BJ253" s="312"/>
      <c r="BK253" s="312"/>
      <c r="BL253" s="312"/>
      <c r="BM253" s="312"/>
      <c r="BN253" s="312"/>
      <c r="BO253" s="312"/>
      <c r="BP253" s="312"/>
      <c r="BQ253" s="312"/>
      <c r="BR253" s="312"/>
      <c r="BS253" s="312"/>
      <c r="BT253" s="312"/>
      <c r="BU253" s="312"/>
      <c r="BV253" s="312"/>
      <c r="BW253" s="312"/>
      <c r="BX253" s="312"/>
    </row>
    <row r="254" spans="1:76" ht="15" customHeight="1" x14ac:dyDescent="0.2">
      <c r="A254" s="705"/>
      <c r="B254" s="705"/>
      <c r="C254" s="705"/>
      <c r="D254" s="705"/>
      <c r="E254" s="705"/>
      <c r="F254" s="705"/>
      <c r="G254" s="705"/>
      <c r="H254" s="705"/>
      <c r="I254" s="705"/>
      <c r="J254" s="705"/>
      <c r="K254" s="705"/>
      <c r="L254" s="705"/>
      <c r="M254" s="705"/>
      <c r="N254" s="705"/>
      <c r="O254" s="705"/>
      <c r="P254" s="705"/>
      <c r="Q254" s="705"/>
      <c r="R254" s="705"/>
      <c r="S254" s="705"/>
      <c r="T254" s="705"/>
      <c r="U254" s="705"/>
      <c r="V254" s="705"/>
      <c r="AX254" s="390"/>
      <c r="AY254" s="386"/>
      <c r="AZ254" s="705"/>
      <c r="BA254" s="312"/>
      <c r="BB254" s="312"/>
      <c r="BC254" s="312"/>
      <c r="BD254" s="312"/>
      <c r="BE254" s="312"/>
      <c r="BF254" s="312"/>
      <c r="BG254" s="312"/>
      <c r="BH254" s="312"/>
      <c r="BI254" s="312"/>
      <c r="BJ254" s="312"/>
      <c r="BK254" s="312"/>
      <c r="BL254" s="312"/>
      <c r="BM254" s="312"/>
      <c r="BN254" s="312"/>
      <c r="BO254" s="312"/>
      <c r="BP254" s="312"/>
      <c r="BQ254" s="312"/>
      <c r="BR254" s="312"/>
      <c r="BS254" s="312"/>
      <c r="BT254" s="312"/>
      <c r="BU254" s="312"/>
      <c r="BV254" s="312"/>
      <c r="BW254" s="312"/>
      <c r="BX254" s="312"/>
    </row>
    <row r="255" spans="1:76" ht="15" customHeight="1" x14ac:dyDescent="0.2">
      <c r="A255" s="705"/>
      <c r="B255" s="705"/>
      <c r="C255" s="705"/>
      <c r="D255" s="705"/>
      <c r="E255" s="705"/>
      <c r="F255" s="705"/>
      <c r="G255" s="705"/>
      <c r="H255" s="705"/>
      <c r="I255" s="705"/>
      <c r="J255" s="705"/>
      <c r="K255" s="705"/>
      <c r="L255" s="705"/>
      <c r="M255" s="705"/>
      <c r="N255" s="705"/>
      <c r="O255" s="705"/>
      <c r="P255" s="705"/>
      <c r="Q255" s="705"/>
      <c r="R255" s="705"/>
      <c r="S255" s="705"/>
      <c r="T255" s="705"/>
      <c r="U255" s="705"/>
      <c r="V255" s="705"/>
      <c r="AX255" s="390"/>
      <c r="AY255" s="386"/>
      <c r="AZ255" s="705"/>
      <c r="BA255" s="312"/>
      <c r="BB255" s="312"/>
      <c r="BC255" s="312"/>
      <c r="BD255" s="312"/>
      <c r="BE255" s="312"/>
      <c r="BF255" s="312"/>
      <c r="BG255" s="312"/>
      <c r="BH255" s="312"/>
      <c r="BI255" s="312"/>
      <c r="BJ255" s="312"/>
      <c r="BK255" s="312"/>
      <c r="BL255" s="312"/>
      <c r="BM255" s="312"/>
      <c r="BN255" s="312"/>
      <c r="BO255" s="312"/>
      <c r="BP255" s="312"/>
      <c r="BQ255" s="312"/>
      <c r="BR255" s="312"/>
      <c r="BS255" s="312"/>
      <c r="BT255" s="312"/>
      <c r="BU255" s="312"/>
      <c r="BV255" s="312"/>
      <c r="BW255" s="312"/>
      <c r="BX255" s="312"/>
    </row>
    <row r="256" spans="1:76" ht="15" customHeight="1" x14ac:dyDescent="0.2">
      <c r="A256" s="705"/>
      <c r="B256" s="705"/>
      <c r="C256" s="705"/>
      <c r="D256" s="705"/>
      <c r="E256" s="705"/>
      <c r="F256" s="705"/>
      <c r="G256" s="705"/>
      <c r="H256" s="705"/>
      <c r="I256" s="705"/>
      <c r="J256" s="705"/>
      <c r="K256" s="705"/>
      <c r="L256" s="705"/>
      <c r="M256" s="705"/>
      <c r="N256" s="705"/>
      <c r="O256" s="705"/>
      <c r="P256" s="705"/>
      <c r="Q256" s="705"/>
      <c r="R256" s="705"/>
      <c r="S256" s="705"/>
      <c r="T256" s="705"/>
      <c r="U256" s="705"/>
      <c r="V256" s="705"/>
      <c r="AX256" s="390"/>
      <c r="AY256" s="386"/>
      <c r="AZ256" s="705"/>
      <c r="BA256" s="312"/>
      <c r="BB256" s="312"/>
      <c r="BC256" s="312"/>
      <c r="BD256" s="312"/>
      <c r="BE256" s="312"/>
      <c r="BF256" s="312"/>
      <c r="BG256" s="312"/>
      <c r="BH256" s="312"/>
      <c r="BI256" s="312"/>
      <c r="BJ256" s="312"/>
      <c r="BK256" s="312"/>
      <c r="BL256" s="312"/>
      <c r="BM256" s="312"/>
      <c r="BN256" s="312"/>
      <c r="BO256" s="312"/>
      <c r="BP256" s="312"/>
      <c r="BQ256" s="312"/>
      <c r="BR256" s="312"/>
      <c r="BS256" s="312"/>
      <c r="BT256" s="312"/>
      <c r="BU256" s="312"/>
      <c r="BV256" s="312"/>
      <c r="BW256" s="312"/>
      <c r="BX256" s="312"/>
    </row>
    <row r="257" spans="1:76" ht="15" customHeight="1" x14ac:dyDescent="0.2">
      <c r="A257" s="705"/>
      <c r="B257" s="705"/>
      <c r="C257" s="705"/>
      <c r="D257" s="705"/>
      <c r="E257" s="705"/>
      <c r="F257" s="705"/>
      <c r="G257" s="705"/>
      <c r="H257" s="705"/>
      <c r="I257" s="705"/>
      <c r="J257" s="705"/>
      <c r="K257" s="705"/>
      <c r="L257" s="705"/>
      <c r="M257" s="705"/>
      <c r="N257" s="705"/>
      <c r="O257" s="705"/>
      <c r="P257" s="705"/>
      <c r="Q257" s="705"/>
      <c r="R257" s="705"/>
      <c r="S257" s="705"/>
      <c r="T257" s="705"/>
      <c r="U257" s="705"/>
      <c r="V257" s="705"/>
      <c r="AX257" s="390"/>
      <c r="AY257" s="386"/>
      <c r="AZ257" s="705"/>
      <c r="BA257" s="312"/>
      <c r="BB257" s="312"/>
      <c r="BC257" s="312"/>
      <c r="BD257" s="312"/>
      <c r="BE257" s="312"/>
      <c r="BF257" s="312"/>
      <c r="BG257" s="312"/>
      <c r="BH257" s="312"/>
      <c r="BI257" s="312"/>
      <c r="BJ257" s="312"/>
      <c r="BK257" s="312"/>
      <c r="BL257" s="312"/>
      <c r="BM257" s="312"/>
      <c r="BN257" s="312"/>
      <c r="BO257" s="312"/>
      <c r="BP257" s="312"/>
      <c r="BQ257" s="312"/>
      <c r="BR257" s="312"/>
      <c r="BS257" s="312"/>
      <c r="BT257" s="312"/>
      <c r="BU257" s="312"/>
      <c r="BV257" s="312"/>
      <c r="BW257" s="312"/>
      <c r="BX257" s="312"/>
    </row>
    <row r="258" spans="1:76" ht="15" customHeight="1" x14ac:dyDescent="0.2">
      <c r="A258" s="705"/>
      <c r="B258" s="705"/>
      <c r="C258" s="705"/>
      <c r="D258" s="705"/>
      <c r="E258" s="705"/>
      <c r="F258" s="705"/>
      <c r="G258" s="705"/>
      <c r="H258" s="705"/>
      <c r="I258" s="705"/>
      <c r="J258" s="705"/>
      <c r="K258" s="705"/>
      <c r="L258" s="705"/>
      <c r="M258" s="705"/>
      <c r="N258" s="705"/>
      <c r="O258" s="705"/>
      <c r="P258" s="705"/>
      <c r="Q258" s="705"/>
      <c r="R258" s="705"/>
      <c r="S258" s="705"/>
      <c r="T258" s="705"/>
      <c r="U258" s="705"/>
      <c r="V258" s="705"/>
      <c r="AX258" s="390"/>
      <c r="AY258" s="386"/>
      <c r="AZ258" s="705"/>
      <c r="BA258" s="312"/>
      <c r="BB258" s="312"/>
      <c r="BC258" s="312"/>
      <c r="BD258" s="312"/>
      <c r="BE258" s="312"/>
      <c r="BF258" s="312"/>
      <c r="BG258" s="312"/>
      <c r="BH258" s="312"/>
      <c r="BI258" s="312"/>
      <c r="BJ258" s="312"/>
      <c r="BK258" s="312"/>
      <c r="BL258" s="312"/>
      <c r="BM258" s="312"/>
      <c r="BN258" s="312"/>
      <c r="BO258" s="312"/>
      <c r="BP258" s="312"/>
      <c r="BQ258" s="312"/>
      <c r="BR258" s="312"/>
      <c r="BS258" s="312"/>
      <c r="BT258" s="312"/>
      <c r="BU258" s="312"/>
      <c r="BV258" s="312"/>
      <c r="BW258" s="312"/>
      <c r="BX258" s="312"/>
    </row>
    <row r="259" spans="1:76" ht="15" customHeight="1" x14ac:dyDescent="0.2">
      <c r="A259" s="705"/>
      <c r="B259" s="705"/>
      <c r="C259" s="705"/>
      <c r="D259" s="705"/>
      <c r="E259" s="705"/>
      <c r="F259" s="705"/>
      <c r="G259" s="705"/>
      <c r="H259" s="705"/>
      <c r="I259" s="705"/>
      <c r="J259" s="705"/>
      <c r="K259" s="705"/>
      <c r="L259" s="705"/>
      <c r="M259" s="705"/>
      <c r="N259" s="705"/>
      <c r="O259" s="705"/>
      <c r="P259" s="705"/>
      <c r="Q259" s="705"/>
      <c r="R259" s="705"/>
      <c r="S259" s="705"/>
      <c r="T259" s="705"/>
      <c r="U259" s="705"/>
      <c r="V259" s="705"/>
      <c r="AX259" s="390"/>
      <c r="AY259" s="386"/>
      <c r="AZ259" s="705"/>
      <c r="BA259" s="312"/>
      <c r="BB259" s="312"/>
      <c r="BC259" s="312"/>
      <c r="BD259" s="312"/>
      <c r="BE259" s="312"/>
      <c r="BF259" s="312"/>
      <c r="BG259" s="312"/>
      <c r="BH259" s="312"/>
      <c r="BI259" s="312"/>
      <c r="BJ259" s="312"/>
      <c r="BK259" s="312"/>
      <c r="BL259" s="312"/>
      <c r="BM259" s="312"/>
      <c r="BN259" s="312"/>
      <c r="BO259" s="312"/>
      <c r="BP259" s="312"/>
      <c r="BQ259" s="312"/>
      <c r="BR259" s="312"/>
      <c r="BS259" s="312"/>
      <c r="BT259" s="312"/>
      <c r="BU259" s="312"/>
      <c r="BV259" s="312"/>
      <c r="BW259" s="312"/>
      <c r="BX259" s="312"/>
    </row>
    <row r="260" spans="1:76" ht="15" customHeight="1" x14ac:dyDescent="0.2">
      <c r="A260" s="705"/>
      <c r="B260" s="705"/>
      <c r="C260" s="705"/>
      <c r="D260" s="705"/>
      <c r="E260" s="705"/>
      <c r="F260" s="705"/>
      <c r="G260" s="705"/>
      <c r="H260" s="705"/>
      <c r="I260" s="705"/>
      <c r="J260" s="705"/>
      <c r="K260" s="705"/>
      <c r="L260" s="705"/>
      <c r="M260" s="705"/>
      <c r="N260" s="705"/>
      <c r="O260" s="705"/>
      <c r="P260" s="705"/>
      <c r="Q260" s="705"/>
      <c r="R260" s="705"/>
      <c r="S260" s="705"/>
      <c r="T260" s="705"/>
      <c r="U260" s="705"/>
      <c r="V260" s="705"/>
      <c r="AX260" s="390"/>
      <c r="AY260" s="386"/>
      <c r="AZ260" s="705"/>
      <c r="BA260" s="312"/>
      <c r="BB260" s="312"/>
      <c r="BC260" s="312"/>
      <c r="BD260" s="312"/>
      <c r="BE260" s="312"/>
      <c r="BF260" s="312"/>
      <c r="BG260" s="312"/>
      <c r="BH260" s="312"/>
      <c r="BI260" s="312"/>
      <c r="BJ260" s="312"/>
      <c r="BK260" s="312"/>
      <c r="BL260" s="312"/>
      <c r="BM260" s="312"/>
      <c r="BN260" s="312"/>
      <c r="BO260" s="312"/>
      <c r="BP260" s="312"/>
      <c r="BQ260" s="312"/>
      <c r="BR260" s="312"/>
      <c r="BS260" s="312"/>
      <c r="BT260" s="312"/>
      <c r="BU260" s="312"/>
      <c r="BV260" s="312"/>
      <c r="BW260" s="312"/>
      <c r="BX260" s="312"/>
    </row>
    <row r="261" spans="1:76" ht="15" customHeight="1" x14ac:dyDescent="0.2">
      <c r="A261" s="705"/>
      <c r="B261" s="705"/>
      <c r="C261" s="705"/>
      <c r="D261" s="705"/>
      <c r="E261" s="705"/>
      <c r="F261" s="705"/>
      <c r="G261" s="705"/>
      <c r="H261" s="705"/>
      <c r="I261" s="705"/>
      <c r="J261" s="705"/>
      <c r="K261" s="705"/>
      <c r="L261" s="705"/>
      <c r="M261" s="705"/>
      <c r="N261" s="705"/>
      <c r="O261" s="705"/>
      <c r="P261" s="705"/>
      <c r="Q261" s="705"/>
      <c r="R261" s="705"/>
      <c r="S261" s="705"/>
      <c r="T261" s="705"/>
      <c r="U261" s="705"/>
      <c r="V261" s="705"/>
      <c r="AX261" s="390"/>
      <c r="AY261" s="386"/>
      <c r="AZ261" s="705"/>
      <c r="BA261" s="312"/>
      <c r="BB261" s="312"/>
      <c r="BC261" s="312"/>
      <c r="BD261" s="312"/>
      <c r="BE261" s="312"/>
      <c r="BF261" s="312"/>
      <c r="BG261" s="312"/>
      <c r="BH261" s="312"/>
      <c r="BI261" s="312"/>
      <c r="BJ261" s="312"/>
      <c r="BK261" s="312"/>
      <c r="BL261" s="312"/>
      <c r="BM261" s="312"/>
      <c r="BN261" s="312"/>
      <c r="BO261" s="312"/>
      <c r="BP261" s="312"/>
      <c r="BQ261" s="312"/>
      <c r="BR261" s="312"/>
      <c r="BS261" s="312"/>
      <c r="BT261" s="312"/>
      <c r="BU261" s="312"/>
      <c r="BV261" s="312"/>
      <c r="BW261" s="312"/>
      <c r="BX261" s="312"/>
    </row>
    <row r="262" spans="1:76" ht="15" customHeight="1" x14ac:dyDescent="0.2">
      <c r="A262" s="705"/>
      <c r="B262" s="705"/>
      <c r="C262" s="705"/>
      <c r="D262" s="705"/>
      <c r="E262" s="705"/>
      <c r="F262" s="705"/>
      <c r="G262" s="705"/>
      <c r="H262" s="705"/>
      <c r="I262" s="705"/>
      <c r="J262" s="705"/>
      <c r="K262" s="705"/>
      <c r="L262" s="705"/>
      <c r="M262" s="705"/>
      <c r="N262" s="705"/>
      <c r="O262" s="705"/>
      <c r="P262" s="705"/>
      <c r="Q262" s="705"/>
      <c r="R262" s="705"/>
      <c r="S262" s="705"/>
      <c r="T262" s="705"/>
      <c r="U262" s="705"/>
      <c r="V262" s="705"/>
      <c r="AX262" s="390"/>
      <c r="AY262" s="386"/>
      <c r="AZ262" s="705"/>
      <c r="BA262" s="312"/>
      <c r="BB262" s="312"/>
      <c r="BC262" s="312"/>
      <c r="BD262" s="312"/>
      <c r="BE262" s="312"/>
      <c r="BF262" s="312"/>
      <c r="BG262" s="312"/>
      <c r="BH262" s="312"/>
      <c r="BI262" s="312"/>
      <c r="BJ262" s="312"/>
      <c r="BK262" s="312"/>
      <c r="BL262" s="312"/>
      <c r="BM262" s="312"/>
      <c r="BN262" s="312"/>
      <c r="BO262" s="312"/>
      <c r="BP262" s="312"/>
      <c r="BQ262" s="312"/>
      <c r="BR262" s="312"/>
      <c r="BS262" s="312"/>
      <c r="BT262" s="312"/>
      <c r="BU262" s="312"/>
      <c r="BV262" s="312"/>
      <c r="BW262" s="312"/>
      <c r="BX262" s="312"/>
    </row>
    <row r="263" spans="1:76" ht="15" customHeight="1" x14ac:dyDescent="0.2">
      <c r="A263" s="705"/>
      <c r="B263" s="705"/>
      <c r="C263" s="705"/>
      <c r="D263" s="705"/>
      <c r="E263" s="705"/>
      <c r="F263" s="705"/>
      <c r="G263" s="705"/>
      <c r="H263" s="705"/>
      <c r="I263" s="705"/>
      <c r="J263" s="705"/>
      <c r="K263" s="705"/>
      <c r="L263" s="705"/>
      <c r="M263" s="705"/>
      <c r="N263" s="705"/>
      <c r="O263" s="705"/>
      <c r="P263" s="705"/>
      <c r="Q263" s="705"/>
      <c r="R263" s="705"/>
      <c r="S263" s="705"/>
      <c r="T263" s="705"/>
      <c r="U263" s="705"/>
      <c r="V263" s="705"/>
      <c r="AX263" s="390"/>
      <c r="AY263" s="386"/>
      <c r="AZ263" s="705"/>
      <c r="BA263" s="312"/>
      <c r="BB263" s="312"/>
      <c r="BC263" s="312"/>
      <c r="BD263" s="312"/>
      <c r="BE263" s="312"/>
      <c r="BF263" s="312"/>
      <c r="BG263" s="312"/>
      <c r="BH263" s="312"/>
      <c r="BI263" s="312"/>
      <c r="BJ263" s="312"/>
      <c r="BK263" s="312"/>
      <c r="BL263" s="312"/>
      <c r="BM263" s="312"/>
      <c r="BN263" s="312"/>
      <c r="BO263" s="312"/>
      <c r="BP263" s="312"/>
      <c r="BQ263" s="312"/>
      <c r="BR263" s="312"/>
      <c r="BS263" s="312"/>
      <c r="BT263" s="312"/>
      <c r="BU263" s="312"/>
      <c r="BV263" s="312"/>
      <c r="BW263" s="312"/>
      <c r="BX263" s="312"/>
    </row>
    <row r="264" spans="1:76" ht="15" customHeight="1" x14ac:dyDescent="0.2">
      <c r="A264" s="705"/>
      <c r="B264" s="705"/>
      <c r="C264" s="705"/>
      <c r="D264" s="705"/>
      <c r="E264" s="705"/>
      <c r="F264" s="705"/>
      <c r="G264" s="705"/>
      <c r="H264" s="705"/>
      <c r="I264" s="705"/>
      <c r="J264" s="705"/>
      <c r="K264" s="705"/>
      <c r="L264" s="705"/>
      <c r="M264" s="705"/>
      <c r="N264" s="705"/>
      <c r="O264" s="705"/>
      <c r="P264" s="705"/>
      <c r="Q264" s="705"/>
      <c r="R264" s="705"/>
      <c r="S264" s="705"/>
      <c r="T264" s="705"/>
      <c r="U264" s="705"/>
      <c r="V264" s="705"/>
      <c r="AX264" s="390"/>
      <c r="AY264" s="386"/>
      <c r="AZ264" s="705"/>
      <c r="BA264" s="312"/>
      <c r="BB264" s="312"/>
      <c r="BC264" s="312"/>
      <c r="BD264" s="312"/>
      <c r="BE264" s="312"/>
      <c r="BF264" s="312"/>
      <c r="BG264" s="312"/>
      <c r="BH264" s="312"/>
      <c r="BI264" s="312"/>
      <c r="BJ264" s="312"/>
      <c r="BK264" s="312"/>
      <c r="BL264" s="312"/>
      <c r="BM264" s="312"/>
      <c r="BN264" s="312"/>
      <c r="BO264" s="312"/>
      <c r="BP264" s="312"/>
      <c r="BQ264" s="312"/>
      <c r="BR264" s="312"/>
      <c r="BS264" s="312"/>
      <c r="BT264" s="312"/>
      <c r="BU264" s="312"/>
      <c r="BV264" s="312"/>
      <c r="BW264" s="312"/>
      <c r="BX264" s="312"/>
    </row>
    <row r="265" spans="1:76" ht="15" customHeight="1" x14ac:dyDescent="0.2">
      <c r="A265" s="705"/>
      <c r="B265" s="705"/>
      <c r="C265" s="705"/>
      <c r="D265" s="705"/>
      <c r="E265" s="705"/>
      <c r="F265" s="705"/>
      <c r="G265" s="705"/>
      <c r="H265" s="705"/>
      <c r="I265" s="705"/>
      <c r="J265" s="705"/>
      <c r="K265" s="705"/>
      <c r="L265" s="705"/>
      <c r="M265" s="705"/>
      <c r="N265" s="705"/>
      <c r="O265" s="705"/>
      <c r="P265" s="705"/>
      <c r="Q265" s="705"/>
      <c r="R265" s="705"/>
      <c r="S265" s="705"/>
      <c r="T265" s="705"/>
      <c r="U265" s="705"/>
      <c r="V265" s="705"/>
      <c r="AX265" s="390"/>
      <c r="AY265" s="386"/>
      <c r="AZ265" s="705"/>
      <c r="BA265" s="312"/>
      <c r="BB265" s="312"/>
      <c r="BC265" s="312"/>
      <c r="BD265" s="312"/>
      <c r="BE265" s="312"/>
      <c r="BF265" s="312"/>
      <c r="BG265" s="312"/>
      <c r="BH265" s="312"/>
      <c r="BI265" s="312"/>
      <c r="BJ265" s="312"/>
      <c r="BK265" s="312"/>
      <c r="BL265" s="312"/>
      <c r="BM265" s="312"/>
      <c r="BN265" s="312"/>
      <c r="BO265" s="312"/>
      <c r="BP265" s="312"/>
      <c r="BQ265" s="312"/>
      <c r="BR265" s="312"/>
      <c r="BS265" s="312"/>
      <c r="BT265" s="312"/>
      <c r="BU265" s="312"/>
      <c r="BV265" s="312"/>
      <c r="BW265" s="312"/>
      <c r="BX265" s="312"/>
    </row>
    <row r="266" spans="1:76" ht="15" customHeight="1" x14ac:dyDescent="0.2">
      <c r="A266" s="705"/>
      <c r="B266" s="705"/>
      <c r="C266" s="705"/>
      <c r="D266" s="705"/>
      <c r="E266" s="705"/>
      <c r="F266" s="705"/>
      <c r="G266" s="705"/>
      <c r="H266" s="705"/>
      <c r="I266" s="705"/>
      <c r="J266" s="705"/>
      <c r="K266" s="705"/>
      <c r="L266" s="705"/>
      <c r="M266" s="705"/>
      <c r="N266" s="705"/>
      <c r="O266" s="705"/>
      <c r="P266" s="705"/>
      <c r="Q266" s="705"/>
      <c r="R266" s="705"/>
      <c r="S266" s="705"/>
      <c r="T266" s="705"/>
      <c r="U266" s="705"/>
      <c r="V266" s="705"/>
      <c r="AX266" s="390"/>
      <c r="AY266" s="386"/>
      <c r="AZ266" s="705"/>
      <c r="BA266" s="312"/>
      <c r="BB266" s="312"/>
      <c r="BC266" s="312"/>
      <c r="BD266" s="312"/>
      <c r="BE266" s="312"/>
      <c r="BF266" s="312"/>
      <c r="BG266" s="312"/>
      <c r="BH266" s="312"/>
      <c r="BI266" s="312"/>
      <c r="BJ266" s="312"/>
      <c r="BK266" s="312"/>
      <c r="BL266" s="312"/>
      <c r="BM266" s="312"/>
      <c r="BN266" s="312"/>
      <c r="BO266" s="312"/>
      <c r="BP266" s="312"/>
      <c r="BQ266" s="312"/>
      <c r="BR266" s="312"/>
      <c r="BS266" s="312"/>
      <c r="BT266" s="312"/>
      <c r="BU266" s="312"/>
      <c r="BV266" s="312"/>
      <c r="BW266" s="312"/>
      <c r="BX266" s="312"/>
    </row>
    <row r="267" spans="1:76" ht="15" customHeight="1" x14ac:dyDescent="0.2">
      <c r="A267" s="705"/>
      <c r="B267" s="705"/>
      <c r="C267" s="705"/>
      <c r="D267" s="705"/>
      <c r="E267" s="705"/>
      <c r="F267" s="705"/>
      <c r="G267" s="705"/>
      <c r="H267" s="705"/>
      <c r="I267" s="705"/>
      <c r="J267" s="705"/>
      <c r="K267" s="705"/>
      <c r="L267" s="705"/>
      <c r="M267" s="705"/>
      <c r="N267" s="705"/>
      <c r="O267" s="705"/>
      <c r="P267" s="705"/>
      <c r="Q267" s="705"/>
      <c r="R267" s="705"/>
      <c r="S267" s="705"/>
      <c r="T267" s="705"/>
      <c r="U267" s="705"/>
      <c r="V267" s="705"/>
      <c r="AX267" s="390"/>
      <c r="AY267" s="386"/>
      <c r="AZ267" s="705"/>
      <c r="BA267" s="312"/>
      <c r="BB267" s="312"/>
      <c r="BC267" s="312"/>
      <c r="BD267" s="312"/>
      <c r="BE267" s="312"/>
      <c r="BF267" s="312"/>
      <c r="BG267" s="312"/>
      <c r="BH267" s="312"/>
      <c r="BI267" s="312"/>
      <c r="BJ267" s="312"/>
      <c r="BK267" s="312"/>
      <c r="BL267" s="312"/>
      <c r="BM267" s="312"/>
      <c r="BN267" s="312"/>
      <c r="BO267" s="312"/>
      <c r="BP267" s="312"/>
      <c r="BQ267" s="312"/>
      <c r="BR267" s="312"/>
      <c r="BS267" s="312"/>
      <c r="BT267" s="312"/>
      <c r="BU267" s="312"/>
      <c r="BV267" s="312"/>
      <c r="BW267" s="312"/>
      <c r="BX267" s="312"/>
    </row>
    <row r="268" spans="1:76" ht="15" customHeight="1" x14ac:dyDescent="0.2">
      <c r="A268" s="705"/>
      <c r="B268" s="705"/>
      <c r="C268" s="705"/>
      <c r="D268" s="705"/>
      <c r="E268" s="705"/>
      <c r="F268" s="705"/>
      <c r="G268" s="705"/>
      <c r="H268" s="705"/>
      <c r="I268" s="705"/>
      <c r="J268" s="705"/>
      <c r="K268" s="705"/>
      <c r="L268" s="705"/>
      <c r="M268" s="705"/>
      <c r="N268" s="705"/>
      <c r="O268" s="705"/>
      <c r="P268" s="705"/>
      <c r="Q268" s="705"/>
      <c r="R268" s="705"/>
      <c r="S268" s="705"/>
      <c r="T268" s="705"/>
      <c r="U268" s="705"/>
      <c r="V268" s="705"/>
      <c r="AX268" s="390"/>
      <c r="AY268" s="386"/>
      <c r="AZ268" s="705"/>
      <c r="BA268" s="312"/>
      <c r="BB268" s="312"/>
      <c r="BC268" s="312"/>
      <c r="BD268" s="312"/>
      <c r="BE268" s="312"/>
      <c r="BF268" s="312"/>
      <c r="BG268" s="312"/>
      <c r="BH268" s="312"/>
      <c r="BI268" s="312"/>
      <c r="BJ268" s="312"/>
      <c r="BK268" s="312"/>
      <c r="BL268" s="312"/>
      <c r="BM268" s="312"/>
      <c r="BN268" s="312"/>
      <c r="BO268" s="312"/>
      <c r="BP268" s="312"/>
      <c r="BQ268" s="312"/>
      <c r="BR268" s="312"/>
      <c r="BS268" s="312"/>
      <c r="BT268" s="312"/>
      <c r="BU268" s="312"/>
      <c r="BV268" s="312"/>
      <c r="BW268" s="312"/>
      <c r="BX268" s="312"/>
    </row>
    <row r="269" spans="1:76" ht="15" customHeight="1" x14ac:dyDescent="0.2">
      <c r="A269" s="705"/>
      <c r="B269" s="705"/>
      <c r="C269" s="705"/>
      <c r="D269" s="705"/>
      <c r="E269" s="705"/>
      <c r="F269" s="705"/>
      <c r="G269" s="705"/>
      <c r="H269" s="705"/>
      <c r="I269" s="705"/>
      <c r="J269" s="705"/>
      <c r="K269" s="705"/>
      <c r="L269" s="705"/>
      <c r="M269" s="705"/>
      <c r="N269" s="705"/>
      <c r="O269" s="705"/>
      <c r="P269" s="705"/>
      <c r="Q269" s="705"/>
      <c r="R269" s="705"/>
      <c r="S269" s="705"/>
      <c r="T269" s="705"/>
      <c r="U269" s="705"/>
      <c r="V269" s="705"/>
      <c r="AX269" s="390"/>
      <c r="AY269" s="386"/>
      <c r="AZ269" s="705"/>
      <c r="BA269" s="312"/>
      <c r="BB269" s="312"/>
      <c r="BC269" s="312"/>
      <c r="BD269" s="312"/>
      <c r="BE269" s="312"/>
      <c r="BF269" s="312"/>
      <c r="BG269" s="312"/>
      <c r="BH269" s="312"/>
      <c r="BI269" s="312"/>
      <c r="BJ269" s="312"/>
      <c r="BK269" s="312"/>
      <c r="BL269" s="312"/>
      <c r="BM269" s="312"/>
      <c r="BN269" s="312"/>
      <c r="BO269" s="312"/>
      <c r="BP269" s="312"/>
      <c r="BQ269" s="312"/>
      <c r="BR269" s="312"/>
      <c r="BS269" s="312"/>
      <c r="BT269" s="312"/>
      <c r="BU269" s="312"/>
      <c r="BV269" s="312"/>
      <c r="BW269" s="312"/>
      <c r="BX269" s="312"/>
    </row>
    <row r="270" spans="1:76" ht="15" customHeight="1" x14ac:dyDescent="0.2">
      <c r="A270" s="705"/>
      <c r="B270" s="705"/>
      <c r="C270" s="705"/>
      <c r="D270" s="705"/>
      <c r="E270" s="705"/>
      <c r="F270" s="705"/>
      <c r="G270" s="705"/>
      <c r="H270" s="705"/>
      <c r="I270" s="705"/>
      <c r="J270" s="705"/>
      <c r="K270" s="705"/>
      <c r="L270" s="705"/>
      <c r="M270" s="705"/>
      <c r="N270" s="705"/>
      <c r="O270" s="705"/>
      <c r="P270" s="705"/>
      <c r="Q270" s="705"/>
      <c r="R270" s="705"/>
      <c r="S270" s="705"/>
      <c r="T270" s="705"/>
      <c r="U270" s="705"/>
      <c r="V270" s="705"/>
      <c r="AX270" s="390"/>
      <c r="AY270" s="386"/>
      <c r="AZ270" s="705"/>
      <c r="BA270" s="312"/>
      <c r="BB270" s="312"/>
      <c r="BC270" s="312"/>
      <c r="BD270" s="312"/>
      <c r="BE270" s="312"/>
      <c r="BF270" s="312"/>
      <c r="BG270" s="312"/>
      <c r="BH270" s="312"/>
      <c r="BI270" s="312"/>
      <c r="BJ270" s="312"/>
      <c r="BK270" s="312"/>
      <c r="BL270" s="312"/>
      <c r="BM270" s="312"/>
      <c r="BN270" s="312"/>
      <c r="BO270" s="312"/>
      <c r="BP270" s="312"/>
      <c r="BQ270" s="312"/>
      <c r="BR270" s="312"/>
      <c r="BS270" s="312"/>
      <c r="BT270" s="312"/>
      <c r="BU270" s="312"/>
      <c r="BV270" s="312"/>
      <c r="BW270" s="312"/>
      <c r="BX270" s="312"/>
    </row>
    <row r="271" spans="1:76" ht="15" customHeight="1" x14ac:dyDescent="0.2">
      <c r="A271" s="705"/>
      <c r="B271" s="705"/>
      <c r="C271" s="705"/>
      <c r="D271" s="705"/>
      <c r="E271" s="705"/>
      <c r="F271" s="705"/>
      <c r="G271" s="705"/>
      <c r="H271" s="705"/>
      <c r="I271" s="705"/>
      <c r="J271" s="705"/>
      <c r="K271" s="705"/>
      <c r="L271" s="705"/>
      <c r="M271" s="705"/>
      <c r="N271" s="705"/>
      <c r="O271" s="705"/>
      <c r="P271" s="705"/>
      <c r="Q271" s="705"/>
      <c r="R271" s="705"/>
      <c r="S271" s="705"/>
      <c r="T271" s="705"/>
      <c r="U271" s="705"/>
      <c r="V271" s="705"/>
      <c r="AX271" s="390"/>
      <c r="AY271" s="386"/>
      <c r="AZ271" s="705"/>
      <c r="BA271" s="312"/>
      <c r="BB271" s="312"/>
      <c r="BC271" s="312"/>
      <c r="BD271" s="312"/>
      <c r="BE271" s="312"/>
      <c r="BF271" s="312"/>
      <c r="BG271" s="312"/>
      <c r="BH271" s="312"/>
      <c r="BI271" s="312"/>
      <c r="BJ271" s="312"/>
      <c r="BK271" s="312"/>
      <c r="BL271" s="312"/>
      <c r="BM271" s="312"/>
      <c r="BN271" s="312"/>
      <c r="BO271" s="312"/>
      <c r="BP271" s="312"/>
      <c r="BQ271" s="312"/>
      <c r="BR271" s="312"/>
      <c r="BS271" s="312"/>
      <c r="BT271" s="312"/>
      <c r="BU271" s="312"/>
      <c r="BV271" s="312"/>
      <c r="BW271" s="312"/>
      <c r="BX271" s="312"/>
    </row>
    <row r="272" spans="1:76" ht="15" customHeight="1" x14ac:dyDescent="0.2">
      <c r="A272" s="705"/>
      <c r="B272" s="705"/>
      <c r="C272" s="705"/>
      <c r="D272" s="705"/>
      <c r="E272" s="705"/>
      <c r="F272" s="705"/>
      <c r="G272" s="705"/>
      <c r="H272" s="705"/>
      <c r="I272" s="705"/>
      <c r="J272" s="705"/>
      <c r="K272" s="705"/>
      <c r="L272" s="705"/>
      <c r="M272" s="705"/>
      <c r="N272" s="705"/>
      <c r="O272" s="705"/>
      <c r="P272" s="705"/>
      <c r="Q272" s="705"/>
      <c r="R272" s="705"/>
      <c r="S272" s="705"/>
      <c r="T272" s="705"/>
      <c r="U272" s="705"/>
      <c r="V272" s="705"/>
      <c r="AX272" s="390"/>
      <c r="AY272" s="386"/>
      <c r="AZ272" s="705"/>
      <c r="BA272" s="312"/>
      <c r="BB272" s="312"/>
      <c r="BC272" s="312"/>
      <c r="BD272" s="312"/>
      <c r="BE272" s="312"/>
      <c r="BF272" s="312"/>
      <c r="BG272" s="312"/>
      <c r="BH272" s="312"/>
      <c r="BI272" s="312"/>
      <c r="BJ272" s="312"/>
      <c r="BK272" s="312"/>
      <c r="BL272" s="312"/>
      <c r="BM272" s="312"/>
      <c r="BN272" s="312"/>
      <c r="BO272" s="312"/>
      <c r="BP272" s="312"/>
      <c r="BQ272" s="312"/>
      <c r="BR272" s="312"/>
      <c r="BS272" s="312"/>
      <c r="BT272" s="312"/>
      <c r="BU272" s="312"/>
      <c r="BV272" s="312"/>
      <c r="BW272" s="312"/>
      <c r="BX272" s="312"/>
    </row>
    <row r="273" spans="1:76" ht="15" customHeight="1" x14ac:dyDescent="0.2">
      <c r="A273" s="705"/>
      <c r="B273" s="705"/>
      <c r="C273" s="705"/>
      <c r="D273" s="705"/>
      <c r="E273" s="705"/>
      <c r="F273" s="705"/>
      <c r="G273" s="705"/>
      <c r="H273" s="705"/>
      <c r="I273" s="705"/>
      <c r="J273" s="705"/>
      <c r="K273" s="705"/>
      <c r="L273" s="705"/>
      <c r="M273" s="705"/>
      <c r="N273" s="705"/>
      <c r="O273" s="705"/>
      <c r="P273" s="705"/>
      <c r="Q273" s="705"/>
      <c r="R273" s="705"/>
      <c r="S273" s="705"/>
      <c r="T273" s="705"/>
      <c r="U273" s="705"/>
      <c r="V273" s="705"/>
      <c r="AX273" s="390"/>
      <c r="AY273" s="386"/>
      <c r="AZ273" s="705"/>
      <c r="BA273" s="312"/>
      <c r="BB273" s="312"/>
      <c r="BC273" s="312"/>
      <c r="BD273" s="312"/>
      <c r="BE273" s="312"/>
      <c r="BF273" s="312"/>
      <c r="BG273" s="312"/>
      <c r="BH273" s="312"/>
      <c r="BI273" s="312"/>
      <c r="BJ273" s="312"/>
      <c r="BK273" s="312"/>
      <c r="BL273" s="312"/>
      <c r="BM273" s="312"/>
      <c r="BN273" s="312"/>
      <c r="BO273" s="312"/>
      <c r="BP273" s="312"/>
      <c r="BQ273" s="312"/>
      <c r="BR273" s="312"/>
      <c r="BS273" s="312"/>
      <c r="BT273" s="312"/>
      <c r="BU273" s="312"/>
      <c r="BV273" s="312"/>
      <c r="BW273" s="312"/>
      <c r="BX273" s="312"/>
    </row>
    <row r="274" spans="1:76" ht="15" customHeight="1" x14ac:dyDescent="0.2">
      <c r="A274" s="705"/>
      <c r="B274" s="705"/>
      <c r="C274" s="705"/>
      <c r="D274" s="705"/>
      <c r="E274" s="705"/>
      <c r="F274" s="705"/>
      <c r="G274" s="705"/>
      <c r="H274" s="705"/>
      <c r="I274" s="705"/>
      <c r="J274" s="705"/>
      <c r="K274" s="705"/>
      <c r="L274" s="705"/>
      <c r="M274" s="705"/>
      <c r="N274" s="705"/>
      <c r="O274" s="705"/>
      <c r="P274" s="705"/>
      <c r="Q274" s="705"/>
      <c r="R274" s="705"/>
      <c r="S274" s="705"/>
      <c r="T274" s="705"/>
      <c r="U274" s="705"/>
      <c r="V274" s="705"/>
      <c r="AX274" s="390"/>
      <c r="AY274" s="386"/>
      <c r="AZ274" s="705"/>
      <c r="BA274" s="312"/>
      <c r="BB274" s="312"/>
      <c r="BC274" s="312"/>
      <c r="BD274" s="312"/>
      <c r="BE274" s="312"/>
      <c r="BF274" s="312"/>
      <c r="BG274" s="312"/>
      <c r="BH274" s="312"/>
      <c r="BI274" s="312"/>
      <c r="BJ274" s="312"/>
      <c r="BK274" s="312"/>
      <c r="BL274" s="312"/>
      <c r="BM274" s="312"/>
      <c r="BN274" s="312"/>
      <c r="BO274" s="312"/>
      <c r="BP274" s="312"/>
      <c r="BQ274" s="312"/>
      <c r="BR274" s="312"/>
      <c r="BS274" s="312"/>
      <c r="BT274" s="312"/>
      <c r="BU274" s="312"/>
      <c r="BV274" s="312"/>
      <c r="BW274" s="312"/>
      <c r="BX274" s="312"/>
    </row>
    <row r="275" spans="1:76" ht="15" customHeight="1" x14ac:dyDescent="0.2">
      <c r="A275" s="705"/>
      <c r="B275" s="705"/>
      <c r="C275" s="705"/>
      <c r="D275" s="705"/>
      <c r="E275" s="705"/>
      <c r="F275" s="705"/>
      <c r="G275" s="705"/>
      <c r="H275" s="705"/>
      <c r="I275" s="705"/>
      <c r="J275" s="705"/>
      <c r="K275" s="705"/>
      <c r="L275" s="705"/>
      <c r="M275" s="705"/>
      <c r="N275" s="705"/>
      <c r="O275" s="705"/>
      <c r="P275" s="705"/>
      <c r="Q275" s="705"/>
      <c r="R275" s="705"/>
      <c r="S275" s="705"/>
      <c r="T275" s="705"/>
      <c r="U275" s="705"/>
      <c r="V275" s="705"/>
      <c r="AX275" s="390"/>
      <c r="AY275" s="386"/>
      <c r="AZ275" s="705"/>
      <c r="BA275" s="312"/>
      <c r="BB275" s="312"/>
      <c r="BC275" s="312"/>
      <c r="BD275" s="312"/>
      <c r="BE275" s="312"/>
      <c r="BF275" s="312"/>
      <c r="BG275" s="312"/>
      <c r="BH275" s="312"/>
      <c r="BI275" s="312"/>
      <c r="BJ275" s="312"/>
      <c r="BK275" s="312"/>
      <c r="BL275" s="312"/>
      <c r="BM275" s="312"/>
      <c r="BN275" s="312"/>
      <c r="BO275" s="312"/>
      <c r="BP275" s="312"/>
      <c r="BQ275" s="312"/>
      <c r="BR275" s="312"/>
      <c r="BS275" s="312"/>
      <c r="BT275" s="312"/>
      <c r="BU275" s="312"/>
      <c r="BV275" s="312"/>
      <c r="BW275" s="312"/>
      <c r="BX275" s="312"/>
    </row>
    <row r="276" spans="1:76" ht="15" customHeight="1" x14ac:dyDescent="0.2">
      <c r="A276" s="705"/>
      <c r="B276" s="705"/>
      <c r="C276" s="705"/>
      <c r="D276" s="705"/>
      <c r="E276" s="705"/>
      <c r="F276" s="705"/>
      <c r="G276" s="705"/>
      <c r="H276" s="705"/>
      <c r="I276" s="705"/>
      <c r="J276" s="705"/>
      <c r="K276" s="705"/>
      <c r="L276" s="705"/>
      <c r="M276" s="705"/>
      <c r="N276" s="705"/>
      <c r="O276" s="705"/>
      <c r="P276" s="705"/>
      <c r="Q276" s="705"/>
      <c r="R276" s="705"/>
      <c r="S276" s="705"/>
      <c r="T276" s="705"/>
      <c r="U276" s="705"/>
      <c r="V276" s="705"/>
      <c r="AX276" s="390"/>
      <c r="AY276" s="386"/>
      <c r="AZ276" s="705"/>
      <c r="BA276" s="312"/>
      <c r="BB276" s="312"/>
      <c r="BC276" s="312"/>
      <c r="BD276" s="312"/>
      <c r="BE276" s="312"/>
      <c r="BF276" s="312"/>
      <c r="BG276" s="312"/>
      <c r="BH276" s="312"/>
      <c r="BI276" s="312"/>
      <c r="BJ276" s="312"/>
      <c r="BK276" s="312"/>
      <c r="BL276" s="312"/>
      <c r="BM276" s="312"/>
      <c r="BN276" s="312"/>
      <c r="BO276" s="312"/>
      <c r="BP276" s="312"/>
      <c r="BQ276" s="312"/>
      <c r="BR276" s="312"/>
      <c r="BS276" s="312"/>
      <c r="BT276" s="312"/>
      <c r="BU276" s="312"/>
      <c r="BV276" s="312"/>
      <c r="BW276" s="312"/>
      <c r="BX276" s="312"/>
    </row>
    <row r="277" spans="1:76" ht="15" customHeight="1" x14ac:dyDescent="0.2">
      <c r="A277" s="705"/>
      <c r="B277" s="705"/>
      <c r="C277" s="705"/>
      <c r="D277" s="705"/>
      <c r="E277" s="705"/>
      <c r="F277" s="705"/>
      <c r="G277" s="705"/>
      <c r="H277" s="705"/>
      <c r="I277" s="705"/>
      <c r="J277" s="705"/>
      <c r="K277" s="705"/>
      <c r="L277" s="705"/>
      <c r="M277" s="705"/>
      <c r="N277" s="705"/>
      <c r="O277" s="705"/>
      <c r="P277" s="705"/>
      <c r="Q277" s="705"/>
      <c r="R277" s="705"/>
      <c r="S277" s="705"/>
      <c r="T277" s="705"/>
      <c r="U277" s="705"/>
      <c r="V277" s="705"/>
      <c r="AX277" s="390"/>
      <c r="AY277" s="386"/>
      <c r="AZ277" s="705"/>
      <c r="BA277" s="312"/>
      <c r="BB277" s="312"/>
      <c r="BC277" s="312"/>
      <c r="BD277" s="312"/>
      <c r="BE277" s="312"/>
      <c r="BF277" s="312"/>
      <c r="BG277" s="312"/>
      <c r="BH277" s="312"/>
      <c r="BI277" s="312"/>
      <c r="BJ277" s="312"/>
      <c r="BK277" s="312"/>
      <c r="BL277" s="312"/>
      <c r="BM277" s="312"/>
      <c r="BN277" s="312"/>
      <c r="BO277" s="312"/>
      <c r="BP277" s="312"/>
      <c r="BQ277" s="312"/>
      <c r="BR277" s="312"/>
      <c r="BS277" s="312"/>
      <c r="BT277" s="312"/>
      <c r="BU277" s="312"/>
      <c r="BV277" s="312"/>
      <c r="BW277" s="312"/>
      <c r="BX277" s="312"/>
    </row>
    <row r="278" spans="1:76" ht="15" customHeight="1" x14ac:dyDescent="0.2">
      <c r="A278" s="705"/>
      <c r="B278" s="705"/>
      <c r="C278" s="705"/>
      <c r="D278" s="705"/>
      <c r="E278" s="705"/>
      <c r="F278" s="705"/>
      <c r="G278" s="705"/>
      <c r="H278" s="705"/>
      <c r="I278" s="705"/>
      <c r="J278" s="705"/>
      <c r="K278" s="705"/>
      <c r="L278" s="705"/>
      <c r="M278" s="705"/>
      <c r="N278" s="705"/>
      <c r="O278" s="705"/>
      <c r="P278" s="705"/>
      <c r="Q278" s="705"/>
      <c r="R278" s="705"/>
      <c r="S278" s="705"/>
      <c r="T278" s="705"/>
      <c r="U278" s="705"/>
      <c r="V278" s="705"/>
      <c r="AX278" s="390"/>
      <c r="AY278" s="386"/>
      <c r="AZ278" s="705"/>
      <c r="BA278" s="312"/>
      <c r="BB278" s="312"/>
      <c r="BC278" s="312"/>
      <c r="BD278" s="312"/>
      <c r="BE278" s="312"/>
      <c r="BF278" s="312"/>
      <c r="BG278" s="312"/>
      <c r="BH278" s="312"/>
      <c r="BI278" s="312"/>
      <c r="BJ278" s="312"/>
      <c r="BK278" s="312"/>
      <c r="BL278" s="312"/>
      <c r="BM278" s="312"/>
      <c r="BN278" s="312"/>
      <c r="BO278" s="312"/>
      <c r="BP278" s="312"/>
      <c r="BQ278" s="312"/>
      <c r="BR278" s="312"/>
      <c r="BS278" s="312"/>
      <c r="BT278" s="312"/>
      <c r="BU278" s="312"/>
      <c r="BV278" s="312"/>
      <c r="BW278" s="312"/>
      <c r="BX278" s="312"/>
    </row>
    <row r="279" spans="1:76" ht="15" customHeight="1" x14ac:dyDescent="0.2">
      <c r="A279" s="705"/>
      <c r="B279" s="705"/>
      <c r="C279" s="705"/>
      <c r="D279" s="705"/>
      <c r="E279" s="705"/>
      <c r="F279" s="705"/>
      <c r="G279" s="705"/>
      <c r="H279" s="705"/>
      <c r="I279" s="705"/>
      <c r="J279" s="705"/>
      <c r="K279" s="705"/>
      <c r="L279" s="705"/>
      <c r="M279" s="705"/>
      <c r="N279" s="705"/>
      <c r="O279" s="705"/>
      <c r="P279" s="705"/>
      <c r="Q279" s="705"/>
      <c r="R279" s="705"/>
      <c r="S279" s="705"/>
      <c r="T279" s="705"/>
      <c r="U279" s="705"/>
      <c r="V279" s="705"/>
      <c r="AX279" s="390"/>
      <c r="AY279" s="386"/>
      <c r="AZ279" s="705"/>
      <c r="BA279" s="312"/>
      <c r="BB279" s="312"/>
      <c r="BC279" s="312"/>
      <c r="BD279" s="312"/>
      <c r="BE279" s="312"/>
      <c r="BF279" s="312"/>
      <c r="BG279" s="312"/>
      <c r="BH279" s="312"/>
      <c r="BI279" s="312"/>
      <c r="BJ279" s="312"/>
      <c r="BK279" s="312"/>
      <c r="BL279" s="312"/>
      <c r="BM279" s="312"/>
      <c r="BN279" s="312"/>
      <c r="BO279" s="312"/>
      <c r="BP279" s="312"/>
      <c r="BQ279" s="312"/>
      <c r="BR279" s="312"/>
      <c r="BS279" s="312"/>
      <c r="BT279" s="312"/>
      <c r="BU279" s="312"/>
      <c r="BV279" s="312"/>
      <c r="BW279" s="312"/>
      <c r="BX279" s="312"/>
    </row>
    <row r="280" spans="1:76" ht="15" customHeight="1" x14ac:dyDescent="0.2">
      <c r="A280" s="705"/>
      <c r="B280" s="705"/>
      <c r="C280" s="705"/>
      <c r="D280" s="705"/>
      <c r="E280" s="705"/>
      <c r="F280" s="705"/>
      <c r="G280" s="705"/>
      <c r="H280" s="705"/>
      <c r="I280" s="705"/>
      <c r="J280" s="705"/>
      <c r="K280" s="705"/>
      <c r="L280" s="705"/>
      <c r="M280" s="705"/>
      <c r="N280" s="705"/>
      <c r="O280" s="705"/>
      <c r="P280" s="705"/>
      <c r="Q280" s="705"/>
      <c r="R280" s="705"/>
      <c r="S280" s="705"/>
      <c r="T280" s="705"/>
      <c r="U280" s="705"/>
      <c r="V280" s="705"/>
      <c r="AX280" s="390"/>
      <c r="AY280" s="386"/>
      <c r="AZ280" s="705"/>
      <c r="BA280" s="312"/>
      <c r="BB280" s="312"/>
      <c r="BC280" s="312"/>
      <c r="BD280" s="312"/>
      <c r="BE280" s="312"/>
      <c r="BF280" s="312"/>
      <c r="BG280" s="312"/>
      <c r="BH280" s="312"/>
      <c r="BI280" s="312"/>
      <c r="BJ280" s="312"/>
      <c r="BK280" s="312"/>
      <c r="BL280" s="312"/>
      <c r="BM280" s="312"/>
      <c r="BN280" s="312"/>
      <c r="BO280" s="312"/>
      <c r="BP280" s="312"/>
      <c r="BQ280" s="312"/>
      <c r="BR280" s="312"/>
      <c r="BS280" s="312"/>
      <c r="BT280" s="312"/>
      <c r="BU280" s="312"/>
      <c r="BV280" s="312"/>
      <c r="BW280" s="312"/>
      <c r="BX280" s="312"/>
    </row>
    <row r="281" spans="1:76" ht="15" customHeight="1" x14ac:dyDescent="0.2">
      <c r="A281" s="705"/>
      <c r="B281" s="705"/>
      <c r="C281" s="705"/>
      <c r="D281" s="705"/>
      <c r="E281" s="705"/>
      <c r="F281" s="705"/>
      <c r="G281" s="705"/>
      <c r="H281" s="705"/>
      <c r="I281" s="705"/>
      <c r="J281" s="705"/>
      <c r="K281" s="705"/>
      <c r="L281" s="705"/>
      <c r="M281" s="705"/>
      <c r="N281" s="705"/>
      <c r="O281" s="705"/>
      <c r="P281" s="705"/>
      <c r="Q281" s="705"/>
      <c r="R281" s="705"/>
      <c r="S281" s="705"/>
      <c r="T281" s="705"/>
      <c r="U281" s="705"/>
      <c r="V281" s="705"/>
      <c r="AX281" s="390"/>
      <c r="AY281" s="386"/>
      <c r="AZ281" s="705"/>
      <c r="BA281" s="312"/>
      <c r="BB281" s="312"/>
      <c r="BC281" s="312"/>
      <c r="BD281" s="312"/>
      <c r="BE281" s="312"/>
      <c r="BF281" s="312"/>
      <c r="BG281" s="312"/>
      <c r="BH281" s="312"/>
      <c r="BI281" s="312"/>
      <c r="BJ281" s="312"/>
      <c r="BK281" s="312"/>
      <c r="BL281" s="312"/>
      <c r="BM281" s="312"/>
      <c r="BN281" s="312"/>
      <c r="BO281" s="312"/>
      <c r="BP281" s="312"/>
      <c r="BQ281" s="312"/>
      <c r="BR281" s="312"/>
      <c r="BS281" s="312"/>
      <c r="BT281" s="312"/>
      <c r="BU281" s="312"/>
      <c r="BV281" s="312"/>
      <c r="BW281" s="312"/>
      <c r="BX281" s="312"/>
    </row>
    <row r="282" spans="1:76" ht="15" customHeight="1" x14ac:dyDescent="0.2">
      <c r="A282" s="705"/>
      <c r="B282" s="705"/>
      <c r="C282" s="705"/>
      <c r="D282" s="705"/>
      <c r="E282" s="705"/>
      <c r="F282" s="705"/>
      <c r="G282" s="705"/>
      <c r="H282" s="705"/>
      <c r="I282" s="705"/>
      <c r="J282" s="705"/>
      <c r="K282" s="705"/>
      <c r="L282" s="705"/>
      <c r="M282" s="705"/>
      <c r="N282" s="705"/>
      <c r="O282" s="705"/>
      <c r="P282" s="705"/>
      <c r="Q282" s="705"/>
      <c r="R282" s="705"/>
      <c r="S282" s="705"/>
      <c r="T282" s="705"/>
      <c r="U282" s="705"/>
      <c r="V282" s="705"/>
      <c r="AX282" s="390"/>
      <c r="AY282" s="386"/>
      <c r="AZ282" s="705"/>
      <c r="BA282" s="312"/>
      <c r="BB282" s="312"/>
      <c r="BC282" s="312"/>
      <c r="BD282" s="312"/>
      <c r="BE282" s="312"/>
      <c r="BF282" s="312"/>
      <c r="BG282" s="312"/>
      <c r="BH282" s="312"/>
      <c r="BI282" s="312"/>
      <c r="BJ282" s="312"/>
      <c r="BK282" s="312"/>
      <c r="BL282" s="312"/>
      <c r="BM282" s="312"/>
      <c r="BN282" s="312"/>
      <c r="BO282" s="312"/>
      <c r="BP282" s="312"/>
      <c r="BQ282" s="312"/>
      <c r="BR282" s="312"/>
      <c r="BS282" s="312"/>
      <c r="BT282" s="312"/>
      <c r="BU282" s="312"/>
      <c r="BV282" s="312"/>
      <c r="BW282" s="312"/>
      <c r="BX282" s="312"/>
    </row>
    <row r="283" spans="1:76" ht="15" customHeight="1" x14ac:dyDescent="0.2">
      <c r="A283" s="705"/>
      <c r="B283" s="705"/>
      <c r="C283" s="705"/>
      <c r="D283" s="705"/>
      <c r="E283" s="705"/>
      <c r="F283" s="705"/>
      <c r="G283" s="705"/>
      <c r="H283" s="705"/>
      <c r="I283" s="705"/>
      <c r="J283" s="705"/>
      <c r="K283" s="705"/>
      <c r="L283" s="705"/>
      <c r="M283" s="705"/>
      <c r="N283" s="705"/>
      <c r="O283" s="705"/>
      <c r="P283" s="705"/>
      <c r="Q283" s="705"/>
      <c r="R283" s="705"/>
      <c r="S283" s="705"/>
      <c r="T283" s="705"/>
      <c r="U283" s="705"/>
      <c r="V283" s="705"/>
      <c r="AX283" s="390"/>
      <c r="AY283" s="386"/>
      <c r="AZ283" s="705"/>
      <c r="BA283" s="312"/>
      <c r="BB283" s="312"/>
      <c r="BC283" s="312"/>
      <c r="BD283" s="312"/>
      <c r="BE283" s="312"/>
      <c r="BF283" s="312"/>
      <c r="BG283" s="312"/>
      <c r="BH283" s="312"/>
      <c r="BI283" s="312"/>
      <c r="BJ283" s="312"/>
      <c r="BK283" s="312"/>
      <c r="BL283" s="312"/>
      <c r="BM283" s="312"/>
      <c r="BN283" s="312"/>
      <c r="BO283" s="312"/>
      <c r="BP283" s="312"/>
      <c r="BQ283" s="312"/>
      <c r="BR283" s="312"/>
      <c r="BS283" s="312"/>
      <c r="BT283" s="312"/>
      <c r="BU283" s="312"/>
      <c r="BV283" s="312"/>
      <c r="BW283" s="312"/>
      <c r="BX283" s="312"/>
    </row>
    <row r="284" spans="1:76" ht="15" customHeight="1" x14ac:dyDescent="0.2">
      <c r="A284" s="705"/>
      <c r="B284" s="705"/>
      <c r="C284" s="705"/>
      <c r="D284" s="705"/>
      <c r="E284" s="705"/>
      <c r="F284" s="705"/>
      <c r="G284" s="705"/>
      <c r="H284" s="705"/>
      <c r="I284" s="705"/>
      <c r="J284" s="705"/>
      <c r="K284" s="705"/>
      <c r="L284" s="705"/>
      <c r="M284" s="705"/>
      <c r="N284" s="705"/>
      <c r="O284" s="705"/>
      <c r="P284" s="705"/>
      <c r="Q284" s="705"/>
      <c r="R284" s="705"/>
      <c r="S284" s="705"/>
      <c r="T284" s="705"/>
      <c r="U284" s="705"/>
      <c r="V284" s="705"/>
      <c r="AX284" s="390"/>
      <c r="AY284" s="386"/>
      <c r="AZ284" s="705"/>
      <c r="BA284" s="312"/>
      <c r="BB284" s="312"/>
      <c r="BC284" s="312"/>
      <c r="BD284" s="312"/>
      <c r="BE284" s="312"/>
      <c r="BF284" s="312"/>
      <c r="BG284" s="312"/>
      <c r="BH284" s="312"/>
      <c r="BI284" s="312"/>
      <c r="BJ284" s="312"/>
      <c r="BK284" s="312"/>
      <c r="BL284" s="312"/>
      <c r="BM284" s="312"/>
      <c r="BN284" s="312"/>
      <c r="BO284" s="312"/>
      <c r="BP284" s="312"/>
      <c r="BQ284" s="312"/>
      <c r="BR284" s="312"/>
      <c r="BS284" s="312"/>
      <c r="BT284" s="312"/>
      <c r="BU284" s="312"/>
      <c r="BV284" s="312"/>
      <c r="BW284" s="312"/>
      <c r="BX284" s="312"/>
    </row>
    <row r="285" spans="1:76" ht="15" customHeight="1" x14ac:dyDescent="0.2">
      <c r="A285" s="705"/>
      <c r="B285" s="705"/>
      <c r="C285" s="705"/>
      <c r="D285" s="705"/>
      <c r="E285" s="705"/>
      <c r="F285" s="705"/>
      <c r="G285" s="705"/>
      <c r="H285" s="705"/>
      <c r="I285" s="705"/>
      <c r="J285" s="705"/>
      <c r="K285" s="705"/>
      <c r="L285" s="705"/>
      <c r="M285" s="705"/>
      <c r="N285" s="705"/>
      <c r="O285" s="705"/>
      <c r="P285" s="705"/>
      <c r="Q285" s="705"/>
      <c r="R285" s="705"/>
      <c r="S285" s="705"/>
      <c r="T285" s="705"/>
      <c r="U285" s="705"/>
      <c r="V285" s="705"/>
      <c r="AX285" s="390"/>
      <c r="AY285" s="386"/>
      <c r="AZ285" s="705"/>
      <c r="BA285" s="312"/>
      <c r="BB285" s="312"/>
      <c r="BC285" s="312"/>
      <c r="BD285" s="312"/>
      <c r="BE285" s="312"/>
      <c r="BF285" s="312"/>
      <c r="BG285" s="312"/>
      <c r="BH285" s="312"/>
      <c r="BI285" s="312"/>
      <c r="BJ285" s="312"/>
      <c r="BK285" s="312"/>
      <c r="BL285" s="312"/>
      <c r="BM285" s="312"/>
      <c r="BN285" s="312"/>
      <c r="BO285" s="312"/>
      <c r="BP285" s="312"/>
      <c r="BQ285" s="312"/>
      <c r="BR285" s="312"/>
      <c r="BS285" s="312"/>
      <c r="BT285" s="312"/>
      <c r="BU285" s="312"/>
      <c r="BV285" s="312"/>
      <c r="BW285" s="312"/>
      <c r="BX285" s="312"/>
    </row>
    <row r="286" spans="1:76" ht="15" customHeight="1" x14ac:dyDescent="0.2">
      <c r="A286" s="705"/>
      <c r="B286" s="705"/>
      <c r="C286" s="705"/>
      <c r="D286" s="705"/>
      <c r="E286" s="705"/>
      <c r="F286" s="705"/>
      <c r="G286" s="705"/>
      <c r="H286" s="705"/>
      <c r="I286" s="705"/>
      <c r="J286" s="705"/>
      <c r="K286" s="705"/>
      <c r="L286" s="705"/>
      <c r="M286" s="705"/>
      <c r="N286" s="705"/>
      <c r="O286" s="705"/>
      <c r="P286" s="705"/>
      <c r="Q286" s="705"/>
      <c r="R286" s="705"/>
      <c r="S286" s="705"/>
      <c r="T286" s="705"/>
      <c r="U286" s="705"/>
      <c r="V286" s="705"/>
      <c r="AX286" s="390"/>
      <c r="AY286" s="386"/>
      <c r="AZ286" s="705"/>
      <c r="BA286" s="312"/>
      <c r="BB286" s="312"/>
      <c r="BC286" s="312"/>
      <c r="BD286" s="312"/>
      <c r="BE286" s="312"/>
      <c r="BF286" s="312"/>
      <c r="BG286" s="312"/>
      <c r="BH286" s="312"/>
      <c r="BI286" s="312"/>
      <c r="BJ286" s="312"/>
      <c r="BK286" s="312"/>
      <c r="BL286" s="312"/>
      <c r="BM286" s="312"/>
      <c r="BN286" s="312"/>
      <c r="BO286" s="312"/>
      <c r="BP286" s="312"/>
      <c r="BQ286" s="312"/>
      <c r="BR286" s="312"/>
      <c r="BS286" s="312"/>
      <c r="BT286" s="312"/>
      <c r="BU286" s="312"/>
      <c r="BV286" s="312"/>
      <c r="BW286" s="312"/>
      <c r="BX286" s="312"/>
    </row>
    <row r="287" spans="1:76" ht="15" customHeight="1" x14ac:dyDescent="0.2">
      <c r="A287" s="705"/>
      <c r="B287" s="705"/>
      <c r="C287" s="705"/>
      <c r="D287" s="705"/>
      <c r="E287" s="705"/>
      <c r="F287" s="705"/>
      <c r="G287" s="705"/>
      <c r="H287" s="705"/>
      <c r="I287" s="705"/>
      <c r="J287" s="705"/>
      <c r="K287" s="705"/>
      <c r="L287" s="705"/>
      <c r="M287" s="705"/>
      <c r="N287" s="705"/>
      <c r="O287" s="705"/>
      <c r="P287" s="705"/>
      <c r="Q287" s="705"/>
      <c r="R287" s="705"/>
      <c r="S287" s="705"/>
      <c r="T287" s="705"/>
      <c r="U287" s="705"/>
      <c r="V287" s="705"/>
      <c r="AX287" s="390"/>
      <c r="AY287" s="386"/>
      <c r="AZ287" s="705"/>
      <c r="BA287" s="312"/>
      <c r="BB287" s="312"/>
      <c r="BC287" s="312"/>
      <c r="BD287" s="312"/>
      <c r="BE287" s="312"/>
      <c r="BF287" s="312"/>
      <c r="BG287" s="312"/>
      <c r="BH287" s="312"/>
      <c r="BI287" s="312"/>
      <c r="BJ287" s="312"/>
      <c r="BK287" s="312"/>
      <c r="BL287" s="312"/>
      <c r="BM287" s="312"/>
      <c r="BN287" s="312"/>
      <c r="BO287" s="312"/>
      <c r="BP287" s="312"/>
      <c r="BQ287" s="312"/>
      <c r="BR287" s="312"/>
      <c r="BS287" s="312"/>
      <c r="BT287" s="312"/>
      <c r="BU287" s="312"/>
      <c r="BV287" s="312"/>
      <c r="BW287" s="312"/>
      <c r="BX287" s="312"/>
    </row>
    <row r="288" spans="1:76" ht="15" customHeight="1" x14ac:dyDescent="0.2">
      <c r="A288" s="705"/>
      <c r="B288" s="705"/>
      <c r="C288" s="705"/>
      <c r="D288" s="705"/>
      <c r="E288" s="705"/>
      <c r="F288" s="705"/>
      <c r="G288" s="705"/>
      <c r="H288" s="705"/>
      <c r="I288" s="705"/>
      <c r="J288" s="705"/>
      <c r="K288" s="705"/>
      <c r="L288" s="705"/>
      <c r="M288" s="705"/>
      <c r="N288" s="705"/>
      <c r="O288" s="705"/>
      <c r="P288" s="705"/>
      <c r="Q288" s="705"/>
      <c r="R288" s="705"/>
      <c r="S288" s="705"/>
      <c r="T288" s="705"/>
      <c r="U288" s="705"/>
      <c r="V288" s="705"/>
      <c r="AX288" s="390"/>
      <c r="AY288" s="386"/>
      <c r="AZ288" s="705"/>
      <c r="BA288" s="312"/>
      <c r="BB288" s="312"/>
      <c r="BC288" s="312"/>
      <c r="BD288" s="312"/>
      <c r="BE288" s="312"/>
      <c r="BF288" s="312"/>
      <c r="BG288" s="312"/>
      <c r="BH288" s="312"/>
      <c r="BI288" s="312"/>
      <c r="BJ288" s="312"/>
      <c r="BK288" s="312"/>
      <c r="BL288" s="312"/>
      <c r="BM288" s="312"/>
      <c r="BN288" s="312"/>
      <c r="BO288" s="312"/>
      <c r="BP288" s="312"/>
      <c r="BQ288" s="312"/>
      <c r="BR288" s="312"/>
      <c r="BS288" s="312"/>
      <c r="BT288" s="312"/>
      <c r="BU288" s="312"/>
      <c r="BV288" s="312"/>
      <c r="BW288" s="312"/>
      <c r="BX288" s="312"/>
    </row>
    <row r="289" spans="1:76" ht="15" customHeight="1" x14ac:dyDescent="0.2">
      <c r="A289" s="705"/>
      <c r="B289" s="705"/>
      <c r="C289" s="705"/>
      <c r="D289" s="705"/>
      <c r="E289" s="705"/>
      <c r="F289" s="705"/>
      <c r="G289" s="705"/>
      <c r="H289" s="705"/>
      <c r="I289" s="705"/>
      <c r="J289" s="705"/>
      <c r="K289" s="705"/>
      <c r="L289" s="705"/>
      <c r="M289" s="705"/>
      <c r="N289" s="705"/>
      <c r="O289" s="705"/>
      <c r="P289" s="705"/>
      <c r="Q289" s="705"/>
      <c r="R289" s="705"/>
      <c r="S289" s="705"/>
      <c r="T289" s="705"/>
      <c r="U289" s="705"/>
      <c r="V289" s="705"/>
      <c r="AX289" s="390"/>
      <c r="AY289" s="386"/>
      <c r="AZ289" s="705"/>
      <c r="BA289" s="312"/>
      <c r="BB289" s="312"/>
      <c r="BC289" s="312"/>
      <c r="BD289" s="312"/>
      <c r="BE289" s="312"/>
      <c r="BF289" s="312"/>
      <c r="BG289" s="312"/>
      <c r="BH289" s="312"/>
      <c r="BI289" s="312"/>
      <c r="BJ289" s="312"/>
      <c r="BK289" s="312"/>
      <c r="BL289" s="312"/>
      <c r="BM289" s="312"/>
      <c r="BN289" s="312"/>
      <c r="BO289" s="312"/>
      <c r="BP289" s="312"/>
      <c r="BQ289" s="312"/>
      <c r="BR289" s="312"/>
      <c r="BS289" s="312"/>
      <c r="BT289" s="312"/>
      <c r="BU289" s="312"/>
      <c r="BV289" s="312"/>
      <c r="BW289" s="312"/>
      <c r="BX289" s="312"/>
    </row>
    <row r="290" spans="1:76" ht="15" customHeight="1" x14ac:dyDescent="0.2">
      <c r="A290" s="705"/>
      <c r="B290" s="705"/>
      <c r="C290" s="705"/>
      <c r="D290" s="705"/>
      <c r="E290" s="705"/>
      <c r="F290" s="705"/>
      <c r="G290" s="705"/>
      <c r="H290" s="705"/>
      <c r="I290" s="705"/>
      <c r="J290" s="705"/>
      <c r="K290" s="705"/>
      <c r="L290" s="705"/>
      <c r="M290" s="705"/>
      <c r="N290" s="705"/>
      <c r="O290" s="705"/>
      <c r="P290" s="705"/>
      <c r="Q290" s="705"/>
      <c r="R290" s="705"/>
      <c r="S290" s="705"/>
      <c r="T290" s="705"/>
      <c r="U290" s="705"/>
      <c r="V290" s="705"/>
      <c r="AX290" s="390"/>
      <c r="AY290" s="386"/>
      <c r="AZ290" s="705"/>
      <c r="BA290" s="312"/>
      <c r="BB290" s="312"/>
      <c r="BC290" s="312"/>
      <c r="BD290" s="312"/>
      <c r="BE290" s="312"/>
      <c r="BF290" s="312"/>
      <c r="BG290" s="312"/>
      <c r="BH290" s="312"/>
      <c r="BI290" s="312"/>
      <c r="BJ290" s="312"/>
      <c r="BK290" s="312"/>
      <c r="BL290" s="312"/>
      <c r="BM290" s="312"/>
      <c r="BN290" s="312"/>
      <c r="BO290" s="312"/>
      <c r="BP290" s="312"/>
      <c r="BQ290" s="312"/>
      <c r="BR290" s="312"/>
      <c r="BS290" s="312"/>
      <c r="BT290" s="312"/>
      <c r="BU290" s="312"/>
      <c r="BV290" s="312"/>
      <c r="BW290" s="312"/>
      <c r="BX290" s="312"/>
    </row>
    <row r="291" spans="1:76" ht="15" customHeight="1" x14ac:dyDescent="0.2">
      <c r="A291" s="705"/>
      <c r="B291" s="705"/>
      <c r="C291" s="705"/>
      <c r="D291" s="705"/>
      <c r="E291" s="705"/>
      <c r="F291" s="705"/>
      <c r="G291" s="705"/>
      <c r="H291" s="705"/>
      <c r="I291" s="705"/>
      <c r="J291" s="705"/>
      <c r="K291" s="705"/>
      <c r="L291" s="705"/>
      <c r="M291" s="705"/>
      <c r="N291" s="705"/>
      <c r="O291" s="705"/>
      <c r="P291" s="705"/>
      <c r="Q291" s="705"/>
      <c r="R291" s="705"/>
      <c r="S291" s="705"/>
      <c r="T291" s="705"/>
      <c r="U291" s="705"/>
      <c r="V291" s="705"/>
      <c r="AX291" s="390"/>
      <c r="AY291" s="386"/>
      <c r="AZ291" s="705"/>
      <c r="BA291" s="312"/>
      <c r="BB291" s="312"/>
      <c r="BC291" s="312"/>
      <c r="BD291" s="312"/>
      <c r="BE291" s="312"/>
      <c r="BF291" s="312"/>
      <c r="BG291" s="312"/>
      <c r="BH291" s="312"/>
      <c r="BI291" s="312"/>
      <c r="BJ291" s="312"/>
      <c r="BK291" s="312"/>
      <c r="BL291" s="312"/>
      <c r="BM291" s="312"/>
      <c r="BN291" s="312"/>
      <c r="BO291" s="312"/>
      <c r="BP291" s="312"/>
      <c r="BQ291" s="312"/>
      <c r="BR291" s="312"/>
      <c r="BS291" s="312"/>
      <c r="BT291" s="312"/>
      <c r="BU291" s="312"/>
      <c r="BV291" s="312"/>
      <c r="BW291" s="312"/>
      <c r="BX291" s="312"/>
    </row>
    <row r="292" spans="1:76" ht="15" customHeight="1" x14ac:dyDescent="0.2">
      <c r="A292" s="705"/>
      <c r="B292" s="705"/>
      <c r="C292" s="705"/>
      <c r="D292" s="705"/>
      <c r="E292" s="705"/>
      <c r="F292" s="705"/>
      <c r="G292" s="705"/>
      <c r="H292" s="705"/>
      <c r="I292" s="705"/>
      <c r="J292" s="705"/>
      <c r="K292" s="705"/>
      <c r="L292" s="705"/>
      <c r="M292" s="705"/>
      <c r="N292" s="705"/>
      <c r="O292" s="705"/>
      <c r="P292" s="705"/>
      <c r="Q292" s="705"/>
      <c r="R292" s="705"/>
      <c r="S292" s="705"/>
      <c r="T292" s="705"/>
      <c r="U292" s="705"/>
      <c r="V292" s="705"/>
      <c r="AX292" s="390"/>
      <c r="AY292" s="386"/>
      <c r="AZ292" s="705"/>
      <c r="BA292" s="312"/>
      <c r="BB292" s="312"/>
      <c r="BC292" s="312"/>
      <c r="BD292" s="312"/>
      <c r="BE292" s="312"/>
      <c r="BF292" s="312"/>
      <c r="BG292" s="312"/>
      <c r="BH292" s="312"/>
      <c r="BI292" s="312"/>
      <c r="BJ292" s="312"/>
      <c r="BK292" s="312"/>
      <c r="BL292" s="312"/>
      <c r="BM292" s="312"/>
      <c r="BN292" s="312"/>
      <c r="BO292" s="312"/>
      <c r="BP292" s="312"/>
      <c r="BQ292" s="312"/>
      <c r="BR292" s="312"/>
      <c r="BS292" s="312"/>
      <c r="BT292" s="312"/>
      <c r="BU292" s="312"/>
      <c r="BV292" s="312"/>
      <c r="BW292" s="312"/>
      <c r="BX292" s="312"/>
    </row>
    <row r="293" spans="1:76" ht="15" customHeight="1" x14ac:dyDescent="0.2">
      <c r="A293" s="705"/>
      <c r="B293" s="705"/>
      <c r="C293" s="705"/>
      <c r="D293" s="705"/>
      <c r="E293" s="705"/>
      <c r="F293" s="705"/>
      <c r="G293" s="705"/>
      <c r="H293" s="705"/>
      <c r="I293" s="705"/>
      <c r="J293" s="705"/>
      <c r="K293" s="705"/>
      <c r="L293" s="705"/>
      <c r="M293" s="705"/>
      <c r="N293" s="705"/>
      <c r="O293" s="705"/>
      <c r="P293" s="705"/>
      <c r="Q293" s="705"/>
      <c r="R293" s="705"/>
      <c r="S293" s="705"/>
      <c r="T293" s="705"/>
      <c r="U293" s="705"/>
      <c r="V293" s="705"/>
      <c r="AX293" s="390"/>
      <c r="AY293" s="386"/>
      <c r="AZ293" s="705"/>
      <c r="BA293" s="312"/>
      <c r="BB293" s="312"/>
      <c r="BC293" s="312"/>
      <c r="BD293" s="312"/>
      <c r="BE293" s="312"/>
      <c r="BF293" s="312"/>
      <c r="BG293" s="312"/>
      <c r="BH293" s="312"/>
      <c r="BI293" s="312"/>
      <c r="BJ293" s="312"/>
      <c r="BK293" s="312"/>
      <c r="BL293" s="312"/>
      <c r="BM293" s="312"/>
      <c r="BN293" s="312"/>
      <c r="BO293" s="312"/>
      <c r="BP293" s="312"/>
      <c r="BQ293" s="312"/>
      <c r="BR293" s="312"/>
      <c r="BS293" s="312"/>
      <c r="BT293" s="312"/>
      <c r="BU293" s="312"/>
      <c r="BV293" s="312"/>
      <c r="BW293" s="312"/>
      <c r="BX293" s="312"/>
    </row>
    <row r="294" spans="1:76" ht="15" customHeight="1" x14ac:dyDescent="0.2">
      <c r="A294" s="705"/>
      <c r="B294" s="705"/>
      <c r="C294" s="705"/>
      <c r="D294" s="705"/>
      <c r="E294" s="705"/>
      <c r="F294" s="705"/>
      <c r="G294" s="705"/>
      <c r="H294" s="705"/>
      <c r="I294" s="705"/>
      <c r="J294" s="705"/>
      <c r="K294" s="705"/>
      <c r="L294" s="705"/>
      <c r="M294" s="705"/>
      <c r="N294" s="705"/>
      <c r="O294" s="705"/>
      <c r="P294" s="705"/>
      <c r="Q294" s="705"/>
      <c r="R294" s="705"/>
      <c r="S294" s="705"/>
      <c r="T294" s="705"/>
      <c r="U294" s="705"/>
      <c r="V294" s="705"/>
      <c r="AX294" s="390"/>
      <c r="AY294" s="386"/>
      <c r="AZ294" s="705"/>
      <c r="BA294" s="312"/>
      <c r="BB294" s="312"/>
      <c r="BC294" s="312"/>
      <c r="BD294" s="312"/>
      <c r="BE294" s="312"/>
      <c r="BF294" s="312"/>
      <c r="BG294" s="312"/>
      <c r="BH294" s="312"/>
      <c r="BI294" s="312"/>
      <c r="BJ294" s="312"/>
      <c r="BK294" s="312"/>
      <c r="BL294" s="312"/>
      <c r="BM294" s="312"/>
      <c r="BN294" s="312"/>
      <c r="BO294" s="312"/>
      <c r="BP294" s="312"/>
      <c r="BQ294" s="312"/>
      <c r="BR294" s="312"/>
      <c r="BS294" s="312"/>
      <c r="BT294" s="312"/>
      <c r="BU294" s="312"/>
      <c r="BV294" s="312"/>
      <c r="BW294" s="312"/>
      <c r="BX294" s="312"/>
    </row>
    <row r="295" spans="1:76" ht="15" customHeight="1" x14ac:dyDescent="0.2">
      <c r="A295" s="705"/>
      <c r="B295" s="705"/>
      <c r="C295" s="705"/>
      <c r="D295" s="705"/>
      <c r="E295" s="705"/>
      <c r="F295" s="705"/>
      <c r="G295" s="705"/>
      <c r="H295" s="705"/>
      <c r="I295" s="705"/>
      <c r="J295" s="705"/>
      <c r="K295" s="705"/>
      <c r="L295" s="705"/>
      <c r="M295" s="705"/>
      <c r="N295" s="705"/>
      <c r="O295" s="705"/>
      <c r="P295" s="705"/>
      <c r="Q295" s="705"/>
      <c r="R295" s="705"/>
      <c r="S295" s="705"/>
      <c r="T295" s="705"/>
      <c r="U295" s="705"/>
      <c r="V295" s="705"/>
      <c r="AX295" s="390"/>
      <c r="AY295" s="386"/>
      <c r="AZ295" s="705"/>
      <c r="BA295" s="312"/>
      <c r="BB295" s="312"/>
      <c r="BC295" s="312"/>
      <c r="BD295" s="312"/>
      <c r="BE295" s="312"/>
      <c r="BF295" s="312"/>
      <c r="BG295" s="312"/>
      <c r="BH295" s="312"/>
      <c r="BI295" s="312"/>
      <c r="BJ295" s="312"/>
      <c r="BK295" s="312"/>
      <c r="BL295" s="312"/>
      <c r="BM295" s="312"/>
      <c r="BN295" s="312"/>
      <c r="BO295" s="312"/>
      <c r="BP295" s="312"/>
      <c r="BQ295" s="312"/>
      <c r="BR295" s="312"/>
      <c r="BS295" s="312"/>
      <c r="BT295" s="312"/>
      <c r="BU295" s="312"/>
      <c r="BV295" s="312"/>
      <c r="BW295" s="312"/>
      <c r="BX295" s="312"/>
    </row>
    <row r="296" spans="1:76" ht="15" customHeight="1" x14ac:dyDescent="0.2">
      <c r="A296" s="705"/>
      <c r="B296" s="705"/>
      <c r="C296" s="705"/>
      <c r="D296" s="705"/>
      <c r="E296" s="705"/>
      <c r="F296" s="705"/>
      <c r="G296" s="705"/>
      <c r="H296" s="705"/>
      <c r="I296" s="705"/>
      <c r="J296" s="705"/>
      <c r="K296" s="705"/>
      <c r="L296" s="705"/>
      <c r="M296" s="705"/>
      <c r="N296" s="705"/>
      <c r="O296" s="705"/>
      <c r="P296" s="705"/>
      <c r="Q296" s="705"/>
      <c r="R296" s="705"/>
      <c r="S296" s="705"/>
      <c r="T296" s="705"/>
      <c r="U296" s="705"/>
      <c r="V296" s="705"/>
      <c r="AX296" s="390"/>
      <c r="AY296" s="386"/>
      <c r="AZ296" s="705"/>
      <c r="BA296" s="312"/>
      <c r="BB296" s="312"/>
      <c r="BC296" s="312"/>
      <c r="BD296" s="312"/>
      <c r="BE296" s="312"/>
      <c r="BF296" s="312"/>
      <c r="BG296" s="312"/>
      <c r="BH296" s="312"/>
      <c r="BI296" s="312"/>
      <c r="BJ296" s="312"/>
      <c r="BK296" s="312"/>
      <c r="BL296" s="312"/>
      <c r="BM296" s="312"/>
      <c r="BN296" s="312"/>
      <c r="BO296" s="312"/>
      <c r="BP296" s="312"/>
      <c r="BQ296" s="312"/>
      <c r="BR296" s="312"/>
      <c r="BS296" s="312"/>
      <c r="BT296" s="312"/>
      <c r="BU296" s="312"/>
      <c r="BV296" s="312"/>
      <c r="BW296" s="312"/>
      <c r="BX296" s="312"/>
    </row>
    <row r="297" spans="1:76" ht="15" customHeight="1" x14ac:dyDescent="0.2">
      <c r="A297" s="705"/>
      <c r="B297" s="705"/>
      <c r="C297" s="705"/>
      <c r="D297" s="705"/>
      <c r="E297" s="705"/>
      <c r="F297" s="705"/>
      <c r="G297" s="705"/>
      <c r="H297" s="705"/>
      <c r="I297" s="705"/>
      <c r="J297" s="705"/>
      <c r="K297" s="705"/>
      <c r="L297" s="705"/>
      <c r="M297" s="705"/>
      <c r="N297" s="705"/>
      <c r="O297" s="705"/>
      <c r="P297" s="705"/>
      <c r="Q297" s="705"/>
      <c r="R297" s="705"/>
      <c r="S297" s="705"/>
      <c r="T297" s="705"/>
      <c r="U297" s="705"/>
      <c r="V297" s="705"/>
      <c r="AX297" s="390"/>
      <c r="AY297" s="386"/>
      <c r="AZ297" s="705"/>
      <c r="BA297" s="312"/>
      <c r="BB297" s="312"/>
      <c r="BC297" s="312"/>
      <c r="BD297" s="312"/>
      <c r="BE297" s="312"/>
      <c r="BF297" s="312"/>
      <c r="BG297" s="312"/>
      <c r="BH297" s="312"/>
      <c r="BI297" s="312"/>
      <c r="BJ297" s="312"/>
      <c r="BK297" s="312"/>
      <c r="BL297" s="312"/>
      <c r="BM297" s="312"/>
      <c r="BN297" s="312"/>
      <c r="BO297" s="312"/>
      <c r="BP297" s="312"/>
      <c r="BQ297" s="312"/>
      <c r="BR297" s="312"/>
      <c r="BS297" s="312"/>
      <c r="BT297" s="312"/>
      <c r="BU297" s="312"/>
      <c r="BV297" s="312"/>
      <c r="BW297" s="312"/>
      <c r="BX297" s="312"/>
    </row>
    <row r="298" spans="1:76" ht="15" customHeight="1" x14ac:dyDescent="0.2">
      <c r="A298" s="705"/>
      <c r="B298" s="705"/>
      <c r="C298" s="705"/>
      <c r="D298" s="705"/>
      <c r="E298" s="705"/>
      <c r="F298" s="705"/>
      <c r="G298" s="705"/>
      <c r="H298" s="705"/>
      <c r="I298" s="705"/>
      <c r="J298" s="705"/>
      <c r="K298" s="705"/>
      <c r="L298" s="705"/>
      <c r="M298" s="705"/>
      <c r="N298" s="705"/>
      <c r="O298" s="705"/>
      <c r="P298" s="705"/>
      <c r="Q298" s="705"/>
      <c r="R298" s="705"/>
      <c r="S298" s="705"/>
      <c r="T298" s="705"/>
      <c r="U298" s="705"/>
      <c r="V298" s="705"/>
      <c r="AX298" s="390"/>
      <c r="AY298" s="386"/>
      <c r="AZ298" s="705"/>
      <c r="BA298" s="312"/>
      <c r="BB298" s="312"/>
      <c r="BC298" s="312"/>
      <c r="BD298" s="312"/>
      <c r="BE298" s="312"/>
      <c r="BF298" s="312"/>
      <c r="BG298" s="312"/>
      <c r="BH298" s="312"/>
      <c r="BI298" s="312"/>
      <c r="BJ298" s="312"/>
      <c r="BK298" s="312"/>
      <c r="BL298" s="312"/>
      <c r="BM298" s="312"/>
      <c r="BN298" s="312"/>
      <c r="BO298" s="312"/>
      <c r="BP298" s="312"/>
      <c r="BQ298" s="312"/>
      <c r="BR298" s="312"/>
      <c r="BS298" s="312"/>
      <c r="BT298" s="312"/>
      <c r="BU298" s="312"/>
      <c r="BV298" s="312"/>
      <c r="BW298" s="312"/>
      <c r="BX298" s="312"/>
    </row>
    <row r="299" spans="1:76" ht="15" customHeight="1" x14ac:dyDescent="0.2">
      <c r="A299" s="705"/>
      <c r="B299" s="705"/>
      <c r="C299" s="705"/>
      <c r="D299" s="705"/>
      <c r="E299" s="705"/>
      <c r="F299" s="705"/>
      <c r="G299" s="705"/>
      <c r="H299" s="705"/>
      <c r="I299" s="705"/>
      <c r="J299" s="705"/>
      <c r="K299" s="705"/>
      <c r="L299" s="705"/>
      <c r="M299" s="705"/>
      <c r="N299" s="705"/>
      <c r="O299" s="705"/>
      <c r="P299" s="705"/>
      <c r="Q299" s="705"/>
      <c r="R299" s="705"/>
      <c r="S299" s="705"/>
      <c r="T299" s="705"/>
      <c r="U299" s="705"/>
      <c r="V299" s="705"/>
      <c r="AX299" s="390"/>
      <c r="AY299" s="386"/>
      <c r="AZ299" s="705"/>
      <c r="BA299" s="312"/>
      <c r="BB299" s="312"/>
      <c r="BC299" s="312"/>
      <c r="BD299" s="312"/>
      <c r="BE299" s="312"/>
      <c r="BF299" s="312"/>
      <c r="BG299" s="312"/>
      <c r="BH299" s="312"/>
      <c r="BI299" s="312"/>
      <c r="BJ299" s="312"/>
      <c r="BK299" s="312"/>
      <c r="BL299" s="312"/>
      <c r="BM299" s="312"/>
      <c r="BN299" s="312"/>
      <c r="BO299" s="312"/>
      <c r="BP299" s="312"/>
      <c r="BQ299" s="312"/>
      <c r="BR299" s="312"/>
      <c r="BS299" s="312"/>
      <c r="BT299" s="312"/>
      <c r="BU299" s="312"/>
      <c r="BV299" s="312"/>
      <c r="BW299" s="312"/>
      <c r="BX299" s="312"/>
    </row>
    <row r="300" spans="1:76" ht="15" customHeight="1" x14ac:dyDescent="0.2">
      <c r="A300" s="705"/>
      <c r="B300" s="705"/>
      <c r="C300" s="705"/>
      <c r="D300" s="705"/>
      <c r="E300" s="705"/>
      <c r="F300" s="705"/>
      <c r="G300" s="705"/>
      <c r="H300" s="705"/>
      <c r="I300" s="705"/>
      <c r="J300" s="705"/>
      <c r="K300" s="705"/>
      <c r="L300" s="705"/>
      <c r="M300" s="705"/>
      <c r="N300" s="705"/>
      <c r="O300" s="705"/>
      <c r="P300" s="705"/>
      <c r="Q300" s="705"/>
      <c r="R300" s="705"/>
      <c r="S300" s="705"/>
      <c r="T300" s="705"/>
      <c r="U300" s="705"/>
      <c r="V300" s="705"/>
      <c r="AX300" s="390"/>
      <c r="AY300" s="386"/>
      <c r="AZ300" s="705"/>
      <c r="BA300" s="312"/>
      <c r="BB300" s="312"/>
      <c r="BC300" s="312"/>
      <c r="BD300" s="312"/>
      <c r="BE300" s="312"/>
      <c r="BF300" s="312"/>
      <c r="BG300" s="312"/>
      <c r="BH300" s="312"/>
      <c r="BI300" s="312"/>
      <c r="BJ300" s="312"/>
      <c r="BK300" s="312"/>
      <c r="BL300" s="312"/>
      <c r="BM300" s="312"/>
      <c r="BN300" s="312"/>
      <c r="BO300" s="312"/>
      <c r="BP300" s="312"/>
      <c r="BQ300" s="312"/>
      <c r="BR300" s="312"/>
      <c r="BS300" s="312"/>
      <c r="BT300" s="312"/>
      <c r="BU300" s="312"/>
      <c r="BV300" s="312"/>
      <c r="BW300" s="312"/>
      <c r="BX300" s="312"/>
    </row>
    <row r="301" spans="1:76" ht="15" customHeight="1" x14ac:dyDescent="0.2">
      <c r="A301" s="705"/>
      <c r="B301" s="705"/>
      <c r="C301" s="705"/>
      <c r="D301" s="705"/>
      <c r="E301" s="705"/>
      <c r="F301" s="705"/>
      <c r="G301" s="705"/>
      <c r="H301" s="705"/>
      <c r="I301" s="705"/>
      <c r="J301" s="705"/>
      <c r="K301" s="705"/>
      <c r="L301" s="705"/>
      <c r="M301" s="705"/>
      <c r="N301" s="705"/>
      <c r="O301" s="705"/>
      <c r="P301" s="705"/>
      <c r="Q301" s="705"/>
      <c r="R301" s="705"/>
      <c r="S301" s="705"/>
      <c r="T301" s="705"/>
      <c r="U301" s="705"/>
      <c r="V301" s="705"/>
      <c r="AX301" s="390"/>
      <c r="AY301" s="386"/>
      <c r="AZ301" s="705"/>
      <c r="BA301" s="312"/>
      <c r="BB301" s="312"/>
      <c r="BC301" s="312"/>
      <c r="BD301" s="312"/>
      <c r="BE301" s="312"/>
      <c r="BF301" s="312"/>
      <c r="BG301" s="312"/>
      <c r="BH301" s="312"/>
      <c r="BI301" s="312"/>
      <c r="BJ301" s="312"/>
      <c r="BK301" s="312"/>
      <c r="BL301" s="312"/>
      <c r="BM301" s="312"/>
      <c r="BN301" s="312"/>
      <c r="BO301" s="312"/>
      <c r="BP301" s="312"/>
      <c r="BQ301" s="312"/>
      <c r="BR301" s="312"/>
      <c r="BS301" s="312"/>
      <c r="BT301" s="312"/>
      <c r="BU301" s="312"/>
      <c r="BV301" s="312"/>
      <c r="BW301" s="312"/>
      <c r="BX301" s="312"/>
    </row>
    <row r="302" spans="1:76" ht="15" customHeight="1" x14ac:dyDescent="0.2">
      <c r="A302" s="705"/>
      <c r="B302" s="705"/>
      <c r="C302" s="705"/>
      <c r="D302" s="705"/>
      <c r="E302" s="705"/>
      <c r="F302" s="705"/>
      <c r="G302" s="705"/>
      <c r="H302" s="705"/>
      <c r="I302" s="705"/>
      <c r="J302" s="705"/>
      <c r="K302" s="705"/>
      <c r="L302" s="705"/>
      <c r="M302" s="705"/>
      <c r="N302" s="705"/>
      <c r="O302" s="705"/>
      <c r="P302" s="705"/>
      <c r="Q302" s="705"/>
      <c r="R302" s="705"/>
      <c r="S302" s="705"/>
      <c r="T302" s="705"/>
      <c r="U302" s="705"/>
      <c r="V302" s="705"/>
      <c r="AX302" s="390"/>
      <c r="AY302" s="386"/>
      <c r="AZ302" s="705"/>
      <c r="BA302" s="312"/>
      <c r="BB302" s="312"/>
      <c r="BC302" s="312"/>
      <c r="BD302" s="312"/>
      <c r="BE302" s="312"/>
      <c r="BF302" s="312"/>
      <c r="BG302" s="312"/>
      <c r="BH302" s="312"/>
      <c r="BI302" s="312"/>
      <c r="BJ302" s="312"/>
      <c r="BK302" s="312"/>
      <c r="BL302" s="312"/>
      <c r="BM302" s="312"/>
      <c r="BN302" s="312"/>
      <c r="BO302" s="312"/>
      <c r="BP302" s="312"/>
      <c r="BQ302" s="312"/>
      <c r="BR302" s="312"/>
      <c r="BS302" s="312"/>
      <c r="BT302" s="312"/>
      <c r="BU302" s="312"/>
      <c r="BV302" s="312"/>
      <c r="BW302" s="312"/>
      <c r="BX302" s="312"/>
    </row>
    <row r="303" spans="1:76" ht="15" customHeight="1" x14ac:dyDescent="0.2">
      <c r="A303" s="705"/>
      <c r="B303" s="705"/>
      <c r="C303" s="705"/>
      <c r="D303" s="705"/>
      <c r="E303" s="705"/>
      <c r="F303" s="705"/>
      <c r="G303" s="705"/>
      <c r="H303" s="705"/>
      <c r="I303" s="705"/>
      <c r="J303" s="705"/>
      <c r="K303" s="705"/>
      <c r="L303" s="705"/>
      <c r="M303" s="705"/>
      <c r="N303" s="705"/>
      <c r="O303" s="705"/>
      <c r="P303" s="705"/>
      <c r="Q303" s="705"/>
      <c r="R303" s="705"/>
      <c r="S303" s="705"/>
      <c r="T303" s="705"/>
      <c r="U303" s="705"/>
      <c r="V303" s="705"/>
      <c r="AX303" s="390"/>
      <c r="AY303" s="386"/>
      <c r="AZ303" s="705"/>
      <c r="BA303" s="312"/>
      <c r="BB303" s="312"/>
      <c r="BC303" s="312"/>
      <c r="BD303" s="312"/>
      <c r="BE303" s="312"/>
      <c r="BF303" s="312"/>
      <c r="BG303" s="312"/>
      <c r="BH303" s="312"/>
      <c r="BI303" s="312"/>
      <c r="BJ303" s="312"/>
      <c r="BK303" s="312"/>
      <c r="BL303" s="312"/>
      <c r="BM303" s="312"/>
      <c r="BN303" s="312"/>
      <c r="BO303" s="312"/>
      <c r="BP303" s="312"/>
      <c r="BQ303" s="312"/>
      <c r="BR303" s="312"/>
      <c r="BS303" s="312"/>
      <c r="BT303" s="312"/>
      <c r="BU303" s="312"/>
      <c r="BV303" s="312"/>
      <c r="BW303" s="312"/>
      <c r="BX303" s="312"/>
    </row>
    <row r="304" spans="1:76" ht="15" customHeight="1" x14ac:dyDescent="0.2">
      <c r="A304" s="705"/>
      <c r="B304" s="705"/>
      <c r="C304" s="705"/>
      <c r="D304" s="705"/>
      <c r="E304" s="705"/>
      <c r="F304" s="705"/>
      <c r="G304" s="705"/>
      <c r="H304" s="705"/>
      <c r="I304" s="705"/>
      <c r="J304" s="705"/>
      <c r="K304" s="705"/>
      <c r="L304" s="705"/>
      <c r="M304" s="705"/>
      <c r="N304" s="705"/>
      <c r="O304" s="705"/>
      <c r="P304" s="705"/>
      <c r="Q304" s="705"/>
      <c r="R304" s="705"/>
      <c r="S304" s="705"/>
      <c r="T304" s="705"/>
      <c r="U304" s="705"/>
      <c r="V304" s="705"/>
      <c r="AX304" s="390"/>
      <c r="AY304" s="386"/>
      <c r="AZ304" s="705"/>
      <c r="BA304" s="312"/>
      <c r="BB304" s="312"/>
      <c r="BC304" s="312"/>
      <c r="BD304" s="312"/>
      <c r="BE304" s="312"/>
      <c r="BF304" s="312"/>
      <c r="BG304" s="312"/>
      <c r="BH304" s="312"/>
      <c r="BI304" s="312"/>
      <c r="BJ304" s="312"/>
      <c r="BK304" s="312"/>
      <c r="BL304" s="312"/>
      <c r="BM304" s="312"/>
      <c r="BN304" s="312"/>
      <c r="BO304" s="312"/>
      <c r="BP304" s="312"/>
      <c r="BQ304" s="312"/>
      <c r="BR304" s="312"/>
      <c r="BS304" s="312"/>
      <c r="BT304" s="312"/>
      <c r="BU304" s="312"/>
      <c r="BV304" s="312"/>
      <c r="BW304" s="312"/>
      <c r="BX304" s="312"/>
    </row>
    <row r="305" spans="1:76" ht="15" customHeight="1" x14ac:dyDescent="0.2">
      <c r="A305" s="705"/>
      <c r="B305" s="705"/>
      <c r="C305" s="705"/>
      <c r="D305" s="705"/>
      <c r="E305" s="705"/>
      <c r="F305" s="705"/>
      <c r="G305" s="705"/>
      <c r="H305" s="705"/>
      <c r="I305" s="705"/>
      <c r="J305" s="705"/>
      <c r="K305" s="705"/>
      <c r="L305" s="705"/>
      <c r="M305" s="705"/>
      <c r="N305" s="705"/>
      <c r="O305" s="705"/>
      <c r="P305" s="705"/>
      <c r="Q305" s="705"/>
      <c r="R305" s="705"/>
      <c r="S305" s="705"/>
      <c r="T305" s="705"/>
      <c r="U305" s="705"/>
      <c r="V305" s="705"/>
      <c r="AX305" s="390"/>
      <c r="AY305" s="386"/>
      <c r="AZ305" s="705"/>
      <c r="BA305" s="312"/>
      <c r="BB305" s="312"/>
      <c r="BC305" s="312"/>
      <c r="BD305" s="312"/>
      <c r="BE305" s="312"/>
      <c r="BF305" s="312"/>
      <c r="BG305" s="312"/>
      <c r="BH305" s="312"/>
      <c r="BI305" s="312"/>
      <c r="BJ305" s="312"/>
      <c r="BK305" s="312"/>
      <c r="BL305" s="312"/>
      <c r="BM305" s="312"/>
      <c r="BN305" s="312"/>
      <c r="BO305" s="312"/>
      <c r="BP305" s="312"/>
      <c r="BQ305" s="312"/>
      <c r="BR305" s="312"/>
      <c r="BS305" s="312"/>
      <c r="BT305" s="312"/>
      <c r="BU305" s="312"/>
      <c r="BV305" s="312"/>
      <c r="BW305" s="312"/>
      <c r="BX305" s="312"/>
    </row>
    <row r="306" spans="1:76" ht="15" customHeight="1" x14ac:dyDescent="0.2">
      <c r="A306" s="705"/>
      <c r="B306" s="705"/>
      <c r="C306" s="705"/>
      <c r="D306" s="705"/>
      <c r="E306" s="705"/>
      <c r="F306" s="705"/>
      <c r="G306" s="705"/>
      <c r="H306" s="705"/>
      <c r="I306" s="705"/>
      <c r="J306" s="705"/>
      <c r="K306" s="705"/>
      <c r="L306" s="705"/>
      <c r="M306" s="705"/>
      <c r="N306" s="705"/>
      <c r="O306" s="705"/>
      <c r="P306" s="705"/>
      <c r="Q306" s="705"/>
      <c r="R306" s="705"/>
      <c r="S306" s="705"/>
      <c r="T306" s="705"/>
      <c r="U306" s="705"/>
      <c r="V306" s="705"/>
      <c r="AX306" s="390"/>
      <c r="AY306" s="386"/>
      <c r="AZ306" s="705"/>
      <c r="BA306" s="312"/>
      <c r="BB306" s="312"/>
      <c r="BC306" s="312"/>
      <c r="BD306" s="312"/>
      <c r="BE306" s="312"/>
      <c r="BF306" s="312"/>
      <c r="BG306" s="312"/>
      <c r="BH306" s="312"/>
      <c r="BI306" s="312"/>
      <c r="BJ306" s="312"/>
      <c r="BK306" s="312"/>
      <c r="BL306" s="312"/>
      <c r="BM306" s="312"/>
      <c r="BN306" s="312"/>
      <c r="BO306" s="312"/>
      <c r="BP306" s="312"/>
      <c r="BQ306" s="312"/>
      <c r="BR306" s="312"/>
      <c r="BS306" s="312"/>
      <c r="BT306" s="312"/>
      <c r="BU306" s="312"/>
      <c r="BV306" s="312"/>
      <c r="BW306" s="312"/>
      <c r="BX306" s="312"/>
    </row>
    <row r="307" spans="1:76" ht="15" customHeight="1" x14ac:dyDescent="0.2">
      <c r="A307" s="705"/>
      <c r="B307" s="705"/>
      <c r="C307" s="705"/>
      <c r="D307" s="705"/>
      <c r="E307" s="705"/>
      <c r="F307" s="705"/>
      <c r="G307" s="705"/>
      <c r="H307" s="705"/>
      <c r="I307" s="705"/>
      <c r="J307" s="705"/>
      <c r="K307" s="705"/>
      <c r="L307" s="705"/>
      <c r="M307" s="705"/>
      <c r="N307" s="705"/>
      <c r="O307" s="705"/>
      <c r="P307" s="705"/>
      <c r="Q307" s="705"/>
      <c r="R307" s="705"/>
      <c r="S307" s="705"/>
      <c r="T307" s="705"/>
      <c r="U307" s="705"/>
      <c r="V307" s="705"/>
      <c r="AX307" s="390"/>
      <c r="AY307" s="386"/>
      <c r="AZ307" s="705"/>
      <c r="BA307" s="312"/>
      <c r="BB307" s="312"/>
      <c r="BC307" s="312"/>
      <c r="BD307" s="312"/>
      <c r="BE307" s="312"/>
      <c r="BF307" s="312"/>
      <c r="BG307" s="312"/>
      <c r="BH307" s="312"/>
      <c r="BI307" s="312"/>
      <c r="BJ307" s="312"/>
      <c r="BK307" s="312"/>
      <c r="BL307" s="312"/>
      <c r="BM307" s="312"/>
      <c r="BN307" s="312"/>
      <c r="BO307" s="312"/>
      <c r="BP307" s="312"/>
      <c r="BQ307" s="312"/>
      <c r="BR307" s="312"/>
      <c r="BS307" s="312"/>
      <c r="BT307" s="312"/>
      <c r="BU307" s="312"/>
      <c r="BV307" s="312"/>
      <c r="BW307" s="312"/>
      <c r="BX307" s="312"/>
    </row>
    <row r="308" spans="1:76" ht="15" customHeight="1" x14ac:dyDescent="0.2">
      <c r="A308" s="705"/>
      <c r="B308" s="705"/>
      <c r="C308" s="705"/>
      <c r="D308" s="705"/>
      <c r="E308" s="705"/>
      <c r="F308" s="705"/>
      <c r="G308" s="705"/>
      <c r="H308" s="705"/>
      <c r="I308" s="705"/>
      <c r="J308" s="705"/>
      <c r="K308" s="705"/>
      <c r="L308" s="705"/>
      <c r="M308" s="705"/>
      <c r="N308" s="705"/>
      <c r="O308" s="705"/>
      <c r="P308" s="705"/>
      <c r="Q308" s="705"/>
      <c r="R308" s="705"/>
      <c r="S308" s="705"/>
      <c r="T308" s="705"/>
      <c r="U308" s="705"/>
      <c r="V308" s="705"/>
      <c r="AX308" s="390"/>
      <c r="AY308" s="386"/>
      <c r="AZ308" s="705"/>
      <c r="BA308" s="312"/>
      <c r="BB308" s="312"/>
      <c r="BC308" s="312"/>
      <c r="BD308" s="312"/>
      <c r="BE308" s="312"/>
      <c r="BF308" s="312"/>
      <c r="BG308" s="312"/>
      <c r="BH308" s="312"/>
      <c r="BI308" s="312"/>
      <c r="BJ308" s="312"/>
      <c r="BK308" s="312"/>
      <c r="BL308" s="312"/>
      <c r="BM308" s="312"/>
      <c r="BN308" s="312"/>
      <c r="BO308" s="312"/>
      <c r="BP308" s="312"/>
      <c r="BQ308" s="312"/>
      <c r="BR308" s="312"/>
      <c r="BS308" s="312"/>
      <c r="BT308" s="312"/>
      <c r="BU308" s="312"/>
      <c r="BV308" s="312"/>
      <c r="BW308" s="312"/>
      <c r="BX308" s="312"/>
    </row>
    <row r="309" spans="1:76" ht="15" customHeight="1" x14ac:dyDescent="0.2">
      <c r="A309" s="705"/>
      <c r="B309" s="705"/>
      <c r="C309" s="705"/>
      <c r="D309" s="705"/>
      <c r="E309" s="705"/>
      <c r="F309" s="705"/>
      <c r="G309" s="705"/>
      <c r="H309" s="705"/>
      <c r="I309" s="705"/>
      <c r="J309" s="705"/>
      <c r="K309" s="705"/>
      <c r="L309" s="705"/>
      <c r="M309" s="705"/>
      <c r="N309" s="705"/>
      <c r="O309" s="705"/>
      <c r="P309" s="705"/>
      <c r="Q309" s="705"/>
      <c r="R309" s="705"/>
      <c r="S309" s="705"/>
      <c r="T309" s="705"/>
      <c r="U309" s="705"/>
      <c r="V309" s="705"/>
      <c r="AX309" s="390"/>
      <c r="AY309" s="386"/>
      <c r="AZ309" s="705"/>
      <c r="BA309" s="312"/>
      <c r="BB309" s="312"/>
      <c r="BC309" s="312"/>
      <c r="BD309" s="312"/>
      <c r="BE309" s="312"/>
      <c r="BF309" s="312"/>
      <c r="BG309" s="312"/>
      <c r="BH309" s="312"/>
      <c r="BI309" s="312"/>
      <c r="BJ309" s="312"/>
      <c r="BK309" s="312"/>
      <c r="BL309" s="312"/>
      <c r="BM309" s="312"/>
      <c r="BN309" s="312"/>
      <c r="BO309" s="312"/>
      <c r="BP309" s="312"/>
      <c r="BQ309" s="312"/>
      <c r="BR309" s="312"/>
      <c r="BS309" s="312"/>
      <c r="BT309" s="312"/>
      <c r="BU309" s="312"/>
      <c r="BV309" s="312"/>
      <c r="BW309" s="312"/>
      <c r="BX309" s="312"/>
    </row>
    <row r="310" spans="1:76" ht="15" customHeight="1" x14ac:dyDescent="0.2">
      <c r="A310" s="705"/>
      <c r="B310" s="705"/>
      <c r="C310" s="705"/>
      <c r="D310" s="705"/>
      <c r="E310" s="705"/>
      <c r="F310" s="705"/>
      <c r="G310" s="705"/>
      <c r="H310" s="705"/>
      <c r="I310" s="705"/>
      <c r="J310" s="705"/>
      <c r="K310" s="705"/>
      <c r="L310" s="705"/>
      <c r="M310" s="705"/>
      <c r="N310" s="705"/>
      <c r="O310" s="705"/>
      <c r="P310" s="705"/>
      <c r="Q310" s="705"/>
      <c r="R310" s="705"/>
      <c r="S310" s="705"/>
      <c r="T310" s="705"/>
      <c r="U310" s="705"/>
      <c r="V310" s="705"/>
      <c r="AX310" s="390"/>
      <c r="AY310" s="386"/>
      <c r="AZ310" s="705"/>
      <c r="BA310" s="312"/>
      <c r="BB310" s="312"/>
      <c r="BC310" s="312"/>
      <c r="BD310" s="312"/>
      <c r="BE310" s="312"/>
      <c r="BF310" s="312"/>
      <c r="BG310" s="312"/>
      <c r="BH310" s="312"/>
      <c r="BI310" s="312"/>
      <c r="BJ310" s="312"/>
      <c r="BK310" s="312"/>
      <c r="BL310" s="312"/>
      <c r="BM310" s="312"/>
      <c r="BN310" s="312"/>
      <c r="BO310" s="312"/>
      <c r="BP310" s="312"/>
      <c r="BQ310" s="312"/>
      <c r="BR310" s="312"/>
      <c r="BS310" s="312"/>
      <c r="BT310" s="312"/>
      <c r="BU310" s="312"/>
      <c r="BV310" s="312"/>
      <c r="BW310" s="312"/>
      <c r="BX310" s="312"/>
    </row>
    <row r="311" spans="1:76" ht="15" customHeight="1" x14ac:dyDescent="0.2">
      <c r="A311" s="705"/>
      <c r="B311" s="705"/>
      <c r="C311" s="705"/>
      <c r="D311" s="705"/>
      <c r="E311" s="705"/>
      <c r="F311" s="705"/>
      <c r="G311" s="705"/>
      <c r="H311" s="705"/>
      <c r="I311" s="705"/>
      <c r="J311" s="705"/>
      <c r="K311" s="705"/>
      <c r="L311" s="705"/>
      <c r="M311" s="705"/>
      <c r="N311" s="705"/>
      <c r="O311" s="705"/>
      <c r="P311" s="705"/>
      <c r="Q311" s="705"/>
      <c r="R311" s="705"/>
      <c r="S311" s="705"/>
      <c r="T311" s="705"/>
      <c r="U311" s="705"/>
      <c r="V311" s="705"/>
      <c r="AX311" s="390"/>
      <c r="AY311" s="386"/>
      <c r="AZ311" s="705"/>
      <c r="BA311" s="312"/>
      <c r="BB311" s="312"/>
      <c r="BC311" s="312"/>
      <c r="BD311" s="312"/>
      <c r="BE311" s="312"/>
      <c r="BF311" s="312"/>
      <c r="BG311" s="312"/>
      <c r="BH311" s="312"/>
      <c r="BI311" s="312"/>
      <c r="BJ311" s="312"/>
      <c r="BK311" s="312"/>
      <c r="BL311" s="312"/>
      <c r="BM311" s="312"/>
      <c r="BN311" s="312"/>
      <c r="BO311" s="312"/>
      <c r="BP311" s="312"/>
      <c r="BQ311" s="312"/>
      <c r="BR311" s="312"/>
      <c r="BS311" s="312"/>
      <c r="BT311" s="312"/>
      <c r="BU311" s="312"/>
      <c r="BV311" s="312"/>
      <c r="BW311" s="312"/>
      <c r="BX311" s="312"/>
    </row>
    <row r="312" spans="1:76" ht="15" customHeight="1" x14ac:dyDescent="0.2">
      <c r="A312" s="705"/>
      <c r="B312" s="705"/>
      <c r="C312" s="705"/>
      <c r="D312" s="705"/>
      <c r="E312" s="705"/>
      <c r="F312" s="705"/>
      <c r="G312" s="705"/>
      <c r="H312" s="705"/>
      <c r="I312" s="705"/>
      <c r="J312" s="705"/>
      <c r="K312" s="705"/>
      <c r="L312" s="705"/>
      <c r="M312" s="705"/>
      <c r="N312" s="705"/>
      <c r="O312" s="705"/>
      <c r="P312" s="705"/>
      <c r="Q312" s="705"/>
      <c r="R312" s="705"/>
      <c r="S312" s="705"/>
      <c r="T312" s="705"/>
      <c r="U312" s="705"/>
      <c r="V312" s="705"/>
      <c r="AX312" s="390"/>
      <c r="AY312" s="386"/>
      <c r="AZ312" s="705"/>
      <c r="BA312" s="312"/>
      <c r="BB312" s="312"/>
      <c r="BC312" s="312"/>
      <c r="BD312" s="312"/>
      <c r="BE312" s="312"/>
      <c r="BF312" s="312"/>
      <c r="BG312" s="312"/>
      <c r="BH312" s="312"/>
      <c r="BI312" s="312"/>
      <c r="BJ312" s="312"/>
      <c r="BK312" s="312"/>
      <c r="BL312" s="312"/>
      <c r="BM312" s="312"/>
      <c r="BN312" s="312"/>
      <c r="BO312" s="312"/>
      <c r="BP312" s="312"/>
      <c r="BQ312" s="312"/>
      <c r="BR312" s="312"/>
      <c r="BS312" s="312"/>
      <c r="BT312" s="312"/>
      <c r="BU312" s="312"/>
      <c r="BV312" s="312"/>
      <c r="BW312" s="312"/>
      <c r="BX312" s="312"/>
    </row>
    <row r="313" spans="1:76" ht="15" customHeight="1" x14ac:dyDescent="0.2">
      <c r="A313" s="705"/>
      <c r="B313" s="705"/>
      <c r="C313" s="705"/>
      <c r="D313" s="705"/>
      <c r="E313" s="705"/>
      <c r="F313" s="705"/>
      <c r="G313" s="705"/>
      <c r="H313" s="705"/>
      <c r="I313" s="705"/>
      <c r="J313" s="705"/>
      <c r="K313" s="705"/>
      <c r="L313" s="705"/>
      <c r="M313" s="705"/>
      <c r="N313" s="705"/>
      <c r="O313" s="705"/>
      <c r="P313" s="705"/>
      <c r="Q313" s="705"/>
      <c r="R313" s="705"/>
      <c r="S313" s="705"/>
      <c r="T313" s="705"/>
      <c r="U313" s="705"/>
      <c r="V313" s="705"/>
      <c r="AX313" s="390"/>
      <c r="AY313" s="386"/>
      <c r="AZ313" s="705"/>
      <c r="BA313" s="312"/>
      <c r="BB313" s="312"/>
      <c r="BC313" s="312"/>
      <c r="BD313" s="312"/>
      <c r="BE313" s="312"/>
      <c r="BF313" s="312"/>
      <c r="BG313" s="312"/>
      <c r="BH313" s="312"/>
      <c r="BI313" s="312"/>
      <c r="BJ313" s="312"/>
      <c r="BK313" s="312"/>
      <c r="BL313" s="312"/>
      <c r="BM313" s="312"/>
      <c r="BN313" s="312"/>
      <c r="BO313" s="312"/>
      <c r="BP313" s="312"/>
      <c r="BQ313" s="312"/>
      <c r="BR313" s="312"/>
      <c r="BS313" s="312"/>
      <c r="BT313" s="312"/>
      <c r="BU313" s="312"/>
      <c r="BV313" s="312"/>
      <c r="BW313" s="312"/>
      <c r="BX313" s="312"/>
    </row>
    <row r="314" spans="1:76" ht="15" customHeight="1" x14ac:dyDescent="0.2">
      <c r="A314" s="705"/>
      <c r="B314" s="705"/>
      <c r="C314" s="705"/>
      <c r="D314" s="705"/>
      <c r="E314" s="705"/>
      <c r="F314" s="705"/>
      <c r="G314" s="705"/>
      <c r="H314" s="705"/>
      <c r="I314" s="705"/>
      <c r="J314" s="705"/>
      <c r="K314" s="705"/>
      <c r="L314" s="705"/>
      <c r="M314" s="705"/>
      <c r="N314" s="705"/>
      <c r="O314" s="705"/>
      <c r="P314" s="705"/>
      <c r="Q314" s="705"/>
      <c r="R314" s="705"/>
      <c r="S314" s="705"/>
      <c r="T314" s="705"/>
      <c r="U314" s="705"/>
      <c r="V314" s="705"/>
      <c r="AX314" s="390"/>
      <c r="AY314" s="386"/>
      <c r="AZ314" s="705"/>
      <c r="BA314" s="312"/>
      <c r="BB314" s="312"/>
      <c r="BC314" s="312"/>
      <c r="BD314" s="312"/>
      <c r="BE314" s="312"/>
      <c r="BF314" s="312"/>
      <c r="BG314" s="312"/>
      <c r="BH314" s="312"/>
      <c r="BI314" s="312"/>
      <c r="BJ314" s="312"/>
      <c r="BK314" s="312"/>
      <c r="BL314" s="312"/>
      <c r="BM314" s="312"/>
      <c r="BN314" s="312"/>
      <c r="BO314" s="312"/>
      <c r="BP314" s="312"/>
      <c r="BQ314" s="312"/>
      <c r="BR314" s="312"/>
      <c r="BS314" s="312"/>
      <c r="BT314" s="312"/>
      <c r="BU314" s="312"/>
      <c r="BV314" s="312"/>
      <c r="BW314" s="312"/>
      <c r="BX314" s="312"/>
    </row>
    <row r="315" spans="1:76" ht="15" customHeight="1" x14ac:dyDescent="0.2">
      <c r="A315" s="705"/>
      <c r="B315" s="705"/>
      <c r="C315" s="705"/>
      <c r="D315" s="705"/>
      <c r="E315" s="705"/>
      <c r="F315" s="705"/>
      <c r="G315" s="705"/>
      <c r="H315" s="705"/>
      <c r="I315" s="705"/>
      <c r="J315" s="705"/>
      <c r="K315" s="705"/>
      <c r="L315" s="705"/>
      <c r="M315" s="705"/>
      <c r="N315" s="705"/>
      <c r="O315" s="705"/>
      <c r="P315" s="705"/>
      <c r="Q315" s="705"/>
      <c r="R315" s="705"/>
      <c r="S315" s="705"/>
      <c r="T315" s="705"/>
      <c r="U315" s="705"/>
      <c r="V315" s="705"/>
      <c r="AX315" s="390"/>
      <c r="AY315" s="386"/>
      <c r="AZ315" s="705"/>
      <c r="BA315" s="312"/>
      <c r="BB315" s="312"/>
      <c r="BC315" s="312"/>
      <c r="BD315" s="312"/>
      <c r="BE315" s="312"/>
      <c r="BF315" s="312"/>
      <c r="BG315" s="312"/>
      <c r="BH315" s="312"/>
      <c r="BI315" s="312"/>
      <c r="BJ315" s="312"/>
      <c r="BK315" s="312"/>
      <c r="BL315" s="312"/>
      <c r="BM315" s="312"/>
      <c r="BN315" s="312"/>
      <c r="BO315" s="312"/>
      <c r="BP315" s="312"/>
      <c r="BQ315" s="312"/>
      <c r="BR315" s="312"/>
      <c r="BS315" s="312"/>
      <c r="BT315" s="312"/>
      <c r="BU315" s="312"/>
      <c r="BV315" s="312"/>
      <c r="BW315" s="312"/>
      <c r="BX315" s="312"/>
    </row>
    <row r="316" spans="1:76" ht="15" customHeight="1" x14ac:dyDescent="0.2">
      <c r="A316" s="705"/>
      <c r="B316" s="705"/>
      <c r="C316" s="705"/>
      <c r="D316" s="705"/>
      <c r="E316" s="705"/>
      <c r="F316" s="705"/>
      <c r="G316" s="705"/>
      <c r="H316" s="705"/>
      <c r="I316" s="705"/>
      <c r="J316" s="705"/>
      <c r="K316" s="705"/>
      <c r="L316" s="705"/>
      <c r="M316" s="705"/>
      <c r="N316" s="705"/>
      <c r="O316" s="705"/>
      <c r="P316" s="705"/>
      <c r="Q316" s="705"/>
      <c r="R316" s="705"/>
      <c r="S316" s="705"/>
      <c r="T316" s="705"/>
      <c r="U316" s="705"/>
      <c r="V316" s="705"/>
      <c r="AX316" s="390"/>
      <c r="AY316" s="386"/>
      <c r="AZ316" s="705"/>
      <c r="BA316" s="312"/>
      <c r="BB316" s="312"/>
      <c r="BC316" s="312"/>
      <c r="BD316" s="312"/>
      <c r="BE316" s="312"/>
      <c r="BF316" s="312"/>
      <c r="BG316" s="312"/>
      <c r="BH316" s="312"/>
      <c r="BI316" s="312"/>
      <c r="BJ316" s="312"/>
      <c r="BK316" s="312"/>
      <c r="BL316" s="312"/>
      <c r="BM316" s="312"/>
      <c r="BN316" s="312"/>
      <c r="BO316" s="312"/>
      <c r="BP316" s="312"/>
      <c r="BQ316" s="312"/>
      <c r="BR316" s="312"/>
      <c r="BS316" s="312"/>
      <c r="BT316" s="312"/>
      <c r="BU316" s="312"/>
      <c r="BV316" s="312"/>
      <c r="BW316" s="312"/>
      <c r="BX316" s="312"/>
    </row>
    <row r="317" spans="1:76" ht="15" customHeight="1" x14ac:dyDescent="0.2">
      <c r="A317" s="705"/>
      <c r="B317" s="705"/>
      <c r="C317" s="705"/>
      <c r="D317" s="705"/>
      <c r="E317" s="705"/>
      <c r="F317" s="705"/>
      <c r="G317" s="705"/>
      <c r="H317" s="705"/>
      <c r="I317" s="705"/>
      <c r="J317" s="705"/>
      <c r="K317" s="705"/>
      <c r="L317" s="705"/>
      <c r="M317" s="705"/>
      <c r="N317" s="705"/>
      <c r="O317" s="705"/>
      <c r="P317" s="705"/>
      <c r="Q317" s="705"/>
      <c r="R317" s="705"/>
      <c r="S317" s="705"/>
      <c r="T317" s="705"/>
      <c r="U317" s="705"/>
      <c r="V317" s="705"/>
      <c r="AX317" s="390"/>
      <c r="AY317" s="386"/>
      <c r="AZ317" s="705"/>
      <c r="BA317" s="312"/>
      <c r="BB317" s="312"/>
      <c r="BC317" s="312"/>
      <c r="BD317" s="312"/>
      <c r="BE317" s="312"/>
      <c r="BF317" s="312"/>
      <c r="BG317" s="312"/>
      <c r="BH317" s="312"/>
      <c r="BI317" s="312"/>
      <c r="BJ317" s="312"/>
      <c r="BK317" s="312"/>
      <c r="BL317" s="312"/>
      <c r="BM317" s="312"/>
      <c r="BN317" s="312"/>
      <c r="BO317" s="312"/>
      <c r="BP317" s="312"/>
      <c r="BQ317" s="312"/>
      <c r="BR317" s="312"/>
      <c r="BS317" s="312"/>
      <c r="BT317" s="312"/>
      <c r="BU317" s="312"/>
      <c r="BV317" s="312"/>
      <c r="BW317" s="312"/>
      <c r="BX317" s="312"/>
    </row>
    <row r="318" spans="1:76" ht="15" customHeight="1" x14ac:dyDescent="0.2">
      <c r="A318" s="705"/>
      <c r="B318" s="705"/>
      <c r="C318" s="705"/>
      <c r="D318" s="705"/>
      <c r="E318" s="705"/>
      <c r="F318" s="705"/>
      <c r="G318" s="705"/>
      <c r="H318" s="705"/>
      <c r="I318" s="705"/>
      <c r="J318" s="705"/>
      <c r="K318" s="705"/>
      <c r="L318" s="705"/>
      <c r="M318" s="705"/>
      <c r="N318" s="705"/>
      <c r="O318" s="705"/>
      <c r="P318" s="705"/>
      <c r="Q318" s="705"/>
      <c r="R318" s="705"/>
      <c r="S318" s="705"/>
      <c r="T318" s="705"/>
      <c r="U318" s="705"/>
      <c r="V318" s="705"/>
      <c r="AX318" s="390"/>
      <c r="AY318" s="386"/>
      <c r="AZ318" s="705"/>
      <c r="BA318" s="312"/>
      <c r="BB318" s="312"/>
      <c r="BC318" s="312"/>
      <c r="BD318" s="312"/>
      <c r="BE318" s="312"/>
      <c r="BF318" s="312"/>
      <c r="BG318" s="312"/>
      <c r="BH318" s="312"/>
      <c r="BI318" s="312"/>
      <c r="BJ318" s="312"/>
      <c r="BK318" s="312"/>
      <c r="BL318" s="312"/>
      <c r="BM318" s="312"/>
      <c r="BN318" s="312"/>
      <c r="BO318" s="312"/>
      <c r="BP318" s="312"/>
      <c r="BQ318" s="312"/>
      <c r="BR318" s="312"/>
      <c r="BS318" s="312"/>
      <c r="BT318" s="312"/>
      <c r="BU318" s="312"/>
      <c r="BV318" s="312"/>
      <c r="BW318" s="312"/>
      <c r="BX318" s="312"/>
    </row>
    <row r="319" spans="1:76" ht="15" customHeight="1" x14ac:dyDescent="0.2">
      <c r="A319" s="705"/>
      <c r="B319" s="705"/>
      <c r="C319" s="705"/>
      <c r="D319" s="705"/>
      <c r="E319" s="705"/>
      <c r="F319" s="705"/>
      <c r="G319" s="705"/>
      <c r="H319" s="705"/>
      <c r="I319" s="705"/>
      <c r="J319" s="705"/>
      <c r="K319" s="705"/>
      <c r="L319" s="705"/>
      <c r="M319" s="705"/>
      <c r="N319" s="705"/>
      <c r="O319" s="705"/>
      <c r="P319" s="705"/>
      <c r="Q319" s="705"/>
      <c r="R319" s="705"/>
      <c r="S319" s="705"/>
      <c r="T319" s="705"/>
      <c r="U319" s="705"/>
      <c r="V319" s="705"/>
      <c r="AX319" s="390"/>
      <c r="AY319" s="386"/>
      <c r="AZ319" s="705"/>
      <c r="BA319" s="312"/>
      <c r="BB319" s="312"/>
      <c r="BC319" s="312"/>
      <c r="BD319" s="312"/>
      <c r="BE319" s="312"/>
      <c r="BF319" s="312"/>
      <c r="BG319" s="312"/>
      <c r="BH319" s="312"/>
      <c r="BI319" s="312"/>
      <c r="BJ319" s="312"/>
      <c r="BK319" s="312"/>
      <c r="BL319" s="312"/>
      <c r="BM319" s="312"/>
      <c r="BN319" s="312"/>
      <c r="BO319" s="312"/>
      <c r="BP319" s="312"/>
      <c r="BQ319" s="312"/>
      <c r="BR319" s="312"/>
      <c r="BS319" s="312"/>
      <c r="BT319" s="312"/>
      <c r="BU319" s="312"/>
      <c r="BV319" s="312"/>
      <c r="BW319" s="312"/>
      <c r="BX319" s="312"/>
    </row>
    <row r="320" spans="1:76" ht="15" customHeight="1" x14ac:dyDescent="0.2">
      <c r="A320" s="705"/>
      <c r="B320" s="705"/>
      <c r="C320" s="705"/>
      <c r="D320" s="705"/>
      <c r="E320" s="705"/>
      <c r="F320" s="705"/>
      <c r="G320" s="705"/>
      <c r="H320" s="705"/>
      <c r="I320" s="705"/>
      <c r="J320" s="705"/>
      <c r="K320" s="705"/>
      <c r="L320" s="705"/>
      <c r="M320" s="705"/>
      <c r="N320" s="705"/>
      <c r="O320" s="705"/>
      <c r="P320" s="705"/>
      <c r="Q320" s="705"/>
      <c r="R320" s="705"/>
      <c r="S320" s="705"/>
      <c r="T320" s="705"/>
      <c r="U320" s="705"/>
      <c r="V320" s="705"/>
      <c r="AX320" s="390"/>
      <c r="AY320" s="386"/>
      <c r="AZ320" s="705"/>
      <c r="BA320" s="312"/>
      <c r="BB320" s="312"/>
      <c r="BC320" s="312"/>
      <c r="BD320" s="312"/>
      <c r="BE320" s="312"/>
      <c r="BF320" s="312"/>
      <c r="BG320" s="312"/>
      <c r="BH320" s="312"/>
      <c r="BI320" s="312"/>
      <c r="BJ320" s="312"/>
      <c r="BK320" s="312"/>
      <c r="BL320" s="312"/>
      <c r="BM320" s="312"/>
      <c r="BN320" s="312"/>
      <c r="BO320" s="312"/>
      <c r="BP320" s="312"/>
      <c r="BQ320" s="312"/>
      <c r="BR320" s="312"/>
      <c r="BS320" s="312"/>
      <c r="BT320" s="312"/>
      <c r="BU320" s="312"/>
      <c r="BV320" s="312"/>
      <c r="BW320" s="312"/>
      <c r="BX320" s="312"/>
    </row>
    <row r="321" spans="1:76" ht="15" customHeight="1" x14ac:dyDescent="0.2">
      <c r="A321" s="705"/>
      <c r="B321" s="705"/>
      <c r="C321" s="705"/>
      <c r="D321" s="705"/>
      <c r="E321" s="705"/>
      <c r="F321" s="705"/>
      <c r="G321" s="705"/>
      <c r="H321" s="705"/>
      <c r="I321" s="705"/>
      <c r="J321" s="705"/>
      <c r="K321" s="705"/>
      <c r="L321" s="705"/>
      <c r="M321" s="705"/>
      <c r="N321" s="705"/>
      <c r="O321" s="705"/>
      <c r="P321" s="705"/>
      <c r="Q321" s="705"/>
      <c r="R321" s="705"/>
      <c r="S321" s="705"/>
      <c r="T321" s="705"/>
      <c r="U321" s="705"/>
      <c r="V321" s="705"/>
      <c r="AX321" s="390"/>
      <c r="AY321" s="386"/>
      <c r="AZ321" s="705"/>
      <c r="BA321" s="312"/>
      <c r="BB321" s="312"/>
      <c r="BC321" s="312"/>
      <c r="BD321" s="312"/>
      <c r="BE321" s="312"/>
      <c r="BF321" s="312"/>
      <c r="BG321" s="312"/>
      <c r="BH321" s="312"/>
      <c r="BI321" s="312"/>
      <c r="BJ321" s="312"/>
      <c r="BK321" s="312"/>
      <c r="BL321" s="312"/>
      <c r="BM321" s="312"/>
      <c r="BN321" s="312"/>
      <c r="BO321" s="312"/>
      <c r="BP321" s="312"/>
      <c r="BQ321" s="312"/>
      <c r="BR321" s="312"/>
      <c r="BS321" s="312"/>
      <c r="BT321" s="312"/>
      <c r="BU321" s="312"/>
      <c r="BV321" s="312"/>
      <c r="BW321" s="312"/>
      <c r="BX321" s="312"/>
    </row>
    <row r="322" spans="1:76" ht="15" customHeight="1" x14ac:dyDescent="0.2">
      <c r="A322" s="705"/>
      <c r="B322" s="705"/>
      <c r="C322" s="705"/>
      <c r="D322" s="705"/>
      <c r="E322" s="705"/>
      <c r="F322" s="705"/>
      <c r="G322" s="705"/>
      <c r="H322" s="705"/>
      <c r="I322" s="705"/>
      <c r="J322" s="705"/>
      <c r="K322" s="705"/>
      <c r="L322" s="705"/>
      <c r="M322" s="705"/>
      <c r="N322" s="705"/>
      <c r="O322" s="705"/>
      <c r="P322" s="705"/>
      <c r="Q322" s="705"/>
      <c r="R322" s="705"/>
      <c r="S322" s="705"/>
      <c r="T322" s="705"/>
      <c r="U322" s="705"/>
      <c r="V322" s="705"/>
      <c r="AX322" s="390"/>
      <c r="AY322" s="386"/>
      <c r="AZ322" s="705"/>
      <c r="BA322" s="312"/>
      <c r="BB322" s="312"/>
      <c r="BC322" s="312"/>
      <c r="BD322" s="312"/>
      <c r="BE322" s="312"/>
      <c r="BF322" s="312"/>
      <c r="BG322" s="312"/>
      <c r="BH322" s="312"/>
      <c r="BI322" s="312"/>
      <c r="BJ322" s="312"/>
      <c r="BK322" s="312"/>
      <c r="BL322" s="312"/>
      <c r="BM322" s="312"/>
      <c r="BN322" s="312"/>
      <c r="BO322" s="312"/>
      <c r="BP322" s="312"/>
      <c r="BQ322" s="312"/>
      <c r="BR322" s="312"/>
      <c r="BS322" s="312"/>
      <c r="BT322" s="312"/>
      <c r="BU322" s="312"/>
      <c r="BV322" s="312"/>
      <c r="BW322" s="312"/>
      <c r="BX322" s="312"/>
    </row>
    <row r="323" spans="1:76" ht="15" customHeight="1" x14ac:dyDescent="0.2">
      <c r="A323" s="705"/>
      <c r="B323" s="705"/>
      <c r="C323" s="705"/>
      <c r="D323" s="705"/>
      <c r="E323" s="705"/>
      <c r="F323" s="705"/>
      <c r="G323" s="705"/>
      <c r="H323" s="705"/>
      <c r="I323" s="705"/>
      <c r="J323" s="705"/>
      <c r="K323" s="705"/>
      <c r="L323" s="705"/>
      <c r="M323" s="705"/>
      <c r="N323" s="705"/>
      <c r="O323" s="705"/>
      <c r="P323" s="705"/>
      <c r="Q323" s="705"/>
      <c r="R323" s="705"/>
      <c r="S323" s="705"/>
      <c r="T323" s="705"/>
      <c r="U323" s="705"/>
      <c r="V323" s="705"/>
      <c r="AX323" s="390"/>
      <c r="AY323" s="386"/>
      <c r="AZ323" s="705"/>
      <c r="BA323" s="312"/>
      <c r="BB323" s="312"/>
      <c r="BC323" s="312"/>
      <c r="BD323" s="312"/>
      <c r="BE323" s="312"/>
      <c r="BF323" s="312"/>
      <c r="BG323" s="312"/>
      <c r="BH323" s="312"/>
      <c r="BI323" s="312"/>
      <c r="BJ323" s="312"/>
      <c r="BK323" s="312"/>
      <c r="BL323" s="312"/>
      <c r="BM323" s="312"/>
      <c r="BN323" s="312"/>
      <c r="BO323" s="312"/>
      <c r="BP323" s="312"/>
      <c r="BQ323" s="312"/>
      <c r="BR323" s="312"/>
      <c r="BS323" s="312"/>
      <c r="BT323" s="312"/>
      <c r="BU323" s="312"/>
      <c r="BV323" s="312"/>
      <c r="BW323" s="312"/>
      <c r="BX323" s="312"/>
    </row>
    <row r="324" spans="1:76" ht="15" customHeight="1" x14ac:dyDescent="0.2">
      <c r="A324" s="705"/>
      <c r="B324" s="705"/>
      <c r="C324" s="705"/>
      <c r="D324" s="705"/>
      <c r="E324" s="705"/>
      <c r="F324" s="705"/>
      <c r="G324" s="705"/>
      <c r="H324" s="705"/>
      <c r="I324" s="705"/>
      <c r="J324" s="705"/>
      <c r="K324" s="705"/>
      <c r="L324" s="705"/>
      <c r="M324" s="705"/>
      <c r="N324" s="705"/>
      <c r="O324" s="705"/>
      <c r="P324" s="705"/>
      <c r="Q324" s="705"/>
      <c r="R324" s="705"/>
      <c r="S324" s="705"/>
      <c r="T324" s="705"/>
      <c r="U324" s="705"/>
      <c r="V324" s="705"/>
      <c r="AX324" s="390"/>
      <c r="AY324" s="386"/>
      <c r="AZ324" s="705"/>
      <c r="BA324" s="312"/>
      <c r="BB324" s="312"/>
      <c r="BC324" s="312"/>
      <c r="BD324" s="312"/>
      <c r="BE324" s="312"/>
      <c r="BF324" s="312"/>
      <c r="BG324" s="312"/>
      <c r="BH324" s="312"/>
      <c r="BI324" s="312"/>
      <c r="BJ324" s="312"/>
      <c r="BK324" s="312"/>
      <c r="BL324" s="312"/>
      <c r="BM324" s="312"/>
      <c r="BN324" s="312"/>
      <c r="BO324" s="312"/>
      <c r="BP324" s="312"/>
      <c r="BQ324" s="312"/>
      <c r="BR324" s="312"/>
      <c r="BS324" s="312"/>
      <c r="BT324" s="312"/>
      <c r="BU324" s="312"/>
      <c r="BV324" s="312"/>
      <c r="BW324" s="312"/>
      <c r="BX324" s="312"/>
    </row>
    <row r="325" spans="1:76" ht="15" customHeight="1" x14ac:dyDescent="0.2">
      <c r="A325" s="705"/>
      <c r="B325" s="705"/>
      <c r="C325" s="705"/>
      <c r="D325" s="705"/>
      <c r="E325" s="705"/>
      <c r="F325" s="705"/>
      <c r="G325" s="705"/>
      <c r="H325" s="705"/>
      <c r="I325" s="705"/>
      <c r="J325" s="705"/>
      <c r="K325" s="705"/>
      <c r="L325" s="705"/>
      <c r="M325" s="705"/>
      <c r="N325" s="705"/>
      <c r="O325" s="705"/>
      <c r="P325" s="705"/>
      <c r="Q325" s="705"/>
      <c r="R325" s="705"/>
      <c r="S325" s="705"/>
      <c r="T325" s="705"/>
      <c r="U325" s="705"/>
      <c r="V325" s="705"/>
      <c r="AX325" s="390"/>
      <c r="AY325" s="386"/>
      <c r="AZ325" s="705"/>
      <c r="BA325" s="312"/>
      <c r="BB325" s="312"/>
      <c r="BC325" s="312"/>
      <c r="BD325" s="312"/>
      <c r="BE325" s="312"/>
      <c r="BF325" s="312"/>
      <c r="BG325" s="312"/>
      <c r="BH325" s="312"/>
      <c r="BI325" s="312"/>
      <c r="BJ325" s="312"/>
      <c r="BK325" s="312"/>
      <c r="BL325" s="312"/>
      <c r="BM325" s="312"/>
      <c r="BN325" s="312"/>
      <c r="BO325" s="312"/>
      <c r="BP325" s="312"/>
      <c r="BQ325" s="312"/>
      <c r="BR325" s="312"/>
      <c r="BS325" s="312"/>
      <c r="BT325" s="312"/>
      <c r="BU325" s="312"/>
      <c r="BV325" s="312"/>
      <c r="BW325" s="312"/>
      <c r="BX325" s="312"/>
    </row>
    <row r="326" spans="1:76" ht="15" customHeight="1" x14ac:dyDescent="0.2">
      <c r="A326" s="705"/>
      <c r="B326" s="705"/>
      <c r="C326" s="705"/>
      <c r="D326" s="705"/>
      <c r="E326" s="705"/>
      <c r="F326" s="705"/>
      <c r="G326" s="705"/>
      <c r="H326" s="705"/>
      <c r="I326" s="705"/>
      <c r="J326" s="705"/>
      <c r="K326" s="705"/>
      <c r="L326" s="705"/>
      <c r="M326" s="705"/>
      <c r="N326" s="705"/>
      <c r="O326" s="705"/>
      <c r="P326" s="705"/>
      <c r="Q326" s="705"/>
      <c r="R326" s="705"/>
      <c r="S326" s="705"/>
      <c r="T326" s="705"/>
      <c r="U326" s="705"/>
      <c r="V326" s="705"/>
      <c r="AX326" s="390"/>
      <c r="AY326" s="386"/>
      <c r="AZ326" s="705"/>
      <c r="BA326" s="312"/>
      <c r="BB326" s="312"/>
      <c r="BC326" s="312"/>
      <c r="BD326" s="312"/>
      <c r="BE326" s="312"/>
      <c r="BF326" s="312"/>
      <c r="BG326" s="312"/>
      <c r="BH326" s="312"/>
      <c r="BI326" s="312"/>
      <c r="BJ326" s="312"/>
      <c r="BK326" s="312"/>
      <c r="BL326" s="312"/>
      <c r="BM326" s="312"/>
      <c r="BN326" s="312"/>
      <c r="BO326" s="312"/>
      <c r="BP326" s="312"/>
      <c r="BQ326" s="312"/>
      <c r="BR326" s="312"/>
      <c r="BS326" s="312"/>
      <c r="BT326" s="312"/>
      <c r="BU326" s="312"/>
      <c r="BV326" s="312"/>
      <c r="BW326" s="312"/>
      <c r="BX326" s="312"/>
    </row>
    <row r="327" spans="1:76" ht="15" customHeight="1" x14ac:dyDescent="0.2">
      <c r="A327" s="705"/>
      <c r="B327" s="705"/>
      <c r="C327" s="705"/>
      <c r="D327" s="705"/>
      <c r="E327" s="705"/>
      <c r="F327" s="705"/>
      <c r="G327" s="705"/>
      <c r="H327" s="705"/>
      <c r="I327" s="705"/>
      <c r="J327" s="705"/>
      <c r="K327" s="705"/>
      <c r="L327" s="705"/>
      <c r="M327" s="705"/>
      <c r="N327" s="705"/>
      <c r="O327" s="705"/>
      <c r="P327" s="705"/>
      <c r="Q327" s="705"/>
      <c r="R327" s="705"/>
      <c r="S327" s="705"/>
      <c r="T327" s="705"/>
      <c r="U327" s="705"/>
      <c r="V327" s="705"/>
      <c r="AX327" s="390"/>
      <c r="AY327" s="386"/>
      <c r="AZ327" s="705"/>
      <c r="BA327" s="312"/>
      <c r="BB327" s="312"/>
      <c r="BC327" s="312"/>
      <c r="BD327" s="312"/>
      <c r="BE327" s="312"/>
      <c r="BF327" s="312"/>
      <c r="BG327" s="312"/>
      <c r="BH327" s="312"/>
      <c r="BI327" s="312"/>
      <c r="BJ327" s="312"/>
      <c r="BK327" s="312"/>
      <c r="BL327" s="312"/>
      <c r="BM327" s="312"/>
      <c r="BN327" s="312"/>
      <c r="BO327" s="312"/>
      <c r="BP327" s="312"/>
      <c r="BQ327" s="312"/>
      <c r="BR327" s="312"/>
      <c r="BS327" s="312"/>
      <c r="BT327" s="312"/>
      <c r="BU327" s="312"/>
      <c r="BV327" s="312"/>
      <c r="BW327" s="312"/>
      <c r="BX327" s="312"/>
    </row>
    <row r="328" spans="1:76" ht="15" customHeight="1" x14ac:dyDescent="0.2">
      <c r="A328" s="705"/>
      <c r="B328" s="705"/>
      <c r="C328" s="705"/>
      <c r="D328" s="705"/>
      <c r="E328" s="705"/>
      <c r="F328" s="705"/>
      <c r="G328" s="705"/>
      <c r="H328" s="705"/>
      <c r="I328" s="705"/>
      <c r="J328" s="705"/>
      <c r="K328" s="705"/>
      <c r="L328" s="705"/>
      <c r="M328" s="705"/>
      <c r="N328" s="705"/>
      <c r="O328" s="705"/>
      <c r="P328" s="705"/>
      <c r="Q328" s="705"/>
      <c r="R328" s="705"/>
      <c r="S328" s="705"/>
      <c r="T328" s="705"/>
      <c r="U328" s="705"/>
      <c r="V328" s="705"/>
      <c r="AX328" s="390"/>
      <c r="AY328" s="386"/>
      <c r="AZ328" s="705"/>
      <c r="BA328" s="312"/>
      <c r="BB328" s="312"/>
      <c r="BC328" s="312"/>
      <c r="BD328" s="312"/>
      <c r="BE328" s="312"/>
      <c r="BF328" s="312"/>
      <c r="BG328" s="312"/>
      <c r="BH328" s="312"/>
      <c r="BI328" s="312"/>
      <c r="BJ328" s="312"/>
      <c r="BK328" s="312"/>
      <c r="BL328" s="312"/>
      <c r="BM328" s="312"/>
      <c r="BN328" s="312"/>
      <c r="BO328" s="312"/>
      <c r="BP328" s="312"/>
      <c r="BQ328" s="312"/>
      <c r="BR328" s="312"/>
      <c r="BS328" s="312"/>
      <c r="BT328" s="312"/>
      <c r="BU328" s="312"/>
      <c r="BV328" s="312"/>
      <c r="BW328" s="312"/>
      <c r="BX328" s="312"/>
    </row>
    <row r="329" spans="1:76" ht="15" customHeight="1" x14ac:dyDescent="0.2">
      <c r="A329" s="705"/>
      <c r="B329" s="705"/>
      <c r="C329" s="705"/>
      <c r="D329" s="705"/>
      <c r="E329" s="705"/>
      <c r="F329" s="705"/>
      <c r="G329" s="705"/>
      <c r="H329" s="705"/>
      <c r="I329" s="705"/>
      <c r="J329" s="705"/>
      <c r="K329" s="705"/>
      <c r="L329" s="705"/>
      <c r="M329" s="705"/>
      <c r="N329" s="705"/>
      <c r="O329" s="705"/>
      <c r="P329" s="705"/>
      <c r="Q329" s="705"/>
      <c r="R329" s="705"/>
      <c r="S329" s="705"/>
      <c r="T329" s="705"/>
      <c r="U329" s="705"/>
      <c r="V329" s="705"/>
      <c r="AX329" s="390"/>
      <c r="AY329" s="386"/>
      <c r="AZ329" s="705"/>
      <c r="BA329" s="312"/>
      <c r="BB329" s="312"/>
      <c r="BC329" s="312"/>
      <c r="BD329" s="312"/>
      <c r="BE329" s="312"/>
      <c r="BF329" s="312"/>
      <c r="BG329" s="312"/>
      <c r="BH329" s="312"/>
      <c r="BI329" s="312"/>
      <c r="BJ329" s="312"/>
      <c r="BK329" s="312"/>
      <c r="BL329" s="312"/>
      <c r="BM329" s="312"/>
      <c r="BN329" s="312"/>
      <c r="BO329" s="312"/>
      <c r="BP329" s="312"/>
      <c r="BQ329" s="312"/>
      <c r="BR329" s="312"/>
      <c r="BS329" s="312"/>
      <c r="BT329" s="312"/>
      <c r="BU329" s="312"/>
      <c r="BV329" s="312"/>
      <c r="BW329" s="312"/>
      <c r="BX329" s="312"/>
    </row>
    <row r="330" spans="1:76" ht="15" customHeight="1" x14ac:dyDescent="0.2">
      <c r="A330" s="705"/>
      <c r="B330" s="705"/>
      <c r="C330" s="705"/>
      <c r="D330" s="705"/>
      <c r="E330" s="705"/>
      <c r="F330" s="705"/>
      <c r="G330" s="705"/>
      <c r="H330" s="705"/>
      <c r="I330" s="705"/>
      <c r="J330" s="705"/>
      <c r="K330" s="705"/>
      <c r="L330" s="705"/>
      <c r="M330" s="705"/>
      <c r="N330" s="705"/>
      <c r="O330" s="705"/>
      <c r="P330" s="705"/>
      <c r="Q330" s="705"/>
      <c r="R330" s="705"/>
      <c r="S330" s="705"/>
      <c r="T330" s="705"/>
      <c r="U330" s="705"/>
      <c r="V330" s="705"/>
      <c r="AX330" s="390"/>
      <c r="AY330" s="386"/>
      <c r="AZ330" s="705"/>
      <c r="BA330" s="312"/>
      <c r="BB330" s="312"/>
      <c r="BC330" s="312"/>
      <c r="BD330" s="312"/>
      <c r="BE330" s="312"/>
      <c r="BF330" s="312"/>
      <c r="BG330" s="312"/>
      <c r="BH330" s="312"/>
      <c r="BI330" s="312"/>
      <c r="BJ330" s="312"/>
      <c r="BK330" s="312"/>
      <c r="BL330" s="312"/>
      <c r="BM330" s="312"/>
      <c r="BN330" s="312"/>
      <c r="BO330" s="312"/>
      <c r="BP330" s="312"/>
      <c r="BQ330" s="312"/>
      <c r="BR330" s="312"/>
      <c r="BS330" s="312"/>
      <c r="BT330" s="312"/>
      <c r="BU330" s="312"/>
      <c r="BV330" s="312"/>
      <c r="BW330" s="312"/>
      <c r="BX330" s="312"/>
    </row>
    <row r="331" spans="1:76" ht="15" customHeight="1" x14ac:dyDescent="0.2">
      <c r="A331" s="705"/>
      <c r="B331" s="705"/>
      <c r="C331" s="705"/>
      <c r="D331" s="705"/>
      <c r="E331" s="705"/>
      <c r="F331" s="705"/>
      <c r="G331" s="705"/>
      <c r="H331" s="705"/>
      <c r="I331" s="705"/>
      <c r="J331" s="705"/>
      <c r="K331" s="705"/>
      <c r="L331" s="705"/>
      <c r="M331" s="705"/>
      <c r="N331" s="705"/>
      <c r="O331" s="705"/>
      <c r="P331" s="705"/>
      <c r="Q331" s="705"/>
      <c r="R331" s="705"/>
      <c r="S331" s="705"/>
      <c r="T331" s="705"/>
      <c r="U331" s="705"/>
      <c r="V331" s="705"/>
      <c r="AX331" s="390"/>
      <c r="AY331" s="386"/>
      <c r="AZ331" s="705"/>
      <c r="BA331" s="312"/>
      <c r="BB331" s="312"/>
      <c r="BC331" s="312"/>
      <c r="BD331" s="312"/>
      <c r="BE331" s="312"/>
      <c r="BF331" s="312"/>
      <c r="BG331" s="312"/>
      <c r="BH331" s="312"/>
      <c r="BI331" s="312"/>
      <c r="BJ331" s="312"/>
      <c r="BK331" s="312"/>
      <c r="BL331" s="312"/>
      <c r="BM331" s="312"/>
      <c r="BN331" s="312"/>
      <c r="BO331" s="312"/>
      <c r="BP331" s="312"/>
      <c r="BQ331" s="312"/>
      <c r="BR331" s="312"/>
      <c r="BS331" s="312"/>
      <c r="BT331" s="312"/>
      <c r="BU331" s="312"/>
      <c r="BV331" s="312"/>
      <c r="BW331" s="312"/>
      <c r="BX331" s="312"/>
    </row>
    <row r="332" spans="1:76" ht="15" customHeight="1" x14ac:dyDescent="0.2">
      <c r="A332" s="705"/>
      <c r="B332" s="705"/>
      <c r="C332" s="705"/>
      <c r="D332" s="705"/>
      <c r="E332" s="705"/>
      <c r="F332" s="705"/>
      <c r="G332" s="705"/>
      <c r="H332" s="705"/>
      <c r="I332" s="705"/>
      <c r="J332" s="705"/>
      <c r="K332" s="705"/>
      <c r="L332" s="705"/>
      <c r="M332" s="705"/>
      <c r="N332" s="705"/>
      <c r="O332" s="705"/>
      <c r="P332" s="705"/>
      <c r="Q332" s="705"/>
      <c r="R332" s="705"/>
      <c r="S332" s="705"/>
      <c r="T332" s="705"/>
      <c r="U332" s="705"/>
      <c r="V332" s="705"/>
      <c r="AX332" s="390"/>
      <c r="AY332" s="386"/>
      <c r="AZ332" s="705"/>
      <c r="BA332" s="312"/>
      <c r="BB332" s="312"/>
      <c r="BC332" s="312"/>
      <c r="BD332" s="312"/>
      <c r="BE332" s="312"/>
      <c r="BF332" s="312"/>
      <c r="BG332" s="312"/>
      <c r="BH332" s="312"/>
      <c r="BI332" s="312"/>
      <c r="BJ332" s="312"/>
      <c r="BK332" s="312"/>
      <c r="BL332" s="312"/>
      <c r="BM332" s="312"/>
      <c r="BN332" s="312"/>
      <c r="BO332" s="312"/>
      <c r="BP332" s="312"/>
      <c r="BQ332" s="312"/>
      <c r="BR332" s="312"/>
      <c r="BS332" s="312"/>
      <c r="BT332" s="312"/>
      <c r="BU332" s="312"/>
      <c r="BV332" s="312"/>
      <c r="BW332" s="312"/>
      <c r="BX332" s="312"/>
    </row>
    <row r="333" spans="1:76" ht="15" customHeight="1" x14ac:dyDescent="0.2">
      <c r="A333" s="705"/>
      <c r="B333" s="705"/>
      <c r="C333" s="705"/>
      <c r="D333" s="705"/>
      <c r="E333" s="705"/>
      <c r="F333" s="705"/>
      <c r="G333" s="705"/>
      <c r="H333" s="705"/>
      <c r="I333" s="705"/>
      <c r="J333" s="705"/>
      <c r="K333" s="705"/>
      <c r="L333" s="705"/>
      <c r="M333" s="705"/>
      <c r="N333" s="705"/>
      <c r="O333" s="705"/>
      <c r="P333" s="705"/>
      <c r="Q333" s="705"/>
      <c r="R333" s="705"/>
      <c r="S333" s="705"/>
      <c r="T333" s="705"/>
      <c r="U333" s="705"/>
      <c r="V333" s="705"/>
      <c r="AX333" s="390"/>
      <c r="AY333" s="386"/>
      <c r="AZ333" s="705"/>
      <c r="BA333" s="312"/>
      <c r="BB333" s="312"/>
      <c r="BC333" s="312"/>
      <c r="BD333" s="312"/>
      <c r="BE333" s="312"/>
      <c r="BF333" s="312"/>
      <c r="BG333" s="312"/>
      <c r="BH333" s="312"/>
      <c r="BI333" s="312"/>
      <c r="BJ333" s="312"/>
      <c r="BK333" s="312"/>
      <c r="BL333" s="312"/>
      <c r="BM333" s="312"/>
      <c r="BN333" s="312"/>
      <c r="BO333" s="312"/>
      <c r="BP333" s="312"/>
      <c r="BQ333" s="312"/>
      <c r="BR333" s="312"/>
      <c r="BS333" s="312"/>
      <c r="BT333" s="312"/>
      <c r="BU333" s="312"/>
      <c r="BV333" s="312"/>
      <c r="BW333" s="312"/>
      <c r="BX333" s="312"/>
    </row>
    <row r="334" spans="1:76" ht="15" customHeight="1" x14ac:dyDescent="0.2">
      <c r="A334" s="705"/>
      <c r="B334" s="705"/>
      <c r="C334" s="705"/>
      <c r="D334" s="705"/>
      <c r="E334" s="705"/>
      <c r="F334" s="705"/>
      <c r="G334" s="705"/>
      <c r="H334" s="705"/>
      <c r="I334" s="705"/>
      <c r="J334" s="705"/>
      <c r="K334" s="705"/>
      <c r="L334" s="705"/>
      <c r="M334" s="705"/>
      <c r="N334" s="705"/>
      <c r="O334" s="705"/>
      <c r="P334" s="705"/>
      <c r="Q334" s="705"/>
      <c r="R334" s="705"/>
      <c r="S334" s="705"/>
      <c r="T334" s="705"/>
      <c r="U334" s="705"/>
      <c r="V334" s="705"/>
      <c r="AX334" s="390"/>
      <c r="AY334" s="386"/>
      <c r="AZ334" s="705"/>
      <c r="BA334" s="312"/>
      <c r="BB334" s="312"/>
      <c r="BC334" s="312"/>
      <c r="BD334" s="312"/>
      <c r="BE334" s="312"/>
      <c r="BF334" s="312"/>
      <c r="BG334" s="312"/>
      <c r="BH334" s="312"/>
      <c r="BI334" s="312"/>
      <c r="BJ334" s="312"/>
      <c r="BK334" s="312"/>
      <c r="BL334" s="312"/>
      <c r="BM334" s="312"/>
      <c r="BN334" s="312"/>
      <c r="BO334" s="312"/>
      <c r="BP334" s="312"/>
      <c r="BQ334" s="312"/>
      <c r="BR334" s="312"/>
      <c r="BS334" s="312"/>
      <c r="BT334" s="312"/>
      <c r="BU334" s="312"/>
      <c r="BV334" s="312"/>
      <c r="BW334" s="312"/>
      <c r="BX334" s="312"/>
    </row>
    <row r="335" spans="1:76" ht="15" customHeight="1" x14ac:dyDescent="0.2">
      <c r="A335" s="705"/>
      <c r="B335" s="705"/>
      <c r="C335" s="705"/>
      <c r="D335" s="705"/>
      <c r="E335" s="705"/>
      <c r="F335" s="705"/>
      <c r="G335" s="705"/>
      <c r="H335" s="705"/>
      <c r="I335" s="705"/>
      <c r="J335" s="705"/>
      <c r="K335" s="705"/>
      <c r="L335" s="705"/>
      <c r="M335" s="705"/>
      <c r="N335" s="705"/>
      <c r="O335" s="705"/>
      <c r="P335" s="705"/>
      <c r="Q335" s="705"/>
      <c r="R335" s="705"/>
      <c r="S335" s="705"/>
      <c r="T335" s="705"/>
      <c r="U335" s="705"/>
      <c r="V335" s="705"/>
      <c r="AX335" s="390"/>
      <c r="AY335" s="386"/>
      <c r="AZ335" s="705"/>
      <c r="BA335" s="312"/>
      <c r="BB335" s="312"/>
      <c r="BC335" s="312"/>
      <c r="BD335" s="312"/>
      <c r="BE335" s="312"/>
      <c r="BF335" s="312"/>
      <c r="BG335" s="312"/>
      <c r="BH335" s="312"/>
      <c r="BI335" s="312"/>
      <c r="BJ335" s="312"/>
      <c r="BK335" s="312"/>
      <c r="BL335" s="312"/>
      <c r="BM335" s="312"/>
      <c r="BN335" s="312"/>
      <c r="BO335" s="312"/>
      <c r="BP335" s="312"/>
      <c r="BQ335" s="312"/>
      <c r="BR335" s="312"/>
      <c r="BS335" s="312"/>
      <c r="BT335" s="312"/>
      <c r="BU335" s="312"/>
      <c r="BV335" s="312"/>
      <c r="BW335" s="312"/>
      <c r="BX335" s="312"/>
    </row>
    <row r="336" spans="1:76" ht="15" customHeight="1" x14ac:dyDescent="0.2">
      <c r="A336" s="705"/>
      <c r="B336" s="705"/>
      <c r="C336" s="705"/>
      <c r="D336" s="705"/>
      <c r="E336" s="705"/>
      <c r="F336" s="705"/>
      <c r="G336" s="705"/>
      <c r="H336" s="705"/>
      <c r="I336" s="705"/>
      <c r="J336" s="705"/>
      <c r="K336" s="705"/>
      <c r="L336" s="705"/>
      <c r="M336" s="705"/>
      <c r="N336" s="705"/>
      <c r="O336" s="705"/>
      <c r="P336" s="705"/>
      <c r="Q336" s="705"/>
      <c r="R336" s="705"/>
      <c r="S336" s="705"/>
      <c r="T336" s="705"/>
      <c r="U336" s="705"/>
      <c r="V336" s="705"/>
      <c r="AX336" s="390"/>
      <c r="AY336" s="386"/>
      <c r="AZ336" s="705"/>
      <c r="BA336" s="312"/>
      <c r="BB336" s="312"/>
      <c r="BC336" s="312"/>
      <c r="BD336" s="312"/>
      <c r="BE336" s="312"/>
      <c r="BF336" s="312"/>
      <c r="BG336" s="312"/>
      <c r="BH336" s="312"/>
      <c r="BI336" s="312"/>
      <c r="BJ336" s="312"/>
      <c r="BK336" s="312"/>
      <c r="BL336" s="312"/>
      <c r="BM336" s="312"/>
      <c r="BN336" s="312"/>
      <c r="BO336" s="312"/>
      <c r="BP336" s="312"/>
      <c r="BQ336" s="312"/>
      <c r="BR336" s="312"/>
      <c r="BS336" s="312"/>
      <c r="BT336" s="312"/>
      <c r="BU336" s="312"/>
      <c r="BV336" s="312"/>
      <c r="BW336" s="312"/>
      <c r="BX336" s="312"/>
    </row>
    <row r="337" spans="1:76" ht="15" customHeight="1" x14ac:dyDescent="0.2">
      <c r="A337" s="705"/>
      <c r="B337" s="705"/>
      <c r="C337" s="705"/>
      <c r="D337" s="705"/>
      <c r="E337" s="705"/>
      <c r="F337" s="705"/>
      <c r="G337" s="705"/>
      <c r="H337" s="705"/>
      <c r="I337" s="705"/>
      <c r="J337" s="705"/>
      <c r="K337" s="705"/>
      <c r="L337" s="705"/>
      <c r="M337" s="705"/>
      <c r="N337" s="705"/>
      <c r="O337" s="705"/>
      <c r="P337" s="705"/>
      <c r="Q337" s="705"/>
      <c r="R337" s="705"/>
      <c r="S337" s="705"/>
      <c r="T337" s="705"/>
      <c r="U337" s="705"/>
      <c r="V337" s="705"/>
      <c r="AX337" s="390"/>
      <c r="AY337" s="386"/>
      <c r="AZ337" s="705"/>
      <c r="BA337" s="312"/>
      <c r="BB337" s="312"/>
      <c r="BC337" s="312"/>
      <c r="BD337" s="312"/>
      <c r="BE337" s="312"/>
      <c r="BF337" s="312"/>
      <c r="BG337" s="312"/>
      <c r="BH337" s="312"/>
      <c r="BI337" s="312"/>
      <c r="BJ337" s="312"/>
      <c r="BK337" s="312"/>
      <c r="BL337" s="312"/>
      <c r="BM337" s="312"/>
      <c r="BN337" s="312"/>
      <c r="BO337" s="312"/>
      <c r="BP337" s="312"/>
      <c r="BQ337" s="312"/>
      <c r="BR337" s="312"/>
      <c r="BS337" s="312"/>
      <c r="BT337" s="312"/>
      <c r="BU337" s="312"/>
      <c r="BV337" s="312"/>
      <c r="BW337" s="312"/>
      <c r="BX337" s="312"/>
    </row>
    <row r="338" spans="1:76" ht="15" customHeight="1" x14ac:dyDescent="0.2">
      <c r="A338" s="705"/>
      <c r="B338" s="705"/>
      <c r="C338" s="705"/>
      <c r="D338" s="705"/>
      <c r="E338" s="705"/>
      <c r="F338" s="705"/>
      <c r="G338" s="705"/>
      <c r="H338" s="705"/>
      <c r="I338" s="705"/>
      <c r="J338" s="705"/>
      <c r="K338" s="705"/>
      <c r="L338" s="705"/>
      <c r="M338" s="705"/>
      <c r="N338" s="705"/>
      <c r="O338" s="705"/>
      <c r="P338" s="705"/>
      <c r="Q338" s="705"/>
      <c r="R338" s="705"/>
      <c r="S338" s="705"/>
      <c r="T338" s="705"/>
      <c r="U338" s="705"/>
      <c r="V338" s="705"/>
      <c r="AX338" s="390"/>
      <c r="AY338" s="386"/>
      <c r="AZ338" s="705"/>
      <c r="BA338" s="312"/>
      <c r="BB338" s="312"/>
      <c r="BC338" s="312"/>
      <c r="BD338" s="312"/>
      <c r="BE338" s="312"/>
      <c r="BF338" s="312"/>
      <c r="BG338" s="312"/>
      <c r="BH338" s="312"/>
      <c r="BI338" s="312"/>
      <c r="BJ338" s="312"/>
      <c r="BK338" s="312"/>
      <c r="BL338" s="312"/>
      <c r="BM338" s="312"/>
      <c r="BN338" s="312"/>
      <c r="BO338" s="312"/>
      <c r="BP338" s="312"/>
      <c r="BQ338" s="312"/>
      <c r="BR338" s="312"/>
      <c r="BS338" s="312"/>
      <c r="BT338" s="312"/>
      <c r="BU338" s="312"/>
      <c r="BV338" s="312"/>
      <c r="BW338" s="312"/>
      <c r="BX338" s="312"/>
    </row>
    <row r="339" spans="1:76" ht="15" customHeight="1" x14ac:dyDescent="0.2">
      <c r="A339" s="705"/>
      <c r="B339" s="705"/>
      <c r="C339" s="705"/>
      <c r="D339" s="705"/>
      <c r="E339" s="705"/>
      <c r="F339" s="705"/>
      <c r="G339" s="705"/>
      <c r="H339" s="705"/>
      <c r="I339" s="705"/>
      <c r="J339" s="705"/>
      <c r="K339" s="705"/>
      <c r="L339" s="705"/>
      <c r="M339" s="705"/>
      <c r="N339" s="705"/>
      <c r="O339" s="705"/>
      <c r="P339" s="705"/>
      <c r="Q339" s="705"/>
      <c r="R339" s="705"/>
      <c r="S339" s="705"/>
      <c r="T339" s="705"/>
      <c r="U339" s="705"/>
      <c r="V339" s="705"/>
      <c r="AX339" s="390"/>
      <c r="AY339" s="386"/>
      <c r="AZ339" s="705"/>
      <c r="BA339" s="312"/>
      <c r="BB339" s="312"/>
      <c r="BC339" s="312"/>
      <c r="BD339" s="312"/>
      <c r="BE339" s="312"/>
      <c r="BF339" s="312"/>
      <c r="BG339" s="312"/>
      <c r="BH339" s="312"/>
      <c r="BI339" s="312"/>
      <c r="BJ339" s="312"/>
      <c r="BK339" s="312"/>
      <c r="BL339" s="312"/>
      <c r="BM339" s="312"/>
      <c r="BN339" s="312"/>
      <c r="BO339" s="312"/>
      <c r="BP339" s="312"/>
      <c r="BQ339" s="312"/>
      <c r="BR339" s="312"/>
      <c r="BS339" s="312"/>
      <c r="BT339" s="312"/>
      <c r="BU339" s="312"/>
      <c r="BV339" s="312"/>
      <c r="BW339" s="312"/>
      <c r="BX339" s="312"/>
    </row>
    <row r="340" spans="1:76" ht="15" customHeight="1" x14ac:dyDescent="0.2">
      <c r="A340" s="705"/>
      <c r="B340" s="705"/>
      <c r="C340" s="705"/>
      <c r="D340" s="705"/>
      <c r="E340" s="705"/>
      <c r="F340" s="705"/>
      <c r="G340" s="705"/>
      <c r="H340" s="705"/>
      <c r="I340" s="705"/>
      <c r="J340" s="705"/>
      <c r="K340" s="705"/>
      <c r="L340" s="705"/>
      <c r="M340" s="705"/>
      <c r="N340" s="705"/>
      <c r="O340" s="705"/>
      <c r="P340" s="705"/>
      <c r="Q340" s="705"/>
      <c r="R340" s="705"/>
      <c r="S340" s="705"/>
      <c r="T340" s="705"/>
      <c r="U340" s="705"/>
      <c r="V340" s="705"/>
      <c r="AX340" s="390"/>
      <c r="AY340" s="386"/>
      <c r="AZ340" s="705"/>
      <c r="BA340" s="312"/>
      <c r="BB340" s="312"/>
      <c r="BC340" s="312"/>
      <c r="BD340" s="312"/>
      <c r="BE340" s="312"/>
      <c r="BF340" s="312"/>
      <c r="BG340" s="312"/>
      <c r="BH340" s="312"/>
      <c r="BI340" s="312"/>
      <c r="BJ340" s="312"/>
      <c r="BK340" s="312"/>
      <c r="BL340" s="312"/>
      <c r="BM340" s="312"/>
      <c r="BN340" s="312"/>
      <c r="BO340" s="312"/>
      <c r="BP340" s="312"/>
      <c r="BQ340" s="312"/>
      <c r="BR340" s="312"/>
      <c r="BS340" s="312"/>
      <c r="BT340" s="312"/>
      <c r="BU340" s="312"/>
      <c r="BV340" s="312"/>
      <c r="BW340" s="312"/>
      <c r="BX340" s="312"/>
    </row>
    <row r="341" spans="1:76" ht="15" customHeight="1" x14ac:dyDescent="0.2">
      <c r="A341" s="705"/>
      <c r="B341" s="705"/>
      <c r="C341" s="705"/>
      <c r="D341" s="705"/>
      <c r="E341" s="705"/>
      <c r="F341" s="705"/>
      <c r="G341" s="705"/>
      <c r="H341" s="705"/>
      <c r="I341" s="705"/>
      <c r="J341" s="705"/>
      <c r="K341" s="705"/>
      <c r="L341" s="705"/>
      <c r="M341" s="705"/>
      <c r="N341" s="705"/>
      <c r="O341" s="705"/>
      <c r="P341" s="705"/>
      <c r="Q341" s="705"/>
      <c r="R341" s="705"/>
      <c r="S341" s="705"/>
      <c r="T341" s="705"/>
      <c r="U341" s="705"/>
      <c r="V341" s="705"/>
      <c r="AX341" s="390"/>
      <c r="AY341" s="386"/>
      <c r="AZ341" s="705"/>
      <c r="BA341" s="312"/>
      <c r="BB341" s="312"/>
      <c r="BC341" s="312"/>
      <c r="BD341" s="312"/>
      <c r="BE341" s="312"/>
      <c r="BF341" s="312"/>
      <c r="BG341" s="312"/>
      <c r="BH341" s="312"/>
      <c r="BI341" s="312"/>
      <c r="BJ341" s="312"/>
      <c r="BK341" s="312"/>
      <c r="BL341" s="312"/>
      <c r="BM341" s="312"/>
      <c r="BN341" s="312"/>
      <c r="BO341" s="312"/>
      <c r="BP341" s="312"/>
      <c r="BQ341" s="312"/>
      <c r="BR341" s="312"/>
      <c r="BS341" s="312"/>
      <c r="BT341" s="312"/>
      <c r="BU341" s="312"/>
      <c r="BV341" s="312"/>
      <c r="BW341" s="312"/>
      <c r="BX341" s="312"/>
    </row>
    <row r="342" spans="1:76" ht="15" customHeight="1" x14ac:dyDescent="0.2">
      <c r="A342" s="705"/>
      <c r="B342" s="705"/>
      <c r="C342" s="705"/>
      <c r="D342" s="705"/>
      <c r="E342" s="705"/>
      <c r="F342" s="705"/>
      <c r="G342" s="705"/>
      <c r="H342" s="705"/>
      <c r="I342" s="705"/>
      <c r="J342" s="705"/>
      <c r="K342" s="705"/>
      <c r="L342" s="705"/>
      <c r="M342" s="705"/>
      <c r="N342" s="705"/>
      <c r="O342" s="705"/>
      <c r="P342" s="705"/>
      <c r="Q342" s="705"/>
      <c r="R342" s="705"/>
      <c r="S342" s="705"/>
      <c r="T342" s="705"/>
      <c r="U342" s="705"/>
      <c r="V342" s="705"/>
      <c r="AX342" s="390"/>
      <c r="AY342" s="386"/>
      <c r="AZ342" s="705"/>
      <c r="BA342" s="312"/>
      <c r="BB342" s="312"/>
      <c r="BC342" s="312"/>
      <c r="BD342" s="312"/>
      <c r="BE342" s="312"/>
      <c r="BF342" s="312"/>
      <c r="BG342" s="312"/>
      <c r="BH342" s="312"/>
      <c r="BI342" s="312"/>
      <c r="BJ342" s="312"/>
      <c r="BK342" s="312"/>
      <c r="BL342" s="312"/>
      <c r="BM342" s="312"/>
      <c r="BN342" s="312"/>
      <c r="BO342" s="312"/>
      <c r="BP342" s="312"/>
      <c r="BQ342" s="312"/>
      <c r="BR342" s="312"/>
      <c r="BS342" s="312"/>
      <c r="BT342" s="312"/>
      <c r="BU342" s="312"/>
      <c r="BV342" s="312"/>
      <c r="BW342" s="312"/>
      <c r="BX342" s="312"/>
    </row>
    <row r="343" spans="1:76" ht="15" customHeight="1" x14ac:dyDescent="0.2">
      <c r="A343" s="705"/>
      <c r="B343" s="705"/>
      <c r="C343" s="705"/>
      <c r="D343" s="705"/>
      <c r="E343" s="705"/>
      <c r="F343" s="705"/>
      <c r="G343" s="705"/>
      <c r="H343" s="705"/>
      <c r="I343" s="705"/>
      <c r="J343" s="705"/>
      <c r="K343" s="705"/>
      <c r="L343" s="705"/>
      <c r="M343" s="705"/>
      <c r="N343" s="705"/>
      <c r="O343" s="705"/>
      <c r="P343" s="705"/>
      <c r="Q343" s="705"/>
      <c r="R343" s="705"/>
      <c r="S343" s="705"/>
      <c r="T343" s="705"/>
      <c r="U343" s="705"/>
      <c r="V343" s="705"/>
      <c r="AX343" s="390"/>
      <c r="AY343" s="386"/>
      <c r="AZ343" s="705"/>
      <c r="BA343" s="312"/>
      <c r="BB343" s="312"/>
      <c r="BC343" s="312"/>
      <c r="BD343" s="312"/>
      <c r="BE343" s="312"/>
      <c r="BF343" s="312"/>
      <c r="BG343" s="312"/>
      <c r="BH343" s="312"/>
      <c r="BI343" s="312"/>
      <c r="BJ343" s="312"/>
      <c r="BK343" s="312"/>
      <c r="BL343" s="312"/>
      <c r="BM343" s="312"/>
      <c r="BN343" s="312"/>
      <c r="BO343" s="312"/>
      <c r="BP343" s="312"/>
      <c r="BQ343" s="312"/>
      <c r="BR343" s="312"/>
      <c r="BS343" s="312"/>
      <c r="BT343" s="312"/>
      <c r="BU343" s="312"/>
      <c r="BV343" s="312"/>
      <c r="BW343" s="312"/>
      <c r="BX343" s="312"/>
    </row>
    <row r="344" spans="1:76" ht="15" customHeight="1" x14ac:dyDescent="0.2">
      <c r="A344" s="705"/>
      <c r="B344" s="705"/>
      <c r="C344" s="705"/>
      <c r="D344" s="705"/>
      <c r="E344" s="705"/>
      <c r="F344" s="705"/>
      <c r="G344" s="705"/>
      <c r="H344" s="705"/>
      <c r="I344" s="705"/>
      <c r="J344" s="705"/>
      <c r="K344" s="705"/>
      <c r="L344" s="705"/>
      <c r="M344" s="705"/>
      <c r="N344" s="705"/>
      <c r="O344" s="705"/>
      <c r="P344" s="705"/>
      <c r="Q344" s="705"/>
      <c r="R344" s="705"/>
      <c r="S344" s="705"/>
      <c r="T344" s="705"/>
      <c r="U344" s="705"/>
      <c r="V344" s="705"/>
      <c r="AX344" s="390"/>
      <c r="AY344" s="386"/>
      <c r="AZ344" s="705"/>
      <c r="BA344" s="312"/>
      <c r="BB344" s="312"/>
      <c r="BC344" s="312"/>
      <c r="BD344" s="312"/>
      <c r="BE344" s="312"/>
      <c r="BF344" s="312"/>
      <c r="BG344" s="312"/>
      <c r="BH344" s="312"/>
      <c r="BI344" s="312"/>
      <c r="BJ344" s="312"/>
      <c r="BK344" s="312"/>
      <c r="BL344" s="312"/>
      <c r="BM344" s="312"/>
      <c r="BN344" s="312"/>
      <c r="BO344" s="312"/>
      <c r="BP344" s="312"/>
      <c r="BQ344" s="312"/>
      <c r="BR344" s="312"/>
      <c r="BS344" s="312"/>
      <c r="BT344" s="312"/>
      <c r="BU344" s="312"/>
      <c r="BV344" s="312"/>
      <c r="BW344" s="312"/>
      <c r="BX344" s="312"/>
    </row>
    <row r="345" spans="1:76" ht="15" customHeight="1" x14ac:dyDescent="0.2">
      <c r="A345" s="705"/>
      <c r="B345" s="705"/>
      <c r="C345" s="705"/>
      <c r="D345" s="705"/>
      <c r="E345" s="705"/>
      <c r="F345" s="705"/>
      <c r="G345" s="705"/>
      <c r="H345" s="705"/>
      <c r="I345" s="705"/>
      <c r="J345" s="705"/>
      <c r="K345" s="705"/>
      <c r="L345" s="705"/>
      <c r="M345" s="705"/>
      <c r="N345" s="705"/>
      <c r="O345" s="705"/>
      <c r="P345" s="705"/>
      <c r="Q345" s="705"/>
      <c r="R345" s="705"/>
      <c r="S345" s="705"/>
      <c r="T345" s="705"/>
      <c r="U345" s="705"/>
      <c r="V345" s="705"/>
      <c r="AX345" s="390"/>
      <c r="AY345" s="386"/>
      <c r="AZ345" s="705"/>
      <c r="BA345" s="312"/>
      <c r="BB345" s="312"/>
      <c r="BC345" s="312"/>
      <c r="BD345" s="312"/>
      <c r="BE345" s="312"/>
      <c r="BF345" s="312"/>
      <c r="BG345" s="312"/>
      <c r="BH345" s="312"/>
      <c r="BI345" s="312"/>
      <c r="BJ345" s="312"/>
      <c r="BK345" s="312"/>
      <c r="BL345" s="312"/>
      <c r="BM345" s="312"/>
      <c r="BN345" s="312"/>
      <c r="BO345" s="312"/>
      <c r="BP345" s="312"/>
      <c r="BQ345" s="312"/>
      <c r="BR345" s="312"/>
      <c r="BS345" s="312"/>
      <c r="BT345" s="312"/>
      <c r="BU345" s="312"/>
      <c r="BV345" s="312"/>
      <c r="BW345" s="312"/>
      <c r="BX345" s="312"/>
    </row>
    <row r="346" spans="1:76" ht="15" customHeight="1" x14ac:dyDescent="0.2">
      <c r="A346" s="705"/>
      <c r="B346" s="705"/>
      <c r="C346" s="705"/>
      <c r="D346" s="705"/>
      <c r="E346" s="705"/>
      <c r="F346" s="705"/>
      <c r="G346" s="705"/>
      <c r="H346" s="705"/>
      <c r="I346" s="705"/>
      <c r="J346" s="705"/>
      <c r="K346" s="705"/>
      <c r="L346" s="705"/>
      <c r="M346" s="705"/>
      <c r="N346" s="705"/>
      <c r="O346" s="705"/>
      <c r="P346" s="705"/>
      <c r="Q346" s="705"/>
      <c r="R346" s="705"/>
      <c r="S346" s="705"/>
      <c r="T346" s="705"/>
      <c r="U346" s="705"/>
      <c r="V346" s="705"/>
      <c r="AX346" s="390"/>
      <c r="AY346" s="386"/>
      <c r="AZ346" s="705"/>
      <c r="BA346" s="312"/>
      <c r="BB346" s="312"/>
      <c r="BC346" s="312"/>
      <c r="BD346" s="312"/>
      <c r="BE346" s="312"/>
      <c r="BF346" s="312"/>
      <c r="BG346" s="312"/>
      <c r="BH346" s="312"/>
      <c r="BI346" s="312"/>
      <c r="BJ346" s="312"/>
      <c r="BK346" s="312"/>
      <c r="BL346" s="312"/>
      <c r="BM346" s="312"/>
      <c r="BN346" s="312"/>
      <c r="BO346" s="312"/>
      <c r="BP346" s="312"/>
      <c r="BQ346" s="312"/>
      <c r="BR346" s="312"/>
      <c r="BS346" s="312"/>
      <c r="BT346" s="312"/>
      <c r="BU346" s="312"/>
      <c r="BV346" s="312"/>
      <c r="BW346" s="312"/>
      <c r="BX346" s="312"/>
    </row>
    <row r="347" spans="1:76" ht="15" customHeight="1" x14ac:dyDescent="0.2">
      <c r="A347" s="705"/>
      <c r="B347" s="705"/>
      <c r="C347" s="705"/>
      <c r="D347" s="705"/>
      <c r="E347" s="705"/>
      <c r="F347" s="705"/>
      <c r="G347" s="705"/>
      <c r="H347" s="705"/>
      <c r="I347" s="705"/>
      <c r="J347" s="705"/>
      <c r="K347" s="705"/>
      <c r="L347" s="705"/>
      <c r="M347" s="705"/>
      <c r="N347" s="705"/>
      <c r="O347" s="705"/>
      <c r="P347" s="705"/>
      <c r="Q347" s="705"/>
      <c r="R347" s="705"/>
      <c r="S347" s="705"/>
      <c r="T347" s="705"/>
      <c r="U347" s="705"/>
      <c r="V347" s="705"/>
      <c r="AX347" s="390"/>
      <c r="AY347" s="386"/>
      <c r="AZ347" s="705"/>
      <c r="BA347" s="312"/>
      <c r="BB347" s="312"/>
      <c r="BC347" s="312"/>
      <c r="BD347" s="312"/>
      <c r="BE347" s="312"/>
      <c r="BF347" s="312"/>
      <c r="BG347" s="312"/>
      <c r="BH347" s="312"/>
      <c r="BI347" s="312"/>
      <c r="BJ347" s="312"/>
      <c r="BK347" s="312"/>
      <c r="BL347" s="312"/>
      <c r="BM347" s="312"/>
      <c r="BN347" s="312"/>
      <c r="BO347" s="312"/>
      <c r="BP347" s="312"/>
      <c r="BQ347" s="312"/>
      <c r="BR347" s="312"/>
      <c r="BS347" s="312"/>
      <c r="BT347" s="312"/>
      <c r="BU347" s="312"/>
      <c r="BV347" s="312"/>
      <c r="BW347" s="312"/>
      <c r="BX347" s="312"/>
    </row>
    <row r="348" spans="1:76" ht="15" customHeight="1" x14ac:dyDescent="0.2">
      <c r="A348" s="705"/>
      <c r="B348" s="705"/>
      <c r="C348" s="705"/>
      <c r="D348" s="705"/>
      <c r="E348" s="705"/>
      <c r="F348" s="705"/>
      <c r="G348" s="705"/>
      <c r="H348" s="705"/>
      <c r="I348" s="705"/>
      <c r="J348" s="705"/>
      <c r="K348" s="705"/>
      <c r="L348" s="705"/>
      <c r="M348" s="705"/>
      <c r="N348" s="705"/>
      <c r="O348" s="705"/>
      <c r="P348" s="705"/>
      <c r="Q348" s="705"/>
      <c r="R348" s="705"/>
      <c r="S348" s="705"/>
      <c r="T348" s="705"/>
      <c r="U348" s="705"/>
      <c r="V348" s="705"/>
      <c r="AX348" s="390"/>
      <c r="AY348" s="386"/>
      <c r="AZ348" s="705"/>
      <c r="BA348" s="312"/>
      <c r="BB348" s="312"/>
      <c r="BC348" s="312"/>
      <c r="BD348" s="312"/>
      <c r="BE348" s="312"/>
      <c r="BF348" s="312"/>
      <c r="BG348" s="312"/>
      <c r="BH348" s="312"/>
      <c r="BI348" s="312"/>
      <c r="BJ348" s="312"/>
      <c r="BK348" s="312"/>
      <c r="BL348" s="312"/>
      <c r="BM348" s="312"/>
      <c r="BN348" s="312"/>
      <c r="BO348" s="312"/>
      <c r="BP348" s="312"/>
      <c r="BQ348" s="312"/>
      <c r="BR348" s="312"/>
      <c r="BS348" s="312"/>
      <c r="BT348" s="312"/>
      <c r="BU348" s="312"/>
      <c r="BV348" s="312"/>
      <c r="BW348" s="312"/>
      <c r="BX348" s="312"/>
    </row>
    <row r="349" spans="1:76" ht="15" customHeight="1" x14ac:dyDescent="0.2">
      <c r="A349" s="705"/>
      <c r="B349" s="705"/>
      <c r="C349" s="705"/>
      <c r="D349" s="705"/>
      <c r="E349" s="705"/>
      <c r="F349" s="705"/>
      <c r="G349" s="705"/>
      <c r="H349" s="705"/>
      <c r="I349" s="705"/>
      <c r="J349" s="705"/>
      <c r="K349" s="705"/>
      <c r="L349" s="705"/>
      <c r="M349" s="705"/>
      <c r="N349" s="705"/>
      <c r="O349" s="705"/>
      <c r="P349" s="705"/>
      <c r="Q349" s="705"/>
      <c r="R349" s="705"/>
      <c r="S349" s="705"/>
      <c r="T349" s="705"/>
      <c r="U349" s="705"/>
      <c r="V349" s="705"/>
      <c r="AX349" s="390"/>
      <c r="AY349" s="386"/>
      <c r="AZ349" s="705"/>
      <c r="BA349" s="312"/>
      <c r="BB349" s="312"/>
      <c r="BC349" s="312"/>
      <c r="BD349" s="312"/>
      <c r="BE349" s="312"/>
      <c r="BF349" s="312"/>
      <c r="BG349" s="312"/>
      <c r="BH349" s="312"/>
      <c r="BI349" s="312"/>
      <c r="BJ349" s="312"/>
      <c r="BK349" s="312"/>
      <c r="BL349" s="312"/>
      <c r="BM349" s="312"/>
      <c r="BN349" s="312"/>
      <c r="BO349" s="312"/>
      <c r="BP349" s="312"/>
      <c r="BQ349" s="312"/>
      <c r="BR349" s="312"/>
      <c r="BS349" s="312"/>
      <c r="BT349" s="312"/>
      <c r="BU349" s="312"/>
      <c r="BV349" s="312"/>
      <c r="BW349" s="312"/>
      <c r="BX349" s="312"/>
    </row>
    <row r="350" spans="1:76" ht="15" customHeight="1" x14ac:dyDescent="0.2">
      <c r="A350" s="705"/>
      <c r="B350" s="705"/>
      <c r="C350" s="705"/>
      <c r="D350" s="705"/>
      <c r="E350" s="705"/>
      <c r="F350" s="705"/>
      <c r="G350" s="705"/>
      <c r="H350" s="705"/>
      <c r="I350" s="705"/>
      <c r="J350" s="705"/>
      <c r="K350" s="705"/>
      <c r="L350" s="705"/>
      <c r="M350" s="705"/>
      <c r="N350" s="705"/>
      <c r="O350" s="705"/>
      <c r="P350" s="705"/>
      <c r="Q350" s="705"/>
      <c r="R350" s="705"/>
      <c r="S350" s="705"/>
      <c r="T350" s="705"/>
      <c r="U350" s="705"/>
      <c r="V350" s="705"/>
      <c r="AX350" s="390"/>
      <c r="AY350" s="386"/>
      <c r="AZ350" s="705"/>
      <c r="BA350" s="312"/>
      <c r="BB350" s="312"/>
      <c r="BC350" s="312"/>
      <c r="BD350" s="312"/>
      <c r="BE350" s="312"/>
      <c r="BF350" s="312"/>
      <c r="BG350" s="312"/>
      <c r="BH350" s="312"/>
      <c r="BI350" s="312"/>
      <c r="BJ350" s="312"/>
      <c r="BK350" s="312"/>
      <c r="BL350" s="312"/>
      <c r="BM350" s="312"/>
      <c r="BN350" s="312"/>
      <c r="BO350" s="312"/>
      <c r="BP350" s="312"/>
      <c r="BQ350" s="312"/>
      <c r="BR350" s="312"/>
      <c r="BS350" s="312"/>
      <c r="BT350" s="312"/>
      <c r="BU350" s="312"/>
      <c r="BV350" s="312"/>
      <c r="BW350" s="312"/>
      <c r="BX350" s="312"/>
    </row>
    <row r="351" spans="1:76" ht="15" customHeight="1" x14ac:dyDescent="0.2">
      <c r="A351" s="705"/>
      <c r="B351" s="705"/>
      <c r="C351" s="705"/>
      <c r="D351" s="705"/>
      <c r="E351" s="705"/>
      <c r="F351" s="705"/>
      <c r="G351" s="705"/>
      <c r="H351" s="705"/>
      <c r="I351" s="705"/>
      <c r="J351" s="705"/>
      <c r="K351" s="705"/>
      <c r="L351" s="705"/>
      <c r="M351" s="705"/>
      <c r="N351" s="705"/>
      <c r="O351" s="705"/>
      <c r="P351" s="705"/>
      <c r="Q351" s="705"/>
      <c r="R351" s="705"/>
      <c r="S351" s="705"/>
      <c r="T351" s="705"/>
      <c r="U351" s="705"/>
      <c r="V351" s="705"/>
      <c r="AX351" s="390"/>
      <c r="AY351" s="386"/>
      <c r="AZ351" s="705"/>
      <c r="BA351" s="312"/>
      <c r="BB351" s="312"/>
      <c r="BC351" s="312"/>
      <c r="BD351" s="312"/>
      <c r="BE351" s="312"/>
      <c r="BF351" s="312"/>
      <c r="BG351" s="312"/>
      <c r="BH351" s="312"/>
      <c r="BI351" s="312"/>
      <c r="BJ351" s="312"/>
      <c r="BK351" s="312"/>
      <c r="BL351" s="312"/>
      <c r="BM351" s="312"/>
      <c r="BN351" s="312"/>
      <c r="BO351" s="312"/>
      <c r="BP351" s="312"/>
      <c r="BQ351" s="312"/>
      <c r="BR351" s="312"/>
      <c r="BS351" s="312"/>
      <c r="BT351" s="312"/>
      <c r="BU351" s="312"/>
      <c r="BV351" s="312"/>
      <c r="BW351" s="312"/>
      <c r="BX351" s="312"/>
    </row>
    <row r="352" spans="1:76" ht="15" customHeight="1" x14ac:dyDescent="0.2">
      <c r="A352" s="705"/>
      <c r="B352" s="705"/>
      <c r="C352" s="705"/>
      <c r="D352" s="705"/>
      <c r="E352" s="705"/>
      <c r="F352" s="705"/>
      <c r="G352" s="705"/>
      <c r="H352" s="705"/>
      <c r="I352" s="705"/>
      <c r="J352" s="705"/>
      <c r="K352" s="705"/>
      <c r="L352" s="705"/>
      <c r="M352" s="705"/>
      <c r="N352" s="705"/>
      <c r="O352" s="705"/>
      <c r="P352" s="705"/>
      <c r="Q352" s="705"/>
      <c r="R352" s="705"/>
      <c r="S352" s="705"/>
      <c r="T352" s="705"/>
      <c r="U352" s="705"/>
      <c r="V352" s="705"/>
      <c r="AX352" s="390"/>
      <c r="AY352" s="386"/>
      <c r="AZ352" s="705"/>
      <c r="BA352" s="312"/>
      <c r="BB352" s="312"/>
      <c r="BC352" s="312"/>
      <c r="BD352" s="312"/>
      <c r="BE352" s="312"/>
      <c r="BF352" s="312"/>
      <c r="BG352" s="312"/>
      <c r="BH352" s="312"/>
      <c r="BI352" s="312"/>
      <c r="BJ352" s="312"/>
      <c r="BK352" s="312"/>
      <c r="BL352" s="312"/>
      <c r="BM352" s="312"/>
      <c r="BN352" s="312"/>
      <c r="BO352" s="312"/>
      <c r="BP352" s="312"/>
      <c r="BQ352" s="312"/>
      <c r="BR352" s="312"/>
      <c r="BS352" s="312"/>
      <c r="BT352" s="312"/>
      <c r="BU352" s="312"/>
      <c r="BV352" s="312"/>
      <c r="BW352" s="312"/>
      <c r="BX352" s="312"/>
    </row>
    <row r="353" spans="1:76" ht="15" customHeight="1" x14ac:dyDescent="0.2">
      <c r="A353" s="705"/>
      <c r="B353" s="705"/>
      <c r="C353" s="705"/>
      <c r="D353" s="705"/>
      <c r="E353" s="705"/>
      <c r="F353" s="705"/>
      <c r="G353" s="705"/>
      <c r="H353" s="705"/>
      <c r="I353" s="705"/>
      <c r="J353" s="705"/>
      <c r="K353" s="705"/>
      <c r="L353" s="705"/>
      <c r="M353" s="705"/>
      <c r="N353" s="705"/>
      <c r="O353" s="705"/>
      <c r="P353" s="705"/>
      <c r="Q353" s="705"/>
      <c r="R353" s="705"/>
      <c r="S353" s="705"/>
      <c r="T353" s="705"/>
      <c r="U353" s="705"/>
      <c r="V353" s="705"/>
      <c r="AX353" s="390"/>
      <c r="AY353" s="386"/>
      <c r="AZ353" s="705"/>
      <c r="BA353" s="312"/>
      <c r="BB353" s="312"/>
      <c r="BC353" s="312"/>
      <c r="BD353" s="312"/>
      <c r="BE353" s="312"/>
      <c r="BF353" s="312"/>
      <c r="BG353" s="312"/>
      <c r="BH353" s="312"/>
      <c r="BI353" s="312"/>
      <c r="BJ353" s="312"/>
      <c r="BK353" s="312"/>
      <c r="BL353" s="312"/>
      <c r="BM353" s="312"/>
      <c r="BN353" s="312"/>
      <c r="BO353" s="312"/>
      <c r="BP353" s="312"/>
      <c r="BQ353" s="312"/>
      <c r="BR353" s="312"/>
      <c r="BS353" s="312"/>
      <c r="BT353" s="312"/>
      <c r="BU353" s="312"/>
      <c r="BV353" s="312"/>
      <c r="BW353" s="312"/>
      <c r="BX353" s="312"/>
    </row>
    <row r="354" spans="1:76" ht="15" customHeight="1" x14ac:dyDescent="0.2">
      <c r="A354" s="705"/>
      <c r="B354" s="705"/>
      <c r="C354" s="705"/>
      <c r="D354" s="705"/>
      <c r="E354" s="705"/>
      <c r="F354" s="705"/>
      <c r="G354" s="705"/>
      <c r="H354" s="705"/>
      <c r="I354" s="705"/>
      <c r="J354" s="705"/>
      <c r="K354" s="705"/>
      <c r="L354" s="705"/>
      <c r="M354" s="705"/>
      <c r="N354" s="705"/>
      <c r="O354" s="705"/>
      <c r="P354" s="705"/>
      <c r="Q354" s="705"/>
      <c r="R354" s="705"/>
      <c r="S354" s="705"/>
      <c r="T354" s="705"/>
      <c r="U354" s="705"/>
      <c r="V354" s="705"/>
      <c r="AX354" s="390"/>
      <c r="AY354" s="386"/>
      <c r="AZ354" s="705"/>
      <c r="BA354" s="312"/>
      <c r="BB354" s="312"/>
      <c r="BC354" s="312"/>
      <c r="BD354" s="312"/>
      <c r="BE354" s="312"/>
      <c r="BF354" s="312"/>
      <c r="BG354" s="312"/>
      <c r="BH354" s="312"/>
      <c r="BI354" s="312"/>
      <c r="BJ354" s="312"/>
      <c r="BK354" s="312"/>
      <c r="BL354" s="312"/>
      <c r="BM354" s="312"/>
      <c r="BN354" s="312"/>
      <c r="BO354" s="312"/>
      <c r="BP354" s="312"/>
      <c r="BQ354" s="312"/>
      <c r="BR354" s="312"/>
      <c r="BS354" s="312"/>
      <c r="BT354" s="312"/>
      <c r="BU354" s="312"/>
      <c r="BV354" s="312"/>
      <c r="BW354" s="312"/>
      <c r="BX354" s="312"/>
    </row>
    <row r="355" spans="1:76" ht="15" customHeight="1" x14ac:dyDescent="0.2">
      <c r="A355" s="705"/>
      <c r="B355" s="705"/>
      <c r="C355" s="705"/>
      <c r="D355" s="705"/>
      <c r="E355" s="705"/>
      <c r="F355" s="705"/>
      <c r="G355" s="705"/>
      <c r="H355" s="705"/>
      <c r="I355" s="705"/>
      <c r="J355" s="705"/>
      <c r="K355" s="705"/>
      <c r="L355" s="705"/>
      <c r="M355" s="705"/>
      <c r="N355" s="705"/>
      <c r="O355" s="705"/>
      <c r="P355" s="705"/>
      <c r="Q355" s="705"/>
      <c r="R355" s="705"/>
      <c r="S355" s="705"/>
      <c r="T355" s="705"/>
      <c r="U355" s="705"/>
      <c r="V355" s="705"/>
      <c r="AX355" s="390"/>
      <c r="AY355" s="386"/>
      <c r="AZ355" s="705"/>
      <c r="BA355" s="312"/>
      <c r="BB355" s="312"/>
      <c r="BC355" s="312"/>
      <c r="BD355" s="312"/>
      <c r="BE355" s="312"/>
      <c r="BF355" s="312"/>
      <c r="BG355" s="312"/>
      <c r="BH355" s="312"/>
      <c r="BI355" s="312"/>
      <c r="BJ355" s="312"/>
      <c r="BK355" s="312"/>
      <c r="BL355" s="312"/>
      <c r="BM355" s="312"/>
      <c r="BN355" s="312"/>
      <c r="BO355" s="312"/>
      <c r="BP355" s="312"/>
      <c r="BQ355" s="312"/>
      <c r="BR355" s="312"/>
      <c r="BS355" s="312"/>
      <c r="BT355" s="312"/>
      <c r="BU355" s="312"/>
      <c r="BV355" s="312"/>
      <c r="BW355" s="312"/>
      <c r="BX355" s="312"/>
    </row>
    <row r="356" spans="1:76" ht="15" customHeight="1" x14ac:dyDescent="0.2">
      <c r="A356" s="705"/>
      <c r="B356" s="705"/>
      <c r="C356" s="705"/>
      <c r="D356" s="705"/>
      <c r="E356" s="705"/>
      <c r="F356" s="705"/>
      <c r="G356" s="705"/>
      <c r="H356" s="705"/>
      <c r="I356" s="705"/>
      <c r="J356" s="705"/>
      <c r="K356" s="705"/>
      <c r="L356" s="705"/>
      <c r="M356" s="705"/>
      <c r="N356" s="705"/>
      <c r="O356" s="705"/>
      <c r="P356" s="705"/>
      <c r="Q356" s="705"/>
      <c r="R356" s="705"/>
      <c r="S356" s="705"/>
      <c r="T356" s="705"/>
      <c r="U356" s="705"/>
      <c r="V356" s="705"/>
      <c r="AX356" s="390"/>
      <c r="AY356" s="386"/>
      <c r="AZ356" s="705"/>
      <c r="BA356" s="312"/>
      <c r="BB356" s="312"/>
      <c r="BC356" s="312"/>
      <c r="BD356" s="312"/>
      <c r="BE356" s="312"/>
      <c r="BF356" s="312"/>
      <c r="BG356" s="312"/>
      <c r="BH356" s="312"/>
      <c r="BI356" s="312"/>
      <c r="BJ356" s="312"/>
      <c r="BK356" s="312"/>
      <c r="BL356" s="312"/>
      <c r="BM356" s="312"/>
      <c r="BN356" s="312"/>
      <c r="BO356" s="312"/>
      <c r="BP356" s="312"/>
      <c r="BQ356" s="312"/>
      <c r="BR356" s="312"/>
      <c r="BS356" s="312"/>
      <c r="BT356" s="312"/>
      <c r="BU356" s="312"/>
      <c r="BV356" s="312"/>
      <c r="BW356" s="312"/>
      <c r="BX356" s="312"/>
    </row>
    <row r="357" spans="1:76" ht="15" customHeight="1" x14ac:dyDescent="0.2">
      <c r="A357" s="705"/>
      <c r="B357" s="705"/>
      <c r="C357" s="705"/>
      <c r="D357" s="705"/>
      <c r="E357" s="705"/>
      <c r="F357" s="705"/>
      <c r="G357" s="705"/>
      <c r="H357" s="705"/>
      <c r="I357" s="705"/>
      <c r="J357" s="705"/>
      <c r="K357" s="705"/>
      <c r="L357" s="705"/>
      <c r="M357" s="705"/>
      <c r="N357" s="705"/>
      <c r="O357" s="705"/>
      <c r="P357" s="705"/>
      <c r="Q357" s="705"/>
      <c r="R357" s="705"/>
      <c r="S357" s="705"/>
      <c r="T357" s="705"/>
      <c r="U357" s="705"/>
      <c r="V357" s="705"/>
      <c r="AX357" s="390"/>
      <c r="AY357" s="386"/>
      <c r="AZ357" s="705"/>
      <c r="BA357" s="312"/>
      <c r="BB357" s="312"/>
      <c r="BC357" s="312"/>
      <c r="BD357" s="312"/>
      <c r="BE357" s="312"/>
      <c r="BF357" s="312"/>
      <c r="BG357" s="312"/>
      <c r="BH357" s="312"/>
      <c r="BI357" s="312"/>
      <c r="BJ357" s="312"/>
      <c r="BK357" s="312"/>
      <c r="BL357" s="312"/>
      <c r="BM357" s="312"/>
      <c r="BN357" s="312"/>
      <c r="BO357" s="312"/>
      <c r="BP357" s="312"/>
      <c r="BQ357" s="312"/>
      <c r="BR357" s="312"/>
      <c r="BS357" s="312"/>
      <c r="BT357" s="312"/>
      <c r="BU357" s="312"/>
      <c r="BV357" s="312"/>
      <c r="BW357" s="312"/>
      <c r="BX357" s="312"/>
    </row>
    <row r="358" spans="1:76" ht="15" customHeight="1" x14ac:dyDescent="0.2">
      <c r="A358" s="705"/>
      <c r="B358" s="705"/>
      <c r="C358" s="705"/>
      <c r="D358" s="705"/>
      <c r="E358" s="705"/>
      <c r="F358" s="705"/>
      <c r="G358" s="705"/>
      <c r="H358" s="705"/>
      <c r="I358" s="705"/>
      <c r="J358" s="705"/>
      <c r="K358" s="705"/>
      <c r="L358" s="705"/>
      <c r="M358" s="705"/>
      <c r="N358" s="705"/>
      <c r="O358" s="705"/>
      <c r="P358" s="705"/>
      <c r="Q358" s="705"/>
      <c r="R358" s="705"/>
      <c r="S358" s="705"/>
      <c r="T358" s="705"/>
      <c r="U358" s="705"/>
      <c r="V358" s="705"/>
      <c r="AX358" s="390"/>
      <c r="AY358" s="386"/>
      <c r="AZ358" s="705"/>
      <c r="BA358" s="312"/>
      <c r="BB358" s="312"/>
      <c r="BC358" s="312"/>
      <c r="BD358" s="312"/>
      <c r="BE358" s="312"/>
      <c r="BF358" s="312"/>
      <c r="BG358" s="312"/>
      <c r="BH358" s="312"/>
      <c r="BI358" s="312"/>
      <c r="BJ358" s="312"/>
      <c r="BK358" s="312"/>
      <c r="BL358" s="312"/>
      <c r="BM358" s="312"/>
      <c r="BN358" s="312"/>
      <c r="BO358" s="312"/>
      <c r="BP358" s="312"/>
      <c r="BQ358" s="312"/>
      <c r="BR358" s="312"/>
      <c r="BS358" s="312"/>
      <c r="BT358" s="312"/>
      <c r="BU358" s="312"/>
      <c r="BV358" s="312"/>
      <c r="BW358" s="312"/>
      <c r="BX358" s="312"/>
    </row>
    <row r="359" spans="1:76" ht="15" customHeight="1" x14ac:dyDescent="0.2">
      <c r="A359" s="705"/>
      <c r="B359" s="705"/>
      <c r="C359" s="705"/>
      <c r="D359" s="705"/>
      <c r="E359" s="705"/>
      <c r="F359" s="705"/>
      <c r="G359" s="705"/>
      <c r="H359" s="705"/>
      <c r="I359" s="705"/>
      <c r="J359" s="705"/>
      <c r="K359" s="705"/>
      <c r="L359" s="705"/>
      <c r="M359" s="705"/>
      <c r="N359" s="705"/>
      <c r="O359" s="705"/>
      <c r="P359" s="705"/>
      <c r="Q359" s="705"/>
      <c r="R359" s="705"/>
      <c r="S359" s="705"/>
      <c r="T359" s="705"/>
      <c r="U359" s="705"/>
      <c r="V359" s="705"/>
      <c r="AX359" s="390"/>
      <c r="AY359" s="386"/>
      <c r="AZ359" s="705"/>
      <c r="BA359" s="312"/>
      <c r="BB359" s="312"/>
      <c r="BC359" s="312"/>
      <c r="BD359" s="312"/>
      <c r="BE359" s="312"/>
      <c r="BF359" s="312"/>
      <c r="BG359" s="312"/>
      <c r="BH359" s="312"/>
      <c r="BI359" s="312"/>
      <c r="BJ359" s="312"/>
      <c r="BK359" s="312"/>
      <c r="BL359" s="312"/>
      <c r="BM359" s="312"/>
      <c r="BN359" s="312"/>
      <c r="BO359" s="312"/>
      <c r="BP359" s="312"/>
      <c r="BQ359" s="312"/>
      <c r="BR359" s="312"/>
      <c r="BS359" s="312"/>
      <c r="BT359" s="312"/>
      <c r="BU359" s="312"/>
      <c r="BV359" s="312"/>
      <c r="BW359" s="312"/>
      <c r="BX359" s="312"/>
    </row>
    <row r="360" spans="1:76" ht="15" customHeight="1" x14ac:dyDescent="0.2">
      <c r="A360" s="705"/>
      <c r="B360" s="705"/>
      <c r="C360" s="705"/>
      <c r="D360" s="705"/>
      <c r="E360" s="705"/>
      <c r="F360" s="705"/>
      <c r="G360" s="705"/>
      <c r="H360" s="705"/>
      <c r="I360" s="705"/>
      <c r="J360" s="705"/>
      <c r="K360" s="705"/>
      <c r="L360" s="705"/>
      <c r="M360" s="705"/>
      <c r="N360" s="705"/>
      <c r="O360" s="705"/>
      <c r="P360" s="705"/>
      <c r="Q360" s="705"/>
      <c r="R360" s="705"/>
      <c r="S360" s="705"/>
      <c r="T360" s="705"/>
      <c r="U360" s="705"/>
      <c r="V360" s="705"/>
      <c r="AX360" s="390"/>
      <c r="AY360" s="386"/>
      <c r="AZ360" s="705"/>
      <c r="BA360" s="312"/>
      <c r="BB360" s="312"/>
      <c r="BC360" s="312"/>
      <c r="BD360" s="312"/>
      <c r="BE360" s="312"/>
      <c r="BF360" s="312"/>
      <c r="BG360" s="312"/>
      <c r="BH360" s="312"/>
      <c r="BI360" s="312"/>
      <c r="BJ360" s="312"/>
      <c r="BK360" s="312"/>
      <c r="BL360" s="312"/>
      <c r="BM360" s="312"/>
      <c r="BN360" s="312"/>
      <c r="BO360" s="312"/>
      <c r="BP360" s="312"/>
      <c r="BQ360" s="312"/>
      <c r="BR360" s="312"/>
      <c r="BS360" s="312"/>
      <c r="BT360" s="312"/>
      <c r="BU360" s="312"/>
      <c r="BV360" s="312"/>
      <c r="BW360" s="312"/>
      <c r="BX360" s="312"/>
    </row>
    <row r="361" spans="1:76" ht="15" customHeight="1" x14ac:dyDescent="0.2">
      <c r="A361" s="705"/>
      <c r="B361" s="705"/>
      <c r="C361" s="705"/>
      <c r="D361" s="705"/>
      <c r="E361" s="705"/>
      <c r="F361" s="705"/>
      <c r="G361" s="705"/>
      <c r="H361" s="705"/>
      <c r="I361" s="705"/>
      <c r="J361" s="705"/>
      <c r="K361" s="705"/>
      <c r="L361" s="705"/>
      <c r="M361" s="705"/>
      <c r="N361" s="705"/>
      <c r="O361" s="705"/>
      <c r="P361" s="705"/>
      <c r="Q361" s="705"/>
      <c r="R361" s="705"/>
      <c r="S361" s="705"/>
      <c r="T361" s="705"/>
      <c r="U361" s="705"/>
      <c r="V361" s="705"/>
      <c r="AX361" s="390"/>
      <c r="AY361" s="386"/>
      <c r="AZ361" s="705"/>
      <c r="BA361" s="312"/>
      <c r="BB361" s="312"/>
      <c r="BC361" s="312"/>
      <c r="BD361" s="312"/>
      <c r="BE361" s="312"/>
      <c r="BF361" s="312"/>
      <c r="BG361" s="312"/>
      <c r="BH361" s="312"/>
      <c r="BI361" s="312"/>
      <c r="BJ361" s="312"/>
      <c r="BK361" s="312"/>
      <c r="BL361" s="312"/>
      <c r="BM361" s="312"/>
      <c r="BN361" s="312"/>
      <c r="BO361" s="312"/>
      <c r="BP361" s="312"/>
      <c r="BQ361" s="312"/>
      <c r="BR361" s="312"/>
      <c r="BS361" s="312"/>
      <c r="BT361" s="312"/>
      <c r="BU361" s="312"/>
      <c r="BV361" s="312"/>
      <c r="BW361" s="312"/>
      <c r="BX361" s="312"/>
    </row>
    <row r="362" spans="1:76" ht="15" customHeight="1" x14ac:dyDescent="0.2">
      <c r="A362" s="705"/>
      <c r="B362" s="705"/>
      <c r="C362" s="705"/>
      <c r="D362" s="705"/>
      <c r="E362" s="705"/>
      <c r="F362" s="705"/>
      <c r="G362" s="705"/>
      <c r="H362" s="705"/>
      <c r="I362" s="705"/>
      <c r="J362" s="705"/>
      <c r="K362" s="705"/>
      <c r="L362" s="705"/>
      <c r="M362" s="705"/>
      <c r="N362" s="705"/>
      <c r="O362" s="705"/>
      <c r="P362" s="705"/>
      <c r="Q362" s="705"/>
      <c r="R362" s="705"/>
      <c r="S362" s="705"/>
      <c r="T362" s="705"/>
      <c r="U362" s="705"/>
      <c r="V362" s="705"/>
      <c r="AX362" s="390"/>
      <c r="AY362" s="386"/>
      <c r="AZ362" s="705"/>
      <c r="BA362" s="312"/>
      <c r="BB362" s="312"/>
      <c r="BC362" s="312"/>
      <c r="BD362" s="312"/>
      <c r="BE362" s="312"/>
      <c r="BF362" s="312"/>
      <c r="BG362" s="312"/>
      <c r="BH362" s="312"/>
      <c r="BI362" s="312"/>
      <c r="BJ362" s="312"/>
      <c r="BK362" s="312"/>
      <c r="BL362" s="312"/>
      <c r="BM362" s="312"/>
      <c r="BN362" s="312"/>
      <c r="BO362" s="312"/>
      <c r="BP362" s="312"/>
      <c r="BQ362" s="312"/>
      <c r="BR362" s="312"/>
      <c r="BS362" s="312"/>
      <c r="BT362" s="312"/>
      <c r="BU362" s="312"/>
      <c r="BV362" s="312"/>
      <c r="BW362" s="312"/>
      <c r="BX362" s="312"/>
    </row>
    <row r="363" spans="1:76" ht="15" customHeight="1" x14ac:dyDescent="0.2">
      <c r="A363" s="705"/>
      <c r="B363" s="705"/>
      <c r="C363" s="705"/>
      <c r="D363" s="705"/>
      <c r="E363" s="705"/>
      <c r="F363" s="705"/>
      <c r="G363" s="705"/>
      <c r="H363" s="705"/>
      <c r="I363" s="705"/>
      <c r="J363" s="705"/>
      <c r="K363" s="705"/>
      <c r="L363" s="705"/>
      <c r="M363" s="705"/>
      <c r="N363" s="705"/>
      <c r="O363" s="705"/>
      <c r="P363" s="705"/>
      <c r="Q363" s="705"/>
      <c r="R363" s="705"/>
      <c r="S363" s="705"/>
      <c r="T363" s="705"/>
      <c r="U363" s="705"/>
      <c r="V363" s="705"/>
      <c r="AX363" s="390"/>
      <c r="AY363" s="386"/>
      <c r="AZ363" s="705"/>
      <c r="BA363" s="312"/>
      <c r="BB363" s="312"/>
      <c r="BC363" s="312"/>
      <c r="BD363" s="312"/>
      <c r="BE363" s="312"/>
      <c r="BF363" s="312"/>
      <c r="BG363" s="312"/>
      <c r="BH363" s="312"/>
      <c r="BI363" s="312"/>
      <c r="BJ363" s="312"/>
      <c r="BK363" s="312"/>
      <c r="BL363" s="312"/>
      <c r="BM363" s="312"/>
      <c r="BN363" s="312"/>
      <c r="BO363" s="312"/>
      <c r="BP363" s="312"/>
      <c r="BQ363" s="312"/>
      <c r="BR363" s="312"/>
      <c r="BS363" s="312"/>
      <c r="BT363" s="312"/>
      <c r="BU363" s="312"/>
      <c r="BV363" s="312"/>
      <c r="BW363" s="312"/>
      <c r="BX363" s="312"/>
    </row>
    <row r="364" spans="1:76" ht="15" customHeight="1" x14ac:dyDescent="0.2">
      <c r="A364" s="705"/>
      <c r="B364" s="705"/>
      <c r="C364" s="705"/>
      <c r="D364" s="705"/>
      <c r="E364" s="705"/>
      <c r="F364" s="705"/>
      <c r="G364" s="705"/>
      <c r="H364" s="705"/>
      <c r="I364" s="705"/>
      <c r="J364" s="705"/>
      <c r="K364" s="705"/>
      <c r="L364" s="705"/>
      <c r="M364" s="705"/>
      <c r="N364" s="705"/>
      <c r="O364" s="705"/>
      <c r="P364" s="705"/>
      <c r="Q364" s="705"/>
      <c r="R364" s="705"/>
      <c r="S364" s="705"/>
      <c r="T364" s="705"/>
      <c r="U364" s="705"/>
      <c r="V364" s="705"/>
      <c r="AX364" s="390"/>
      <c r="AY364" s="386"/>
      <c r="AZ364" s="705"/>
      <c r="BA364" s="312"/>
      <c r="BB364" s="312"/>
      <c r="BC364" s="312"/>
      <c r="BD364" s="312"/>
      <c r="BE364" s="312"/>
      <c r="BF364" s="312"/>
      <c r="BG364" s="312"/>
      <c r="BH364" s="312"/>
      <c r="BI364" s="312"/>
      <c r="BJ364" s="312"/>
      <c r="BK364" s="312"/>
      <c r="BL364" s="312"/>
      <c r="BM364" s="312"/>
      <c r="BN364" s="312"/>
      <c r="BO364" s="312"/>
      <c r="BP364" s="312"/>
      <c r="BQ364" s="312"/>
      <c r="BR364" s="312"/>
      <c r="BS364" s="312"/>
      <c r="BT364" s="312"/>
      <c r="BU364" s="312"/>
      <c r="BV364" s="312"/>
      <c r="BW364" s="312"/>
      <c r="BX364" s="312"/>
    </row>
    <row r="365" spans="1:76" ht="15" customHeight="1" x14ac:dyDescent="0.2">
      <c r="A365" s="705"/>
      <c r="B365" s="705"/>
      <c r="C365" s="705"/>
      <c r="D365" s="705"/>
      <c r="E365" s="705"/>
      <c r="F365" s="705"/>
      <c r="G365" s="705"/>
      <c r="H365" s="705"/>
      <c r="I365" s="705"/>
      <c r="J365" s="705"/>
      <c r="K365" s="705"/>
      <c r="L365" s="705"/>
      <c r="M365" s="705"/>
      <c r="N365" s="705"/>
      <c r="O365" s="705"/>
      <c r="P365" s="705"/>
      <c r="Q365" s="705"/>
      <c r="R365" s="705"/>
      <c r="S365" s="705"/>
      <c r="T365" s="705"/>
      <c r="U365" s="705"/>
      <c r="V365" s="705"/>
      <c r="AX365" s="390"/>
      <c r="AY365" s="386"/>
      <c r="AZ365" s="705"/>
      <c r="BA365" s="312"/>
      <c r="BB365" s="312"/>
      <c r="BC365" s="312"/>
      <c r="BD365" s="312"/>
      <c r="BE365" s="312"/>
      <c r="BF365" s="312"/>
      <c r="BG365" s="312"/>
      <c r="BH365" s="312"/>
      <c r="BI365" s="312"/>
      <c r="BJ365" s="312"/>
      <c r="BK365" s="312"/>
      <c r="BL365" s="312"/>
      <c r="BM365" s="312"/>
      <c r="BN365" s="312"/>
      <c r="BO365" s="312"/>
      <c r="BP365" s="312"/>
      <c r="BQ365" s="312"/>
      <c r="BR365" s="312"/>
      <c r="BS365" s="312"/>
      <c r="BT365" s="312"/>
      <c r="BU365" s="312"/>
      <c r="BV365" s="312"/>
      <c r="BW365" s="312"/>
      <c r="BX365" s="312"/>
    </row>
    <row r="366" spans="1:76" ht="15" customHeight="1" x14ac:dyDescent="0.2">
      <c r="A366" s="705"/>
      <c r="B366" s="705"/>
      <c r="C366" s="705"/>
      <c r="D366" s="705"/>
      <c r="E366" s="705"/>
      <c r="F366" s="705"/>
      <c r="G366" s="705"/>
      <c r="H366" s="705"/>
      <c r="I366" s="705"/>
      <c r="J366" s="705"/>
      <c r="K366" s="705"/>
      <c r="L366" s="705"/>
      <c r="M366" s="705"/>
      <c r="N366" s="705"/>
      <c r="O366" s="705"/>
      <c r="P366" s="705"/>
      <c r="Q366" s="705"/>
      <c r="R366" s="705"/>
      <c r="S366" s="705"/>
      <c r="T366" s="705"/>
      <c r="U366" s="705"/>
      <c r="V366" s="705"/>
      <c r="AX366" s="390"/>
      <c r="AY366" s="386"/>
      <c r="AZ366" s="705"/>
      <c r="BA366" s="312"/>
      <c r="BB366" s="312"/>
      <c r="BC366" s="312"/>
      <c r="BD366" s="312"/>
      <c r="BE366" s="312"/>
      <c r="BF366" s="312"/>
      <c r="BG366" s="312"/>
      <c r="BH366" s="312"/>
      <c r="BI366" s="312"/>
      <c r="BJ366" s="312"/>
      <c r="BK366" s="312"/>
      <c r="BL366" s="312"/>
      <c r="BM366" s="312"/>
      <c r="BN366" s="312"/>
      <c r="BO366" s="312"/>
      <c r="BP366" s="312"/>
      <c r="BQ366" s="312"/>
      <c r="BR366" s="312"/>
      <c r="BS366" s="312"/>
      <c r="BT366" s="312"/>
      <c r="BU366" s="312"/>
      <c r="BV366" s="312"/>
      <c r="BW366" s="312"/>
      <c r="BX366" s="312"/>
    </row>
    <row r="367" spans="1:76" ht="15" customHeight="1" x14ac:dyDescent="0.2">
      <c r="A367" s="705"/>
      <c r="B367" s="705"/>
      <c r="C367" s="705"/>
      <c r="D367" s="705"/>
      <c r="E367" s="705"/>
      <c r="F367" s="705"/>
      <c r="G367" s="705"/>
      <c r="H367" s="705"/>
      <c r="I367" s="705"/>
      <c r="J367" s="705"/>
      <c r="K367" s="705"/>
      <c r="L367" s="705"/>
      <c r="M367" s="705"/>
      <c r="N367" s="705"/>
      <c r="O367" s="705"/>
      <c r="P367" s="705"/>
      <c r="Q367" s="705"/>
      <c r="R367" s="705"/>
      <c r="S367" s="705"/>
      <c r="T367" s="705"/>
      <c r="U367" s="705"/>
      <c r="V367" s="705"/>
      <c r="AX367" s="390"/>
      <c r="AY367" s="386"/>
      <c r="AZ367" s="705"/>
      <c r="BA367" s="312"/>
      <c r="BB367" s="312"/>
      <c r="BC367" s="312"/>
      <c r="BD367" s="312"/>
      <c r="BE367" s="312"/>
      <c r="BF367" s="312"/>
      <c r="BG367" s="312"/>
      <c r="BH367" s="312"/>
      <c r="BI367" s="312"/>
      <c r="BJ367" s="312"/>
      <c r="BK367" s="312"/>
      <c r="BL367" s="312"/>
      <c r="BM367" s="312"/>
      <c r="BN367" s="312"/>
      <c r="BO367" s="312"/>
      <c r="BP367" s="312"/>
      <c r="BQ367" s="312"/>
      <c r="BR367" s="312"/>
      <c r="BS367" s="312"/>
      <c r="BT367" s="312"/>
      <c r="BU367" s="312"/>
      <c r="BV367" s="312"/>
      <c r="BW367" s="312"/>
      <c r="BX367" s="312"/>
    </row>
    <row r="368" spans="1:76" ht="15" customHeight="1" x14ac:dyDescent="0.2">
      <c r="A368" s="705"/>
      <c r="B368" s="705"/>
      <c r="C368" s="705"/>
      <c r="D368" s="705"/>
      <c r="E368" s="705"/>
      <c r="F368" s="705"/>
      <c r="G368" s="705"/>
      <c r="H368" s="705"/>
      <c r="I368" s="705"/>
      <c r="J368" s="705"/>
      <c r="K368" s="705"/>
      <c r="L368" s="705"/>
      <c r="M368" s="705"/>
      <c r="N368" s="705"/>
      <c r="O368" s="705"/>
      <c r="P368" s="705"/>
      <c r="Q368" s="705"/>
      <c r="R368" s="705"/>
      <c r="S368" s="705"/>
      <c r="T368" s="705"/>
      <c r="U368" s="705"/>
      <c r="V368" s="705"/>
      <c r="AX368" s="390"/>
      <c r="AY368" s="386"/>
      <c r="AZ368" s="705"/>
      <c r="BA368" s="312"/>
      <c r="BB368" s="312"/>
      <c r="BC368" s="312"/>
      <c r="BD368" s="312"/>
      <c r="BE368" s="312"/>
      <c r="BF368" s="312"/>
      <c r="BG368" s="312"/>
      <c r="BH368" s="312"/>
      <c r="BI368" s="312"/>
      <c r="BJ368" s="312"/>
      <c r="BK368" s="312"/>
      <c r="BL368" s="312"/>
      <c r="BM368" s="312"/>
      <c r="BN368" s="312"/>
      <c r="BO368" s="312"/>
      <c r="BP368" s="312"/>
      <c r="BQ368" s="312"/>
      <c r="BR368" s="312"/>
      <c r="BS368" s="312"/>
      <c r="BT368" s="312"/>
      <c r="BU368" s="312"/>
      <c r="BV368" s="312"/>
      <c r="BW368" s="312"/>
      <c r="BX368" s="312"/>
    </row>
    <row r="369" spans="1:76" ht="15" customHeight="1" x14ac:dyDescent="0.2">
      <c r="A369" s="705"/>
      <c r="B369" s="705"/>
      <c r="C369" s="705"/>
      <c r="D369" s="705"/>
      <c r="E369" s="705"/>
      <c r="F369" s="705"/>
      <c r="G369" s="705"/>
      <c r="H369" s="705"/>
      <c r="I369" s="705"/>
      <c r="J369" s="705"/>
      <c r="K369" s="705"/>
      <c r="L369" s="705"/>
      <c r="M369" s="705"/>
      <c r="N369" s="705"/>
      <c r="O369" s="705"/>
      <c r="P369" s="705"/>
      <c r="Q369" s="705"/>
      <c r="R369" s="705"/>
      <c r="S369" s="705"/>
      <c r="T369" s="705"/>
      <c r="U369" s="705"/>
      <c r="V369" s="705"/>
      <c r="AX369" s="390"/>
      <c r="AY369" s="386"/>
      <c r="AZ369" s="705"/>
      <c r="BA369" s="312"/>
      <c r="BB369" s="312"/>
      <c r="BC369" s="312"/>
      <c r="BD369" s="312"/>
      <c r="BE369" s="312"/>
      <c r="BF369" s="312"/>
      <c r="BG369" s="312"/>
      <c r="BH369" s="312"/>
      <c r="BI369" s="312"/>
      <c r="BJ369" s="312"/>
      <c r="BK369" s="312"/>
      <c r="BL369" s="312"/>
      <c r="BM369" s="312"/>
      <c r="BN369" s="312"/>
      <c r="BO369" s="312"/>
      <c r="BP369" s="312"/>
      <c r="BQ369" s="312"/>
      <c r="BR369" s="312"/>
      <c r="BS369" s="312"/>
      <c r="BT369" s="312"/>
      <c r="BU369" s="312"/>
      <c r="BV369" s="312"/>
      <c r="BW369" s="312"/>
      <c r="BX369" s="312"/>
    </row>
    <row r="370" spans="1:76" ht="15" customHeight="1" x14ac:dyDescent="0.2">
      <c r="A370" s="705"/>
      <c r="B370" s="705"/>
      <c r="C370" s="705"/>
      <c r="D370" s="705"/>
      <c r="E370" s="705"/>
      <c r="F370" s="705"/>
      <c r="G370" s="705"/>
      <c r="H370" s="705"/>
      <c r="I370" s="705"/>
      <c r="J370" s="705"/>
      <c r="K370" s="705"/>
      <c r="L370" s="705"/>
      <c r="M370" s="705"/>
      <c r="N370" s="705"/>
      <c r="O370" s="705"/>
      <c r="P370" s="705"/>
      <c r="Q370" s="705"/>
      <c r="R370" s="705"/>
      <c r="S370" s="705"/>
      <c r="T370" s="705"/>
      <c r="U370" s="705"/>
      <c r="V370" s="705"/>
      <c r="AX370" s="390"/>
      <c r="AY370" s="386"/>
      <c r="AZ370" s="705"/>
      <c r="BA370" s="312"/>
      <c r="BB370" s="312"/>
      <c r="BC370" s="312"/>
      <c r="BD370" s="312"/>
      <c r="BE370" s="312"/>
      <c r="BF370" s="312"/>
      <c r="BG370" s="312"/>
      <c r="BH370" s="312"/>
      <c r="BI370" s="312"/>
      <c r="BJ370" s="312"/>
      <c r="BK370" s="312"/>
      <c r="BL370" s="312"/>
      <c r="BM370" s="312"/>
      <c r="BN370" s="312"/>
      <c r="BO370" s="312"/>
      <c r="BP370" s="312"/>
      <c r="BQ370" s="312"/>
      <c r="BR370" s="312"/>
      <c r="BS370" s="312"/>
      <c r="BT370" s="312"/>
      <c r="BU370" s="312"/>
      <c r="BV370" s="312"/>
      <c r="BW370" s="312"/>
      <c r="BX370" s="312"/>
    </row>
    <row r="371" spans="1:76" ht="15" customHeight="1" x14ac:dyDescent="0.2">
      <c r="A371" s="705"/>
      <c r="B371" s="705"/>
      <c r="C371" s="705"/>
      <c r="D371" s="705"/>
      <c r="E371" s="705"/>
      <c r="F371" s="705"/>
      <c r="G371" s="705"/>
      <c r="H371" s="705"/>
      <c r="I371" s="705"/>
      <c r="J371" s="705"/>
      <c r="K371" s="705"/>
      <c r="L371" s="705"/>
      <c r="M371" s="705"/>
      <c r="N371" s="705"/>
      <c r="O371" s="705"/>
      <c r="P371" s="705"/>
      <c r="Q371" s="705"/>
      <c r="R371" s="705"/>
      <c r="S371" s="705"/>
      <c r="T371" s="705"/>
      <c r="U371" s="705"/>
      <c r="V371" s="705"/>
      <c r="AX371" s="390"/>
      <c r="AY371" s="386"/>
      <c r="AZ371" s="705"/>
      <c r="BA371" s="312"/>
      <c r="BB371" s="312"/>
      <c r="BC371" s="312"/>
      <c r="BD371" s="312"/>
      <c r="BE371" s="312"/>
      <c r="BF371" s="312"/>
      <c r="BG371" s="312"/>
      <c r="BH371" s="312"/>
      <c r="BI371" s="312"/>
      <c r="BJ371" s="312"/>
      <c r="BK371" s="312"/>
      <c r="BL371" s="312"/>
      <c r="BM371" s="312"/>
      <c r="BN371" s="312"/>
      <c r="BO371" s="312"/>
      <c r="BP371" s="312"/>
      <c r="BQ371" s="312"/>
      <c r="BR371" s="312"/>
      <c r="BS371" s="312"/>
      <c r="BT371" s="312"/>
      <c r="BU371" s="312"/>
      <c r="BV371" s="312"/>
      <c r="BW371" s="312"/>
      <c r="BX371" s="312"/>
    </row>
    <row r="372" spans="1:76" ht="15" customHeight="1" x14ac:dyDescent="0.2">
      <c r="A372" s="705"/>
      <c r="B372" s="705"/>
      <c r="C372" s="705"/>
      <c r="D372" s="705"/>
      <c r="E372" s="705"/>
      <c r="F372" s="705"/>
      <c r="G372" s="705"/>
      <c r="H372" s="705"/>
      <c r="I372" s="705"/>
      <c r="J372" s="705"/>
      <c r="K372" s="705"/>
      <c r="L372" s="705"/>
      <c r="M372" s="705"/>
      <c r="N372" s="705"/>
      <c r="O372" s="705"/>
      <c r="P372" s="705"/>
      <c r="Q372" s="705"/>
      <c r="R372" s="705"/>
      <c r="S372" s="705"/>
      <c r="T372" s="705"/>
      <c r="U372" s="705"/>
      <c r="V372" s="705"/>
      <c r="AX372" s="390"/>
      <c r="AY372" s="386"/>
      <c r="AZ372" s="705"/>
      <c r="BA372" s="312"/>
      <c r="BB372" s="312"/>
      <c r="BC372" s="312"/>
      <c r="BD372" s="312"/>
      <c r="BE372" s="312"/>
      <c r="BF372" s="312"/>
      <c r="BG372" s="312"/>
      <c r="BH372" s="312"/>
      <c r="BI372" s="312"/>
      <c r="BJ372" s="312"/>
      <c r="BK372" s="312"/>
      <c r="BL372" s="312"/>
      <c r="BM372" s="312"/>
      <c r="BN372" s="312"/>
      <c r="BO372" s="312"/>
      <c r="BP372" s="312"/>
      <c r="BQ372" s="312"/>
      <c r="BR372" s="312"/>
      <c r="BS372" s="312"/>
      <c r="BT372" s="312"/>
      <c r="BU372" s="312"/>
      <c r="BV372" s="312"/>
      <c r="BW372" s="312"/>
      <c r="BX372" s="312"/>
    </row>
    <row r="373" spans="1:76" ht="15" customHeight="1" x14ac:dyDescent="0.2">
      <c r="A373" s="705"/>
      <c r="B373" s="705"/>
      <c r="C373" s="705"/>
      <c r="D373" s="705"/>
      <c r="E373" s="705"/>
      <c r="F373" s="705"/>
      <c r="G373" s="705"/>
      <c r="H373" s="705"/>
      <c r="I373" s="705"/>
      <c r="J373" s="705"/>
      <c r="K373" s="705"/>
      <c r="L373" s="705"/>
      <c r="M373" s="705"/>
      <c r="N373" s="705"/>
      <c r="O373" s="705"/>
      <c r="P373" s="705"/>
      <c r="Q373" s="705"/>
      <c r="R373" s="705"/>
      <c r="S373" s="705"/>
      <c r="T373" s="705"/>
      <c r="U373" s="705"/>
      <c r="V373" s="705"/>
      <c r="AX373" s="390"/>
      <c r="AY373" s="386"/>
      <c r="AZ373" s="705"/>
      <c r="BA373" s="312"/>
      <c r="BB373" s="312"/>
      <c r="BC373" s="312"/>
      <c r="BD373" s="312"/>
      <c r="BE373" s="312"/>
      <c r="BF373" s="312"/>
      <c r="BG373" s="312"/>
      <c r="BH373" s="312"/>
      <c r="BI373" s="312"/>
      <c r="BJ373" s="312"/>
      <c r="BK373" s="312"/>
      <c r="BL373" s="312"/>
      <c r="BM373" s="312"/>
      <c r="BN373" s="312"/>
      <c r="BO373" s="312"/>
      <c r="BP373" s="312"/>
      <c r="BQ373" s="312"/>
      <c r="BR373" s="312"/>
      <c r="BS373" s="312"/>
      <c r="BT373" s="312"/>
      <c r="BU373" s="312"/>
      <c r="BV373" s="312"/>
      <c r="BW373" s="312"/>
      <c r="BX373" s="312"/>
    </row>
    <row r="374" spans="1:76" ht="15" customHeight="1" x14ac:dyDescent="0.2">
      <c r="A374" s="705"/>
      <c r="B374" s="705"/>
      <c r="C374" s="705"/>
      <c r="D374" s="705"/>
      <c r="E374" s="705"/>
      <c r="F374" s="705"/>
      <c r="G374" s="705"/>
      <c r="H374" s="705"/>
      <c r="I374" s="705"/>
      <c r="J374" s="705"/>
      <c r="K374" s="705"/>
      <c r="L374" s="705"/>
      <c r="M374" s="705"/>
      <c r="N374" s="705"/>
      <c r="O374" s="705"/>
      <c r="P374" s="705"/>
      <c r="Q374" s="705"/>
      <c r="R374" s="705"/>
      <c r="S374" s="705"/>
      <c r="T374" s="705"/>
      <c r="U374" s="705"/>
      <c r="V374" s="705"/>
      <c r="AX374" s="390"/>
      <c r="AY374" s="386"/>
      <c r="AZ374" s="705"/>
      <c r="BA374" s="312"/>
      <c r="BB374" s="312"/>
      <c r="BC374" s="312"/>
      <c r="BD374" s="312"/>
      <c r="BE374" s="312"/>
      <c r="BF374" s="312"/>
      <c r="BG374" s="312"/>
      <c r="BH374" s="312"/>
      <c r="BI374" s="312"/>
      <c r="BJ374" s="312"/>
      <c r="BK374" s="312"/>
      <c r="BL374" s="312"/>
      <c r="BM374" s="312"/>
      <c r="BN374" s="312"/>
      <c r="BO374" s="312"/>
      <c r="BP374" s="312"/>
      <c r="BQ374" s="312"/>
      <c r="BR374" s="312"/>
      <c r="BS374" s="312"/>
      <c r="BT374" s="312"/>
      <c r="BU374" s="312"/>
      <c r="BV374" s="312"/>
      <c r="BW374" s="312"/>
      <c r="BX374" s="312"/>
    </row>
    <row r="375" spans="1:76" ht="15" customHeight="1" x14ac:dyDescent="0.2">
      <c r="A375" s="705"/>
      <c r="B375" s="705"/>
      <c r="C375" s="705"/>
      <c r="D375" s="705"/>
      <c r="E375" s="705"/>
      <c r="F375" s="705"/>
      <c r="G375" s="705"/>
      <c r="H375" s="705"/>
      <c r="I375" s="705"/>
      <c r="J375" s="705"/>
      <c r="K375" s="705"/>
      <c r="L375" s="705"/>
      <c r="M375" s="705"/>
      <c r="N375" s="705"/>
      <c r="O375" s="705"/>
      <c r="P375" s="705"/>
      <c r="Q375" s="705"/>
      <c r="R375" s="705"/>
      <c r="S375" s="705"/>
      <c r="T375" s="705"/>
      <c r="U375" s="705"/>
      <c r="V375" s="705"/>
      <c r="AX375" s="390"/>
      <c r="AY375" s="386"/>
      <c r="AZ375" s="705"/>
      <c r="BA375" s="312"/>
      <c r="BB375" s="312"/>
      <c r="BC375" s="312"/>
      <c r="BD375" s="312"/>
      <c r="BE375" s="312"/>
      <c r="BF375" s="312"/>
      <c r="BG375" s="312"/>
      <c r="BH375" s="312"/>
      <c r="BI375" s="312"/>
      <c r="BJ375" s="312"/>
      <c r="BK375" s="312"/>
      <c r="BL375" s="312"/>
      <c r="BM375" s="312"/>
      <c r="BN375" s="312"/>
      <c r="BO375" s="312"/>
      <c r="BP375" s="312"/>
      <c r="BQ375" s="312"/>
      <c r="BR375" s="312"/>
      <c r="BS375" s="312"/>
      <c r="BT375" s="312"/>
      <c r="BU375" s="312"/>
      <c r="BV375" s="312"/>
      <c r="BW375" s="312"/>
      <c r="BX375" s="312"/>
    </row>
    <row r="376" spans="1:76" ht="15" customHeight="1" x14ac:dyDescent="0.2">
      <c r="A376" s="705"/>
      <c r="B376" s="705"/>
      <c r="C376" s="705"/>
      <c r="D376" s="705"/>
      <c r="E376" s="705"/>
      <c r="F376" s="705"/>
      <c r="G376" s="705"/>
      <c r="H376" s="705"/>
      <c r="I376" s="705"/>
      <c r="J376" s="705"/>
      <c r="K376" s="705"/>
      <c r="L376" s="705"/>
      <c r="M376" s="705"/>
      <c r="N376" s="705"/>
      <c r="O376" s="705"/>
      <c r="P376" s="705"/>
      <c r="Q376" s="705"/>
      <c r="R376" s="705"/>
      <c r="S376" s="705"/>
      <c r="T376" s="705"/>
      <c r="U376" s="705"/>
      <c r="V376" s="705"/>
      <c r="AX376" s="390"/>
      <c r="AY376" s="386"/>
      <c r="AZ376" s="705"/>
      <c r="BA376" s="312"/>
      <c r="BB376" s="312"/>
      <c r="BC376" s="312"/>
      <c r="BD376" s="312"/>
      <c r="BE376" s="312"/>
      <c r="BF376" s="312"/>
      <c r="BG376" s="312"/>
      <c r="BH376" s="312"/>
      <c r="BI376" s="312"/>
      <c r="BJ376" s="312"/>
      <c r="BK376" s="312"/>
      <c r="BL376" s="312"/>
      <c r="BM376" s="312"/>
      <c r="BN376" s="312"/>
      <c r="BO376" s="312"/>
      <c r="BP376" s="312"/>
      <c r="BQ376" s="312"/>
      <c r="BR376" s="312"/>
      <c r="BS376" s="312"/>
      <c r="BT376" s="312"/>
      <c r="BU376" s="312"/>
      <c r="BV376" s="312"/>
      <c r="BW376" s="312"/>
      <c r="BX376" s="312"/>
    </row>
    <row r="377" spans="1:76" ht="15" customHeight="1" x14ac:dyDescent="0.2">
      <c r="A377" s="705"/>
      <c r="B377" s="705"/>
      <c r="C377" s="705"/>
      <c r="D377" s="705"/>
      <c r="E377" s="705"/>
      <c r="F377" s="705"/>
      <c r="G377" s="705"/>
      <c r="H377" s="705"/>
      <c r="I377" s="705"/>
      <c r="J377" s="705"/>
      <c r="K377" s="705"/>
      <c r="L377" s="705"/>
      <c r="M377" s="705"/>
      <c r="N377" s="705"/>
      <c r="O377" s="705"/>
      <c r="P377" s="705"/>
      <c r="Q377" s="705"/>
      <c r="R377" s="705"/>
      <c r="S377" s="705"/>
      <c r="T377" s="705"/>
      <c r="U377" s="705"/>
      <c r="V377" s="705"/>
      <c r="AX377" s="390"/>
      <c r="AY377" s="386"/>
      <c r="AZ377" s="705"/>
      <c r="BA377" s="312"/>
      <c r="BB377" s="312"/>
      <c r="BC377" s="312"/>
      <c r="BD377" s="312"/>
      <c r="BE377" s="312"/>
      <c r="BF377" s="312"/>
      <c r="BG377" s="312"/>
      <c r="BH377" s="312"/>
      <c r="BI377" s="312"/>
      <c r="BJ377" s="312"/>
      <c r="BK377" s="312"/>
      <c r="BL377" s="312"/>
      <c r="BM377" s="312"/>
      <c r="BN377" s="312"/>
      <c r="BO377" s="312"/>
      <c r="BP377" s="312"/>
      <c r="BQ377" s="312"/>
      <c r="BR377" s="312"/>
      <c r="BS377" s="312"/>
      <c r="BT377" s="312"/>
      <c r="BU377" s="312"/>
      <c r="BV377" s="312"/>
      <c r="BW377" s="312"/>
      <c r="BX377" s="312"/>
    </row>
    <row r="378" spans="1:76" ht="15" customHeight="1" x14ac:dyDescent="0.2">
      <c r="A378" s="705"/>
      <c r="B378" s="705"/>
      <c r="C378" s="705"/>
      <c r="D378" s="705"/>
      <c r="E378" s="705"/>
      <c r="F378" s="705"/>
      <c r="G378" s="705"/>
      <c r="H378" s="705"/>
      <c r="I378" s="705"/>
      <c r="J378" s="705"/>
      <c r="K378" s="705"/>
      <c r="L378" s="705"/>
      <c r="M378" s="705"/>
      <c r="N378" s="705"/>
      <c r="O378" s="705"/>
      <c r="P378" s="705"/>
      <c r="Q378" s="705"/>
      <c r="R378" s="705"/>
      <c r="S378" s="705"/>
      <c r="T378" s="705"/>
      <c r="U378" s="705"/>
      <c r="V378" s="705"/>
      <c r="AX378" s="390"/>
      <c r="AY378" s="386"/>
      <c r="AZ378" s="705"/>
      <c r="BA378" s="312"/>
      <c r="BB378" s="312"/>
      <c r="BC378" s="312"/>
      <c r="BD378" s="312"/>
      <c r="BE378" s="312"/>
      <c r="BF378" s="312"/>
      <c r="BG378" s="312"/>
      <c r="BH378" s="312"/>
      <c r="BI378" s="312"/>
      <c r="BJ378" s="312"/>
      <c r="BK378" s="312"/>
      <c r="BL378" s="312"/>
      <c r="BM378" s="312"/>
      <c r="BN378" s="312"/>
      <c r="BO378" s="312"/>
      <c r="BP378" s="312"/>
      <c r="BQ378" s="312"/>
      <c r="BR378" s="312"/>
      <c r="BS378" s="312"/>
      <c r="BT378" s="312"/>
      <c r="BU378" s="312"/>
      <c r="BV378" s="312"/>
      <c r="BW378" s="312"/>
      <c r="BX378" s="312"/>
    </row>
    <row r="379" spans="1:76" ht="15" customHeight="1" x14ac:dyDescent="0.2">
      <c r="A379" s="705"/>
      <c r="B379" s="705"/>
      <c r="C379" s="705"/>
      <c r="D379" s="705"/>
      <c r="E379" s="705"/>
      <c r="F379" s="705"/>
      <c r="G379" s="705"/>
      <c r="H379" s="705"/>
      <c r="I379" s="705"/>
      <c r="J379" s="705"/>
      <c r="K379" s="705"/>
      <c r="L379" s="705"/>
      <c r="M379" s="705"/>
      <c r="N379" s="705"/>
      <c r="O379" s="705"/>
      <c r="P379" s="705"/>
      <c r="Q379" s="705"/>
      <c r="R379" s="705"/>
      <c r="S379" s="705"/>
      <c r="T379" s="705"/>
      <c r="U379" s="705"/>
      <c r="V379" s="705"/>
      <c r="AX379" s="390"/>
      <c r="AY379" s="386"/>
      <c r="AZ379" s="705"/>
      <c r="BA379" s="312"/>
      <c r="BB379" s="312"/>
      <c r="BC379" s="312"/>
      <c r="BD379" s="312"/>
      <c r="BE379" s="312"/>
      <c r="BF379" s="312"/>
      <c r="BG379" s="312"/>
      <c r="BH379" s="312"/>
      <c r="BI379" s="312"/>
      <c r="BJ379" s="312"/>
      <c r="BK379" s="312"/>
      <c r="BL379" s="312"/>
      <c r="BM379" s="312"/>
      <c r="BN379" s="312"/>
      <c r="BO379" s="312"/>
      <c r="BP379" s="312"/>
      <c r="BQ379" s="312"/>
      <c r="BR379" s="312"/>
      <c r="BS379" s="312"/>
      <c r="BT379" s="312"/>
      <c r="BU379" s="312"/>
      <c r="BV379" s="312"/>
      <c r="BW379" s="312"/>
      <c r="BX379" s="312"/>
    </row>
    <row r="380" spans="1:76" ht="15" customHeight="1" x14ac:dyDescent="0.2">
      <c r="A380" s="705"/>
      <c r="B380" s="705"/>
      <c r="C380" s="705"/>
      <c r="D380" s="705"/>
      <c r="E380" s="705"/>
      <c r="F380" s="705"/>
      <c r="G380" s="705"/>
      <c r="H380" s="705"/>
      <c r="I380" s="705"/>
      <c r="J380" s="705"/>
      <c r="K380" s="705"/>
      <c r="L380" s="705"/>
      <c r="M380" s="705"/>
      <c r="N380" s="705"/>
      <c r="O380" s="705"/>
      <c r="P380" s="705"/>
      <c r="Q380" s="705"/>
      <c r="R380" s="705"/>
      <c r="S380" s="705"/>
      <c r="T380" s="705"/>
      <c r="U380" s="705"/>
      <c r="V380" s="705"/>
      <c r="AX380" s="390"/>
      <c r="AY380" s="386"/>
      <c r="AZ380" s="705"/>
      <c r="BA380" s="312"/>
      <c r="BB380" s="312"/>
      <c r="BC380" s="312"/>
      <c r="BD380" s="312"/>
      <c r="BE380" s="312"/>
      <c r="BF380" s="312"/>
      <c r="BG380" s="312"/>
      <c r="BH380" s="312"/>
      <c r="BI380" s="312"/>
      <c r="BJ380" s="312"/>
      <c r="BK380" s="312"/>
      <c r="BL380" s="312"/>
      <c r="BM380" s="312"/>
      <c r="BN380" s="312"/>
      <c r="BO380" s="312"/>
      <c r="BP380" s="312"/>
      <c r="BQ380" s="312"/>
      <c r="BR380" s="312"/>
      <c r="BS380" s="312"/>
      <c r="BT380" s="312"/>
      <c r="BU380" s="312"/>
      <c r="BV380" s="312"/>
      <c r="BW380" s="312"/>
      <c r="BX380" s="312"/>
    </row>
    <row r="381" spans="1:76" ht="15" customHeight="1" x14ac:dyDescent="0.2">
      <c r="A381" s="705"/>
      <c r="B381" s="705"/>
      <c r="C381" s="705"/>
      <c r="D381" s="705"/>
      <c r="E381" s="705"/>
      <c r="F381" s="705"/>
      <c r="G381" s="705"/>
      <c r="H381" s="705"/>
      <c r="I381" s="705"/>
      <c r="J381" s="705"/>
      <c r="K381" s="705"/>
      <c r="L381" s="705"/>
      <c r="M381" s="705"/>
      <c r="N381" s="705"/>
      <c r="O381" s="705"/>
      <c r="P381" s="705"/>
      <c r="Q381" s="705"/>
      <c r="R381" s="705"/>
      <c r="S381" s="705"/>
      <c r="T381" s="705"/>
      <c r="U381" s="705"/>
      <c r="V381" s="705"/>
      <c r="AX381" s="390"/>
      <c r="AY381" s="386"/>
      <c r="AZ381" s="705"/>
      <c r="BA381" s="312"/>
      <c r="BB381" s="312"/>
      <c r="BC381" s="312"/>
      <c r="BD381" s="312"/>
      <c r="BE381" s="312"/>
      <c r="BF381" s="312"/>
      <c r="BG381" s="312"/>
      <c r="BH381" s="312"/>
      <c r="BI381" s="312"/>
      <c r="BJ381" s="312"/>
      <c r="BK381" s="312"/>
      <c r="BL381" s="312"/>
      <c r="BM381" s="312"/>
      <c r="BN381" s="312"/>
      <c r="BO381" s="312"/>
      <c r="BP381" s="312"/>
      <c r="BQ381" s="312"/>
      <c r="BR381" s="312"/>
      <c r="BS381" s="312"/>
      <c r="BT381" s="312"/>
      <c r="BU381" s="312"/>
      <c r="BV381" s="312"/>
      <c r="BW381" s="312"/>
      <c r="BX381" s="312"/>
    </row>
    <row r="382" spans="1:76" ht="15" customHeight="1" x14ac:dyDescent="0.2">
      <c r="A382" s="705"/>
      <c r="B382" s="705"/>
      <c r="C382" s="705"/>
      <c r="D382" s="705"/>
      <c r="E382" s="705"/>
      <c r="F382" s="705"/>
      <c r="G382" s="705"/>
      <c r="H382" s="705"/>
      <c r="I382" s="705"/>
      <c r="J382" s="705"/>
      <c r="K382" s="705"/>
      <c r="L382" s="705"/>
      <c r="M382" s="705"/>
      <c r="N382" s="705"/>
      <c r="O382" s="705"/>
      <c r="P382" s="705"/>
      <c r="Q382" s="705"/>
      <c r="R382" s="705"/>
      <c r="S382" s="705"/>
      <c r="T382" s="705"/>
      <c r="U382" s="705"/>
      <c r="V382" s="705"/>
      <c r="AX382" s="390"/>
      <c r="AY382" s="386"/>
      <c r="AZ382" s="705"/>
      <c r="BA382" s="312"/>
      <c r="BB382" s="312"/>
      <c r="BC382" s="312"/>
      <c r="BD382" s="312"/>
      <c r="BE382" s="312"/>
      <c r="BF382" s="312"/>
      <c r="BG382" s="312"/>
      <c r="BH382" s="312"/>
      <c r="BI382" s="312"/>
      <c r="BJ382" s="312"/>
      <c r="BK382" s="312"/>
      <c r="BL382" s="312"/>
      <c r="BM382" s="312"/>
      <c r="BN382" s="312"/>
      <c r="BO382" s="312"/>
      <c r="BP382" s="312"/>
      <c r="BQ382" s="312"/>
      <c r="BR382" s="312"/>
      <c r="BS382" s="312"/>
      <c r="BT382" s="312"/>
      <c r="BU382" s="312"/>
      <c r="BV382" s="312"/>
      <c r="BW382" s="312"/>
      <c r="BX382" s="312"/>
    </row>
    <row r="383" spans="1:76" ht="15" customHeight="1" x14ac:dyDescent="0.2">
      <c r="A383" s="705"/>
      <c r="B383" s="705"/>
      <c r="C383" s="705"/>
      <c r="D383" s="705"/>
      <c r="E383" s="705"/>
      <c r="F383" s="705"/>
      <c r="G383" s="705"/>
      <c r="H383" s="705"/>
      <c r="I383" s="705"/>
      <c r="J383" s="705"/>
      <c r="K383" s="705"/>
      <c r="L383" s="705"/>
      <c r="M383" s="705"/>
      <c r="N383" s="705"/>
      <c r="O383" s="705"/>
      <c r="P383" s="705"/>
      <c r="Q383" s="705"/>
      <c r="R383" s="705"/>
      <c r="S383" s="705"/>
      <c r="T383" s="705"/>
      <c r="U383" s="705"/>
      <c r="V383" s="705"/>
      <c r="AX383" s="390"/>
      <c r="AY383" s="386"/>
      <c r="AZ383" s="705"/>
      <c r="BA383" s="312"/>
      <c r="BB383" s="312"/>
      <c r="BC383" s="312"/>
      <c r="BD383" s="312"/>
      <c r="BE383" s="312"/>
      <c r="BF383" s="312"/>
      <c r="BG383" s="312"/>
      <c r="BH383" s="312"/>
      <c r="BI383" s="312"/>
      <c r="BJ383" s="312"/>
      <c r="BK383" s="312"/>
      <c r="BL383" s="312"/>
      <c r="BM383" s="312"/>
      <c r="BN383" s="312"/>
      <c r="BO383" s="312"/>
      <c r="BP383" s="312"/>
      <c r="BQ383" s="312"/>
      <c r="BR383" s="312"/>
      <c r="BS383" s="312"/>
      <c r="BT383" s="312"/>
      <c r="BU383" s="312"/>
      <c r="BV383" s="312"/>
      <c r="BW383" s="312"/>
      <c r="BX383" s="312"/>
    </row>
    <row r="384" spans="1:76" ht="15" customHeight="1" x14ac:dyDescent="0.2">
      <c r="A384" s="705"/>
      <c r="B384" s="705"/>
      <c r="C384" s="705"/>
      <c r="D384" s="705"/>
      <c r="E384" s="705"/>
      <c r="F384" s="705"/>
      <c r="G384" s="705"/>
      <c r="H384" s="705"/>
      <c r="I384" s="705"/>
      <c r="J384" s="705"/>
      <c r="K384" s="705"/>
      <c r="L384" s="705"/>
      <c r="M384" s="705"/>
      <c r="N384" s="705"/>
      <c r="O384" s="705"/>
      <c r="P384" s="705"/>
      <c r="Q384" s="705"/>
      <c r="R384" s="705"/>
      <c r="S384" s="705"/>
      <c r="T384" s="705"/>
      <c r="U384" s="705"/>
      <c r="V384" s="705"/>
      <c r="AX384" s="390"/>
      <c r="AY384" s="386"/>
      <c r="AZ384" s="705"/>
      <c r="BA384" s="312"/>
      <c r="BB384" s="312"/>
      <c r="BC384" s="312"/>
      <c r="BD384" s="312"/>
      <c r="BE384" s="312"/>
      <c r="BF384" s="312"/>
      <c r="BG384" s="312"/>
      <c r="BH384" s="312"/>
      <c r="BI384" s="312"/>
      <c r="BJ384" s="312"/>
      <c r="BK384" s="312"/>
      <c r="BL384" s="312"/>
      <c r="BM384" s="312"/>
      <c r="BN384" s="312"/>
      <c r="BO384" s="312"/>
      <c r="BP384" s="312"/>
      <c r="BQ384" s="312"/>
      <c r="BR384" s="312"/>
      <c r="BS384" s="312"/>
      <c r="BT384" s="312"/>
      <c r="BU384" s="312"/>
      <c r="BV384" s="312"/>
      <c r="BW384" s="312"/>
      <c r="BX384" s="312"/>
    </row>
    <row r="385" spans="1:76" ht="15" customHeight="1" x14ac:dyDescent="0.2">
      <c r="A385" s="705"/>
      <c r="B385" s="705"/>
      <c r="C385" s="705"/>
      <c r="D385" s="705"/>
      <c r="E385" s="705"/>
      <c r="F385" s="705"/>
      <c r="G385" s="705"/>
      <c r="H385" s="705"/>
      <c r="I385" s="705"/>
      <c r="J385" s="705"/>
      <c r="K385" s="705"/>
      <c r="L385" s="705"/>
      <c r="M385" s="705"/>
      <c r="N385" s="705"/>
      <c r="O385" s="705"/>
      <c r="P385" s="705"/>
      <c r="Q385" s="705"/>
      <c r="R385" s="705"/>
      <c r="S385" s="705"/>
      <c r="T385" s="705"/>
      <c r="U385" s="705"/>
      <c r="V385" s="705"/>
      <c r="AX385" s="390"/>
      <c r="AY385" s="386"/>
      <c r="AZ385" s="705"/>
      <c r="BA385" s="312"/>
      <c r="BB385" s="312"/>
      <c r="BC385" s="312"/>
      <c r="BD385" s="312"/>
      <c r="BE385" s="312"/>
      <c r="BF385" s="312"/>
      <c r="BG385" s="312"/>
      <c r="BH385" s="312"/>
      <c r="BI385" s="312"/>
      <c r="BJ385" s="312"/>
      <c r="BK385" s="312"/>
      <c r="BL385" s="312"/>
      <c r="BM385" s="312"/>
      <c r="BN385" s="312"/>
      <c r="BO385" s="312"/>
      <c r="BP385" s="312"/>
      <c r="BQ385" s="312"/>
      <c r="BR385" s="312"/>
      <c r="BS385" s="312"/>
      <c r="BT385" s="312"/>
      <c r="BU385" s="312"/>
      <c r="BV385" s="312"/>
      <c r="BW385" s="312"/>
      <c r="BX385" s="312"/>
    </row>
    <row r="386" spans="1:76" ht="15" customHeight="1" x14ac:dyDescent="0.2">
      <c r="A386" s="705"/>
      <c r="B386" s="705"/>
      <c r="C386" s="705"/>
      <c r="D386" s="705"/>
      <c r="E386" s="705"/>
      <c r="F386" s="705"/>
      <c r="G386" s="705"/>
      <c r="H386" s="705"/>
      <c r="I386" s="705"/>
      <c r="J386" s="705"/>
      <c r="K386" s="705"/>
      <c r="L386" s="705"/>
      <c r="M386" s="705"/>
      <c r="N386" s="705"/>
      <c r="O386" s="705"/>
      <c r="P386" s="705"/>
      <c r="Q386" s="705"/>
      <c r="R386" s="705"/>
      <c r="S386" s="705"/>
      <c r="T386" s="705"/>
      <c r="U386" s="705"/>
      <c r="V386" s="705"/>
      <c r="AX386" s="390"/>
      <c r="AY386" s="386"/>
      <c r="AZ386" s="705"/>
      <c r="BA386" s="312"/>
      <c r="BB386" s="312"/>
      <c r="BC386" s="312"/>
      <c r="BD386" s="312"/>
      <c r="BE386" s="312"/>
      <c r="BF386" s="312"/>
      <c r="BG386" s="312"/>
      <c r="BH386" s="312"/>
      <c r="BI386" s="312"/>
      <c r="BJ386" s="312"/>
      <c r="BK386" s="312"/>
      <c r="BL386" s="312"/>
      <c r="BM386" s="312"/>
      <c r="BN386" s="312"/>
      <c r="BO386" s="312"/>
      <c r="BP386" s="312"/>
      <c r="BQ386" s="312"/>
      <c r="BR386" s="312"/>
      <c r="BS386" s="312"/>
      <c r="BT386" s="312"/>
      <c r="BU386" s="312"/>
      <c r="BV386" s="312"/>
      <c r="BW386" s="312"/>
      <c r="BX386" s="312"/>
    </row>
    <row r="387" spans="1:76" ht="15" customHeight="1" x14ac:dyDescent="0.2">
      <c r="A387" s="705"/>
      <c r="B387" s="705"/>
      <c r="C387" s="705"/>
      <c r="D387" s="705"/>
      <c r="E387" s="705"/>
      <c r="F387" s="705"/>
      <c r="G387" s="705"/>
      <c r="H387" s="705"/>
      <c r="I387" s="705"/>
      <c r="J387" s="705"/>
      <c r="K387" s="705"/>
      <c r="L387" s="705"/>
      <c r="M387" s="705"/>
      <c r="N387" s="705"/>
      <c r="O387" s="705"/>
      <c r="P387" s="705"/>
      <c r="Q387" s="705"/>
      <c r="R387" s="705"/>
      <c r="S387" s="705"/>
      <c r="T387" s="705"/>
      <c r="U387" s="705"/>
      <c r="V387" s="705"/>
      <c r="AX387" s="390"/>
      <c r="AY387" s="386"/>
      <c r="AZ387" s="705"/>
      <c r="BA387" s="312"/>
      <c r="BB387" s="312"/>
      <c r="BC387" s="312"/>
      <c r="BD387" s="312"/>
      <c r="BE387" s="312"/>
      <c r="BF387" s="312"/>
      <c r="BG387" s="312"/>
      <c r="BH387" s="312"/>
      <c r="BI387" s="312"/>
      <c r="BJ387" s="312"/>
      <c r="BK387" s="312"/>
      <c r="BL387" s="312"/>
      <c r="BM387" s="312"/>
      <c r="BN387" s="312"/>
      <c r="BO387" s="312"/>
      <c r="BP387" s="312"/>
      <c r="BQ387" s="312"/>
      <c r="BR387" s="312"/>
      <c r="BS387" s="312"/>
      <c r="BT387" s="312"/>
      <c r="BU387" s="312"/>
      <c r="BV387" s="312"/>
      <c r="BW387" s="312"/>
      <c r="BX387" s="312"/>
    </row>
    <row r="388" spans="1:76" ht="15" customHeight="1" x14ac:dyDescent="0.2">
      <c r="A388" s="705"/>
      <c r="B388" s="705"/>
      <c r="C388" s="705"/>
      <c r="D388" s="705"/>
      <c r="E388" s="705"/>
      <c r="F388" s="705"/>
      <c r="G388" s="705"/>
      <c r="H388" s="705"/>
      <c r="I388" s="705"/>
      <c r="J388" s="705"/>
      <c r="K388" s="705"/>
      <c r="L388" s="705"/>
      <c r="M388" s="705"/>
      <c r="N388" s="705"/>
      <c r="O388" s="705"/>
      <c r="P388" s="705"/>
      <c r="Q388" s="705"/>
      <c r="R388" s="705"/>
      <c r="S388" s="705"/>
      <c r="T388" s="705"/>
      <c r="U388" s="705"/>
      <c r="V388" s="705"/>
      <c r="AX388" s="390"/>
      <c r="AY388" s="386"/>
      <c r="AZ388" s="705"/>
      <c r="BA388" s="312"/>
      <c r="BB388" s="312"/>
      <c r="BC388" s="312"/>
      <c r="BD388" s="312"/>
      <c r="BE388" s="312"/>
      <c r="BF388" s="312"/>
      <c r="BG388" s="312"/>
      <c r="BH388" s="312"/>
      <c r="BI388" s="312"/>
      <c r="BJ388" s="312"/>
      <c r="BK388" s="312"/>
      <c r="BL388" s="312"/>
      <c r="BM388" s="312"/>
      <c r="BN388" s="312"/>
      <c r="BO388" s="312"/>
      <c r="BP388" s="312"/>
      <c r="BQ388" s="312"/>
      <c r="BR388" s="312"/>
      <c r="BS388" s="312"/>
      <c r="BT388" s="312"/>
      <c r="BU388" s="312"/>
      <c r="BV388" s="312"/>
      <c r="BW388" s="312"/>
      <c r="BX388" s="312"/>
    </row>
    <row r="389" spans="1:76" ht="15" customHeight="1" x14ac:dyDescent="0.2">
      <c r="A389" s="705"/>
      <c r="B389" s="705"/>
      <c r="C389" s="705"/>
      <c r="D389" s="705"/>
      <c r="E389" s="705"/>
      <c r="F389" s="705"/>
      <c r="G389" s="705"/>
      <c r="H389" s="705"/>
      <c r="I389" s="705"/>
      <c r="J389" s="705"/>
      <c r="K389" s="705"/>
      <c r="L389" s="705"/>
      <c r="M389" s="705"/>
      <c r="N389" s="705"/>
      <c r="O389" s="705"/>
      <c r="P389" s="705"/>
      <c r="Q389" s="705"/>
      <c r="R389" s="705"/>
      <c r="S389" s="705"/>
      <c r="T389" s="705"/>
      <c r="U389" s="705"/>
      <c r="V389" s="705"/>
      <c r="AX389" s="390"/>
      <c r="AY389" s="386"/>
      <c r="AZ389" s="705"/>
      <c r="BA389" s="312"/>
      <c r="BB389" s="312"/>
      <c r="BC389" s="312"/>
      <c r="BD389" s="312"/>
      <c r="BE389" s="312"/>
      <c r="BF389" s="312"/>
      <c r="BG389" s="312"/>
      <c r="BH389" s="312"/>
      <c r="BI389" s="312"/>
      <c r="BJ389" s="312"/>
      <c r="BK389" s="312"/>
      <c r="BL389" s="312"/>
      <c r="BM389" s="312"/>
      <c r="BN389" s="312"/>
      <c r="BO389" s="312"/>
      <c r="BP389" s="312"/>
      <c r="BQ389" s="312"/>
      <c r="BR389" s="312"/>
      <c r="BS389" s="312"/>
      <c r="BT389" s="312"/>
      <c r="BU389" s="312"/>
      <c r="BV389" s="312"/>
      <c r="BW389" s="312"/>
      <c r="BX389" s="312"/>
    </row>
    <row r="390" spans="1:76" ht="15" customHeight="1" x14ac:dyDescent="0.2">
      <c r="A390" s="705"/>
      <c r="B390" s="705"/>
      <c r="C390" s="705"/>
      <c r="D390" s="705"/>
      <c r="E390" s="705"/>
      <c r="F390" s="705"/>
      <c r="G390" s="705"/>
      <c r="H390" s="705"/>
      <c r="I390" s="705"/>
      <c r="J390" s="705"/>
      <c r="K390" s="705"/>
      <c r="L390" s="705"/>
      <c r="M390" s="705"/>
      <c r="N390" s="705"/>
      <c r="O390" s="705"/>
      <c r="P390" s="705"/>
      <c r="Q390" s="705"/>
      <c r="R390" s="705"/>
      <c r="S390" s="705"/>
      <c r="T390" s="705"/>
      <c r="U390" s="705"/>
      <c r="V390" s="705"/>
      <c r="AX390" s="390"/>
      <c r="AY390" s="386"/>
      <c r="AZ390" s="705"/>
      <c r="BA390" s="312"/>
      <c r="BB390" s="312"/>
      <c r="BC390" s="312"/>
      <c r="BD390" s="312"/>
      <c r="BE390" s="312"/>
      <c r="BF390" s="312"/>
      <c r="BG390" s="312"/>
      <c r="BH390" s="312"/>
      <c r="BI390" s="312"/>
      <c r="BJ390" s="312"/>
      <c r="BK390" s="312"/>
      <c r="BL390" s="312"/>
      <c r="BM390" s="312"/>
      <c r="BN390" s="312"/>
      <c r="BO390" s="312"/>
      <c r="BP390" s="312"/>
      <c r="BQ390" s="312"/>
      <c r="BR390" s="312"/>
      <c r="BS390" s="312"/>
      <c r="BT390" s="312"/>
      <c r="BU390" s="312"/>
      <c r="BV390" s="312"/>
      <c r="BW390" s="312"/>
      <c r="BX390" s="312"/>
    </row>
    <row r="391" spans="1:76" ht="15" customHeight="1" x14ac:dyDescent="0.2">
      <c r="A391" s="705"/>
      <c r="B391" s="705"/>
      <c r="C391" s="705"/>
      <c r="D391" s="705"/>
      <c r="E391" s="705"/>
      <c r="F391" s="705"/>
      <c r="G391" s="705"/>
      <c r="H391" s="705"/>
      <c r="I391" s="705"/>
      <c r="J391" s="705"/>
      <c r="K391" s="705"/>
      <c r="L391" s="705"/>
      <c r="M391" s="705"/>
      <c r="N391" s="705"/>
      <c r="O391" s="705"/>
      <c r="P391" s="705"/>
      <c r="Q391" s="705"/>
      <c r="R391" s="705"/>
      <c r="S391" s="705"/>
      <c r="T391" s="705"/>
      <c r="U391" s="705"/>
      <c r="V391" s="705"/>
      <c r="AX391" s="390"/>
      <c r="AY391" s="386"/>
      <c r="AZ391" s="705"/>
      <c r="BA391" s="312"/>
      <c r="BB391" s="312"/>
      <c r="BC391" s="312"/>
      <c r="BD391" s="312"/>
      <c r="BE391" s="312"/>
      <c r="BF391" s="312"/>
      <c r="BG391" s="312"/>
      <c r="BH391" s="312"/>
      <c r="BI391" s="312"/>
      <c r="BJ391" s="312"/>
      <c r="BK391" s="312"/>
      <c r="BL391" s="312"/>
      <c r="BM391" s="312"/>
      <c r="BN391" s="312"/>
      <c r="BO391" s="312"/>
      <c r="BP391" s="312"/>
      <c r="BQ391" s="312"/>
      <c r="BR391" s="312"/>
      <c r="BS391" s="312"/>
      <c r="BT391" s="312"/>
      <c r="BU391" s="312"/>
      <c r="BV391" s="312"/>
      <c r="BW391" s="312"/>
      <c r="BX391" s="312"/>
    </row>
    <row r="392" spans="1:76" ht="15" customHeight="1" x14ac:dyDescent="0.2">
      <c r="A392" s="705"/>
      <c r="B392" s="705"/>
      <c r="C392" s="705"/>
      <c r="D392" s="705"/>
      <c r="E392" s="705"/>
      <c r="F392" s="705"/>
      <c r="G392" s="705"/>
      <c r="H392" s="705"/>
      <c r="I392" s="705"/>
      <c r="J392" s="705"/>
      <c r="K392" s="705"/>
      <c r="L392" s="705"/>
      <c r="M392" s="705"/>
      <c r="N392" s="705"/>
      <c r="O392" s="705"/>
      <c r="P392" s="705"/>
      <c r="Q392" s="705"/>
      <c r="R392" s="705"/>
      <c r="S392" s="705"/>
      <c r="T392" s="705"/>
      <c r="U392" s="705"/>
      <c r="V392" s="705"/>
      <c r="AX392" s="390"/>
      <c r="AY392" s="386"/>
      <c r="AZ392" s="705"/>
      <c r="BA392" s="312"/>
      <c r="BB392" s="312"/>
      <c r="BC392" s="312"/>
      <c r="BD392" s="312"/>
      <c r="BE392" s="312"/>
      <c r="BF392" s="312"/>
      <c r="BG392" s="312"/>
      <c r="BH392" s="312"/>
      <c r="BI392" s="312"/>
      <c r="BJ392" s="312"/>
      <c r="BK392" s="312"/>
      <c r="BL392" s="312"/>
      <c r="BM392" s="312"/>
      <c r="BN392" s="312"/>
      <c r="BO392" s="312"/>
      <c r="BP392" s="312"/>
      <c r="BQ392" s="312"/>
      <c r="BR392" s="312"/>
      <c r="BS392" s="312"/>
      <c r="BT392" s="312"/>
      <c r="BU392" s="312"/>
      <c r="BV392" s="312"/>
      <c r="BW392" s="312"/>
      <c r="BX392" s="312"/>
    </row>
    <row r="393" spans="1:76" ht="15" customHeight="1" x14ac:dyDescent="0.2">
      <c r="A393" s="705"/>
      <c r="B393" s="705"/>
      <c r="C393" s="705"/>
      <c r="D393" s="705"/>
      <c r="E393" s="705"/>
      <c r="F393" s="705"/>
      <c r="G393" s="705"/>
      <c r="H393" s="705"/>
      <c r="I393" s="705"/>
      <c r="J393" s="705"/>
      <c r="K393" s="705"/>
      <c r="L393" s="705"/>
      <c r="M393" s="705"/>
      <c r="N393" s="705"/>
      <c r="O393" s="705"/>
      <c r="P393" s="705"/>
      <c r="Q393" s="705"/>
      <c r="R393" s="705"/>
      <c r="S393" s="705"/>
      <c r="T393" s="705"/>
      <c r="U393" s="705"/>
      <c r="V393" s="705"/>
      <c r="AX393" s="390"/>
      <c r="AY393" s="386"/>
      <c r="AZ393" s="705"/>
      <c r="BA393" s="312"/>
      <c r="BB393" s="312"/>
      <c r="BC393" s="312"/>
      <c r="BD393" s="312"/>
      <c r="BE393" s="312"/>
      <c r="BF393" s="312"/>
      <c r="BG393" s="312"/>
      <c r="BH393" s="312"/>
      <c r="BI393" s="312"/>
      <c r="BJ393" s="312"/>
      <c r="BK393" s="312"/>
      <c r="BL393" s="312"/>
      <c r="BM393" s="312"/>
      <c r="BN393" s="312"/>
      <c r="BO393" s="312"/>
      <c r="BP393" s="312"/>
      <c r="BQ393" s="312"/>
      <c r="BR393" s="312"/>
      <c r="BS393" s="312"/>
      <c r="BT393" s="312"/>
      <c r="BU393" s="312"/>
      <c r="BV393" s="312"/>
      <c r="BW393" s="312"/>
      <c r="BX393" s="312"/>
    </row>
    <row r="394" spans="1:76" ht="15" customHeight="1" x14ac:dyDescent="0.2">
      <c r="A394" s="705"/>
      <c r="B394" s="705"/>
      <c r="C394" s="705"/>
      <c r="D394" s="705"/>
      <c r="E394" s="705"/>
      <c r="F394" s="705"/>
      <c r="G394" s="705"/>
      <c r="H394" s="705"/>
      <c r="I394" s="705"/>
      <c r="J394" s="705"/>
      <c r="K394" s="705"/>
      <c r="L394" s="705"/>
      <c r="M394" s="705"/>
      <c r="N394" s="705"/>
      <c r="O394" s="705"/>
      <c r="P394" s="705"/>
      <c r="Q394" s="705"/>
      <c r="R394" s="705"/>
      <c r="S394" s="705"/>
      <c r="T394" s="705"/>
      <c r="U394" s="705"/>
      <c r="V394" s="705"/>
      <c r="AX394" s="390"/>
      <c r="AY394" s="386"/>
      <c r="AZ394" s="705"/>
      <c r="BA394" s="312"/>
      <c r="BB394" s="312"/>
      <c r="BC394" s="312"/>
      <c r="BD394" s="312"/>
      <c r="BE394" s="312"/>
      <c r="BF394" s="312"/>
      <c r="BG394" s="312"/>
      <c r="BH394" s="312"/>
      <c r="BI394" s="312"/>
      <c r="BJ394" s="312"/>
      <c r="BK394" s="312"/>
      <c r="BL394" s="312"/>
      <c r="BM394" s="312"/>
      <c r="BN394" s="312"/>
      <c r="BO394" s="312"/>
      <c r="BP394" s="312"/>
      <c r="BQ394" s="312"/>
      <c r="BR394" s="312"/>
      <c r="BS394" s="312"/>
      <c r="BT394" s="312"/>
      <c r="BU394" s="312"/>
      <c r="BV394" s="312"/>
      <c r="BW394" s="312"/>
      <c r="BX394" s="312"/>
    </row>
    <row r="395" spans="1:76" ht="15" customHeight="1" x14ac:dyDescent="0.2">
      <c r="A395" s="705"/>
      <c r="B395" s="705"/>
      <c r="C395" s="705"/>
      <c r="D395" s="705"/>
      <c r="E395" s="705"/>
      <c r="F395" s="705"/>
      <c r="G395" s="705"/>
      <c r="H395" s="705"/>
      <c r="I395" s="705"/>
      <c r="J395" s="705"/>
      <c r="K395" s="705"/>
      <c r="L395" s="705"/>
      <c r="M395" s="705"/>
      <c r="N395" s="705"/>
      <c r="O395" s="705"/>
      <c r="P395" s="705"/>
      <c r="Q395" s="705"/>
      <c r="R395" s="705"/>
      <c r="S395" s="705"/>
      <c r="T395" s="705"/>
      <c r="U395" s="705"/>
      <c r="V395" s="705"/>
      <c r="AX395" s="390"/>
      <c r="AY395" s="386"/>
      <c r="AZ395" s="705"/>
      <c r="BA395" s="312"/>
      <c r="BB395" s="312"/>
      <c r="BC395" s="312"/>
      <c r="BD395" s="312"/>
      <c r="BE395" s="312"/>
      <c r="BF395" s="312"/>
      <c r="BG395" s="312"/>
      <c r="BH395" s="312"/>
      <c r="BI395" s="312"/>
      <c r="BJ395" s="312"/>
      <c r="BK395" s="312"/>
      <c r="BL395" s="312"/>
      <c r="BM395" s="312"/>
      <c r="BN395" s="312"/>
      <c r="BO395" s="312"/>
      <c r="BP395" s="312"/>
      <c r="BQ395" s="312"/>
      <c r="BR395" s="312"/>
      <c r="BS395" s="312"/>
      <c r="BT395" s="312"/>
      <c r="BU395" s="312"/>
      <c r="BV395" s="312"/>
      <c r="BW395" s="312"/>
      <c r="BX395" s="312"/>
    </row>
    <row r="396" spans="1:76" ht="15" customHeight="1" x14ac:dyDescent="0.2">
      <c r="A396" s="705"/>
      <c r="B396" s="705"/>
      <c r="C396" s="705"/>
      <c r="D396" s="705"/>
      <c r="E396" s="705"/>
      <c r="F396" s="705"/>
      <c r="G396" s="705"/>
      <c r="H396" s="705"/>
      <c r="I396" s="705"/>
      <c r="J396" s="705"/>
      <c r="K396" s="705"/>
      <c r="L396" s="705"/>
      <c r="M396" s="705"/>
      <c r="N396" s="705"/>
      <c r="O396" s="705"/>
      <c r="P396" s="705"/>
      <c r="Q396" s="705"/>
      <c r="R396" s="705"/>
      <c r="S396" s="705"/>
      <c r="T396" s="705"/>
      <c r="U396" s="705"/>
      <c r="V396" s="705"/>
      <c r="AX396" s="390"/>
      <c r="AY396" s="386"/>
      <c r="AZ396" s="705"/>
      <c r="BA396" s="312"/>
      <c r="BB396" s="312"/>
      <c r="BC396" s="312"/>
      <c r="BD396" s="312"/>
      <c r="BE396" s="312"/>
      <c r="BF396" s="312"/>
      <c r="BG396" s="312"/>
      <c r="BH396" s="312"/>
      <c r="BI396" s="312"/>
      <c r="BJ396" s="312"/>
      <c r="BK396" s="312"/>
      <c r="BL396" s="312"/>
      <c r="BM396" s="312"/>
      <c r="BN396" s="312"/>
      <c r="BO396" s="312"/>
      <c r="BP396" s="312"/>
      <c r="BQ396" s="312"/>
      <c r="BR396" s="312"/>
      <c r="BS396" s="312"/>
      <c r="BT396" s="312"/>
      <c r="BU396" s="312"/>
      <c r="BV396" s="312"/>
      <c r="BW396" s="312"/>
      <c r="BX396" s="312"/>
    </row>
    <row r="397" spans="1:76" ht="15" customHeight="1" x14ac:dyDescent="0.2">
      <c r="A397" s="705"/>
      <c r="B397" s="705"/>
      <c r="C397" s="705"/>
      <c r="D397" s="705"/>
      <c r="E397" s="705"/>
      <c r="F397" s="705"/>
      <c r="G397" s="705"/>
      <c r="H397" s="705"/>
      <c r="I397" s="705"/>
      <c r="J397" s="705"/>
      <c r="K397" s="705"/>
      <c r="L397" s="705"/>
      <c r="M397" s="705"/>
      <c r="N397" s="705"/>
      <c r="O397" s="705"/>
      <c r="P397" s="705"/>
      <c r="Q397" s="705"/>
      <c r="R397" s="705"/>
      <c r="S397" s="705"/>
      <c r="T397" s="705"/>
      <c r="U397" s="705"/>
      <c r="V397" s="705"/>
      <c r="AX397" s="390"/>
      <c r="AY397" s="386"/>
      <c r="AZ397" s="705"/>
      <c r="BA397" s="312"/>
      <c r="BB397" s="312"/>
      <c r="BC397" s="312"/>
      <c r="BD397" s="312"/>
      <c r="BE397" s="312"/>
      <c r="BF397" s="312"/>
      <c r="BG397" s="312"/>
      <c r="BH397" s="312"/>
      <c r="BI397" s="312"/>
      <c r="BJ397" s="312"/>
      <c r="BK397" s="312"/>
      <c r="BL397" s="312"/>
      <c r="BM397" s="312"/>
      <c r="BN397" s="312"/>
      <c r="BO397" s="312"/>
      <c r="BP397" s="312"/>
      <c r="BQ397" s="312"/>
      <c r="BR397" s="312"/>
      <c r="BS397" s="312"/>
      <c r="BT397" s="312"/>
      <c r="BU397" s="312"/>
      <c r="BV397" s="312"/>
      <c r="BW397" s="312"/>
      <c r="BX397" s="312"/>
    </row>
    <row r="398" spans="1:76" ht="15" customHeight="1" x14ac:dyDescent="0.2">
      <c r="A398" s="705"/>
      <c r="B398" s="705"/>
      <c r="C398" s="705"/>
      <c r="D398" s="705"/>
      <c r="E398" s="705"/>
      <c r="F398" s="705"/>
      <c r="G398" s="705"/>
      <c r="H398" s="705"/>
      <c r="I398" s="705"/>
      <c r="J398" s="705"/>
      <c r="K398" s="705"/>
      <c r="L398" s="705"/>
      <c r="M398" s="705"/>
      <c r="N398" s="705"/>
      <c r="O398" s="705"/>
      <c r="P398" s="705"/>
      <c r="Q398" s="705"/>
      <c r="R398" s="705"/>
      <c r="S398" s="705"/>
      <c r="T398" s="705"/>
      <c r="U398" s="705"/>
      <c r="V398" s="705"/>
      <c r="AX398" s="390"/>
      <c r="AY398" s="386"/>
      <c r="AZ398" s="705"/>
      <c r="BA398" s="312"/>
      <c r="BB398" s="312"/>
      <c r="BC398" s="312"/>
      <c r="BD398" s="312"/>
      <c r="BE398" s="312"/>
      <c r="BF398" s="312"/>
      <c r="BG398" s="312"/>
      <c r="BH398" s="312"/>
      <c r="BI398" s="312"/>
      <c r="BJ398" s="312"/>
      <c r="BK398" s="312"/>
      <c r="BL398" s="312"/>
      <c r="BM398" s="312"/>
      <c r="BN398" s="312"/>
      <c r="BO398" s="312"/>
      <c r="BP398" s="312"/>
      <c r="BQ398" s="312"/>
      <c r="BR398" s="312"/>
      <c r="BS398" s="312"/>
      <c r="BT398" s="312"/>
      <c r="BU398" s="312"/>
      <c r="BV398" s="312"/>
      <c r="BW398" s="312"/>
      <c r="BX398" s="312"/>
    </row>
    <row r="399" spans="1:76" ht="15" customHeight="1" x14ac:dyDescent="0.2">
      <c r="A399" s="705"/>
      <c r="B399" s="705"/>
      <c r="C399" s="705"/>
      <c r="D399" s="705"/>
      <c r="E399" s="705"/>
      <c r="F399" s="705"/>
      <c r="G399" s="705"/>
      <c r="H399" s="705"/>
      <c r="I399" s="705"/>
      <c r="J399" s="705"/>
      <c r="K399" s="705"/>
      <c r="L399" s="705"/>
      <c r="M399" s="705"/>
      <c r="N399" s="705"/>
      <c r="O399" s="705"/>
      <c r="P399" s="705"/>
      <c r="Q399" s="705"/>
      <c r="R399" s="705"/>
      <c r="S399" s="705"/>
      <c r="T399" s="705"/>
      <c r="U399" s="705"/>
      <c r="V399" s="705"/>
      <c r="AX399" s="390"/>
      <c r="AY399" s="386"/>
      <c r="AZ399" s="705"/>
      <c r="BA399" s="312"/>
      <c r="BB399" s="312"/>
      <c r="BC399" s="312"/>
      <c r="BD399" s="312"/>
      <c r="BE399" s="312"/>
      <c r="BF399" s="312"/>
      <c r="BG399" s="312"/>
      <c r="BH399" s="312"/>
      <c r="BI399" s="312"/>
      <c r="BJ399" s="312"/>
      <c r="BK399" s="312"/>
      <c r="BL399" s="312"/>
      <c r="BM399" s="312"/>
      <c r="BN399" s="312"/>
      <c r="BO399" s="312"/>
      <c r="BP399" s="312"/>
      <c r="BQ399" s="312"/>
      <c r="BR399" s="312"/>
      <c r="BS399" s="312"/>
      <c r="BT399" s="312"/>
      <c r="BU399" s="312"/>
      <c r="BV399" s="312"/>
      <c r="BW399" s="312"/>
      <c r="BX399" s="312"/>
    </row>
    <row r="400" spans="1:76" ht="15" customHeight="1" x14ac:dyDescent="0.2">
      <c r="A400" s="705"/>
      <c r="B400" s="705"/>
      <c r="C400" s="705"/>
      <c r="D400" s="705"/>
      <c r="E400" s="705"/>
      <c r="F400" s="705"/>
      <c r="G400" s="705"/>
      <c r="H400" s="705"/>
      <c r="I400" s="705"/>
      <c r="J400" s="705"/>
      <c r="K400" s="705"/>
      <c r="L400" s="705"/>
      <c r="M400" s="705"/>
      <c r="N400" s="705"/>
      <c r="O400" s="705"/>
      <c r="P400" s="705"/>
      <c r="Q400" s="705"/>
      <c r="R400" s="705"/>
      <c r="S400" s="705"/>
      <c r="T400" s="705"/>
      <c r="U400" s="705"/>
      <c r="V400" s="705"/>
      <c r="AX400" s="390"/>
      <c r="AY400" s="386"/>
      <c r="AZ400" s="705"/>
      <c r="BA400" s="312"/>
      <c r="BB400" s="312"/>
      <c r="BC400" s="312"/>
      <c r="BD400" s="312"/>
      <c r="BE400" s="312"/>
      <c r="BF400" s="312"/>
      <c r="BG400" s="312"/>
      <c r="BH400" s="312"/>
      <c r="BI400" s="312"/>
      <c r="BJ400" s="312"/>
      <c r="BK400" s="312"/>
      <c r="BL400" s="312"/>
      <c r="BM400" s="312"/>
      <c r="BN400" s="312"/>
      <c r="BO400" s="312"/>
      <c r="BP400" s="312"/>
      <c r="BQ400" s="312"/>
      <c r="BR400" s="312"/>
      <c r="BS400" s="312"/>
      <c r="BT400" s="312"/>
      <c r="BU400" s="312"/>
      <c r="BV400" s="312"/>
      <c r="BW400" s="312"/>
      <c r="BX400" s="312"/>
    </row>
    <row r="401" spans="1:76" ht="15" customHeight="1" x14ac:dyDescent="0.2">
      <c r="A401" s="705"/>
      <c r="B401" s="705"/>
      <c r="C401" s="705"/>
      <c r="D401" s="705"/>
      <c r="E401" s="705"/>
      <c r="F401" s="705"/>
      <c r="G401" s="705"/>
      <c r="H401" s="705"/>
      <c r="I401" s="705"/>
      <c r="J401" s="705"/>
      <c r="K401" s="705"/>
      <c r="L401" s="705"/>
      <c r="M401" s="705"/>
      <c r="N401" s="705"/>
      <c r="O401" s="705"/>
      <c r="P401" s="705"/>
      <c r="Q401" s="705"/>
      <c r="R401" s="705"/>
      <c r="S401" s="705"/>
      <c r="T401" s="705"/>
      <c r="U401" s="705"/>
      <c r="V401" s="705"/>
      <c r="AX401" s="390"/>
      <c r="AY401" s="386"/>
      <c r="AZ401" s="705"/>
      <c r="BA401" s="312"/>
      <c r="BB401" s="312"/>
      <c r="BC401" s="312"/>
      <c r="BD401" s="312"/>
      <c r="BE401" s="312"/>
      <c r="BF401" s="312"/>
      <c r="BG401" s="312"/>
      <c r="BH401" s="312"/>
      <c r="BI401" s="312"/>
      <c r="BJ401" s="312"/>
      <c r="BK401" s="312"/>
      <c r="BL401" s="312"/>
      <c r="BM401" s="312"/>
      <c r="BN401" s="312"/>
      <c r="BO401" s="312"/>
      <c r="BP401" s="312"/>
      <c r="BQ401" s="312"/>
      <c r="BR401" s="312"/>
      <c r="BS401" s="312"/>
      <c r="BT401" s="312"/>
      <c r="BU401" s="312"/>
      <c r="BV401" s="312"/>
      <c r="BW401" s="312"/>
      <c r="BX401" s="312"/>
    </row>
    <row r="402" spans="1:76" ht="15" customHeight="1" x14ac:dyDescent="0.2">
      <c r="A402" s="705"/>
      <c r="B402" s="705"/>
      <c r="C402" s="705"/>
      <c r="D402" s="705"/>
      <c r="E402" s="705"/>
      <c r="F402" s="705"/>
      <c r="G402" s="705"/>
      <c r="H402" s="705"/>
      <c r="I402" s="705"/>
      <c r="J402" s="705"/>
      <c r="K402" s="705"/>
      <c r="L402" s="705"/>
      <c r="M402" s="705"/>
      <c r="N402" s="705"/>
      <c r="O402" s="705"/>
      <c r="P402" s="705"/>
      <c r="Q402" s="705"/>
      <c r="R402" s="705"/>
      <c r="S402" s="705"/>
      <c r="T402" s="705"/>
      <c r="U402" s="705"/>
      <c r="V402" s="705"/>
      <c r="AX402" s="390"/>
      <c r="AY402" s="386"/>
      <c r="AZ402" s="705"/>
      <c r="BA402" s="312"/>
      <c r="BB402" s="312"/>
      <c r="BC402" s="312"/>
      <c r="BD402" s="312"/>
      <c r="BE402" s="312"/>
      <c r="BF402" s="312"/>
      <c r="BG402" s="312"/>
      <c r="BH402" s="312"/>
      <c r="BI402" s="312"/>
      <c r="BJ402" s="312"/>
      <c r="BK402" s="312"/>
      <c r="BL402" s="312"/>
      <c r="BM402" s="312"/>
      <c r="BN402" s="312"/>
      <c r="BO402" s="312"/>
      <c r="BP402" s="312"/>
      <c r="BQ402" s="312"/>
      <c r="BR402" s="312"/>
      <c r="BS402" s="312"/>
      <c r="BT402" s="312"/>
      <c r="BU402" s="312"/>
      <c r="BV402" s="312"/>
      <c r="BW402" s="312"/>
      <c r="BX402" s="312"/>
    </row>
    <row r="403" spans="1:76" ht="15" customHeight="1" x14ac:dyDescent="0.2">
      <c r="A403" s="705"/>
      <c r="B403" s="705"/>
      <c r="C403" s="705"/>
      <c r="D403" s="705"/>
      <c r="E403" s="705"/>
      <c r="F403" s="705"/>
      <c r="G403" s="705"/>
      <c r="H403" s="705"/>
      <c r="I403" s="705"/>
      <c r="J403" s="705"/>
      <c r="K403" s="705"/>
      <c r="L403" s="705"/>
      <c r="M403" s="705"/>
      <c r="N403" s="705"/>
      <c r="O403" s="705"/>
      <c r="P403" s="705"/>
      <c r="Q403" s="705"/>
      <c r="R403" s="705"/>
      <c r="S403" s="705"/>
      <c r="T403" s="705"/>
      <c r="U403" s="705"/>
      <c r="V403" s="705"/>
      <c r="AX403" s="390"/>
      <c r="AY403" s="386"/>
      <c r="AZ403" s="705"/>
      <c r="BA403" s="312"/>
      <c r="BB403" s="312"/>
      <c r="BC403" s="312"/>
      <c r="BD403" s="312"/>
      <c r="BE403" s="312"/>
      <c r="BF403" s="312"/>
      <c r="BG403" s="312"/>
      <c r="BH403" s="312"/>
      <c r="BI403" s="312"/>
      <c r="BJ403" s="312"/>
      <c r="BK403" s="312"/>
      <c r="BL403" s="312"/>
      <c r="BM403" s="312"/>
      <c r="BN403" s="312"/>
      <c r="BO403" s="312"/>
      <c r="BP403" s="312"/>
      <c r="BQ403" s="312"/>
      <c r="BR403" s="312"/>
      <c r="BS403" s="312"/>
      <c r="BT403" s="312"/>
      <c r="BU403" s="312"/>
      <c r="BV403" s="312"/>
      <c r="BW403" s="312"/>
      <c r="BX403" s="312"/>
    </row>
    <row r="404" spans="1:76" ht="15" customHeight="1" x14ac:dyDescent="0.2">
      <c r="A404" s="705"/>
      <c r="B404" s="705"/>
      <c r="C404" s="705"/>
      <c r="D404" s="705"/>
      <c r="E404" s="705"/>
      <c r="F404" s="705"/>
      <c r="G404" s="705"/>
      <c r="H404" s="705"/>
      <c r="I404" s="705"/>
      <c r="J404" s="705"/>
      <c r="K404" s="705"/>
      <c r="L404" s="705"/>
      <c r="M404" s="705"/>
      <c r="N404" s="705"/>
      <c r="O404" s="705"/>
      <c r="P404" s="705"/>
      <c r="Q404" s="705"/>
      <c r="R404" s="705"/>
      <c r="S404" s="705"/>
      <c r="T404" s="705"/>
      <c r="U404" s="705"/>
      <c r="V404" s="705"/>
      <c r="AX404" s="390"/>
      <c r="AY404" s="386"/>
      <c r="AZ404" s="705"/>
      <c r="BA404" s="312"/>
      <c r="BB404" s="312"/>
      <c r="BC404" s="312"/>
      <c r="BD404" s="312"/>
      <c r="BE404" s="312"/>
      <c r="BF404" s="312"/>
      <c r="BG404" s="312"/>
      <c r="BH404" s="312"/>
      <c r="BI404" s="312"/>
      <c r="BJ404" s="312"/>
      <c r="BK404" s="312"/>
      <c r="BL404" s="312"/>
      <c r="BM404" s="312"/>
      <c r="BN404" s="312"/>
      <c r="BO404" s="312"/>
      <c r="BP404" s="312"/>
      <c r="BQ404" s="312"/>
      <c r="BR404" s="312"/>
      <c r="BS404" s="312"/>
      <c r="BT404" s="312"/>
      <c r="BU404" s="312"/>
      <c r="BV404" s="312"/>
      <c r="BW404" s="312"/>
      <c r="BX404" s="312"/>
    </row>
    <row r="405" spans="1:76" ht="15" customHeight="1" x14ac:dyDescent="0.2">
      <c r="A405" s="705"/>
      <c r="B405" s="705"/>
      <c r="C405" s="705"/>
      <c r="D405" s="705"/>
      <c r="E405" s="705"/>
      <c r="F405" s="705"/>
      <c r="G405" s="705"/>
      <c r="H405" s="705"/>
      <c r="I405" s="705"/>
      <c r="J405" s="705"/>
      <c r="K405" s="705"/>
      <c r="L405" s="705"/>
      <c r="M405" s="705"/>
      <c r="N405" s="705"/>
      <c r="O405" s="705"/>
      <c r="P405" s="705"/>
      <c r="Q405" s="705"/>
      <c r="R405" s="705"/>
      <c r="S405" s="705"/>
      <c r="T405" s="705"/>
      <c r="U405" s="705"/>
      <c r="V405" s="705"/>
      <c r="AX405" s="390"/>
      <c r="AY405" s="386"/>
      <c r="AZ405" s="705"/>
      <c r="BA405" s="312"/>
      <c r="BB405" s="312"/>
      <c r="BC405" s="312"/>
      <c r="BD405" s="312"/>
      <c r="BE405" s="312"/>
      <c r="BF405" s="312"/>
      <c r="BG405" s="312"/>
      <c r="BH405" s="312"/>
      <c r="BI405" s="312"/>
      <c r="BJ405" s="312"/>
      <c r="BK405" s="312"/>
      <c r="BL405" s="312"/>
      <c r="BM405" s="312"/>
      <c r="BN405" s="312"/>
      <c r="BO405" s="312"/>
      <c r="BP405" s="312"/>
      <c r="BQ405" s="312"/>
      <c r="BR405" s="312"/>
      <c r="BS405" s="312"/>
      <c r="BT405" s="312"/>
      <c r="BU405" s="312"/>
      <c r="BV405" s="312"/>
      <c r="BW405" s="312"/>
      <c r="BX405" s="312"/>
    </row>
    <row r="406" spans="1:76" ht="15" customHeight="1" x14ac:dyDescent="0.2">
      <c r="A406" s="705"/>
      <c r="B406" s="705"/>
      <c r="C406" s="705"/>
      <c r="D406" s="705"/>
      <c r="E406" s="705"/>
      <c r="F406" s="705"/>
      <c r="G406" s="705"/>
      <c r="H406" s="705"/>
      <c r="I406" s="705"/>
      <c r="J406" s="705"/>
      <c r="K406" s="705"/>
      <c r="L406" s="705"/>
      <c r="M406" s="705"/>
      <c r="N406" s="705"/>
      <c r="O406" s="705"/>
      <c r="P406" s="705"/>
      <c r="Q406" s="705"/>
      <c r="R406" s="705"/>
      <c r="S406" s="705"/>
      <c r="T406" s="705"/>
      <c r="U406" s="705"/>
      <c r="V406" s="705"/>
      <c r="AX406" s="390"/>
      <c r="AY406" s="386"/>
      <c r="AZ406" s="705"/>
      <c r="BA406" s="312"/>
      <c r="BB406" s="312"/>
      <c r="BC406" s="312"/>
      <c r="BD406" s="312"/>
      <c r="BE406" s="312"/>
      <c r="BF406" s="312"/>
      <c r="BG406" s="312"/>
      <c r="BH406" s="312"/>
      <c r="BI406" s="312"/>
      <c r="BJ406" s="312"/>
      <c r="BK406" s="312"/>
      <c r="BL406" s="312"/>
      <c r="BM406" s="312"/>
      <c r="BN406" s="312"/>
      <c r="BO406" s="312"/>
      <c r="BP406" s="312"/>
      <c r="BQ406" s="312"/>
      <c r="BR406" s="312"/>
      <c r="BS406" s="312"/>
      <c r="BT406" s="312"/>
      <c r="BU406" s="312"/>
      <c r="BV406" s="312"/>
      <c r="BW406" s="312"/>
      <c r="BX406" s="312"/>
    </row>
    <row r="407" spans="1:76" ht="15" customHeight="1" x14ac:dyDescent="0.2">
      <c r="A407" s="705"/>
      <c r="B407" s="705"/>
      <c r="C407" s="705"/>
      <c r="D407" s="705"/>
      <c r="E407" s="705"/>
      <c r="F407" s="705"/>
      <c r="G407" s="705"/>
      <c r="H407" s="705"/>
      <c r="I407" s="705"/>
      <c r="J407" s="705"/>
      <c r="K407" s="705"/>
      <c r="L407" s="705"/>
      <c r="M407" s="705"/>
      <c r="N407" s="705"/>
      <c r="O407" s="705"/>
      <c r="P407" s="705"/>
      <c r="Q407" s="705"/>
      <c r="R407" s="705"/>
      <c r="S407" s="705"/>
      <c r="T407" s="705"/>
      <c r="U407" s="705"/>
      <c r="V407" s="705"/>
      <c r="AX407" s="390"/>
      <c r="AY407" s="386"/>
      <c r="AZ407" s="705"/>
      <c r="BA407" s="312"/>
      <c r="BB407" s="312"/>
      <c r="BC407" s="312"/>
      <c r="BD407" s="312"/>
      <c r="BE407" s="312"/>
      <c r="BF407" s="312"/>
      <c r="BG407" s="312"/>
      <c r="BH407" s="312"/>
      <c r="BI407" s="312"/>
      <c r="BJ407" s="312"/>
      <c r="BK407" s="312"/>
      <c r="BL407" s="312"/>
      <c r="BM407" s="312"/>
      <c r="BN407" s="312"/>
      <c r="BO407" s="312"/>
      <c r="BP407" s="312"/>
      <c r="BQ407" s="312"/>
      <c r="BR407" s="312"/>
      <c r="BS407" s="312"/>
      <c r="BT407" s="312"/>
      <c r="BU407" s="312"/>
      <c r="BV407" s="312"/>
      <c r="BW407" s="312"/>
      <c r="BX407" s="312"/>
    </row>
    <row r="408" spans="1:76" ht="15" customHeight="1" x14ac:dyDescent="0.2">
      <c r="A408" s="705"/>
      <c r="B408" s="705"/>
      <c r="C408" s="705"/>
      <c r="D408" s="705"/>
      <c r="E408" s="705"/>
      <c r="F408" s="705"/>
      <c r="G408" s="705"/>
      <c r="H408" s="705"/>
      <c r="I408" s="705"/>
      <c r="J408" s="705"/>
      <c r="K408" s="705"/>
      <c r="L408" s="705"/>
      <c r="M408" s="705"/>
      <c r="N408" s="705"/>
      <c r="O408" s="705"/>
      <c r="P408" s="705"/>
      <c r="Q408" s="705"/>
      <c r="R408" s="705"/>
      <c r="S408" s="705"/>
      <c r="T408" s="705"/>
      <c r="U408" s="705"/>
      <c r="V408" s="705"/>
      <c r="AX408" s="390"/>
      <c r="AY408" s="386"/>
      <c r="AZ408" s="705"/>
      <c r="BA408" s="312"/>
      <c r="BB408" s="312"/>
      <c r="BC408" s="312"/>
      <c r="BD408" s="312"/>
      <c r="BE408" s="312"/>
      <c r="BF408" s="312"/>
      <c r="BG408" s="312"/>
      <c r="BH408" s="312"/>
      <c r="BI408" s="312"/>
      <c r="BJ408" s="312"/>
      <c r="BK408" s="312"/>
      <c r="BL408" s="312"/>
      <c r="BM408" s="312"/>
      <c r="BN408" s="312"/>
      <c r="BO408" s="312"/>
      <c r="BP408" s="312"/>
      <c r="BQ408" s="312"/>
      <c r="BR408" s="312"/>
      <c r="BS408" s="312"/>
      <c r="BT408" s="312"/>
      <c r="BU408" s="312"/>
      <c r="BV408" s="312"/>
      <c r="BW408" s="312"/>
      <c r="BX408" s="312"/>
    </row>
    <row r="409" spans="1:76" ht="15" customHeight="1" x14ac:dyDescent="0.2">
      <c r="A409" s="705"/>
      <c r="B409" s="705"/>
      <c r="C409" s="705"/>
      <c r="D409" s="705"/>
      <c r="E409" s="705"/>
      <c r="F409" s="705"/>
      <c r="G409" s="705"/>
      <c r="H409" s="705"/>
      <c r="I409" s="705"/>
      <c r="J409" s="705"/>
      <c r="K409" s="705"/>
      <c r="L409" s="705"/>
      <c r="M409" s="705"/>
      <c r="N409" s="705"/>
      <c r="O409" s="705"/>
      <c r="P409" s="705"/>
      <c r="Q409" s="705"/>
      <c r="R409" s="705"/>
      <c r="S409" s="705"/>
      <c r="T409" s="705"/>
      <c r="U409" s="705"/>
      <c r="V409" s="705"/>
      <c r="AX409" s="390"/>
      <c r="AY409" s="386"/>
      <c r="AZ409" s="705"/>
      <c r="BA409" s="312"/>
      <c r="BB409" s="312"/>
      <c r="BC409" s="312"/>
      <c r="BD409" s="312"/>
      <c r="BE409" s="312"/>
      <c r="BF409" s="312"/>
      <c r="BG409" s="312"/>
      <c r="BH409" s="312"/>
      <c r="BI409" s="312"/>
      <c r="BJ409" s="312"/>
      <c r="BK409" s="312"/>
      <c r="BL409" s="312"/>
      <c r="BM409" s="312"/>
      <c r="BN409" s="312"/>
      <c r="BO409" s="312"/>
      <c r="BP409" s="312"/>
      <c r="BQ409" s="312"/>
      <c r="BR409" s="312"/>
      <c r="BS409" s="312"/>
      <c r="BT409" s="312"/>
      <c r="BU409" s="312"/>
      <c r="BV409" s="312"/>
      <c r="BW409" s="312"/>
      <c r="BX409" s="312"/>
    </row>
    <row r="410" spans="1:76" ht="15" customHeight="1" x14ac:dyDescent="0.2">
      <c r="A410" s="705"/>
      <c r="B410" s="705"/>
      <c r="C410" s="705"/>
      <c r="D410" s="705"/>
      <c r="E410" s="705"/>
      <c r="F410" s="705"/>
      <c r="G410" s="705"/>
      <c r="H410" s="705"/>
      <c r="I410" s="705"/>
      <c r="J410" s="705"/>
      <c r="K410" s="705"/>
      <c r="L410" s="705"/>
      <c r="M410" s="705"/>
      <c r="N410" s="705"/>
      <c r="O410" s="705"/>
      <c r="P410" s="705"/>
      <c r="Q410" s="705"/>
      <c r="R410" s="705"/>
      <c r="S410" s="705"/>
      <c r="T410" s="705"/>
      <c r="U410" s="705"/>
      <c r="V410" s="705"/>
      <c r="AX410" s="390"/>
      <c r="AY410" s="386"/>
      <c r="AZ410" s="705"/>
      <c r="BA410" s="312"/>
      <c r="BB410" s="312"/>
      <c r="BC410" s="312"/>
      <c r="BD410" s="312"/>
      <c r="BE410" s="312"/>
      <c r="BF410" s="312"/>
      <c r="BG410" s="312"/>
      <c r="BH410" s="312"/>
      <c r="BI410" s="312"/>
      <c r="BJ410" s="312"/>
      <c r="BK410" s="312"/>
      <c r="BL410" s="312"/>
      <c r="BM410" s="312"/>
      <c r="BN410" s="312"/>
      <c r="BO410" s="312"/>
      <c r="BP410" s="312"/>
      <c r="BQ410" s="312"/>
      <c r="BR410" s="312"/>
      <c r="BS410" s="312"/>
      <c r="BT410" s="312"/>
      <c r="BU410" s="312"/>
      <c r="BV410" s="312"/>
      <c r="BW410" s="312"/>
      <c r="BX410" s="312"/>
    </row>
    <row r="411" spans="1:76" ht="15" customHeight="1" x14ac:dyDescent="0.2">
      <c r="A411" s="705"/>
      <c r="B411" s="705"/>
      <c r="C411" s="705"/>
      <c r="D411" s="705"/>
      <c r="E411" s="705"/>
      <c r="F411" s="705"/>
      <c r="G411" s="705"/>
      <c r="H411" s="705"/>
      <c r="I411" s="705"/>
      <c r="J411" s="705"/>
      <c r="K411" s="705"/>
      <c r="L411" s="705"/>
      <c r="M411" s="705"/>
      <c r="N411" s="705"/>
      <c r="O411" s="705"/>
      <c r="P411" s="705"/>
      <c r="Q411" s="705"/>
      <c r="R411" s="705"/>
      <c r="S411" s="705"/>
      <c r="T411" s="705"/>
      <c r="U411" s="705"/>
      <c r="V411" s="705"/>
      <c r="AX411" s="390"/>
      <c r="AY411" s="386"/>
      <c r="AZ411" s="705"/>
      <c r="BA411" s="312"/>
      <c r="BB411" s="312"/>
      <c r="BC411" s="312"/>
      <c r="BD411" s="312"/>
      <c r="BE411" s="312"/>
      <c r="BF411" s="312"/>
      <c r="BG411" s="312"/>
      <c r="BH411" s="312"/>
      <c r="BI411" s="312"/>
      <c r="BJ411" s="312"/>
      <c r="BK411" s="312"/>
      <c r="BL411" s="312"/>
      <c r="BM411" s="312"/>
      <c r="BN411" s="312"/>
      <c r="BO411" s="312"/>
      <c r="BP411" s="312"/>
      <c r="BQ411" s="312"/>
      <c r="BR411" s="312"/>
      <c r="BS411" s="312"/>
      <c r="BT411" s="312"/>
      <c r="BU411" s="312"/>
      <c r="BV411" s="312"/>
      <c r="BW411" s="312"/>
      <c r="BX411" s="312"/>
    </row>
    <row r="412" spans="1:76" ht="15" customHeight="1" x14ac:dyDescent="0.2">
      <c r="A412" s="705"/>
      <c r="B412" s="705"/>
      <c r="C412" s="705"/>
      <c r="D412" s="705"/>
      <c r="E412" s="705"/>
      <c r="F412" s="705"/>
      <c r="G412" s="705"/>
      <c r="H412" s="705"/>
      <c r="I412" s="705"/>
      <c r="J412" s="705"/>
      <c r="K412" s="705"/>
      <c r="L412" s="705"/>
      <c r="M412" s="705"/>
      <c r="N412" s="705"/>
      <c r="O412" s="705"/>
      <c r="P412" s="705"/>
      <c r="Q412" s="705"/>
      <c r="R412" s="705"/>
      <c r="S412" s="705"/>
      <c r="T412" s="705"/>
      <c r="U412" s="705"/>
      <c r="V412" s="705"/>
      <c r="AX412" s="390"/>
      <c r="AY412" s="386"/>
      <c r="AZ412" s="705"/>
      <c r="BA412" s="312"/>
      <c r="BB412" s="312"/>
      <c r="BC412" s="312"/>
      <c r="BD412" s="312"/>
      <c r="BE412" s="312"/>
      <c r="BF412" s="312"/>
      <c r="BG412" s="312"/>
      <c r="BH412" s="312"/>
      <c r="BI412" s="312"/>
      <c r="BJ412" s="312"/>
      <c r="BK412" s="312"/>
      <c r="BL412" s="312"/>
      <c r="BM412" s="312"/>
      <c r="BN412" s="312"/>
      <c r="BO412" s="312"/>
      <c r="BP412" s="312"/>
      <c r="BQ412" s="312"/>
      <c r="BR412" s="312"/>
      <c r="BS412" s="312"/>
      <c r="BT412" s="312"/>
      <c r="BU412" s="312"/>
      <c r="BV412" s="312"/>
      <c r="BW412" s="312"/>
      <c r="BX412" s="312"/>
    </row>
    <row r="413" spans="1:76" ht="15" customHeight="1" x14ac:dyDescent="0.2">
      <c r="A413" s="705"/>
      <c r="B413" s="705"/>
      <c r="C413" s="705"/>
      <c r="D413" s="705"/>
      <c r="E413" s="705"/>
      <c r="F413" s="705"/>
      <c r="G413" s="705"/>
      <c r="H413" s="705"/>
      <c r="I413" s="705"/>
      <c r="J413" s="705"/>
      <c r="K413" s="705"/>
      <c r="L413" s="705"/>
      <c r="M413" s="705"/>
      <c r="N413" s="705"/>
      <c r="O413" s="705"/>
      <c r="P413" s="705"/>
      <c r="Q413" s="705"/>
      <c r="R413" s="705"/>
      <c r="S413" s="705"/>
      <c r="T413" s="705"/>
      <c r="U413" s="705"/>
      <c r="V413" s="705"/>
      <c r="AX413" s="390"/>
      <c r="AY413" s="386"/>
      <c r="AZ413" s="705"/>
      <c r="BA413" s="312"/>
      <c r="BB413" s="312"/>
      <c r="BC413" s="312"/>
      <c r="BD413" s="312"/>
      <c r="BE413" s="312"/>
      <c r="BF413" s="312"/>
      <c r="BG413" s="312"/>
      <c r="BH413" s="312"/>
      <c r="BI413" s="312"/>
      <c r="BJ413" s="312"/>
      <c r="BK413" s="312"/>
      <c r="BL413" s="312"/>
      <c r="BM413" s="312"/>
      <c r="BN413" s="312"/>
      <c r="BO413" s="312"/>
      <c r="BP413" s="312"/>
      <c r="BQ413" s="312"/>
      <c r="BR413" s="312"/>
      <c r="BS413" s="312"/>
      <c r="BT413" s="312"/>
      <c r="BU413" s="312"/>
      <c r="BV413" s="312"/>
      <c r="BW413" s="312"/>
      <c r="BX413" s="312"/>
    </row>
    <row r="414" spans="1:76" ht="15" customHeight="1" x14ac:dyDescent="0.2">
      <c r="A414" s="705"/>
      <c r="B414" s="705"/>
      <c r="C414" s="705"/>
      <c r="D414" s="705"/>
      <c r="E414" s="705"/>
      <c r="F414" s="705"/>
      <c r="G414" s="705"/>
      <c r="H414" s="705"/>
      <c r="I414" s="705"/>
      <c r="J414" s="705"/>
      <c r="K414" s="705"/>
      <c r="L414" s="705"/>
      <c r="M414" s="705"/>
      <c r="N414" s="705"/>
      <c r="O414" s="705"/>
      <c r="P414" s="705"/>
      <c r="Q414" s="705"/>
      <c r="R414" s="705"/>
      <c r="S414" s="705"/>
      <c r="T414" s="705"/>
      <c r="U414" s="705"/>
      <c r="V414" s="705"/>
      <c r="AX414" s="390"/>
      <c r="AY414" s="386"/>
      <c r="AZ414" s="705"/>
      <c r="BA414" s="312"/>
      <c r="BB414" s="312"/>
      <c r="BC414" s="312"/>
      <c r="BD414" s="312"/>
      <c r="BE414" s="312"/>
      <c r="BF414" s="312"/>
      <c r="BG414" s="312"/>
      <c r="BH414" s="312"/>
      <c r="BI414" s="312"/>
      <c r="BJ414" s="312"/>
      <c r="BK414" s="312"/>
      <c r="BL414" s="312"/>
      <c r="BM414" s="312"/>
      <c r="BN414" s="312"/>
      <c r="BO414" s="312"/>
      <c r="BP414" s="312"/>
      <c r="BQ414" s="312"/>
      <c r="BR414" s="312"/>
      <c r="BS414" s="312"/>
      <c r="BT414" s="312"/>
      <c r="BU414" s="312"/>
      <c r="BV414" s="312"/>
      <c r="BW414" s="312"/>
      <c r="BX414" s="312"/>
    </row>
    <row r="415" spans="1:76" ht="15" customHeight="1" x14ac:dyDescent="0.2">
      <c r="A415" s="705"/>
      <c r="B415" s="705"/>
      <c r="C415" s="705"/>
      <c r="D415" s="705"/>
      <c r="E415" s="705"/>
      <c r="F415" s="705"/>
      <c r="G415" s="705"/>
      <c r="H415" s="705"/>
      <c r="I415" s="705"/>
      <c r="J415" s="705"/>
      <c r="K415" s="705"/>
      <c r="L415" s="705"/>
      <c r="M415" s="705"/>
      <c r="N415" s="705"/>
      <c r="O415" s="705"/>
      <c r="P415" s="705"/>
      <c r="Q415" s="705"/>
      <c r="R415" s="705"/>
      <c r="S415" s="705"/>
      <c r="T415" s="705"/>
      <c r="U415" s="705"/>
      <c r="V415" s="705"/>
      <c r="AX415" s="390"/>
      <c r="AY415" s="386"/>
      <c r="AZ415" s="705"/>
      <c r="BA415" s="312"/>
      <c r="BB415" s="312"/>
      <c r="BC415" s="312"/>
      <c r="BD415" s="312"/>
      <c r="BE415" s="312"/>
      <c r="BF415" s="312"/>
      <c r="BG415" s="312"/>
      <c r="BH415" s="312"/>
      <c r="BI415" s="312"/>
      <c r="BJ415" s="312"/>
      <c r="BK415" s="312"/>
      <c r="BL415" s="312"/>
      <c r="BM415" s="312"/>
      <c r="BN415" s="312"/>
      <c r="BO415" s="312"/>
      <c r="BP415" s="312"/>
      <c r="BQ415" s="312"/>
      <c r="BR415" s="312"/>
      <c r="BS415" s="312"/>
      <c r="BT415" s="312"/>
      <c r="BU415" s="312"/>
      <c r="BV415" s="312"/>
      <c r="BW415" s="312"/>
      <c r="BX415" s="312"/>
    </row>
    <row r="416" spans="1:76" ht="15" customHeight="1" x14ac:dyDescent="0.2">
      <c r="A416" s="705"/>
      <c r="B416" s="705"/>
      <c r="C416" s="705"/>
      <c r="D416" s="705"/>
      <c r="E416" s="705"/>
      <c r="F416" s="705"/>
      <c r="G416" s="705"/>
      <c r="H416" s="705"/>
      <c r="I416" s="705"/>
      <c r="J416" s="705"/>
      <c r="K416" s="705"/>
      <c r="L416" s="705"/>
      <c r="M416" s="705"/>
      <c r="N416" s="705"/>
      <c r="O416" s="705"/>
      <c r="P416" s="705"/>
      <c r="Q416" s="705"/>
      <c r="R416" s="705"/>
      <c r="S416" s="705"/>
      <c r="T416" s="705"/>
      <c r="U416" s="705"/>
      <c r="V416" s="705"/>
      <c r="AX416" s="390"/>
      <c r="AY416" s="386"/>
      <c r="AZ416" s="705"/>
      <c r="BA416" s="312"/>
      <c r="BB416" s="312"/>
      <c r="BC416" s="312"/>
      <c r="BD416" s="312"/>
      <c r="BE416" s="312"/>
      <c r="BF416" s="312"/>
      <c r="BG416" s="312"/>
      <c r="BH416" s="312"/>
      <c r="BI416" s="312"/>
      <c r="BJ416" s="312"/>
      <c r="BK416" s="312"/>
      <c r="BL416" s="312"/>
      <c r="BM416" s="312"/>
      <c r="BN416" s="312"/>
      <c r="BO416" s="312"/>
      <c r="BP416" s="312"/>
      <c r="BQ416" s="312"/>
      <c r="BR416" s="312"/>
      <c r="BS416" s="312"/>
      <c r="BT416" s="312"/>
      <c r="BU416" s="312"/>
      <c r="BV416" s="312"/>
      <c r="BW416" s="312"/>
      <c r="BX416" s="312"/>
    </row>
    <row r="417" spans="1:80" ht="15" customHeight="1" x14ac:dyDescent="0.2">
      <c r="A417" s="705"/>
      <c r="B417" s="705"/>
      <c r="C417" s="705"/>
      <c r="D417" s="705"/>
      <c r="E417" s="705"/>
      <c r="F417" s="705"/>
      <c r="G417" s="705"/>
      <c r="H417" s="705"/>
      <c r="I417" s="705"/>
      <c r="J417" s="705"/>
      <c r="K417" s="705"/>
      <c r="L417" s="705"/>
      <c r="M417" s="705"/>
      <c r="N417" s="705"/>
      <c r="O417" s="705"/>
      <c r="P417" s="705"/>
      <c r="Q417" s="705"/>
      <c r="R417" s="705"/>
      <c r="S417" s="705"/>
      <c r="T417" s="705"/>
      <c r="U417" s="705"/>
      <c r="V417" s="705"/>
      <c r="AX417" s="390"/>
      <c r="AY417" s="386"/>
      <c r="AZ417" s="705"/>
      <c r="BA417" s="312"/>
      <c r="BB417" s="312"/>
      <c r="BC417" s="312"/>
      <c r="BD417" s="312"/>
      <c r="BE417" s="312"/>
      <c r="BF417" s="312"/>
      <c r="BG417" s="312"/>
      <c r="BH417" s="312"/>
      <c r="BI417" s="312"/>
      <c r="BJ417" s="312"/>
      <c r="BK417" s="312"/>
      <c r="BL417" s="312"/>
      <c r="BM417" s="312"/>
      <c r="BN417" s="312"/>
      <c r="BO417" s="312"/>
      <c r="BP417" s="312"/>
      <c r="BQ417" s="312"/>
      <c r="BR417" s="312"/>
      <c r="BS417" s="312"/>
      <c r="BT417" s="312"/>
      <c r="BU417" s="312"/>
      <c r="BV417" s="312"/>
      <c r="BW417" s="312"/>
      <c r="BX417" s="312"/>
    </row>
    <row r="418" spans="1:80" ht="15" customHeight="1" x14ac:dyDescent="0.2">
      <c r="A418" s="705"/>
      <c r="B418" s="705"/>
      <c r="C418" s="705"/>
      <c r="D418" s="705"/>
      <c r="E418" s="705"/>
      <c r="F418" s="705"/>
      <c r="G418" s="705"/>
      <c r="H418" s="705"/>
      <c r="I418" s="705"/>
      <c r="J418" s="705"/>
      <c r="K418" s="705"/>
      <c r="L418" s="705"/>
      <c r="M418" s="705"/>
      <c r="N418" s="705"/>
      <c r="O418" s="705"/>
      <c r="P418" s="705"/>
      <c r="Q418" s="705"/>
      <c r="R418" s="705"/>
      <c r="S418" s="705"/>
      <c r="T418" s="705"/>
      <c r="U418" s="705"/>
      <c r="V418" s="705"/>
      <c r="AX418" s="390"/>
      <c r="AY418" s="386"/>
      <c r="AZ418" s="705"/>
      <c r="BA418" s="312"/>
      <c r="BB418" s="312"/>
      <c r="BC418" s="312"/>
      <c r="BD418" s="312"/>
      <c r="BE418" s="312"/>
      <c r="BF418" s="312"/>
      <c r="BG418" s="312"/>
      <c r="BH418" s="312"/>
      <c r="BI418" s="312"/>
      <c r="BJ418" s="312"/>
      <c r="BK418" s="312"/>
      <c r="BL418" s="312"/>
      <c r="BM418" s="312"/>
      <c r="BN418" s="312"/>
      <c r="BO418" s="312"/>
      <c r="BP418" s="312"/>
      <c r="BQ418" s="312"/>
      <c r="BR418" s="312"/>
      <c r="BS418" s="312"/>
      <c r="BT418" s="312"/>
      <c r="BU418" s="312"/>
      <c r="BV418" s="312"/>
      <c r="BW418" s="312"/>
      <c r="BX418" s="312"/>
    </row>
    <row r="419" spans="1:80" ht="15" customHeight="1" x14ac:dyDescent="0.2">
      <c r="A419" s="705"/>
      <c r="B419" s="705"/>
      <c r="C419" s="705"/>
      <c r="D419" s="705"/>
      <c r="E419" s="705"/>
      <c r="F419" s="705"/>
      <c r="G419" s="705"/>
      <c r="H419" s="705"/>
      <c r="I419" s="705"/>
      <c r="J419" s="705"/>
      <c r="K419" s="705"/>
      <c r="L419" s="705"/>
      <c r="M419" s="705"/>
      <c r="N419" s="705"/>
      <c r="O419" s="705"/>
      <c r="P419" s="705"/>
      <c r="Q419" s="705"/>
      <c r="R419" s="705"/>
      <c r="S419" s="705"/>
      <c r="T419" s="705"/>
      <c r="U419" s="705"/>
      <c r="V419" s="705"/>
      <c r="AX419" s="390"/>
      <c r="AY419" s="386"/>
    </row>
    <row r="420" spans="1:80" ht="15" customHeight="1" x14ac:dyDescent="0.2">
      <c r="A420" s="705"/>
      <c r="B420" s="705"/>
      <c r="C420" s="705"/>
      <c r="D420" s="705"/>
      <c r="E420" s="705"/>
      <c r="F420" s="705"/>
      <c r="G420" s="705"/>
      <c r="H420" s="705"/>
      <c r="I420" s="705"/>
      <c r="J420" s="705"/>
      <c r="K420" s="705"/>
      <c r="L420" s="705"/>
      <c r="M420" s="705"/>
      <c r="N420" s="705"/>
      <c r="O420" s="705"/>
      <c r="P420" s="705"/>
      <c r="Q420" s="705"/>
      <c r="R420" s="705"/>
      <c r="S420" s="705"/>
      <c r="T420" s="705"/>
      <c r="U420" s="705"/>
      <c r="V420" s="705"/>
      <c r="AX420" s="390"/>
      <c r="AY420" s="386"/>
    </row>
    <row r="421" spans="1:80" ht="15" customHeight="1" x14ac:dyDescent="0.2">
      <c r="A421" s="705"/>
      <c r="B421" s="705"/>
      <c r="C421" s="705"/>
      <c r="D421" s="705"/>
      <c r="E421" s="705"/>
      <c r="F421" s="705"/>
      <c r="G421" s="705"/>
      <c r="H421" s="705"/>
      <c r="I421" s="705"/>
      <c r="J421" s="705"/>
      <c r="K421" s="705"/>
      <c r="L421" s="705"/>
      <c r="M421" s="705"/>
      <c r="N421" s="705"/>
      <c r="O421" s="705"/>
      <c r="P421" s="705"/>
      <c r="Q421" s="705"/>
      <c r="R421" s="705"/>
      <c r="S421" s="705"/>
      <c r="T421" s="705"/>
      <c r="U421" s="705"/>
      <c r="V421" s="705"/>
      <c r="AX421" s="390"/>
      <c r="AY421" s="386"/>
    </row>
    <row r="422" spans="1:80" ht="15" customHeight="1" x14ac:dyDescent="0.2">
      <c r="A422" s="705"/>
      <c r="B422" s="705"/>
      <c r="C422" s="705"/>
      <c r="D422" s="705"/>
      <c r="E422" s="705"/>
      <c r="F422" s="705"/>
      <c r="G422" s="705"/>
      <c r="H422" s="705"/>
      <c r="I422" s="705"/>
      <c r="J422" s="705"/>
      <c r="K422" s="705"/>
      <c r="L422" s="705"/>
      <c r="M422" s="705"/>
      <c r="N422" s="705"/>
      <c r="O422" s="705"/>
      <c r="P422" s="705"/>
      <c r="Q422" s="705"/>
      <c r="R422" s="705"/>
      <c r="S422" s="705"/>
      <c r="T422" s="705"/>
      <c r="U422" s="705"/>
      <c r="V422" s="705"/>
      <c r="AX422" s="390"/>
      <c r="AY422" s="386"/>
    </row>
    <row r="423" spans="1:80" ht="15" customHeight="1" x14ac:dyDescent="0.2">
      <c r="A423" s="705"/>
      <c r="B423" s="705"/>
      <c r="C423" s="705"/>
      <c r="D423" s="705"/>
      <c r="E423" s="705"/>
      <c r="F423" s="705"/>
      <c r="G423" s="705"/>
      <c r="H423" s="705"/>
      <c r="I423" s="705"/>
      <c r="J423" s="705"/>
      <c r="K423" s="705"/>
      <c r="L423" s="705"/>
      <c r="M423" s="705"/>
      <c r="N423" s="705"/>
      <c r="O423" s="705"/>
      <c r="P423" s="705"/>
      <c r="Q423" s="705"/>
      <c r="R423" s="705"/>
      <c r="S423" s="705"/>
      <c r="T423" s="705"/>
      <c r="U423" s="705"/>
      <c r="V423" s="705"/>
      <c r="AX423" s="390"/>
      <c r="AY423" s="386"/>
    </row>
    <row r="424" spans="1:80" s="314" customFormat="1" ht="15" customHeight="1" x14ac:dyDescent="0.2">
      <c r="A424" s="705"/>
      <c r="B424" s="705"/>
      <c r="C424" s="705"/>
      <c r="D424" s="705"/>
      <c r="E424" s="705"/>
      <c r="F424" s="705"/>
      <c r="G424" s="705"/>
      <c r="H424" s="705"/>
      <c r="I424" s="705"/>
      <c r="J424" s="705"/>
      <c r="K424" s="705"/>
      <c r="L424" s="705"/>
      <c r="M424" s="705"/>
      <c r="N424" s="705"/>
      <c r="O424" s="705"/>
      <c r="P424" s="705"/>
      <c r="Q424" s="705"/>
      <c r="R424" s="705"/>
      <c r="S424" s="705"/>
      <c r="T424" s="705"/>
      <c r="U424" s="705"/>
      <c r="V424" s="705"/>
      <c r="W424" s="347"/>
      <c r="X424" s="347"/>
      <c r="Y424" s="347"/>
      <c r="Z424" s="347"/>
      <c r="AA424" s="347"/>
      <c r="AB424" s="347"/>
      <c r="AC424" s="347"/>
      <c r="AD424" s="347"/>
      <c r="AE424" s="347"/>
      <c r="AF424" s="347"/>
      <c r="AG424" s="347"/>
      <c r="AH424" s="347"/>
      <c r="AI424" s="347"/>
      <c r="AJ424" s="347"/>
      <c r="AK424" s="347"/>
      <c r="AL424" s="347"/>
      <c r="AM424" s="347"/>
      <c r="AN424" s="347"/>
      <c r="AO424" s="347"/>
      <c r="AP424" s="347"/>
      <c r="AQ424" s="347"/>
      <c r="AR424" s="347"/>
      <c r="AS424" s="347"/>
      <c r="AT424" s="347"/>
      <c r="AU424" s="347"/>
      <c r="AV424" s="347"/>
      <c r="AW424" s="347"/>
      <c r="AX424" s="390"/>
      <c r="AY424" s="386"/>
      <c r="AZ424" s="202"/>
      <c r="BA424" s="704"/>
      <c r="BB424" s="704"/>
      <c r="BC424" s="704"/>
      <c r="BD424" s="704"/>
      <c r="BE424" s="704"/>
      <c r="BF424" s="704"/>
      <c r="BG424" s="704"/>
      <c r="BH424" s="704"/>
      <c r="BI424" s="704"/>
      <c r="BJ424" s="704"/>
      <c r="BK424" s="704"/>
      <c r="BL424" s="704"/>
      <c r="BM424" s="704"/>
      <c r="BN424" s="704"/>
      <c r="BO424" s="704"/>
      <c r="BP424" s="704"/>
      <c r="BQ424" s="704"/>
      <c r="BR424" s="704"/>
      <c r="BS424" s="704"/>
      <c r="BT424" s="704"/>
      <c r="BU424" s="704"/>
      <c r="BV424" s="704"/>
      <c r="BW424" s="704"/>
      <c r="BX424" s="704"/>
      <c r="BY424" s="704"/>
      <c r="BZ424" s="704"/>
      <c r="CA424" s="704"/>
      <c r="CB424" s="704"/>
    </row>
    <row r="425" spans="1:80" s="314" customFormat="1" ht="15" customHeight="1" x14ac:dyDescent="0.2">
      <c r="A425" s="705"/>
      <c r="B425" s="705"/>
      <c r="C425" s="705"/>
      <c r="D425" s="705"/>
      <c r="E425" s="705"/>
      <c r="F425" s="705"/>
      <c r="G425" s="705"/>
      <c r="H425" s="705"/>
      <c r="I425" s="705"/>
      <c r="J425" s="705"/>
      <c r="K425" s="705"/>
      <c r="L425" s="705"/>
      <c r="M425" s="705"/>
      <c r="N425" s="705"/>
      <c r="O425" s="705"/>
      <c r="P425" s="705"/>
      <c r="Q425" s="705"/>
      <c r="R425" s="705"/>
      <c r="S425" s="705"/>
      <c r="T425" s="705"/>
      <c r="U425" s="705"/>
      <c r="V425" s="705"/>
      <c r="W425" s="347"/>
      <c r="X425" s="347"/>
      <c r="Y425" s="347"/>
      <c r="Z425" s="347"/>
      <c r="AA425" s="347"/>
      <c r="AB425" s="347"/>
      <c r="AC425" s="347"/>
      <c r="AD425" s="347"/>
      <c r="AE425" s="347"/>
      <c r="AF425" s="347"/>
      <c r="AG425" s="347"/>
      <c r="AH425" s="347"/>
      <c r="AI425" s="347"/>
      <c r="AJ425" s="347"/>
      <c r="AK425" s="347"/>
      <c r="AL425" s="347"/>
      <c r="AM425" s="347"/>
      <c r="AN425" s="347"/>
      <c r="AO425" s="347"/>
      <c r="AP425" s="347"/>
      <c r="AQ425" s="347"/>
      <c r="AR425" s="347"/>
      <c r="AS425" s="347"/>
      <c r="AT425" s="347"/>
      <c r="AU425" s="347"/>
      <c r="AV425" s="347"/>
      <c r="AW425" s="347"/>
      <c r="AX425" s="390"/>
      <c r="AY425" s="386"/>
      <c r="AZ425" s="202"/>
      <c r="BA425" s="704"/>
      <c r="BB425" s="704"/>
      <c r="BC425" s="704"/>
      <c r="BD425" s="704"/>
      <c r="BE425" s="704"/>
      <c r="BF425" s="704"/>
      <c r="BG425" s="704"/>
      <c r="BH425" s="704"/>
      <c r="BI425" s="704"/>
      <c r="BJ425" s="704"/>
      <c r="BK425" s="704"/>
      <c r="BL425" s="704"/>
      <c r="BM425" s="704"/>
      <c r="BN425" s="704"/>
      <c r="BO425" s="704"/>
      <c r="BP425" s="704"/>
      <c r="BQ425" s="704"/>
      <c r="BR425" s="704"/>
      <c r="BS425" s="704"/>
      <c r="BT425" s="704"/>
      <c r="BU425" s="704"/>
      <c r="BV425" s="704"/>
      <c r="BW425" s="704"/>
      <c r="BX425" s="704"/>
      <c r="BY425" s="704"/>
      <c r="BZ425" s="704"/>
      <c r="CA425" s="704"/>
      <c r="CB425" s="704"/>
    </row>
    <row r="426" spans="1:80" s="314" customFormat="1" ht="15" customHeight="1" x14ac:dyDescent="0.2">
      <c r="A426" s="705"/>
      <c r="B426" s="705"/>
      <c r="C426" s="705"/>
      <c r="D426" s="705"/>
      <c r="E426" s="705"/>
      <c r="F426" s="705"/>
      <c r="G426" s="705"/>
      <c r="H426" s="705"/>
      <c r="I426" s="705"/>
      <c r="J426" s="705"/>
      <c r="K426" s="705"/>
      <c r="L426" s="705"/>
      <c r="M426" s="705"/>
      <c r="N426" s="705"/>
      <c r="O426" s="705"/>
      <c r="P426" s="705"/>
      <c r="Q426" s="705"/>
      <c r="R426" s="705"/>
      <c r="S426" s="705"/>
      <c r="T426" s="705"/>
      <c r="U426" s="705"/>
      <c r="V426" s="705"/>
      <c r="W426" s="347"/>
      <c r="X426" s="347"/>
      <c r="Y426" s="347"/>
      <c r="Z426" s="347"/>
      <c r="AA426" s="347"/>
      <c r="AB426" s="347"/>
      <c r="AC426" s="347"/>
      <c r="AD426" s="347"/>
      <c r="AE426" s="347"/>
      <c r="AF426" s="347"/>
      <c r="AG426" s="347"/>
      <c r="AH426" s="347"/>
      <c r="AI426" s="347"/>
      <c r="AJ426" s="347"/>
      <c r="AK426" s="347"/>
      <c r="AL426" s="347"/>
      <c r="AM426" s="347"/>
      <c r="AN426" s="347"/>
      <c r="AO426" s="347"/>
      <c r="AP426" s="347"/>
      <c r="AQ426" s="347"/>
      <c r="AR426" s="347"/>
      <c r="AS426" s="347"/>
      <c r="AT426" s="347"/>
      <c r="AU426" s="347"/>
      <c r="AV426" s="347"/>
      <c r="AW426" s="347"/>
      <c r="AX426" s="390"/>
      <c r="AY426" s="386"/>
      <c r="AZ426" s="202"/>
      <c r="BA426" s="704"/>
      <c r="BB426" s="704"/>
      <c r="BC426" s="704"/>
      <c r="BD426" s="704"/>
      <c r="BE426" s="704"/>
      <c r="BF426" s="704"/>
      <c r="BG426" s="704"/>
      <c r="BH426" s="704"/>
      <c r="BI426" s="704"/>
      <c r="BJ426" s="704"/>
      <c r="BK426" s="704"/>
      <c r="BL426" s="704"/>
      <c r="BM426" s="704"/>
      <c r="BN426" s="704"/>
      <c r="BO426" s="704"/>
      <c r="BP426" s="704"/>
      <c r="BQ426" s="704"/>
      <c r="BR426" s="704"/>
      <c r="BS426" s="704"/>
      <c r="BT426" s="704"/>
      <c r="BU426" s="704"/>
      <c r="BV426" s="704"/>
      <c r="BW426" s="704"/>
      <c r="BX426" s="704"/>
      <c r="BY426" s="704"/>
      <c r="BZ426" s="704"/>
      <c r="CA426" s="704"/>
      <c r="CB426" s="704"/>
    </row>
    <row r="427" spans="1:80" s="314" customFormat="1" ht="15" customHeight="1" x14ac:dyDescent="0.2">
      <c r="A427" s="705"/>
      <c r="B427" s="705"/>
      <c r="C427" s="705"/>
      <c r="D427" s="705"/>
      <c r="E427" s="705"/>
      <c r="F427" s="705"/>
      <c r="G427" s="705"/>
      <c r="H427" s="705"/>
      <c r="I427" s="705"/>
      <c r="J427" s="705"/>
      <c r="K427" s="705"/>
      <c r="L427" s="705"/>
      <c r="M427" s="705"/>
      <c r="N427" s="705"/>
      <c r="O427" s="705"/>
      <c r="P427" s="705"/>
      <c r="Q427" s="705"/>
      <c r="R427" s="705"/>
      <c r="S427" s="705"/>
      <c r="T427" s="705"/>
      <c r="U427" s="705"/>
      <c r="V427" s="705"/>
      <c r="W427" s="347"/>
      <c r="X427" s="347"/>
      <c r="Y427" s="347"/>
      <c r="Z427" s="347"/>
      <c r="AA427" s="347"/>
      <c r="AB427" s="347"/>
      <c r="AC427" s="347"/>
      <c r="AD427" s="347"/>
      <c r="AE427" s="347"/>
      <c r="AF427" s="347"/>
      <c r="AG427" s="347"/>
      <c r="AH427" s="347"/>
      <c r="AI427" s="347"/>
      <c r="AJ427" s="347"/>
      <c r="AK427" s="347"/>
      <c r="AL427" s="347"/>
      <c r="AM427" s="347"/>
      <c r="AN427" s="347"/>
      <c r="AO427" s="347"/>
      <c r="AP427" s="347"/>
      <c r="AQ427" s="347"/>
      <c r="AR427" s="347"/>
      <c r="AS427" s="347"/>
      <c r="AT427" s="347"/>
      <c r="AU427" s="347"/>
      <c r="AV427" s="347"/>
      <c r="AW427" s="347"/>
      <c r="AX427" s="390"/>
      <c r="AY427" s="386"/>
      <c r="AZ427" s="202"/>
      <c r="BA427" s="704"/>
      <c r="BB427" s="704"/>
      <c r="BC427" s="704"/>
      <c r="BD427" s="704"/>
      <c r="BE427" s="704"/>
      <c r="BF427" s="704"/>
      <c r="BG427" s="704"/>
      <c r="BH427" s="704"/>
      <c r="BI427" s="704"/>
      <c r="BJ427" s="704"/>
      <c r="BK427" s="704"/>
      <c r="BL427" s="704"/>
      <c r="BM427" s="704"/>
      <c r="BN427" s="704"/>
      <c r="BO427" s="704"/>
      <c r="BP427" s="704"/>
      <c r="BQ427" s="704"/>
      <c r="BR427" s="704"/>
      <c r="BS427" s="704"/>
      <c r="BT427" s="704"/>
      <c r="BU427" s="704"/>
      <c r="BV427" s="704"/>
      <c r="BW427" s="704"/>
      <c r="BX427" s="704"/>
      <c r="BY427" s="704"/>
      <c r="BZ427" s="704"/>
      <c r="CA427" s="704"/>
      <c r="CB427" s="704"/>
    </row>
    <row r="428" spans="1:80" s="314" customFormat="1" ht="15" customHeight="1" x14ac:dyDescent="0.2">
      <c r="A428" s="705"/>
      <c r="B428" s="705"/>
      <c r="C428" s="705"/>
      <c r="D428" s="705"/>
      <c r="E428" s="705"/>
      <c r="F428" s="705"/>
      <c r="G428" s="705"/>
      <c r="H428" s="705"/>
      <c r="I428" s="705"/>
      <c r="J428" s="705"/>
      <c r="K428" s="705"/>
      <c r="L428" s="705"/>
      <c r="M428" s="705"/>
      <c r="N428" s="705"/>
      <c r="O428" s="705"/>
      <c r="P428" s="705"/>
      <c r="Q428" s="705"/>
      <c r="R428" s="705"/>
      <c r="S428" s="705"/>
      <c r="T428" s="705"/>
      <c r="U428" s="705"/>
      <c r="V428" s="705"/>
      <c r="W428" s="347"/>
      <c r="X428" s="347"/>
      <c r="Y428" s="347"/>
      <c r="Z428" s="347"/>
      <c r="AA428" s="347"/>
      <c r="AB428" s="347"/>
      <c r="AC428" s="347"/>
      <c r="AD428" s="347"/>
      <c r="AE428" s="347"/>
      <c r="AF428" s="347"/>
      <c r="AG428" s="347"/>
      <c r="AH428" s="347"/>
      <c r="AI428" s="347"/>
      <c r="AJ428" s="347"/>
      <c r="AK428" s="347"/>
      <c r="AL428" s="347"/>
      <c r="AM428" s="347"/>
      <c r="AN428" s="347"/>
      <c r="AO428" s="347"/>
      <c r="AP428" s="347"/>
      <c r="AQ428" s="347"/>
      <c r="AR428" s="347"/>
      <c r="AS428" s="347"/>
      <c r="AT428" s="347"/>
      <c r="AU428" s="347"/>
      <c r="AV428" s="347"/>
      <c r="AW428" s="347"/>
      <c r="AX428" s="390"/>
      <c r="AY428" s="386"/>
      <c r="AZ428" s="202"/>
      <c r="BA428" s="704"/>
      <c r="BB428" s="704"/>
      <c r="BC428" s="704"/>
      <c r="BD428" s="704"/>
      <c r="BE428" s="704"/>
      <c r="BF428" s="704"/>
      <c r="BG428" s="704"/>
      <c r="BH428" s="704"/>
      <c r="BI428" s="704"/>
      <c r="BJ428" s="704"/>
      <c r="BK428" s="704"/>
      <c r="BL428" s="704"/>
      <c r="BM428" s="704"/>
      <c r="BN428" s="704"/>
      <c r="BO428" s="704"/>
      <c r="BP428" s="704"/>
      <c r="BQ428" s="704"/>
      <c r="BR428" s="704"/>
      <c r="BS428" s="704"/>
      <c r="BT428" s="704"/>
      <c r="BU428" s="704"/>
      <c r="BV428" s="704"/>
      <c r="BW428" s="704"/>
      <c r="BX428" s="704"/>
      <c r="BY428" s="704"/>
      <c r="BZ428" s="704"/>
      <c r="CA428" s="704"/>
      <c r="CB428" s="704"/>
    </row>
    <row r="429" spans="1:80" s="314" customFormat="1" ht="15" customHeight="1" x14ac:dyDescent="0.2">
      <c r="A429" s="705"/>
      <c r="B429" s="705"/>
      <c r="C429" s="705"/>
      <c r="D429" s="705"/>
      <c r="E429" s="705"/>
      <c r="F429" s="705"/>
      <c r="G429" s="705"/>
      <c r="H429" s="705"/>
      <c r="I429" s="705"/>
      <c r="J429" s="705"/>
      <c r="K429" s="705"/>
      <c r="L429" s="705"/>
      <c r="M429" s="705"/>
      <c r="N429" s="705"/>
      <c r="O429" s="705"/>
      <c r="P429" s="705"/>
      <c r="Q429" s="705"/>
      <c r="R429" s="705"/>
      <c r="S429" s="705"/>
      <c r="T429" s="705"/>
      <c r="U429" s="705"/>
      <c r="V429" s="705"/>
      <c r="W429" s="347"/>
      <c r="X429" s="347"/>
      <c r="Y429" s="347"/>
      <c r="Z429" s="347"/>
      <c r="AA429" s="347"/>
      <c r="AB429" s="347"/>
      <c r="AC429" s="347"/>
      <c r="AD429" s="347"/>
      <c r="AE429" s="347"/>
      <c r="AF429" s="347"/>
      <c r="AG429" s="347"/>
      <c r="AH429" s="347"/>
      <c r="AI429" s="347"/>
      <c r="AJ429" s="347"/>
      <c r="AK429" s="347"/>
      <c r="AL429" s="347"/>
      <c r="AM429" s="347"/>
      <c r="AN429" s="347"/>
      <c r="AO429" s="347"/>
      <c r="AP429" s="347"/>
      <c r="AQ429" s="347"/>
      <c r="AR429" s="347"/>
      <c r="AS429" s="347"/>
      <c r="AT429" s="347"/>
      <c r="AU429" s="347"/>
      <c r="AV429" s="347"/>
      <c r="AW429" s="347"/>
      <c r="AX429" s="390"/>
      <c r="AY429" s="386"/>
      <c r="AZ429" s="202"/>
      <c r="BA429" s="704"/>
      <c r="BB429" s="704"/>
      <c r="BC429" s="704"/>
      <c r="BD429" s="704"/>
      <c r="BE429" s="704"/>
      <c r="BF429" s="704"/>
      <c r="BG429" s="704"/>
      <c r="BH429" s="704"/>
      <c r="BI429" s="704"/>
      <c r="BJ429" s="704"/>
      <c r="BK429" s="704"/>
      <c r="BL429" s="704"/>
      <c r="BM429" s="704"/>
      <c r="BN429" s="704"/>
      <c r="BO429" s="704"/>
      <c r="BP429" s="704"/>
      <c r="BQ429" s="704"/>
      <c r="BR429" s="704"/>
      <c r="BS429" s="704"/>
      <c r="BT429" s="704"/>
      <c r="BU429" s="704"/>
      <c r="BV429" s="704"/>
      <c r="BW429" s="704"/>
      <c r="BX429" s="704"/>
      <c r="BY429" s="704"/>
      <c r="BZ429" s="704"/>
      <c r="CA429" s="704"/>
      <c r="CB429" s="704"/>
    </row>
    <row r="430" spans="1:80" s="314" customFormat="1" ht="15" customHeight="1" x14ac:dyDescent="0.2">
      <c r="A430" s="705"/>
      <c r="B430" s="705"/>
      <c r="C430" s="705"/>
      <c r="D430" s="705"/>
      <c r="E430" s="705"/>
      <c r="F430" s="705"/>
      <c r="G430" s="705"/>
      <c r="H430" s="705"/>
      <c r="I430" s="705"/>
      <c r="J430" s="705"/>
      <c r="K430" s="705"/>
      <c r="L430" s="705"/>
      <c r="M430" s="705"/>
      <c r="N430" s="705"/>
      <c r="O430" s="705"/>
      <c r="P430" s="705"/>
      <c r="Q430" s="705"/>
      <c r="R430" s="705"/>
      <c r="S430" s="705"/>
      <c r="T430" s="705"/>
      <c r="U430" s="705"/>
      <c r="V430" s="705"/>
      <c r="W430" s="347"/>
      <c r="X430" s="347"/>
      <c r="Y430" s="347"/>
      <c r="Z430" s="347"/>
      <c r="AA430" s="347"/>
      <c r="AB430" s="347"/>
      <c r="AC430" s="347"/>
      <c r="AD430" s="347"/>
      <c r="AE430" s="347"/>
      <c r="AF430" s="347"/>
      <c r="AG430" s="347"/>
      <c r="AH430" s="347"/>
      <c r="AI430" s="347"/>
      <c r="AJ430" s="347"/>
      <c r="AK430" s="347"/>
      <c r="AL430" s="347"/>
      <c r="AM430" s="347"/>
      <c r="AN430" s="347"/>
      <c r="AO430" s="347"/>
      <c r="AP430" s="347"/>
      <c r="AQ430" s="347"/>
      <c r="AR430" s="347"/>
      <c r="AS430" s="347"/>
      <c r="AT430" s="347"/>
      <c r="AU430" s="347"/>
      <c r="AV430" s="347"/>
      <c r="AW430" s="347"/>
      <c r="AX430" s="390"/>
      <c r="AY430" s="386"/>
      <c r="AZ430" s="202"/>
      <c r="BA430" s="704"/>
      <c r="BB430" s="704"/>
      <c r="BC430" s="704"/>
      <c r="BD430" s="704"/>
      <c r="BE430" s="704"/>
      <c r="BF430" s="704"/>
      <c r="BG430" s="704"/>
      <c r="BH430" s="704"/>
      <c r="BI430" s="704"/>
      <c r="BJ430" s="704"/>
      <c r="BK430" s="704"/>
      <c r="BL430" s="704"/>
      <c r="BM430" s="704"/>
      <c r="BN430" s="704"/>
      <c r="BO430" s="704"/>
      <c r="BP430" s="704"/>
      <c r="BQ430" s="704"/>
      <c r="BR430" s="704"/>
      <c r="BS430" s="704"/>
      <c r="BT430" s="704"/>
      <c r="BU430" s="704"/>
      <c r="BV430" s="704"/>
      <c r="BW430" s="704"/>
      <c r="BX430" s="704"/>
      <c r="BY430" s="704"/>
      <c r="BZ430" s="704"/>
      <c r="CA430" s="704"/>
      <c r="CB430" s="704"/>
    </row>
    <row r="431" spans="1:80" s="314" customFormat="1" ht="15" customHeight="1" x14ac:dyDescent="0.2">
      <c r="A431" s="705"/>
      <c r="B431" s="705"/>
      <c r="C431" s="705"/>
      <c r="D431" s="705"/>
      <c r="E431" s="705"/>
      <c r="F431" s="705"/>
      <c r="G431" s="705"/>
      <c r="H431" s="705"/>
      <c r="I431" s="705"/>
      <c r="J431" s="705"/>
      <c r="K431" s="705"/>
      <c r="L431" s="705"/>
      <c r="M431" s="705"/>
      <c r="N431" s="705"/>
      <c r="O431" s="705"/>
      <c r="P431" s="705"/>
      <c r="Q431" s="705"/>
      <c r="R431" s="705"/>
      <c r="S431" s="705"/>
      <c r="T431" s="705"/>
      <c r="U431" s="705"/>
      <c r="V431" s="705"/>
      <c r="W431" s="347"/>
      <c r="X431" s="347"/>
      <c r="Y431" s="347"/>
      <c r="Z431" s="347"/>
      <c r="AA431" s="347"/>
      <c r="AB431" s="347"/>
      <c r="AC431" s="347"/>
      <c r="AD431" s="347"/>
      <c r="AE431" s="347"/>
      <c r="AF431" s="347"/>
      <c r="AG431" s="347"/>
      <c r="AH431" s="347"/>
      <c r="AI431" s="347"/>
      <c r="AJ431" s="347"/>
      <c r="AK431" s="347"/>
      <c r="AL431" s="347"/>
      <c r="AM431" s="347"/>
      <c r="AN431" s="347"/>
      <c r="AO431" s="347"/>
      <c r="AP431" s="347"/>
      <c r="AQ431" s="347"/>
      <c r="AR431" s="347"/>
      <c r="AS431" s="347"/>
      <c r="AT431" s="347"/>
      <c r="AU431" s="347"/>
      <c r="AV431" s="347"/>
      <c r="AW431" s="347"/>
      <c r="AX431" s="390"/>
      <c r="AY431" s="386"/>
      <c r="AZ431" s="202"/>
      <c r="BA431" s="704"/>
      <c r="BB431" s="704"/>
      <c r="BC431" s="704"/>
      <c r="BD431" s="704"/>
      <c r="BE431" s="704"/>
      <c r="BF431" s="704"/>
      <c r="BG431" s="704"/>
      <c r="BH431" s="704"/>
      <c r="BI431" s="704"/>
      <c r="BJ431" s="704"/>
      <c r="BK431" s="704"/>
      <c r="BL431" s="704"/>
      <c r="BM431" s="704"/>
      <c r="BN431" s="704"/>
      <c r="BO431" s="704"/>
      <c r="BP431" s="704"/>
      <c r="BQ431" s="704"/>
      <c r="BR431" s="704"/>
      <c r="BS431" s="704"/>
      <c r="BT431" s="704"/>
      <c r="BU431" s="704"/>
      <c r="BV431" s="704"/>
      <c r="BW431" s="704"/>
      <c r="BX431" s="704"/>
      <c r="BY431" s="704"/>
      <c r="BZ431" s="704"/>
      <c r="CA431" s="704"/>
      <c r="CB431" s="704"/>
    </row>
    <row r="432" spans="1:80" s="314" customFormat="1" ht="15" customHeight="1" x14ac:dyDescent="0.2">
      <c r="A432" s="705"/>
      <c r="B432" s="705"/>
      <c r="C432" s="705"/>
      <c r="D432" s="705"/>
      <c r="E432" s="705"/>
      <c r="F432" s="705"/>
      <c r="G432" s="705"/>
      <c r="H432" s="705"/>
      <c r="I432" s="705"/>
      <c r="J432" s="705"/>
      <c r="K432" s="705"/>
      <c r="L432" s="705"/>
      <c r="M432" s="705"/>
      <c r="N432" s="705"/>
      <c r="O432" s="705"/>
      <c r="P432" s="705"/>
      <c r="Q432" s="705"/>
      <c r="R432" s="705"/>
      <c r="S432" s="705"/>
      <c r="T432" s="705"/>
      <c r="U432" s="705"/>
      <c r="V432" s="705"/>
      <c r="W432" s="347"/>
      <c r="X432" s="347"/>
      <c r="Y432" s="347"/>
      <c r="Z432" s="347"/>
      <c r="AA432" s="347"/>
      <c r="AB432" s="347"/>
      <c r="AC432" s="347"/>
      <c r="AD432" s="347"/>
      <c r="AE432" s="347"/>
      <c r="AF432" s="347"/>
      <c r="AG432" s="347"/>
      <c r="AH432" s="347"/>
      <c r="AI432" s="347"/>
      <c r="AJ432" s="347"/>
      <c r="AK432" s="347"/>
      <c r="AL432" s="347"/>
      <c r="AM432" s="347"/>
      <c r="AN432" s="347"/>
      <c r="AO432" s="347"/>
      <c r="AP432" s="347"/>
      <c r="AQ432" s="347"/>
      <c r="AR432" s="347"/>
      <c r="AS432" s="347"/>
      <c r="AT432" s="347"/>
      <c r="AU432" s="347"/>
      <c r="AV432" s="347"/>
      <c r="AW432" s="347"/>
      <c r="AX432" s="390"/>
      <c r="AY432" s="386"/>
      <c r="AZ432" s="202"/>
      <c r="BA432" s="704"/>
      <c r="BB432" s="704"/>
      <c r="BC432" s="704"/>
      <c r="BD432" s="704"/>
      <c r="BE432" s="704"/>
      <c r="BF432" s="704"/>
      <c r="BG432" s="704"/>
      <c r="BH432" s="704"/>
      <c r="BI432" s="704"/>
      <c r="BJ432" s="704"/>
      <c r="BK432" s="704"/>
      <c r="BL432" s="704"/>
      <c r="BM432" s="704"/>
      <c r="BN432" s="704"/>
      <c r="BO432" s="704"/>
      <c r="BP432" s="704"/>
      <c r="BQ432" s="704"/>
      <c r="BR432" s="704"/>
      <c r="BS432" s="704"/>
      <c r="BT432" s="704"/>
      <c r="BU432" s="704"/>
      <c r="BV432" s="704"/>
      <c r="BW432" s="704"/>
      <c r="BX432" s="704"/>
      <c r="BY432" s="704"/>
      <c r="BZ432" s="704"/>
      <c r="CA432" s="704"/>
      <c r="CB432" s="704"/>
    </row>
    <row r="433" spans="1:80" s="314" customFormat="1" ht="15" customHeight="1" x14ac:dyDescent="0.2">
      <c r="A433" s="705"/>
      <c r="B433" s="705"/>
      <c r="C433" s="705"/>
      <c r="D433" s="705"/>
      <c r="E433" s="705"/>
      <c r="F433" s="705"/>
      <c r="G433" s="705"/>
      <c r="H433" s="705"/>
      <c r="I433" s="705"/>
      <c r="J433" s="705"/>
      <c r="K433" s="705"/>
      <c r="L433" s="705"/>
      <c r="M433" s="705"/>
      <c r="N433" s="705"/>
      <c r="O433" s="705"/>
      <c r="P433" s="705"/>
      <c r="Q433" s="705"/>
      <c r="R433" s="705"/>
      <c r="S433" s="705"/>
      <c r="T433" s="705"/>
      <c r="U433" s="705"/>
      <c r="V433" s="705"/>
      <c r="W433" s="347"/>
      <c r="X433" s="347"/>
      <c r="Y433" s="347"/>
      <c r="Z433" s="347"/>
      <c r="AA433" s="347"/>
      <c r="AB433" s="347"/>
      <c r="AC433" s="347"/>
      <c r="AD433" s="347"/>
      <c r="AE433" s="347"/>
      <c r="AF433" s="347"/>
      <c r="AG433" s="347"/>
      <c r="AH433" s="347"/>
      <c r="AI433" s="347"/>
      <c r="AJ433" s="347"/>
      <c r="AK433" s="347"/>
      <c r="AL433" s="347"/>
      <c r="AM433" s="347"/>
      <c r="AN433" s="347"/>
      <c r="AO433" s="347"/>
      <c r="AP433" s="347"/>
      <c r="AQ433" s="347"/>
      <c r="AR433" s="347"/>
      <c r="AS433" s="347"/>
      <c r="AT433" s="347"/>
      <c r="AU433" s="347"/>
      <c r="AV433" s="347"/>
      <c r="AW433" s="347"/>
      <c r="AX433" s="390"/>
      <c r="AY433" s="386"/>
      <c r="AZ433" s="202"/>
      <c r="BA433" s="704"/>
      <c r="BB433" s="704"/>
      <c r="BC433" s="704"/>
      <c r="BD433" s="704"/>
      <c r="BE433" s="704"/>
      <c r="BF433" s="704"/>
      <c r="BG433" s="704"/>
      <c r="BH433" s="704"/>
      <c r="BI433" s="704"/>
      <c r="BJ433" s="704"/>
      <c r="BK433" s="704"/>
      <c r="BL433" s="704"/>
      <c r="BM433" s="704"/>
      <c r="BN433" s="704"/>
      <c r="BO433" s="704"/>
      <c r="BP433" s="704"/>
      <c r="BQ433" s="704"/>
      <c r="BR433" s="704"/>
      <c r="BS433" s="704"/>
      <c r="BT433" s="704"/>
      <c r="BU433" s="704"/>
      <c r="BV433" s="704"/>
      <c r="BW433" s="704"/>
      <c r="BX433" s="704"/>
      <c r="BY433" s="704"/>
      <c r="BZ433" s="704"/>
      <c r="CA433" s="704"/>
      <c r="CB433" s="704"/>
    </row>
    <row r="434" spans="1:80" s="314" customFormat="1" ht="15" customHeight="1" x14ac:dyDescent="0.2">
      <c r="A434" s="705"/>
      <c r="B434" s="705"/>
      <c r="C434" s="705"/>
      <c r="D434" s="705"/>
      <c r="E434" s="705"/>
      <c r="F434" s="705"/>
      <c r="G434" s="705"/>
      <c r="H434" s="705"/>
      <c r="I434" s="705"/>
      <c r="J434" s="705"/>
      <c r="K434" s="705"/>
      <c r="L434" s="705"/>
      <c r="M434" s="705"/>
      <c r="N434" s="705"/>
      <c r="O434" s="705"/>
      <c r="P434" s="705"/>
      <c r="Q434" s="705"/>
      <c r="R434" s="705"/>
      <c r="S434" s="705"/>
      <c r="T434" s="705"/>
      <c r="U434" s="705"/>
      <c r="V434" s="705"/>
      <c r="W434" s="347"/>
      <c r="X434" s="347"/>
      <c r="Y434" s="347"/>
      <c r="Z434" s="347"/>
      <c r="AA434" s="347"/>
      <c r="AB434" s="347"/>
      <c r="AC434" s="347"/>
      <c r="AD434" s="347"/>
      <c r="AE434" s="347"/>
      <c r="AF434" s="347"/>
      <c r="AG434" s="347"/>
      <c r="AH434" s="347"/>
      <c r="AI434" s="347"/>
      <c r="AJ434" s="347"/>
      <c r="AK434" s="347"/>
      <c r="AL434" s="347"/>
      <c r="AM434" s="347"/>
      <c r="AN434" s="347"/>
      <c r="AO434" s="347"/>
      <c r="AP434" s="347"/>
      <c r="AQ434" s="347"/>
      <c r="AR434" s="347"/>
      <c r="AS434" s="347"/>
      <c r="AT434" s="347"/>
      <c r="AU434" s="347"/>
      <c r="AV434" s="347"/>
      <c r="AW434" s="347"/>
      <c r="AX434" s="390"/>
      <c r="AY434" s="386"/>
      <c r="AZ434" s="202"/>
      <c r="BA434" s="704"/>
      <c r="BB434" s="704"/>
      <c r="BC434" s="704"/>
      <c r="BD434" s="704"/>
      <c r="BE434" s="704"/>
      <c r="BF434" s="704"/>
      <c r="BG434" s="704"/>
      <c r="BH434" s="704"/>
      <c r="BI434" s="704"/>
      <c r="BJ434" s="704"/>
      <c r="BK434" s="704"/>
      <c r="BL434" s="704"/>
      <c r="BM434" s="704"/>
      <c r="BN434" s="704"/>
      <c r="BO434" s="704"/>
      <c r="BP434" s="704"/>
      <c r="BQ434" s="704"/>
      <c r="BR434" s="704"/>
      <c r="BS434" s="704"/>
      <c r="BT434" s="704"/>
      <c r="BU434" s="704"/>
      <c r="BV434" s="704"/>
      <c r="BW434" s="704"/>
      <c r="BX434" s="704"/>
      <c r="BY434" s="704"/>
      <c r="BZ434" s="704"/>
      <c r="CA434" s="704"/>
      <c r="CB434" s="704"/>
    </row>
    <row r="435" spans="1:80" s="314" customFormat="1" ht="15" customHeight="1" x14ac:dyDescent="0.2">
      <c r="A435" s="705"/>
      <c r="B435" s="705"/>
      <c r="C435" s="705"/>
      <c r="D435" s="705"/>
      <c r="E435" s="705"/>
      <c r="F435" s="705"/>
      <c r="G435" s="705"/>
      <c r="H435" s="705"/>
      <c r="I435" s="705"/>
      <c r="J435" s="705"/>
      <c r="K435" s="705"/>
      <c r="L435" s="705"/>
      <c r="M435" s="705"/>
      <c r="N435" s="705"/>
      <c r="O435" s="705"/>
      <c r="P435" s="705"/>
      <c r="Q435" s="705"/>
      <c r="R435" s="705"/>
      <c r="S435" s="705"/>
      <c r="T435" s="705"/>
      <c r="U435" s="705"/>
      <c r="V435" s="705"/>
      <c r="W435" s="347"/>
      <c r="X435" s="347"/>
      <c r="Y435" s="347"/>
      <c r="Z435" s="347"/>
      <c r="AA435" s="347"/>
      <c r="AB435" s="347"/>
      <c r="AC435" s="347"/>
      <c r="AD435" s="347"/>
      <c r="AE435" s="347"/>
      <c r="AF435" s="347"/>
      <c r="AG435" s="347"/>
      <c r="AH435" s="347"/>
      <c r="AI435" s="347"/>
      <c r="AJ435" s="347"/>
      <c r="AK435" s="347"/>
      <c r="AL435" s="347"/>
      <c r="AM435" s="347"/>
      <c r="AN435" s="347"/>
      <c r="AO435" s="347"/>
      <c r="AP435" s="347"/>
      <c r="AQ435" s="347"/>
      <c r="AR435" s="347"/>
      <c r="AS435" s="347"/>
      <c r="AT435" s="347"/>
      <c r="AU435" s="347"/>
      <c r="AV435" s="347"/>
      <c r="AW435" s="347"/>
      <c r="AX435" s="390"/>
      <c r="AY435" s="386"/>
      <c r="AZ435" s="202"/>
      <c r="BA435" s="704"/>
      <c r="BB435" s="704"/>
      <c r="BC435" s="704"/>
      <c r="BD435" s="704"/>
      <c r="BE435" s="704"/>
      <c r="BF435" s="704"/>
      <c r="BG435" s="704"/>
      <c r="BH435" s="704"/>
      <c r="BI435" s="704"/>
      <c r="BJ435" s="704"/>
      <c r="BK435" s="704"/>
      <c r="BL435" s="704"/>
      <c r="BM435" s="704"/>
      <c r="BN435" s="704"/>
      <c r="BO435" s="704"/>
      <c r="BP435" s="704"/>
      <c r="BQ435" s="704"/>
      <c r="BR435" s="704"/>
      <c r="BS435" s="704"/>
      <c r="BT435" s="704"/>
      <c r="BU435" s="704"/>
      <c r="BV435" s="704"/>
      <c r="BW435" s="704"/>
      <c r="BX435" s="704"/>
      <c r="BY435" s="704"/>
      <c r="BZ435" s="704"/>
      <c r="CA435" s="704"/>
      <c r="CB435" s="704"/>
    </row>
    <row r="436" spans="1:80" s="314" customFormat="1" ht="15" customHeight="1" x14ac:dyDescent="0.2">
      <c r="A436" s="705"/>
      <c r="B436" s="705"/>
      <c r="C436" s="705"/>
      <c r="D436" s="705"/>
      <c r="E436" s="705"/>
      <c r="F436" s="705"/>
      <c r="G436" s="705"/>
      <c r="H436" s="705"/>
      <c r="I436" s="705"/>
      <c r="J436" s="705"/>
      <c r="K436" s="705"/>
      <c r="L436" s="705"/>
      <c r="M436" s="705"/>
      <c r="N436" s="705"/>
      <c r="O436" s="705"/>
      <c r="P436" s="705"/>
      <c r="Q436" s="705"/>
      <c r="R436" s="705"/>
      <c r="S436" s="705"/>
      <c r="T436" s="705"/>
      <c r="U436" s="705"/>
      <c r="V436" s="705"/>
      <c r="W436" s="347"/>
      <c r="X436" s="347"/>
      <c r="Y436" s="347"/>
      <c r="Z436" s="347"/>
      <c r="AA436" s="347"/>
      <c r="AB436" s="347"/>
      <c r="AC436" s="347"/>
      <c r="AD436" s="347"/>
      <c r="AE436" s="347"/>
      <c r="AF436" s="347"/>
      <c r="AG436" s="347"/>
      <c r="AH436" s="347"/>
      <c r="AI436" s="347"/>
      <c r="AJ436" s="347"/>
      <c r="AK436" s="347"/>
      <c r="AL436" s="347"/>
      <c r="AM436" s="347"/>
      <c r="AN436" s="347"/>
      <c r="AO436" s="347"/>
      <c r="AP436" s="347"/>
      <c r="AQ436" s="347"/>
      <c r="AR436" s="347"/>
      <c r="AS436" s="347"/>
      <c r="AT436" s="347"/>
      <c r="AU436" s="347"/>
      <c r="AV436" s="347"/>
      <c r="AW436" s="347"/>
      <c r="AX436" s="390"/>
      <c r="AY436" s="386"/>
      <c r="AZ436" s="202"/>
      <c r="BA436" s="704"/>
      <c r="BB436" s="704"/>
      <c r="BC436" s="704"/>
      <c r="BD436" s="704"/>
      <c r="BE436" s="704"/>
      <c r="BF436" s="704"/>
      <c r="BG436" s="704"/>
      <c r="BH436" s="704"/>
      <c r="BI436" s="704"/>
      <c r="BJ436" s="704"/>
      <c r="BK436" s="704"/>
      <c r="BL436" s="704"/>
      <c r="BM436" s="704"/>
      <c r="BN436" s="704"/>
      <c r="BO436" s="704"/>
      <c r="BP436" s="704"/>
      <c r="BQ436" s="704"/>
      <c r="BR436" s="704"/>
      <c r="BS436" s="704"/>
      <c r="BT436" s="704"/>
      <c r="BU436" s="704"/>
      <c r="BV436" s="704"/>
      <c r="BW436" s="704"/>
      <c r="BX436" s="704"/>
      <c r="BY436" s="704"/>
      <c r="BZ436" s="704"/>
      <c r="CA436" s="704"/>
      <c r="CB436" s="704"/>
    </row>
    <row r="437" spans="1:80" s="314" customFormat="1" ht="15" customHeight="1" x14ac:dyDescent="0.2">
      <c r="A437" s="705"/>
      <c r="B437" s="705"/>
      <c r="C437" s="705"/>
      <c r="D437" s="705"/>
      <c r="E437" s="705"/>
      <c r="F437" s="705"/>
      <c r="G437" s="705"/>
      <c r="H437" s="705"/>
      <c r="I437" s="705"/>
      <c r="J437" s="705"/>
      <c r="K437" s="705"/>
      <c r="L437" s="705"/>
      <c r="M437" s="705"/>
      <c r="N437" s="705"/>
      <c r="O437" s="705"/>
      <c r="P437" s="705"/>
      <c r="Q437" s="705"/>
      <c r="R437" s="705"/>
      <c r="S437" s="705"/>
      <c r="T437" s="705"/>
      <c r="U437" s="705"/>
      <c r="V437" s="705"/>
      <c r="W437" s="347"/>
      <c r="X437" s="347"/>
      <c r="Y437" s="347"/>
      <c r="Z437" s="347"/>
      <c r="AA437" s="347"/>
      <c r="AB437" s="347"/>
      <c r="AC437" s="347"/>
      <c r="AD437" s="347"/>
      <c r="AE437" s="347"/>
      <c r="AF437" s="347"/>
      <c r="AG437" s="347"/>
      <c r="AH437" s="347"/>
      <c r="AI437" s="347"/>
      <c r="AJ437" s="347"/>
      <c r="AK437" s="347"/>
      <c r="AL437" s="347"/>
      <c r="AM437" s="347"/>
      <c r="AN437" s="347"/>
      <c r="AO437" s="347"/>
      <c r="AP437" s="347"/>
      <c r="AQ437" s="347"/>
      <c r="AR437" s="347"/>
      <c r="AS437" s="347"/>
      <c r="AT437" s="347"/>
      <c r="AU437" s="347"/>
      <c r="AV437" s="347"/>
      <c r="AW437" s="347"/>
      <c r="AX437" s="390"/>
      <c r="AY437" s="386"/>
      <c r="AZ437" s="202"/>
      <c r="BA437" s="704"/>
      <c r="BB437" s="704"/>
      <c r="BC437" s="704"/>
      <c r="BD437" s="704"/>
      <c r="BE437" s="704"/>
      <c r="BF437" s="704"/>
      <c r="BG437" s="704"/>
      <c r="BH437" s="704"/>
      <c r="BI437" s="704"/>
      <c r="BJ437" s="704"/>
      <c r="BK437" s="704"/>
      <c r="BL437" s="704"/>
      <c r="BM437" s="704"/>
      <c r="BN437" s="704"/>
      <c r="BO437" s="704"/>
      <c r="BP437" s="704"/>
      <c r="BQ437" s="704"/>
      <c r="BR437" s="704"/>
      <c r="BS437" s="704"/>
      <c r="BT437" s="704"/>
      <c r="BU437" s="704"/>
      <c r="BV437" s="704"/>
      <c r="BW437" s="704"/>
      <c r="BX437" s="704"/>
      <c r="BY437" s="704"/>
      <c r="BZ437" s="704"/>
      <c r="CA437" s="704"/>
      <c r="CB437" s="704"/>
    </row>
    <row r="438" spans="1:80" s="314" customFormat="1" ht="15" customHeight="1" x14ac:dyDescent="0.2">
      <c r="A438" s="705"/>
      <c r="B438" s="705"/>
      <c r="C438" s="705"/>
      <c r="D438" s="705"/>
      <c r="E438" s="705"/>
      <c r="F438" s="705"/>
      <c r="G438" s="705"/>
      <c r="H438" s="705"/>
      <c r="I438" s="705"/>
      <c r="J438" s="705"/>
      <c r="K438" s="705"/>
      <c r="L438" s="705"/>
      <c r="M438" s="705"/>
      <c r="N438" s="705"/>
      <c r="O438" s="705"/>
      <c r="P438" s="705"/>
      <c r="Q438" s="705"/>
      <c r="R438" s="705"/>
      <c r="S438" s="705"/>
      <c r="T438" s="705"/>
      <c r="U438" s="705"/>
      <c r="V438" s="705"/>
      <c r="W438" s="347"/>
      <c r="X438" s="347"/>
      <c r="Y438" s="347"/>
      <c r="Z438" s="347"/>
      <c r="AA438" s="347"/>
      <c r="AB438" s="347"/>
      <c r="AC438" s="347"/>
      <c r="AD438" s="347"/>
      <c r="AE438" s="347"/>
      <c r="AF438" s="347"/>
      <c r="AG438" s="347"/>
      <c r="AH438" s="347"/>
      <c r="AI438" s="347"/>
      <c r="AJ438" s="347"/>
      <c r="AK438" s="347"/>
      <c r="AL438" s="347"/>
      <c r="AM438" s="347"/>
      <c r="AN438" s="347"/>
      <c r="AO438" s="347"/>
      <c r="AP438" s="347"/>
      <c r="AQ438" s="347"/>
      <c r="AR438" s="347"/>
      <c r="AS438" s="347"/>
      <c r="AT438" s="347"/>
      <c r="AU438" s="347"/>
      <c r="AV438" s="347"/>
      <c r="AW438" s="347"/>
      <c r="AX438" s="390"/>
      <c r="AY438" s="386"/>
      <c r="AZ438" s="202"/>
      <c r="BA438" s="704"/>
      <c r="BB438" s="704"/>
      <c r="BC438" s="704"/>
      <c r="BD438" s="704"/>
      <c r="BE438" s="704"/>
      <c r="BF438" s="704"/>
      <c r="BG438" s="704"/>
      <c r="BH438" s="704"/>
      <c r="BI438" s="704"/>
      <c r="BJ438" s="704"/>
      <c r="BK438" s="704"/>
      <c r="BL438" s="704"/>
      <c r="BM438" s="704"/>
      <c r="BN438" s="704"/>
      <c r="BO438" s="704"/>
      <c r="BP438" s="704"/>
      <c r="BQ438" s="704"/>
      <c r="BR438" s="704"/>
      <c r="BS438" s="704"/>
      <c r="BT438" s="704"/>
      <c r="BU438" s="704"/>
      <c r="BV438" s="704"/>
      <c r="BW438" s="704"/>
      <c r="BX438" s="704"/>
      <c r="BY438" s="704"/>
      <c r="BZ438" s="704"/>
      <c r="CA438" s="704"/>
      <c r="CB438" s="704"/>
    </row>
    <row r="439" spans="1:80" s="314" customFormat="1" ht="15" customHeight="1" x14ac:dyDescent="0.2">
      <c r="A439" s="705"/>
      <c r="B439" s="705"/>
      <c r="C439" s="705"/>
      <c r="D439" s="705"/>
      <c r="E439" s="705"/>
      <c r="F439" s="705"/>
      <c r="G439" s="705"/>
      <c r="H439" s="705"/>
      <c r="I439" s="705"/>
      <c r="J439" s="705"/>
      <c r="K439" s="705"/>
      <c r="L439" s="705"/>
      <c r="M439" s="705"/>
      <c r="N439" s="705"/>
      <c r="O439" s="705"/>
      <c r="P439" s="705"/>
      <c r="Q439" s="705"/>
      <c r="R439" s="705"/>
      <c r="S439" s="705"/>
      <c r="T439" s="705"/>
      <c r="U439" s="705"/>
      <c r="V439" s="705"/>
      <c r="W439" s="347"/>
      <c r="X439" s="347"/>
      <c r="Y439" s="347"/>
      <c r="Z439" s="347"/>
      <c r="AA439" s="347"/>
      <c r="AB439" s="347"/>
      <c r="AC439" s="347"/>
      <c r="AD439" s="347"/>
      <c r="AE439" s="347"/>
      <c r="AF439" s="347"/>
      <c r="AG439" s="347"/>
      <c r="AH439" s="347"/>
      <c r="AI439" s="347"/>
      <c r="AJ439" s="347"/>
      <c r="AK439" s="347"/>
      <c r="AL439" s="347"/>
      <c r="AM439" s="347"/>
      <c r="AN439" s="347"/>
      <c r="AO439" s="347"/>
      <c r="AP439" s="347"/>
      <c r="AQ439" s="347"/>
      <c r="AR439" s="347"/>
      <c r="AS439" s="347"/>
      <c r="AT439" s="347"/>
      <c r="AU439" s="347"/>
      <c r="AV439" s="347"/>
      <c r="AW439" s="347"/>
      <c r="AX439" s="390"/>
      <c r="AY439" s="386"/>
      <c r="AZ439" s="202"/>
      <c r="BA439" s="704"/>
      <c r="BB439" s="704"/>
      <c r="BC439" s="704"/>
      <c r="BD439" s="704"/>
      <c r="BE439" s="704"/>
      <c r="BF439" s="704"/>
      <c r="BG439" s="704"/>
      <c r="BH439" s="704"/>
      <c r="BI439" s="704"/>
      <c r="BJ439" s="704"/>
      <c r="BK439" s="704"/>
      <c r="BL439" s="704"/>
      <c r="BM439" s="704"/>
      <c r="BN439" s="704"/>
      <c r="BO439" s="704"/>
      <c r="BP439" s="704"/>
      <c r="BQ439" s="704"/>
      <c r="BR439" s="704"/>
      <c r="BS439" s="704"/>
      <c r="BT439" s="704"/>
      <c r="BU439" s="704"/>
      <c r="BV439" s="704"/>
      <c r="BW439" s="704"/>
      <c r="BX439" s="704"/>
      <c r="BY439" s="704"/>
      <c r="BZ439" s="704"/>
      <c r="CA439" s="704"/>
      <c r="CB439" s="704"/>
    </row>
    <row r="440" spans="1:80" s="314" customFormat="1" ht="15" customHeight="1" x14ac:dyDescent="0.2">
      <c r="A440" s="705"/>
      <c r="B440" s="705"/>
      <c r="C440" s="705"/>
      <c r="D440" s="705"/>
      <c r="E440" s="705"/>
      <c r="F440" s="705"/>
      <c r="G440" s="705"/>
      <c r="H440" s="705"/>
      <c r="I440" s="705"/>
      <c r="J440" s="705"/>
      <c r="K440" s="705"/>
      <c r="L440" s="705"/>
      <c r="M440" s="705"/>
      <c r="N440" s="705"/>
      <c r="O440" s="705"/>
      <c r="P440" s="705"/>
      <c r="Q440" s="705"/>
      <c r="R440" s="705"/>
      <c r="S440" s="705"/>
      <c r="T440" s="705"/>
      <c r="U440" s="705"/>
      <c r="V440" s="705"/>
      <c r="W440" s="347"/>
      <c r="X440" s="347"/>
      <c r="Y440" s="347"/>
      <c r="Z440" s="347"/>
      <c r="AA440" s="347"/>
      <c r="AB440" s="347"/>
      <c r="AC440" s="347"/>
      <c r="AD440" s="347"/>
      <c r="AE440" s="347"/>
      <c r="AF440" s="347"/>
      <c r="AG440" s="347"/>
      <c r="AH440" s="347"/>
      <c r="AI440" s="347"/>
      <c r="AJ440" s="347"/>
      <c r="AK440" s="347"/>
      <c r="AL440" s="347"/>
      <c r="AM440" s="347"/>
      <c r="AN440" s="347"/>
      <c r="AO440" s="347"/>
      <c r="AP440" s="347"/>
      <c r="AQ440" s="347"/>
      <c r="AR440" s="347"/>
      <c r="AS440" s="347"/>
      <c r="AT440" s="347"/>
      <c r="AU440" s="347"/>
      <c r="AV440" s="347"/>
      <c r="AW440" s="347"/>
      <c r="AX440" s="390"/>
      <c r="AY440" s="386"/>
      <c r="AZ440" s="202"/>
      <c r="BA440" s="704"/>
      <c r="BB440" s="704"/>
      <c r="BC440" s="704"/>
      <c r="BD440" s="704"/>
      <c r="BE440" s="704"/>
      <c r="BF440" s="704"/>
      <c r="BG440" s="704"/>
      <c r="BH440" s="704"/>
      <c r="BI440" s="704"/>
      <c r="BJ440" s="704"/>
      <c r="BK440" s="704"/>
      <c r="BL440" s="704"/>
      <c r="BM440" s="704"/>
      <c r="BN440" s="704"/>
      <c r="BO440" s="704"/>
      <c r="BP440" s="704"/>
      <c r="BQ440" s="704"/>
      <c r="BR440" s="704"/>
      <c r="BS440" s="704"/>
      <c r="BT440" s="704"/>
      <c r="BU440" s="704"/>
      <c r="BV440" s="704"/>
      <c r="BW440" s="704"/>
      <c r="BX440" s="704"/>
      <c r="BY440" s="704"/>
      <c r="BZ440" s="704"/>
      <c r="CA440" s="704"/>
      <c r="CB440" s="704"/>
    </row>
    <row r="441" spans="1:80" s="314" customFormat="1" ht="15" customHeight="1" x14ac:dyDescent="0.2">
      <c r="A441" s="705"/>
      <c r="B441" s="705"/>
      <c r="C441" s="705"/>
      <c r="D441" s="705"/>
      <c r="E441" s="705"/>
      <c r="F441" s="705"/>
      <c r="G441" s="705"/>
      <c r="H441" s="705"/>
      <c r="I441" s="705"/>
      <c r="J441" s="705"/>
      <c r="K441" s="705"/>
      <c r="L441" s="705"/>
      <c r="M441" s="705"/>
      <c r="N441" s="705"/>
      <c r="O441" s="705"/>
      <c r="P441" s="705"/>
      <c r="Q441" s="705"/>
      <c r="R441" s="705"/>
      <c r="S441" s="705"/>
      <c r="T441" s="705"/>
      <c r="U441" s="705"/>
      <c r="V441" s="705"/>
      <c r="W441" s="347"/>
      <c r="X441" s="347"/>
      <c r="Y441" s="347"/>
      <c r="Z441" s="347"/>
      <c r="AA441" s="347"/>
      <c r="AB441" s="347"/>
      <c r="AC441" s="347"/>
      <c r="AD441" s="347"/>
      <c r="AE441" s="347"/>
      <c r="AF441" s="347"/>
      <c r="AG441" s="347"/>
      <c r="AH441" s="347"/>
      <c r="AI441" s="347"/>
      <c r="AJ441" s="347"/>
      <c r="AK441" s="347"/>
      <c r="AL441" s="347"/>
      <c r="AM441" s="347"/>
      <c r="AN441" s="347"/>
      <c r="AO441" s="347"/>
      <c r="AP441" s="347"/>
      <c r="AQ441" s="347"/>
      <c r="AR441" s="347"/>
      <c r="AS441" s="347"/>
      <c r="AT441" s="347"/>
      <c r="AU441" s="347"/>
      <c r="AV441" s="347"/>
      <c r="AW441" s="347"/>
      <c r="AX441" s="390"/>
      <c r="AY441" s="386"/>
      <c r="AZ441" s="202"/>
      <c r="BA441" s="704"/>
      <c r="BB441" s="704"/>
      <c r="BC441" s="704"/>
      <c r="BD441" s="704"/>
      <c r="BE441" s="704"/>
      <c r="BF441" s="704"/>
      <c r="BG441" s="704"/>
      <c r="BH441" s="704"/>
      <c r="BI441" s="704"/>
      <c r="BJ441" s="704"/>
      <c r="BK441" s="704"/>
      <c r="BL441" s="704"/>
      <c r="BM441" s="704"/>
      <c r="BN441" s="704"/>
      <c r="BO441" s="704"/>
      <c r="BP441" s="704"/>
      <c r="BQ441" s="704"/>
      <c r="BR441" s="704"/>
      <c r="BS441" s="704"/>
      <c r="BT441" s="704"/>
      <c r="BU441" s="704"/>
      <c r="BV441" s="704"/>
      <c r="BW441" s="704"/>
      <c r="BX441" s="704"/>
      <c r="BY441" s="704"/>
      <c r="BZ441" s="704"/>
      <c r="CA441" s="704"/>
      <c r="CB441" s="704"/>
    </row>
    <row r="442" spans="1:80" s="314" customFormat="1" ht="15" customHeight="1" x14ac:dyDescent="0.2">
      <c r="A442" s="705"/>
      <c r="B442" s="705"/>
      <c r="C442" s="705"/>
      <c r="D442" s="705"/>
      <c r="E442" s="705"/>
      <c r="F442" s="705"/>
      <c r="G442" s="705"/>
      <c r="H442" s="705"/>
      <c r="I442" s="705"/>
      <c r="J442" s="705"/>
      <c r="K442" s="705"/>
      <c r="L442" s="705"/>
      <c r="M442" s="705"/>
      <c r="N442" s="705"/>
      <c r="O442" s="705"/>
      <c r="P442" s="705"/>
      <c r="Q442" s="705"/>
      <c r="R442" s="705"/>
      <c r="S442" s="705"/>
      <c r="T442" s="705"/>
      <c r="U442" s="705"/>
      <c r="V442" s="705"/>
      <c r="W442" s="347"/>
      <c r="X442" s="347"/>
      <c r="Y442" s="347"/>
      <c r="Z442" s="347"/>
      <c r="AA442" s="347"/>
      <c r="AB442" s="347"/>
      <c r="AC442" s="347"/>
      <c r="AD442" s="347"/>
      <c r="AE442" s="347"/>
      <c r="AF442" s="347"/>
      <c r="AG442" s="347"/>
      <c r="AH442" s="347"/>
      <c r="AI442" s="347"/>
      <c r="AJ442" s="347"/>
      <c r="AK442" s="347"/>
      <c r="AL442" s="347"/>
      <c r="AM442" s="347"/>
      <c r="AN442" s="347"/>
      <c r="AO442" s="347"/>
      <c r="AP442" s="347"/>
      <c r="AQ442" s="347"/>
      <c r="AR442" s="347"/>
      <c r="AS442" s="347"/>
      <c r="AT442" s="347"/>
      <c r="AU442" s="347"/>
      <c r="AV442" s="347"/>
      <c r="AW442" s="347"/>
      <c r="AX442" s="390"/>
      <c r="AY442" s="386"/>
      <c r="AZ442" s="202"/>
      <c r="BA442" s="704"/>
      <c r="BB442" s="704"/>
      <c r="BC442" s="704"/>
      <c r="BD442" s="704"/>
      <c r="BE442" s="704"/>
      <c r="BF442" s="704"/>
      <c r="BG442" s="704"/>
      <c r="BH442" s="704"/>
      <c r="BI442" s="704"/>
      <c r="BJ442" s="704"/>
      <c r="BK442" s="704"/>
      <c r="BL442" s="704"/>
      <c r="BM442" s="704"/>
      <c r="BN442" s="704"/>
      <c r="BO442" s="704"/>
      <c r="BP442" s="704"/>
      <c r="BQ442" s="704"/>
      <c r="BR442" s="704"/>
      <c r="BS442" s="704"/>
      <c r="BT442" s="704"/>
      <c r="BU442" s="704"/>
      <c r="BV442" s="704"/>
      <c r="BW442" s="704"/>
      <c r="BX442" s="704"/>
      <c r="BY442" s="704"/>
      <c r="BZ442" s="704"/>
      <c r="CA442" s="704"/>
      <c r="CB442" s="704"/>
    </row>
    <row r="443" spans="1:80" s="314" customFormat="1" ht="15" customHeight="1" x14ac:dyDescent="0.2">
      <c r="A443" s="705"/>
      <c r="B443" s="705"/>
      <c r="C443" s="705"/>
      <c r="D443" s="705"/>
      <c r="E443" s="705"/>
      <c r="F443" s="705"/>
      <c r="G443" s="705"/>
      <c r="H443" s="705"/>
      <c r="I443" s="705"/>
      <c r="J443" s="705"/>
      <c r="K443" s="705"/>
      <c r="L443" s="705"/>
      <c r="M443" s="705"/>
      <c r="N443" s="705"/>
      <c r="O443" s="705"/>
      <c r="P443" s="705"/>
      <c r="Q443" s="705"/>
      <c r="R443" s="705"/>
      <c r="S443" s="705"/>
      <c r="T443" s="705"/>
      <c r="U443" s="705"/>
      <c r="V443" s="705"/>
      <c r="W443" s="347"/>
      <c r="X443" s="347"/>
      <c r="Y443" s="347"/>
      <c r="Z443" s="347"/>
      <c r="AA443" s="347"/>
      <c r="AB443" s="347"/>
      <c r="AC443" s="347"/>
      <c r="AD443" s="347"/>
      <c r="AE443" s="347"/>
      <c r="AF443" s="347"/>
      <c r="AG443" s="347"/>
      <c r="AH443" s="347"/>
      <c r="AI443" s="347"/>
      <c r="AJ443" s="347"/>
      <c r="AK443" s="347"/>
      <c r="AL443" s="347"/>
      <c r="AM443" s="347"/>
      <c r="AN443" s="347"/>
      <c r="AO443" s="347"/>
      <c r="AP443" s="347"/>
      <c r="AQ443" s="347"/>
      <c r="AR443" s="347"/>
      <c r="AS443" s="347"/>
      <c r="AT443" s="347"/>
      <c r="AU443" s="347"/>
      <c r="AV443" s="347"/>
      <c r="AW443" s="347"/>
      <c r="AX443" s="390"/>
      <c r="AY443" s="386"/>
      <c r="AZ443" s="202"/>
      <c r="BA443" s="704"/>
      <c r="BB443" s="704"/>
      <c r="BC443" s="704"/>
      <c r="BD443" s="704"/>
      <c r="BE443" s="704"/>
      <c r="BF443" s="704"/>
      <c r="BG443" s="704"/>
      <c r="BH443" s="704"/>
      <c r="BI443" s="704"/>
      <c r="BJ443" s="704"/>
      <c r="BK443" s="704"/>
      <c r="BL443" s="704"/>
      <c r="BM443" s="704"/>
      <c r="BN443" s="704"/>
      <c r="BO443" s="704"/>
      <c r="BP443" s="704"/>
      <c r="BQ443" s="704"/>
      <c r="BR443" s="704"/>
      <c r="BS443" s="704"/>
      <c r="BT443" s="704"/>
      <c r="BU443" s="704"/>
      <c r="BV443" s="704"/>
      <c r="BW443" s="704"/>
      <c r="BX443" s="704"/>
      <c r="BY443" s="704"/>
      <c r="BZ443" s="704"/>
      <c r="CA443" s="704"/>
      <c r="CB443" s="704"/>
    </row>
    <row r="444" spans="1:80" s="314" customFormat="1" ht="15" customHeight="1" x14ac:dyDescent="0.2">
      <c r="A444" s="705"/>
      <c r="B444" s="705"/>
      <c r="C444" s="705"/>
      <c r="D444" s="705"/>
      <c r="E444" s="705"/>
      <c r="F444" s="705"/>
      <c r="G444" s="705"/>
      <c r="H444" s="705"/>
      <c r="I444" s="705"/>
      <c r="J444" s="705"/>
      <c r="K444" s="705"/>
      <c r="L444" s="705"/>
      <c r="M444" s="705"/>
      <c r="N444" s="705"/>
      <c r="O444" s="705"/>
      <c r="P444" s="705"/>
      <c r="Q444" s="705"/>
      <c r="R444" s="705"/>
      <c r="S444" s="705"/>
      <c r="T444" s="705"/>
      <c r="U444" s="705"/>
      <c r="V444" s="705"/>
      <c r="W444" s="347"/>
      <c r="X444" s="347"/>
      <c r="Y444" s="347"/>
      <c r="Z444" s="347"/>
      <c r="AA444" s="347"/>
      <c r="AB444" s="347"/>
      <c r="AC444" s="347"/>
      <c r="AD444" s="347"/>
      <c r="AE444" s="347"/>
      <c r="AF444" s="347"/>
      <c r="AG444" s="347"/>
      <c r="AH444" s="347"/>
      <c r="AI444" s="347"/>
      <c r="AJ444" s="347"/>
      <c r="AK444" s="347"/>
      <c r="AL444" s="347"/>
      <c r="AM444" s="347"/>
      <c r="AN444" s="347"/>
      <c r="AO444" s="347"/>
      <c r="AP444" s="347"/>
      <c r="AQ444" s="347"/>
      <c r="AR444" s="347"/>
      <c r="AS444" s="347"/>
      <c r="AT444" s="347"/>
      <c r="AU444" s="347"/>
      <c r="AV444" s="347"/>
      <c r="AW444" s="347"/>
      <c r="AX444" s="390"/>
      <c r="AY444" s="386"/>
      <c r="AZ444" s="202"/>
      <c r="BA444" s="704"/>
      <c r="BB444" s="704"/>
      <c r="BC444" s="704"/>
      <c r="BD444" s="704"/>
      <c r="BE444" s="704"/>
      <c r="BF444" s="704"/>
      <c r="BG444" s="704"/>
      <c r="BH444" s="704"/>
      <c r="BI444" s="704"/>
      <c r="BJ444" s="704"/>
      <c r="BK444" s="704"/>
      <c r="BL444" s="704"/>
      <c r="BM444" s="704"/>
      <c r="BN444" s="704"/>
      <c r="BO444" s="704"/>
      <c r="BP444" s="704"/>
      <c r="BQ444" s="704"/>
      <c r="BR444" s="704"/>
      <c r="BS444" s="704"/>
      <c r="BT444" s="704"/>
      <c r="BU444" s="704"/>
      <c r="BV444" s="704"/>
      <c r="BW444" s="704"/>
      <c r="BX444" s="704"/>
      <c r="BY444" s="704"/>
      <c r="BZ444" s="704"/>
      <c r="CA444" s="704"/>
      <c r="CB444" s="704"/>
    </row>
    <row r="445" spans="1:80" s="314" customFormat="1" ht="15" customHeight="1" x14ac:dyDescent="0.2">
      <c r="A445" s="705"/>
      <c r="B445" s="705"/>
      <c r="C445" s="705"/>
      <c r="D445" s="705"/>
      <c r="E445" s="705"/>
      <c r="F445" s="705"/>
      <c r="G445" s="705"/>
      <c r="H445" s="705"/>
      <c r="I445" s="705"/>
      <c r="J445" s="705"/>
      <c r="K445" s="705"/>
      <c r="L445" s="705"/>
      <c r="M445" s="705"/>
      <c r="N445" s="705"/>
      <c r="O445" s="705"/>
      <c r="P445" s="705"/>
      <c r="Q445" s="705"/>
      <c r="R445" s="705"/>
      <c r="S445" s="705"/>
      <c r="T445" s="705"/>
      <c r="U445" s="705"/>
      <c r="V445" s="705"/>
      <c r="W445" s="347"/>
      <c r="X445" s="347"/>
      <c r="Y445" s="347"/>
      <c r="Z445" s="347"/>
      <c r="AA445" s="347"/>
      <c r="AB445" s="347"/>
      <c r="AC445" s="347"/>
      <c r="AD445" s="347"/>
      <c r="AE445" s="347"/>
      <c r="AF445" s="347"/>
      <c r="AG445" s="347"/>
      <c r="AH445" s="347"/>
      <c r="AI445" s="347"/>
      <c r="AJ445" s="347"/>
      <c r="AK445" s="347"/>
      <c r="AL445" s="347"/>
      <c r="AM445" s="347"/>
      <c r="AN445" s="347"/>
      <c r="AO445" s="347"/>
      <c r="AP445" s="347"/>
      <c r="AQ445" s="347"/>
      <c r="AR445" s="347"/>
      <c r="AS445" s="347"/>
      <c r="AT445" s="347"/>
      <c r="AU445" s="347"/>
      <c r="AV445" s="347"/>
      <c r="AW445" s="347"/>
      <c r="AX445" s="390"/>
      <c r="AY445" s="386"/>
      <c r="AZ445" s="202"/>
      <c r="BA445" s="704"/>
      <c r="BB445" s="704"/>
      <c r="BC445" s="704"/>
      <c r="BD445" s="704"/>
      <c r="BE445" s="704"/>
      <c r="BF445" s="704"/>
      <c r="BG445" s="704"/>
      <c r="BH445" s="704"/>
      <c r="BI445" s="704"/>
      <c r="BJ445" s="704"/>
      <c r="BK445" s="704"/>
      <c r="BL445" s="704"/>
      <c r="BM445" s="704"/>
      <c r="BN445" s="704"/>
      <c r="BO445" s="704"/>
      <c r="BP445" s="704"/>
      <c r="BQ445" s="704"/>
      <c r="BR445" s="704"/>
      <c r="BS445" s="704"/>
      <c r="BT445" s="704"/>
      <c r="BU445" s="704"/>
      <c r="BV445" s="704"/>
      <c r="BW445" s="704"/>
      <c r="BX445" s="704"/>
      <c r="BY445" s="704"/>
      <c r="BZ445" s="704"/>
      <c r="CA445" s="704"/>
      <c r="CB445" s="704"/>
    </row>
    <row r="446" spans="1:80" s="314" customFormat="1" ht="15" customHeight="1" x14ac:dyDescent="0.2">
      <c r="A446" s="705"/>
      <c r="B446" s="705"/>
      <c r="C446" s="705"/>
      <c r="D446" s="705"/>
      <c r="E446" s="705"/>
      <c r="F446" s="705"/>
      <c r="G446" s="705"/>
      <c r="H446" s="705"/>
      <c r="I446" s="705"/>
      <c r="J446" s="705"/>
      <c r="K446" s="705"/>
      <c r="L446" s="705"/>
      <c r="M446" s="705"/>
      <c r="N446" s="705"/>
      <c r="O446" s="705"/>
      <c r="P446" s="705"/>
      <c r="Q446" s="705"/>
      <c r="R446" s="705"/>
      <c r="S446" s="705"/>
      <c r="T446" s="705"/>
      <c r="U446" s="705"/>
      <c r="V446" s="705"/>
      <c r="W446" s="347"/>
      <c r="X446" s="347"/>
      <c r="Y446" s="347"/>
      <c r="Z446" s="347"/>
      <c r="AA446" s="347"/>
      <c r="AB446" s="347"/>
      <c r="AC446" s="347"/>
      <c r="AD446" s="347"/>
      <c r="AE446" s="347"/>
      <c r="AF446" s="347"/>
      <c r="AG446" s="347"/>
      <c r="AH446" s="347"/>
      <c r="AI446" s="347"/>
      <c r="AJ446" s="347"/>
      <c r="AK446" s="347"/>
      <c r="AL446" s="347"/>
      <c r="AM446" s="347"/>
      <c r="AN446" s="347"/>
      <c r="AO446" s="347"/>
      <c r="AP446" s="347"/>
      <c r="AQ446" s="347"/>
      <c r="AR446" s="347"/>
      <c r="AS446" s="347"/>
      <c r="AT446" s="347"/>
      <c r="AU446" s="347"/>
      <c r="AV446" s="347"/>
      <c r="AW446" s="347"/>
      <c r="AX446" s="390"/>
      <c r="AY446" s="386"/>
      <c r="AZ446" s="202"/>
      <c r="BA446" s="704"/>
      <c r="BB446" s="704"/>
      <c r="BC446" s="704"/>
      <c r="BD446" s="704"/>
      <c r="BE446" s="704"/>
      <c r="BF446" s="704"/>
      <c r="BG446" s="704"/>
      <c r="BH446" s="704"/>
      <c r="BI446" s="704"/>
      <c r="BJ446" s="704"/>
      <c r="BK446" s="704"/>
      <c r="BL446" s="704"/>
      <c r="BM446" s="704"/>
      <c r="BN446" s="704"/>
      <c r="BO446" s="704"/>
      <c r="BP446" s="704"/>
      <c r="BQ446" s="704"/>
      <c r="BR446" s="704"/>
      <c r="BS446" s="704"/>
      <c r="BT446" s="704"/>
      <c r="BU446" s="704"/>
      <c r="BV446" s="704"/>
      <c r="BW446" s="704"/>
      <c r="BX446" s="704"/>
      <c r="BY446" s="704"/>
      <c r="BZ446" s="704"/>
      <c r="CA446" s="704"/>
      <c r="CB446" s="704"/>
    </row>
    <row r="447" spans="1:80" s="314" customFormat="1" ht="15" customHeight="1" x14ac:dyDescent="0.2">
      <c r="A447" s="705"/>
      <c r="B447" s="705"/>
      <c r="C447" s="705"/>
      <c r="D447" s="705"/>
      <c r="E447" s="705"/>
      <c r="F447" s="705"/>
      <c r="G447" s="705"/>
      <c r="H447" s="705"/>
      <c r="I447" s="705"/>
      <c r="J447" s="705"/>
      <c r="K447" s="705"/>
      <c r="L447" s="705"/>
      <c r="M447" s="705"/>
      <c r="N447" s="705"/>
      <c r="O447" s="705"/>
      <c r="P447" s="705"/>
      <c r="Q447" s="705"/>
      <c r="R447" s="705"/>
      <c r="S447" s="705"/>
      <c r="T447" s="705"/>
      <c r="U447" s="705"/>
      <c r="V447" s="705"/>
      <c r="W447" s="347"/>
      <c r="X447" s="347"/>
      <c r="Y447" s="347"/>
      <c r="Z447" s="347"/>
      <c r="AA447" s="347"/>
      <c r="AB447" s="347"/>
      <c r="AC447" s="347"/>
      <c r="AD447" s="347"/>
      <c r="AE447" s="347"/>
      <c r="AF447" s="347"/>
      <c r="AG447" s="347"/>
      <c r="AH447" s="347"/>
      <c r="AI447" s="347"/>
      <c r="AJ447" s="347"/>
      <c r="AK447" s="347"/>
      <c r="AL447" s="347"/>
      <c r="AM447" s="347"/>
      <c r="AN447" s="347"/>
      <c r="AO447" s="347"/>
      <c r="AP447" s="347"/>
      <c r="AQ447" s="347"/>
      <c r="AR447" s="347"/>
      <c r="AS447" s="347"/>
      <c r="AT447" s="347"/>
      <c r="AU447" s="347"/>
      <c r="AV447" s="347"/>
      <c r="AW447" s="347"/>
      <c r="AX447" s="390"/>
      <c r="AY447" s="386"/>
      <c r="AZ447" s="202"/>
      <c r="BA447" s="704"/>
      <c r="BB447" s="704"/>
      <c r="BC447" s="704"/>
      <c r="BD447" s="704"/>
      <c r="BE447" s="704"/>
      <c r="BF447" s="704"/>
      <c r="BG447" s="704"/>
      <c r="BH447" s="704"/>
      <c r="BI447" s="704"/>
      <c r="BJ447" s="704"/>
      <c r="BK447" s="704"/>
      <c r="BL447" s="704"/>
      <c r="BM447" s="704"/>
      <c r="BN447" s="704"/>
      <c r="BO447" s="704"/>
      <c r="BP447" s="704"/>
      <c r="BQ447" s="704"/>
      <c r="BR447" s="704"/>
      <c r="BS447" s="704"/>
      <c r="BT447" s="704"/>
      <c r="BU447" s="704"/>
      <c r="BV447" s="704"/>
      <c r="BW447" s="704"/>
      <c r="BX447" s="704"/>
      <c r="BY447" s="704"/>
      <c r="BZ447" s="704"/>
      <c r="CA447" s="704"/>
      <c r="CB447" s="704"/>
    </row>
    <row r="448" spans="1:80" s="314" customFormat="1" ht="15" customHeight="1" x14ac:dyDescent="0.2">
      <c r="A448" s="705"/>
      <c r="B448" s="705"/>
      <c r="C448" s="705"/>
      <c r="D448" s="705"/>
      <c r="E448" s="705"/>
      <c r="F448" s="705"/>
      <c r="G448" s="705"/>
      <c r="H448" s="705"/>
      <c r="I448" s="705"/>
      <c r="J448" s="705"/>
      <c r="K448" s="705"/>
      <c r="L448" s="705"/>
      <c r="M448" s="705"/>
      <c r="N448" s="705"/>
      <c r="O448" s="705"/>
      <c r="P448" s="705"/>
      <c r="Q448" s="705"/>
      <c r="R448" s="705"/>
      <c r="S448" s="705"/>
      <c r="T448" s="705"/>
      <c r="U448" s="705"/>
      <c r="V448" s="705"/>
      <c r="W448" s="347"/>
      <c r="X448" s="347"/>
      <c r="Y448" s="347"/>
      <c r="Z448" s="347"/>
      <c r="AA448" s="347"/>
      <c r="AB448" s="347"/>
      <c r="AC448" s="347"/>
      <c r="AD448" s="347"/>
      <c r="AE448" s="347"/>
      <c r="AF448" s="347"/>
      <c r="AG448" s="347"/>
      <c r="AH448" s="347"/>
      <c r="AI448" s="347"/>
      <c r="AJ448" s="347"/>
      <c r="AK448" s="347"/>
      <c r="AL448" s="347"/>
      <c r="AM448" s="347"/>
      <c r="AN448" s="347"/>
      <c r="AO448" s="347"/>
      <c r="AP448" s="347"/>
      <c r="AQ448" s="347"/>
      <c r="AR448" s="347"/>
      <c r="AS448" s="347"/>
      <c r="AT448" s="347"/>
      <c r="AU448" s="347"/>
      <c r="AV448" s="347"/>
      <c r="AW448" s="347"/>
      <c r="AX448" s="390"/>
      <c r="AY448" s="386"/>
      <c r="AZ448" s="202"/>
      <c r="BA448" s="704"/>
      <c r="BB448" s="704"/>
      <c r="BC448" s="704"/>
      <c r="BD448" s="704"/>
      <c r="BE448" s="704"/>
      <c r="BF448" s="704"/>
      <c r="BG448" s="704"/>
      <c r="BH448" s="704"/>
      <c r="BI448" s="704"/>
      <c r="BJ448" s="704"/>
      <c r="BK448" s="704"/>
      <c r="BL448" s="704"/>
      <c r="BM448" s="704"/>
      <c r="BN448" s="704"/>
      <c r="BO448" s="704"/>
      <c r="BP448" s="704"/>
      <c r="BQ448" s="704"/>
      <c r="BR448" s="704"/>
      <c r="BS448" s="704"/>
      <c r="BT448" s="704"/>
      <c r="BU448" s="704"/>
      <c r="BV448" s="704"/>
      <c r="BW448" s="704"/>
      <c r="BX448" s="704"/>
      <c r="BY448" s="704"/>
      <c r="BZ448" s="704"/>
      <c r="CA448" s="704"/>
      <c r="CB448" s="704"/>
    </row>
    <row r="449" spans="1:80" s="314" customFormat="1" ht="15" customHeight="1" x14ac:dyDescent="0.2">
      <c r="A449" s="705"/>
      <c r="B449" s="705"/>
      <c r="C449" s="705"/>
      <c r="D449" s="705"/>
      <c r="E449" s="705"/>
      <c r="F449" s="705"/>
      <c r="G449" s="705"/>
      <c r="H449" s="705"/>
      <c r="I449" s="705"/>
      <c r="J449" s="705"/>
      <c r="K449" s="705"/>
      <c r="L449" s="705"/>
      <c r="M449" s="705"/>
      <c r="N449" s="705"/>
      <c r="O449" s="705"/>
      <c r="P449" s="705"/>
      <c r="Q449" s="705"/>
      <c r="R449" s="705"/>
      <c r="S449" s="705"/>
      <c r="T449" s="705"/>
      <c r="U449" s="705"/>
      <c r="V449" s="705"/>
      <c r="W449" s="347"/>
      <c r="X449" s="347"/>
      <c r="Y449" s="347"/>
      <c r="Z449" s="347"/>
      <c r="AA449" s="347"/>
      <c r="AB449" s="347"/>
      <c r="AC449" s="347"/>
      <c r="AD449" s="347"/>
      <c r="AE449" s="347"/>
      <c r="AF449" s="347"/>
      <c r="AG449" s="347"/>
      <c r="AH449" s="347"/>
      <c r="AI449" s="347"/>
      <c r="AJ449" s="347"/>
      <c r="AK449" s="347"/>
      <c r="AL449" s="347"/>
      <c r="AM449" s="347"/>
      <c r="AN449" s="347"/>
      <c r="AO449" s="347"/>
      <c r="AP449" s="347"/>
      <c r="AQ449" s="347"/>
      <c r="AR449" s="347"/>
      <c r="AS449" s="347"/>
      <c r="AT449" s="347"/>
      <c r="AU449" s="347"/>
      <c r="AV449" s="347"/>
      <c r="AW449" s="347"/>
      <c r="AX449" s="390"/>
      <c r="AY449" s="386"/>
      <c r="AZ449" s="202"/>
      <c r="BA449" s="704"/>
      <c r="BB449" s="704"/>
      <c r="BC449" s="704"/>
      <c r="BD449" s="704"/>
      <c r="BE449" s="704"/>
      <c r="BF449" s="704"/>
      <c r="BG449" s="704"/>
      <c r="BH449" s="704"/>
      <c r="BI449" s="704"/>
      <c r="BJ449" s="704"/>
      <c r="BK449" s="704"/>
      <c r="BL449" s="704"/>
      <c r="BM449" s="704"/>
      <c r="BN449" s="704"/>
      <c r="BO449" s="704"/>
      <c r="BP449" s="704"/>
      <c r="BQ449" s="704"/>
      <c r="BR449" s="704"/>
      <c r="BS449" s="704"/>
      <c r="BT449" s="704"/>
      <c r="BU449" s="704"/>
      <c r="BV449" s="704"/>
      <c r="BW449" s="704"/>
      <c r="BX449" s="704"/>
      <c r="BY449" s="704"/>
      <c r="BZ449" s="704"/>
      <c r="CA449" s="704"/>
      <c r="CB449" s="704"/>
    </row>
    <row r="450" spans="1:80" s="314" customFormat="1" ht="15" customHeight="1" x14ac:dyDescent="0.2">
      <c r="A450" s="705"/>
      <c r="B450" s="705"/>
      <c r="C450" s="705"/>
      <c r="D450" s="705"/>
      <c r="E450" s="705"/>
      <c r="F450" s="705"/>
      <c r="G450" s="705"/>
      <c r="H450" s="705"/>
      <c r="I450" s="705"/>
      <c r="J450" s="705"/>
      <c r="K450" s="705"/>
      <c r="L450" s="705"/>
      <c r="M450" s="705"/>
      <c r="N450" s="705"/>
      <c r="O450" s="705"/>
      <c r="P450" s="705"/>
      <c r="Q450" s="705"/>
      <c r="R450" s="705"/>
      <c r="S450" s="705"/>
      <c r="T450" s="705"/>
      <c r="U450" s="705"/>
      <c r="V450" s="705"/>
      <c r="W450" s="347"/>
      <c r="X450" s="347"/>
      <c r="Y450" s="347"/>
      <c r="Z450" s="347"/>
      <c r="AA450" s="347"/>
      <c r="AB450" s="347"/>
      <c r="AC450" s="347"/>
      <c r="AD450" s="347"/>
      <c r="AE450" s="347"/>
      <c r="AF450" s="347"/>
      <c r="AG450" s="347"/>
      <c r="AH450" s="347"/>
      <c r="AI450" s="347"/>
      <c r="AJ450" s="347"/>
      <c r="AK450" s="347"/>
      <c r="AL450" s="347"/>
      <c r="AM450" s="347"/>
      <c r="AN450" s="347"/>
      <c r="AO450" s="347"/>
      <c r="AP450" s="347"/>
      <c r="AQ450" s="347"/>
      <c r="AR450" s="347"/>
      <c r="AS450" s="347"/>
      <c r="AT450" s="347"/>
      <c r="AU450" s="347"/>
      <c r="AV450" s="347"/>
      <c r="AW450" s="347"/>
      <c r="AX450" s="390"/>
      <c r="AY450" s="386"/>
      <c r="AZ450" s="202"/>
      <c r="BA450" s="704"/>
      <c r="BB450" s="704"/>
      <c r="BC450" s="704"/>
      <c r="BD450" s="704"/>
      <c r="BE450" s="704"/>
      <c r="BF450" s="704"/>
      <c r="BG450" s="704"/>
      <c r="BH450" s="704"/>
      <c r="BI450" s="704"/>
      <c r="BJ450" s="704"/>
      <c r="BK450" s="704"/>
      <c r="BL450" s="704"/>
      <c r="BM450" s="704"/>
      <c r="BN450" s="704"/>
      <c r="BO450" s="704"/>
      <c r="BP450" s="704"/>
      <c r="BQ450" s="704"/>
      <c r="BR450" s="704"/>
      <c r="BS450" s="704"/>
      <c r="BT450" s="704"/>
      <c r="BU450" s="704"/>
      <c r="BV450" s="704"/>
      <c r="BW450" s="704"/>
      <c r="BX450" s="704"/>
      <c r="BY450" s="704"/>
      <c r="BZ450" s="704"/>
      <c r="CA450" s="704"/>
      <c r="CB450" s="704"/>
    </row>
    <row r="451" spans="1:80" s="314" customFormat="1" ht="15" customHeight="1" x14ac:dyDescent="0.2">
      <c r="A451" s="705"/>
      <c r="B451" s="705"/>
      <c r="C451" s="705"/>
      <c r="D451" s="705"/>
      <c r="E451" s="705"/>
      <c r="F451" s="705"/>
      <c r="G451" s="705"/>
      <c r="H451" s="705"/>
      <c r="I451" s="705"/>
      <c r="J451" s="705"/>
      <c r="K451" s="705"/>
      <c r="L451" s="705"/>
      <c r="M451" s="705"/>
      <c r="N451" s="705"/>
      <c r="O451" s="705"/>
      <c r="P451" s="705"/>
      <c r="Q451" s="705"/>
      <c r="R451" s="705"/>
      <c r="S451" s="705"/>
      <c r="T451" s="705"/>
      <c r="U451" s="705"/>
      <c r="V451" s="705"/>
      <c r="W451" s="347"/>
      <c r="X451" s="347"/>
      <c r="Y451" s="347"/>
      <c r="Z451" s="347"/>
      <c r="AA451" s="347"/>
      <c r="AB451" s="347"/>
      <c r="AC451" s="347"/>
      <c r="AD451" s="347"/>
      <c r="AE451" s="347"/>
      <c r="AF451" s="347"/>
      <c r="AG451" s="347"/>
      <c r="AH451" s="347"/>
      <c r="AI451" s="347"/>
      <c r="AJ451" s="347"/>
      <c r="AK451" s="347"/>
      <c r="AL451" s="347"/>
      <c r="AM451" s="347"/>
      <c r="AN451" s="347"/>
      <c r="AO451" s="347"/>
      <c r="AP451" s="347"/>
      <c r="AQ451" s="347"/>
      <c r="AR451" s="347"/>
      <c r="AS451" s="347"/>
      <c r="AT451" s="347"/>
      <c r="AU451" s="347"/>
      <c r="AV451" s="347"/>
      <c r="AW451" s="347"/>
      <c r="AX451" s="390"/>
      <c r="AY451" s="386"/>
      <c r="AZ451" s="202"/>
      <c r="BA451" s="704"/>
      <c r="BB451" s="704"/>
      <c r="BC451" s="704"/>
      <c r="BD451" s="704"/>
      <c r="BE451" s="704"/>
      <c r="BF451" s="704"/>
      <c r="BG451" s="704"/>
      <c r="BH451" s="704"/>
      <c r="BI451" s="704"/>
      <c r="BJ451" s="704"/>
      <c r="BK451" s="704"/>
      <c r="BL451" s="704"/>
      <c r="BM451" s="704"/>
      <c r="BN451" s="704"/>
      <c r="BO451" s="704"/>
      <c r="BP451" s="704"/>
      <c r="BQ451" s="704"/>
      <c r="BR451" s="704"/>
      <c r="BS451" s="704"/>
      <c r="BT451" s="704"/>
      <c r="BU451" s="704"/>
      <c r="BV451" s="704"/>
      <c r="BW451" s="704"/>
      <c r="BX451" s="704"/>
      <c r="BY451" s="704"/>
      <c r="BZ451" s="704"/>
      <c r="CA451" s="704"/>
      <c r="CB451" s="704"/>
    </row>
    <row r="452" spans="1:80" s="314" customFormat="1" ht="15" customHeight="1" x14ac:dyDescent="0.2">
      <c r="A452" s="705"/>
      <c r="B452" s="705"/>
      <c r="C452" s="705"/>
      <c r="D452" s="705"/>
      <c r="E452" s="705"/>
      <c r="F452" s="705"/>
      <c r="G452" s="705"/>
      <c r="H452" s="705"/>
      <c r="I452" s="705"/>
      <c r="J452" s="705"/>
      <c r="K452" s="705"/>
      <c r="L452" s="705"/>
      <c r="M452" s="705"/>
      <c r="N452" s="705"/>
      <c r="O452" s="705"/>
      <c r="P452" s="705"/>
      <c r="Q452" s="705"/>
      <c r="R452" s="705"/>
      <c r="S452" s="705"/>
      <c r="T452" s="705"/>
      <c r="U452" s="705"/>
      <c r="V452" s="705"/>
      <c r="W452" s="347"/>
      <c r="X452" s="347"/>
      <c r="Y452" s="347"/>
      <c r="Z452" s="347"/>
      <c r="AA452" s="347"/>
      <c r="AB452" s="347"/>
      <c r="AC452" s="347"/>
      <c r="AD452" s="347"/>
      <c r="AE452" s="347"/>
      <c r="AF452" s="347"/>
      <c r="AG452" s="347"/>
      <c r="AH452" s="347"/>
      <c r="AI452" s="347"/>
      <c r="AJ452" s="347"/>
      <c r="AK452" s="347"/>
      <c r="AL452" s="347"/>
      <c r="AM452" s="347"/>
      <c r="AN452" s="347"/>
      <c r="AO452" s="347"/>
      <c r="AP452" s="347"/>
      <c r="AQ452" s="347"/>
      <c r="AR452" s="347"/>
      <c r="AS452" s="347"/>
      <c r="AT452" s="347"/>
      <c r="AU452" s="347"/>
      <c r="AV452" s="347"/>
      <c r="AW452" s="347"/>
      <c r="AX452" s="390"/>
      <c r="AY452" s="386"/>
      <c r="AZ452" s="202"/>
      <c r="BA452" s="704"/>
      <c r="BB452" s="704"/>
      <c r="BC452" s="704"/>
      <c r="BD452" s="704"/>
      <c r="BE452" s="704"/>
      <c r="BF452" s="704"/>
      <c r="BG452" s="704"/>
      <c r="BH452" s="704"/>
      <c r="BI452" s="704"/>
      <c r="BJ452" s="704"/>
      <c r="BK452" s="704"/>
      <c r="BL452" s="704"/>
      <c r="BM452" s="704"/>
      <c r="BN452" s="704"/>
      <c r="BO452" s="704"/>
      <c r="BP452" s="704"/>
      <c r="BQ452" s="704"/>
      <c r="BR452" s="704"/>
      <c r="BS452" s="704"/>
      <c r="BT452" s="704"/>
      <c r="BU452" s="704"/>
      <c r="BV452" s="704"/>
      <c r="BW452" s="704"/>
      <c r="BX452" s="704"/>
      <c r="BY452" s="704"/>
      <c r="BZ452" s="704"/>
      <c r="CA452" s="704"/>
      <c r="CB452" s="704"/>
    </row>
    <row r="453" spans="1:80" s="314" customFormat="1" ht="15" customHeight="1" x14ac:dyDescent="0.2">
      <c r="A453" s="705"/>
      <c r="B453" s="705"/>
      <c r="C453" s="705"/>
      <c r="D453" s="705"/>
      <c r="E453" s="705"/>
      <c r="F453" s="705"/>
      <c r="G453" s="705"/>
      <c r="H453" s="705"/>
      <c r="I453" s="705"/>
      <c r="J453" s="705"/>
      <c r="K453" s="705"/>
      <c r="L453" s="705"/>
      <c r="M453" s="705"/>
      <c r="N453" s="705"/>
      <c r="O453" s="705"/>
      <c r="P453" s="705"/>
      <c r="Q453" s="705"/>
      <c r="R453" s="705"/>
      <c r="S453" s="705"/>
      <c r="T453" s="705"/>
      <c r="U453" s="705"/>
      <c r="V453" s="705"/>
      <c r="W453" s="347"/>
      <c r="X453" s="347"/>
      <c r="Y453" s="347"/>
      <c r="Z453" s="347"/>
      <c r="AA453" s="347"/>
      <c r="AB453" s="347"/>
      <c r="AC453" s="347"/>
      <c r="AD453" s="347"/>
      <c r="AE453" s="347"/>
      <c r="AF453" s="347"/>
      <c r="AG453" s="347"/>
      <c r="AH453" s="347"/>
      <c r="AI453" s="347"/>
      <c r="AJ453" s="347"/>
      <c r="AK453" s="347"/>
      <c r="AL453" s="347"/>
      <c r="AM453" s="347"/>
      <c r="AN453" s="347"/>
      <c r="AO453" s="347"/>
      <c r="AP453" s="347"/>
      <c r="AQ453" s="347"/>
      <c r="AR453" s="347"/>
      <c r="AS453" s="347"/>
      <c r="AT453" s="347"/>
      <c r="AU453" s="347"/>
      <c r="AV453" s="347"/>
      <c r="AW453" s="347"/>
      <c r="AX453" s="390"/>
      <c r="AY453" s="386"/>
      <c r="AZ453" s="202"/>
      <c r="BA453" s="704"/>
      <c r="BB453" s="704"/>
      <c r="BC453" s="704"/>
      <c r="BD453" s="704"/>
      <c r="BE453" s="704"/>
      <c r="BF453" s="704"/>
      <c r="BG453" s="704"/>
      <c r="BH453" s="704"/>
      <c r="BI453" s="704"/>
      <c r="BJ453" s="704"/>
      <c r="BK453" s="704"/>
      <c r="BL453" s="704"/>
      <c r="BM453" s="704"/>
      <c r="BN453" s="704"/>
      <c r="BO453" s="704"/>
      <c r="BP453" s="704"/>
      <c r="BQ453" s="704"/>
      <c r="BR453" s="704"/>
      <c r="BS453" s="704"/>
      <c r="BT453" s="704"/>
      <c r="BU453" s="704"/>
      <c r="BV453" s="704"/>
      <c r="BW453" s="704"/>
      <c r="BX453" s="704"/>
      <c r="BY453" s="704"/>
      <c r="BZ453" s="704"/>
      <c r="CA453" s="704"/>
      <c r="CB453" s="704"/>
    </row>
    <row r="454" spans="1:80" s="314" customFormat="1" ht="15" customHeight="1" x14ac:dyDescent="0.2">
      <c r="A454" s="705"/>
      <c r="B454" s="705"/>
      <c r="C454" s="705"/>
      <c r="D454" s="705"/>
      <c r="E454" s="705"/>
      <c r="F454" s="705"/>
      <c r="G454" s="705"/>
      <c r="H454" s="705"/>
      <c r="I454" s="705"/>
      <c r="J454" s="705"/>
      <c r="K454" s="705"/>
      <c r="L454" s="705"/>
      <c r="M454" s="705"/>
      <c r="N454" s="705"/>
      <c r="O454" s="705"/>
      <c r="P454" s="705"/>
      <c r="Q454" s="705"/>
      <c r="R454" s="705"/>
      <c r="S454" s="705"/>
      <c r="T454" s="705"/>
      <c r="U454" s="705"/>
      <c r="V454" s="705"/>
      <c r="W454" s="347"/>
      <c r="X454" s="347"/>
      <c r="Y454" s="347"/>
      <c r="Z454" s="347"/>
      <c r="AA454" s="347"/>
      <c r="AB454" s="347"/>
      <c r="AC454" s="347"/>
      <c r="AD454" s="347"/>
      <c r="AE454" s="347"/>
      <c r="AF454" s="347"/>
      <c r="AG454" s="347"/>
      <c r="AH454" s="347"/>
      <c r="AI454" s="347"/>
      <c r="AJ454" s="347"/>
      <c r="AK454" s="347"/>
      <c r="AL454" s="347"/>
      <c r="AM454" s="347"/>
      <c r="AN454" s="347"/>
      <c r="AO454" s="347"/>
      <c r="AP454" s="347"/>
      <c r="AQ454" s="347"/>
      <c r="AR454" s="347"/>
      <c r="AS454" s="347"/>
      <c r="AT454" s="347"/>
      <c r="AU454" s="347"/>
      <c r="AV454" s="347"/>
      <c r="AW454" s="347"/>
      <c r="AX454" s="390"/>
      <c r="AY454" s="386"/>
      <c r="AZ454" s="202"/>
      <c r="BA454" s="704"/>
      <c r="BB454" s="704"/>
      <c r="BC454" s="704"/>
      <c r="BD454" s="704"/>
      <c r="BE454" s="704"/>
      <c r="BF454" s="704"/>
      <c r="BG454" s="704"/>
      <c r="BH454" s="704"/>
      <c r="BI454" s="704"/>
      <c r="BJ454" s="704"/>
      <c r="BK454" s="704"/>
      <c r="BL454" s="704"/>
      <c r="BM454" s="704"/>
      <c r="BN454" s="704"/>
      <c r="BO454" s="704"/>
      <c r="BP454" s="704"/>
      <c r="BQ454" s="704"/>
      <c r="BR454" s="704"/>
      <c r="BS454" s="704"/>
      <c r="BT454" s="704"/>
      <c r="BU454" s="704"/>
      <c r="BV454" s="704"/>
      <c r="BW454" s="704"/>
      <c r="BX454" s="704"/>
      <c r="BY454" s="704"/>
      <c r="BZ454" s="704"/>
      <c r="CA454" s="704"/>
      <c r="CB454" s="704"/>
    </row>
    <row r="455" spans="1:80" s="314" customFormat="1" ht="15" customHeight="1" x14ac:dyDescent="0.2">
      <c r="A455" s="705"/>
      <c r="B455" s="705"/>
      <c r="C455" s="705"/>
      <c r="D455" s="705"/>
      <c r="E455" s="705"/>
      <c r="F455" s="705"/>
      <c r="G455" s="705"/>
      <c r="H455" s="705"/>
      <c r="I455" s="705"/>
      <c r="J455" s="705"/>
      <c r="K455" s="705"/>
      <c r="L455" s="705"/>
      <c r="M455" s="705"/>
      <c r="N455" s="705"/>
      <c r="O455" s="705"/>
      <c r="P455" s="705"/>
      <c r="Q455" s="705"/>
      <c r="R455" s="705"/>
      <c r="S455" s="705"/>
      <c r="T455" s="705"/>
      <c r="U455" s="705"/>
      <c r="V455" s="705"/>
      <c r="W455" s="347"/>
      <c r="X455" s="347"/>
      <c r="Y455" s="347"/>
      <c r="Z455" s="347"/>
      <c r="AA455" s="347"/>
      <c r="AB455" s="347"/>
      <c r="AC455" s="347"/>
      <c r="AD455" s="347"/>
      <c r="AE455" s="347"/>
      <c r="AF455" s="347"/>
      <c r="AG455" s="347"/>
      <c r="AH455" s="347"/>
      <c r="AI455" s="347"/>
      <c r="AJ455" s="347"/>
      <c r="AK455" s="347"/>
      <c r="AL455" s="347"/>
      <c r="AM455" s="347"/>
      <c r="AN455" s="347"/>
      <c r="AO455" s="347"/>
      <c r="AP455" s="347"/>
      <c r="AQ455" s="347"/>
      <c r="AR455" s="347"/>
      <c r="AS455" s="347"/>
      <c r="AT455" s="347"/>
      <c r="AU455" s="347"/>
      <c r="AV455" s="347"/>
      <c r="AW455" s="347"/>
      <c r="AX455" s="390"/>
      <c r="AY455" s="386"/>
      <c r="AZ455" s="202"/>
      <c r="BA455" s="704"/>
      <c r="BB455" s="704"/>
      <c r="BC455" s="704"/>
      <c r="BD455" s="704"/>
      <c r="BE455" s="704"/>
      <c r="BF455" s="704"/>
      <c r="BG455" s="704"/>
      <c r="BH455" s="704"/>
      <c r="BI455" s="704"/>
      <c r="BJ455" s="704"/>
      <c r="BK455" s="704"/>
      <c r="BL455" s="704"/>
      <c r="BM455" s="704"/>
      <c r="BN455" s="704"/>
      <c r="BO455" s="704"/>
      <c r="BP455" s="704"/>
      <c r="BQ455" s="704"/>
      <c r="BR455" s="704"/>
      <c r="BS455" s="704"/>
      <c r="BT455" s="704"/>
      <c r="BU455" s="704"/>
      <c r="BV455" s="704"/>
      <c r="BW455" s="704"/>
      <c r="BX455" s="704"/>
      <c r="BY455" s="704"/>
      <c r="BZ455" s="704"/>
      <c r="CA455" s="704"/>
      <c r="CB455" s="704"/>
    </row>
    <row r="456" spans="1:80" s="314" customFormat="1" ht="15" customHeight="1" x14ac:dyDescent="0.2">
      <c r="A456" s="705"/>
      <c r="B456" s="705"/>
      <c r="C456" s="705"/>
      <c r="D456" s="705"/>
      <c r="E456" s="705"/>
      <c r="F456" s="705"/>
      <c r="G456" s="705"/>
      <c r="H456" s="705"/>
      <c r="I456" s="705"/>
      <c r="J456" s="705"/>
      <c r="K456" s="705"/>
      <c r="L456" s="705"/>
      <c r="M456" s="705"/>
      <c r="N456" s="705"/>
      <c r="O456" s="705"/>
      <c r="P456" s="705"/>
      <c r="Q456" s="705"/>
      <c r="R456" s="705"/>
      <c r="S456" s="705"/>
      <c r="T456" s="705"/>
      <c r="U456" s="705"/>
      <c r="V456" s="705"/>
      <c r="W456" s="347"/>
      <c r="X456" s="347"/>
      <c r="Y456" s="347"/>
      <c r="Z456" s="347"/>
      <c r="AA456" s="347"/>
      <c r="AB456" s="347"/>
      <c r="AC456" s="347"/>
      <c r="AD456" s="347"/>
      <c r="AE456" s="347"/>
      <c r="AF456" s="347"/>
      <c r="AG456" s="347"/>
      <c r="AH456" s="347"/>
      <c r="AI456" s="347"/>
      <c r="AJ456" s="347"/>
      <c r="AK456" s="347"/>
      <c r="AL456" s="347"/>
      <c r="AM456" s="347"/>
      <c r="AN456" s="347"/>
      <c r="AO456" s="347"/>
      <c r="AP456" s="347"/>
      <c r="AQ456" s="347"/>
      <c r="AR456" s="347"/>
      <c r="AS456" s="347"/>
      <c r="AT456" s="347"/>
      <c r="AU456" s="347"/>
      <c r="AV456" s="347"/>
      <c r="AW456" s="347"/>
      <c r="AX456" s="390"/>
      <c r="AY456" s="386"/>
      <c r="AZ456" s="202"/>
      <c r="BA456" s="704"/>
      <c r="BB456" s="704"/>
      <c r="BC456" s="704"/>
      <c r="BD456" s="704"/>
      <c r="BE456" s="704"/>
      <c r="BF456" s="704"/>
      <c r="BG456" s="704"/>
      <c r="BH456" s="704"/>
      <c r="BI456" s="704"/>
      <c r="BJ456" s="704"/>
      <c r="BK456" s="704"/>
      <c r="BL456" s="704"/>
      <c r="BM456" s="704"/>
      <c r="BN456" s="704"/>
      <c r="BO456" s="704"/>
      <c r="BP456" s="704"/>
      <c r="BQ456" s="704"/>
      <c r="BR456" s="704"/>
      <c r="BS456" s="704"/>
      <c r="BT456" s="704"/>
      <c r="BU456" s="704"/>
      <c r="BV456" s="704"/>
      <c r="BW456" s="704"/>
      <c r="BX456" s="704"/>
      <c r="BY456" s="704"/>
      <c r="BZ456" s="704"/>
      <c r="CA456" s="704"/>
      <c r="CB456" s="704"/>
    </row>
    <row r="457" spans="1:80" s="314" customFormat="1" ht="15" customHeight="1" x14ac:dyDescent="0.2">
      <c r="A457" s="705"/>
      <c r="B457" s="705"/>
      <c r="C457" s="705"/>
      <c r="D457" s="705"/>
      <c r="E457" s="705"/>
      <c r="F457" s="705"/>
      <c r="G457" s="705"/>
      <c r="H457" s="705"/>
      <c r="I457" s="705"/>
      <c r="J457" s="705"/>
      <c r="K457" s="705"/>
      <c r="L457" s="705"/>
      <c r="M457" s="705"/>
      <c r="N457" s="705"/>
      <c r="O457" s="705"/>
      <c r="P457" s="705"/>
      <c r="Q457" s="705"/>
      <c r="R457" s="705"/>
      <c r="S457" s="705"/>
      <c r="T457" s="705"/>
      <c r="U457" s="705"/>
      <c r="V457" s="705"/>
      <c r="W457" s="347"/>
      <c r="X457" s="347"/>
      <c r="Y457" s="347"/>
      <c r="Z457" s="347"/>
      <c r="AA457" s="347"/>
      <c r="AB457" s="347"/>
      <c r="AC457" s="347"/>
      <c r="AD457" s="347"/>
      <c r="AE457" s="347"/>
      <c r="AF457" s="347"/>
      <c r="AG457" s="347"/>
      <c r="AH457" s="347"/>
      <c r="AI457" s="347"/>
      <c r="AJ457" s="347"/>
      <c r="AK457" s="347"/>
      <c r="AL457" s="347"/>
      <c r="AM457" s="347"/>
      <c r="AN457" s="347"/>
      <c r="AO457" s="347"/>
      <c r="AP457" s="347"/>
      <c r="AQ457" s="347"/>
      <c r="AR457" s="347"/>
      <c r="AS457" s="347"/>
      <c r="AT457" s="347"/>
      <c r="AU457" s="347"/>
      <c r="AV457" s="347"/>
      <c r="AW457" s="347"/>
      <c r="AX457" s="390"/>
      <c r="AY457" s="386"/>
      <c r="AZ457" s="202"/>
      <c r="BA457" s="704"/>
      <c r="BB457" s="704"/>
      <c r="BC457" s="704"/>
      <c r="BD457" s="704"/>
      <c r="BE457" s="704"/>
      <c r="BF457" s="704"/>
      <c r="BG457" s="704"/>
      <c r="BH457" s="704"/>
      <c r="BI457" s="704"/>
      <c r="BJ457" s="704"/>
      <c r="BK457" s="704"/>
      <c r="BL457" s="704"/>
      <c r="BM457" s="704"/>
      <c r="BN457" s="704"/>
      <c r="BO457" s="704"/>
      <c r="BP457" s="704"/>
      <c r="BQ457" s="704"/>
      <c r="BR457" s="704"/>
      <c r="BS457" s="704"/>
      <c r="BT457" s="704"/>
      <c r="BU457" s="704"/>
      <c r="BV457" s="704"/>
      <c r="BW457" s="704"/>
      <c r="BX457" s="704"/>
      <c r="BY457" s="704"/>
      <c r="BZ457" s="704"/>
      <c r="CA457" s="704"/>
      <c r="CB457" s="704"/>
    </row>
    <row r="458" spans="1:80" s="314" customFormat="1" ht="15" customHeight="1" x14ac:dyDescent="0.2">
      <c r="A458" s="705"/>
      <c r="B458" s="705"/>
      <c r="C458" s="705"/>
      <c r="D458" s="705"/>
      <c r="E458" s="705"/>
      <c r="F458" s="705"/>
      <c r="G458" s="705"/>
      <c r="H458" s="705"/>
      <c r="I458" s="705"/>
      <c r="J458" s="705"/>
      <c r="K458" s="705"/>
      <c r="L458" s="705"/>
      <c r="M458" s="705"/>
      <c r="N458" s="705"/>
      <c r="O458" s="705"/>
      <c r="P458" s="705"/>
      <c r="Q458" s="705"/>
      <c r="R458" s="705"/>
      <c r="S458" s="705"/>
      <c r="T458" s="705"/>
      <c r="U458" s="705"/>
      <c r="V458" s="705"/>
      <c r="W458" s="347"/>
      <c r="X458" s="347"/>
      <c r="Y458" s="347"/>
      <c r="Z458" s="347"/>
      <c r="AA458" s="347"/>
      <c r="AB458" s="347"/>
      <c r="AC458" s="347"/>
      <c r="AD458" s="347"/>
      <c r="AE458" s="347"/>
      <c r="AF458" s="347"/>
      <c r="AG458" s="347"/>
      <c r="AH458" s="347"/>
      <c r="AI458" s="347"/>
      <c r="AJ458" s="347"/>
      <c r="AK458" s="347"/>
      <c r="AL458" s="347"/>
      <c r="AM458" s="347"/>
      <c r="AN458" s="347"/>
      <c r="AO458" s="347"/>
      <c r="AP458" s="347"/>
      <c r="AQ458" s="347"/>
      <c r="AR458" s="347"/>
      <c r="AS458" s="347"/>
      <c r="AT458" s="347"/>
      <c r="AU458" s="347"/>
      <c r="AV458" s="347"/>
      <c r="AW458" s="347"/>
      <c r="AX458" s="390"/>
      <c r="AY458" s="386"/>
      <c r="AZ458" s="202"/>
      <c r="BA458" s="704"/>
      <c r="BB458" s="704"/>
      <c r="BC458" s="704"/>
      <c r="BD458" s="704"/>
      <c r="BE458" s="704"/>
      <c r="BF458" s="704"/>
      <c r="BG458" s="704"/>
      <c r="BH458" s="704"/>
      <c r="BI458" s="704"/>
      <c r="BJ458" s="704"/>
      <c r="BK458" s="704"/>
      <c r="BL458" s="704"/>
      <c r="BM458" s="704"/>
      <c r="BN458" s="704"/>
      <c r="BO458" s="704"/>
      <c r="BP458" s="704"/>
      <c r="BQ458" s="704"/>
      <c r="BR458" s="704"/>
      <c r="BS458" s="704"/>
      <c r="BT458" s="704"/>
      <c r="BU458" s="704"/>
      <c r="BV458" s="704"/>
      <c r="BW458" s="704"/>
      <c r="BX458" s="704"/>
      <c r="BY458" s="704"/>
      <c r="BZ458" s="704"/>
      <c r="CA458" s="704"/>
      <c r="CB458" s="704"/>
    </row>
    <row r="459" spans="1:80" s="314" customFormat="1" ht="15" customHeight="1" x14ac:dyDescent="0.2">
      <c r="A459" s="705"/>
      <c r="B459" s="705"/>
      <c r="C459" s="705"/>
      <c r="D459" s="705"/>
      <c r="E459" s="705"/>
      <c r="F459" s="705"/>
      <c r="G459" s="705"/>
      <c r="H459" s="705"/>
      <c r="I459" s="705"/>
      <c r="J459" s="705"/>
      <c r="K459" s="705"/>
      <c r="L459" s="705"/>
      <c r="M459" s="705"/>
      <c r="N459" s="705"/>
      <c r="O459" s="705"/>
      <c r="P459" s="705"/>
      <c r="Q459" s="705"/>
      <c r="R459" s="705"/>
      <c r="S459" s="705"/>
      <c r="T459" s="705"/>
      <c r="U459" s="705"/>
      <c r="V459" s="705"/>
      <c r="W459" s="347"/>
      <c r="X459" s="347"/>
      <c r="Y459" s="347"/>
      <c r="Z459" s="347"/>
      <c r="AA459" s="347"/>
      <c r="AB459" s="347"/>
      <c r="AC459" s="347"/>
      <c r="AD459" s="347"/>
      <c r="AE459" s="347"/>
      <c r="AF459" s="347"/>
      <c r="AG459" s="347"/>
      <c r="AH459" s="347"/>
      <c r="AI459" s="347"/>
      <c r="AJ459" s="347"/>
      <c r="AK459" s="347"/>
      <c r="AL459" s="347"/>
      <c r="AM459" s="347"/>
      <c r="AN459" s="347"/>
      <c r="AO459" s="347"/>
      <c r="AP459" s="347"/>
      <c r="AQ459" s="347"/>
      <c r="AR459" s="347"/>
      <c r="AS459" s="347"/>
      <c r="AT459" s="347"/>
      <c r="AU459" s="347"/>
      <c r="AV459" s="347"/>
      <c r="AW459" s="347"/>
      <c r="AX459" s="390"/>
      <c r="AY459" s="386"/>
      <c r="AZ459" s="202"/>
      <c r="BA459" s="704"/>
      <c r="BB459" s="704"/>
      <c r="BC459" s="704"/>
      <c r="BD459" s="704"/>
      <c r="BE459" s="704"/>
      <c r="BF459" s="704"/>
      <c r="BG459" s="704"/>
      <c r="BH459" s="704"/>
      <c r="BI459" s="704"/>
      <c r="BJ459" s="704"/>
      <c r="BK459" s="704"/>
      <c r="BL459" s="704"/>
      <c r="BM459" s="704"/>
      <c r="BN459" s="704"/>
      <c r="BO459" s="704"/>
      <c r="BP459" s="704"/>
      <c r="BQ459" s="704"/>
      <c r="BR459" s="704"/>
      <c r="BS459" s="704"/>
      <c r="BT459" s="704"/>
      <c r="BU459" s="704"/>
      <c r="BV459" s="704"/>
      <c r="BW459" s="704"/>
      <c r="BX459" s="704"/>
      <c r="BY459" s="704"/>
      <c r="BZ459" s="704"/>
      <c r="CA459" s="704"/>
      <c r="CB459" s="704"/>
    </row>
    <row r="460" spans="1:80" s="314" customFormat="1" ht="15" customHeight="1" x14ac:dyDescent="0.2">
      <c r="A460" s="705"/>
      <c r="B460" s="705"/>
      <c r="C460" s="705"/>
      <c r="D460" s="705"/>
      <c r="E460" s="705"/>
      <c r="F460" s="705"/>
      <c r="G460" s="705"/>
      <c r="H460" s="705"/>
      <c r="I460" s="705"/>
      <c r="J460" s="705"/>
      <c r="K460" s="705"/>
      <c r="L460" s="705"/>
      <c r="M460" s="705"/>
      <c r="N460" s="705"/>
      <c r="O460" s="705"/>
      <c r="P460" s="705"/>
      <c r="Q460" s="705"/>
      <c r="R460" s="705"/>
      <c r="S460" s="705"/>
      <c r="T460" s="705"/>
      <c r="U460" s="705"/>
      <c r="V460" s="705"/>
      <c r="W460" s="347"/>
      <c r="X460" s="347"/>
      <c r="Y460" s="347"/>
      <c r="Z460" s="347"/>
      <c r="AA460" s="347"/>
      <c r="AB460" s="347"/>
      <c r="AC460" s="347"/>
      <c r="AD460" s="347"/>
      <c r="AE460" s="347"/>
      <c r="AF460" s="347"/>
      <c r="AG460" s="347"/>
      <c r="AH460" s="347"/>
      <c r="AI460" s="347"/>
      <c r="AJ460" s="347"/>
      <c r="AK460" s="347"/>
      <c r="AL460" s="347"/>
      <c r="AM460" s="347"/>
      <c r="AN460" s="347"/>
      <c r="AO460" s="347"/>
      <c r="AP460" s="347"/>
      <c r="AQ460" s="347"/>
      <c r="AR460" s="347"/>
      <c r="AS460" s="347"/>
      <c r="AT460" s="347"/>
      <c r="AU460" s="347"/>
      <c r="AV460" s="347"/>
      <c r="AW460" s="347"/>
      <c r="AX460" s="390"/>
      <c r="AY460" s="386"/>
      <c r="AZ460" s="202"/>
      <c r="BA460" s="704"/>
      <c r="BB460" s="704"/>
      <c r="BC460" s="704"/>
      <c r="BD460" s="704"/>
      <c r="BE460" s="704"/>
      <c r="BF460" s="704"/>
      <c r="BG460" s="704"/>
      <c r="BH460" s="704"/>
      <c r="BI460" s="704"/>
      <c r="BJ460" s="704"/>
      <c r="BK460" s="704"/>
      <c r="BL460" s="704"/>
      <c r="BM460" s="704"/>
      <c r="BN460" s="704"/>
      <c r="BO460" s="704"/>
      <c r="BP460" s="704"/>
      <c r="BQ460" s="704"/>
      <c r="BR460" s="704"/>
      <c r="BS460" s="704"/>
      <c r="BT460" s="704"/>
      <c r="BU460" s="704"/>
      <c r="BV460" s="704"/>
      <c r="BW460" s="704"/>
      <c r="BX460" s="704"/>
      <c r="BY460" s="704"/>
      <c r="BZ460" s="704"/>
      <c r="CA460" s="704"/>
      <c r="CB460" s="704"/>
    </row>
    <row r="461" spans="1:80" s="314" customFormat="1" ht="15" customHeight="1" x14ac:dyDescent="0.2">
      <c r="A461" s="705"/>
      <c r="B461" s="705"/>
      <c r="C461" s="705"/>
      <c r="D461" s="705"/>
      <c r="E461" s="705"/>
      <c r="F461" s="705"/>
      <c r="G461" s="705"/>
      <c r="H461" s="705"/>
      <c r="I461" s="705"/>
      <c r="J461" s="705"/>
      <c r="K461" s="705"/>
      <c r="L461" s="705"/>
      <c r="M461" s="705"/>
      <c r="N461" s="705"/>
      <c r="O461" s="705"/>
      <c r="P461" s="705"/>
      <c r="Q461" s="705"/>
      <c r="R461" s="705"/>
      <c r="S461" s="705"/>
      <c r="T461" s="705"/>
      <c r="U461" s="705"/>
      <c r="V461" s="705"/>
      <c r="W461" s="347"/>
      <c r="X461" s="347"/>
      <c r="Y461" s="347"/>
      <c r="Z461" s="347"/>
      <c r="AA461" s="347"/>
      <c r="AB461" s="347"/>
      <c r="AC461" s="347"/>
      <c r="AD461" s="347"/>
      <c r="AE461" s="347"/>
      <c r="AF461" s="347"/>
      <c r="AG461" s="347"/>
      <c r="AH461" s="347"/>
      <c r="AI461" s="347"/>
      <c r="AJ461" s="347"/>
      <c r="AK461" s="347"/>
      <c r="AL461" s="347"/>
      <c r="AM461" s="347"/>
      <c r="AN461" s="347"/>
      <c r="AO461" s="347"/>
      <c r="AP461" s="347"/>
      <c r="AQ461" s="347"/>
      <c r="AR461" s="347"/>
      <c r="AS461" s="347"/>
      <c r="AT461" s="347"/>
      <c r="AU461" s="347"/>
      <c r="AV461" s="347"/>
      <c r="AW461" s="347"/>
      <c r="AX461" s="390"/>
      <c r="AY461" s="386"/>
      <c r="AZ461" s="202"/>
      <c r="BA461" s="704"/>
      <c r="BB461" s="704"/>
      <c r="BC461" s="704"/>
      <c r="BD461" s="704"/>
      <c r="BE461" s="704"/>
      <c r="BF461" s="704"/>
      <c r="BG461" s="704"/>
      <c r="BH461" s="704"/>
      <c r="BI461" s="704"/>
      <c r="BJ461" s="704"/>
      <c r="BK461" s="704"/>
      <c r="BL461" s="704"/>
      <c r="BM461" s="704"/>
      <c r="BN461" s="704"/>
      <c r="BO461" s="704"/>
      <c r="BP461" s="704"/>
      <c r="BQ461" s="704"/>
      <c r="BR461" s="704"/>
      <c r="BS461" s="704"/>
      <c r="BT461" s="704"/>
      <c r="BU461" s="704"/>
      <c r="BV461" s="704"/>
      <c r="BW461" s="704"/>
      <c r="BX461" s="704"/>
      <c r="BY461" s="704"/>
      <c r="BZ461" s="704"/>
      <c r="CA461" s="704"/>
      <c r="CB461" s="704"/>
    </row>
    <row r="462" spans="1:80" s="314" customFormat="1" ht="15" customHeight="1" x14ac:dyDescent="0.2">
      <c r="A462" s="705"/>
      <c r="B462" s="705"/>
      <c r="C462" s="705"/>
      <c r="D462" s="705"/>
      <c r="E462" s="705"/>
      <c r="F462" s="705"/>
      <c r="G462" s="705"/>
      <c r="H462" s="705"/>
      <c r="I462" s="705"/>
      <c r="J462" s="705"/>
      <c r="K462" s="705"/>
      <c r="L462" s="705"/>
      <c r="M462" s="705"/>
      <c r="N462" s="705"/>
      <c r="O462" s="705"/>
      <c r="P462" s="705"/>
      <c r="Q462" s="705"/>
      <c r="R462" s="705"/>
      <c r="S462" s="705"/>
      <c r="T462" s="705"/>
      <c r="U462" s="705"/>
      <c r="V462" s="705"/>
      <c r="W462" s="347"/>
      <c r="X462" s="347"/>
      <c r="Y462" s="347"/>
      <c r="Z462" s="347"/>
      <c r="AA462" s="347"/>
      <c r="AB462" s="347"/>
      <c r="AC462" s="347"/>
      <c r="AD462" s="347"/>
      <c r="AE462" s="347"/>
      <c r="AF462" s="347"/>
      <c r="AG462" s="347"/>
      <c r="AH462" s="347"/>
      <c r="AI462" s="347"/>
      <c r="AJ462" s="347"/>
      <c r="AK462" s="347"/>
      <c r="AL462" s="347"/>
      <c r="AM462" s="347"/>
      <c r="AN462" s="347"/>
      <c r="AO462" s="347"/>
      <c r="AP462" s="347"/>
      <c r="AQ462" s="347"/>
      <c r="AR462" s="347"/>
      <c r="AS462" s="347"/>
      <c r="AT462" s="347"/>
      <c r="AU462" s="347"/>
      <c r="AV462" s="347"/>
      <c r="AW462" s="347"/>
      <c r="AX462" s="390"/>
      <c r="AY462" s="386"/>
      <c r="AZ462" s="202"/>
      <c r="BA462" s="704"/>
      <c r="BB462" s="704"/>
      <c r="BC462" s="704"/>
      <c r="BD462" s="704"/>
      <c r="BE462" s="704"/>
      <c r="BF462" s="704"/>
      <c r="BG462" s="704"/>
      <c r="BH462" s="704"/>
      <c r="BI462" s="704"/>
      <c r="BJ462" s="704"/>
      <c r="BK462" s="704"/>
      <c r="BL462" s="704"/>
      <c r="BM462" s="704"/>
      <c r="BN462" s="704"/>
      <c r="BO462" s="704"/>
      <c r="BP462" s="704"/>
      <c r="BQ462" s="704"/>
      <c r="BR462" s="704"/>
      <c r="BS462" s="704"/>
      <c r="BT462" s="704"/>
      <c r="BU462" s="704"/>
      <c r="BV462" s="704"/>
      <c r="BW462" s="704"/>
      <c r="BX462" s="704"/>
      <c r="BY462" s="704"/>
      <c r="BZ462" s="704"/>
      <c r="CA462" s="704"/>
      <c r="CB462" s="704"/>
    </row>
    <row r="463" spans="1:80" s="314" customFormat="1" ht="15" customHeight="1" x14ac:dyDescent="0.2">
      <c r="A463" s="705"/>
      <c r="B463" s="705"/>
      <c r="C463" s="705"/>
      <c r="D463" s="705"/>
      <c r="E463" s="705"/>
      <c r="F463" s="705"/>
      <c r="G463" s="705"/>
      <c r="H463" s="705"/>
      <c r="I463" s="705"/>
      <c r="J463" s="705"/>
      <c r="K463" s="705"/>
      <c r="L463" s="705"/>
      <c r="M463" s="705"/>
      <c r="N463" s="705"/>
      <c r="O463" s="705"/>
      <c r="P463" s="705"/>
      <c r="Q463" s="705"/>
      <c r="R463" s="705"/>
      <c r="S463" s="705"/>
      <c r="T463" s="705"/>
      <c r="U463" s="705"/>
      <c r="V463" s="705"/>
      <c r="W463" s="347"/>
      <c r="X463" s="347"/>
      <c r="Y463" s="347"/>
      <c r="Z463" s="347"/>
      <c r="AA463" s="347"/>
      <c r="AB463" s="347"/>
      <c r="AC463" s="347"/>
      <c r="AD463" s="347"/>
      <c r="AE463" s="347"/>
      <c r="AF463" s="347"/>
      <c r="AG463" s="347"/>
      <c r="AH463" s="347"/>
      <c r="AI463" s="347"/>
      <c r="AJ463" s="347"/>
      <c r="AK463" s="347"/>
      <c r="AL463" s="347"/>
      <c r="AM463" s="347"/>
      <c r="AN463" s="347"/>
      <c r="AO463" s="347"/>
      <c r="AP463" s="347"/>
      <c r="AQ463" s="347"/>
      <c r="AR463" s="347"/>
      <c r="AS463" s="347"/>
      <c r="AT463" s="347"/>
      <c r="AU463" s="347"/>
      <c r="AV463" s="347"/>
      <c r="AW463" s="347"/>
      <c r="AX463" s="390"/>
      <c r="AY463" s="386"/>
      <c r="AZ463" s="202"/>
      <c r="BA463" s="704"/>
      <c r="BB463" s="704"/>
      <c r="BC463" s="704"/>
      <c r="BD463" s="704"/>
      <c r="BE463" s="704"/>
      <c r="BF463" s="704"/>
      <c r="BG463" s="704"/>
      <c r="BH463" s="704"/>
      <c r="BI463" s="704"/>
      <c r="BJ463" s="704"/>
      <c r="BK463" s="704"/>
      <c r="BL463" s="704"/>
      <c r="BM463" s="704"/>
      <c r="BN463" s="704"/>
      <c r="BO463" s="704"/>
      <c r="BP463" s="704"/>
      <c r="BQ463" s="704"/>
      <c r="BR463" s="704"/>
      <c r="BS463" s="704"/>
      <c r="BT463" s="704"/>
      <c r="BU463" s="704"/>
      <c r="BV463" s="704"/>
      <c r="BW463" s="704"/>
      <c r="BX463" s="704"/>
      <c r="BY463" s="704"/>
      <c r="BZ463" s="704"/>
      <c r="CA463" s="704"/>
      <c r="CB463" s="704"/>
    </row>
    <row r="464" spans="1:80" s="314" customFormat="1" ht="15" customHeight="1" x14ac:dyDescent="0.2">
      <c r="A464" s="705"/>
      <c r="B464" s="705"/>
      <c r="C464" s="705"/>
      <c r="D464" s="705"/>
      <c r="E464" s="705"/>
      <c r="F464" s="705"/>
      <c r="G464" s="705"/>
      <c r="H464" s="705"/>
      <c r="I464" s="705"/>
      <c r="J464" s="705"/>
      <c r="K464" s="705"/>
      <c r="L464" s="705"/>
      <c r="M464" s="705"/>
      <c r="N464" s="705"/>
      <c r="O464" s="705"/>
      <c r="P464" s="705"/>
      <c r="Q464" s="705"/>
      <c r="R464" s="705"/>
      <c r="S464" s="705"/>
      <c r="T464" s="705"/>
      <c r="U464" s="705"/>
      <c r="V464" s="705"/>
      <c r="W464" s="347"/>
      <c r="X464" s="347"/>
      <c r="Y464" s="347"/>
      <c r="Z464" s="347"/>
      <c r="AA464" s="347"/>
      <c r="AB464" s="347"/>
      <c r="AC464" s="347"/>
      <c r="AD464" s="347"/>
      <c r="AE464" s="347"/>
      <c r="AF464" s="347"/>
      <c r="AG464" s="347"/>
      <c r="AH464" s="347"/>
      <c r="AI464" s="347"/>
      <c r="AJ464" s="347"/>
      <c r="AK464" s="347"/>
      <c r="AL464" s="347"/>
      <c r="AM464" s="347"/>
      <c r="AN464" s="347"/>
      <c r="AO464" s="347"/>
      <c r="AP464" s="347"/>
      <c r="AQ464" s="347"/>
      <c r="AR464" s="347"/>
      <c r="AS464" s="347"/>
      <c r="AT464" s="347"/>
      <c r="AU464" s="347"/>
      <c r="AV464" s="347"/>
      <c r="AW464" s="347"/>
      <c r="AX464" s="390"/>
      <c r="AY464" s="386"/>
      <c r="AZ464" s="202"/>
      <c r="BA464" s="704"/>
      <c r="BB464" s="704"/>
      <c r="BC464" s="704"/>
      <c r="BD464" s="704"/>
      <c r="BE464" s="704"/>
      <c r="BF464" s="704"/>
      <c r="BG464" s="704"/>
      <c r="BH464" s="704"/>
      <c r="BI464" s="704"/>
      <c r="BJ464" s="704"/>
      <c r="BK464" s="704"/>
      <c r="BL464" s="704"/>
      <c r="BM464" s="704"/>
      <c r="BN464" s="704"/>
      <c r="BO464" s="704"/>
      <c r="BP464" s="704"/>
      <c r="BQ464" s="704"/>
      <c r="BR464" s="704"/>
      <c r="BS464" s="704"/>
      <c r="BT464" s="704"/>
      <c r="BU464" s="704"/>
      <c r="BV464" s="704"/>
      <c r="BW464" s="704"/>
      <c r="BX464" s="704"/>
      <c r="BY464" s="704"/>
      <c r="BZ464" s="704"/>
      <c r="CA464" s="704"/>
      <c r="CB464" s="704"/>
    </row>
    <row r="465" spans="1:80" s="314" customFormat="1" ht="15" customHeight="1" x14ac:dyDescent="0.2">
      <c r="A465" s="705"/>
      <c r="B465" s="705"/>
      <c r="C465" s="705"/>
      <c r="D465" s="705"/>
      <c r="E465" s="705"/>
      <c r="F465" s="705"/>
      <c r="G465" s="705"/>
      <c r="H465" s="705"/>
      <c r="I465" s="705"/>
      <c r="J465" s="705"/>
      <c r="K465" s="705"/>
      <c r="L465" s="705"/>
      <c r="M465" s="705"/>
      <c r="N465" s="705"/>
      <c r="O465" s="705"/>
      <c r="P465" s="705"/>
      <c r="Q465" s="705"/>
      <c r="R465" s="705"/>
      <c r="S465" s="705"/>
      <c r="T465" s="705"/>
      <c r="U465" s="705"/>
      <c r="V465" s="705"/>
      <c r="W465" s="347"/>
      <c r="X465" s="347"/>
      <c r="Y465" s="347"/>
      <c r="Z465" s="347"/>
      <c r="AA465" s="347"/>
      <c r="AB465" s="347"/>
      <c r="AC465" s="347"/>
      <c r="AD465" s="347"/>
      <c r="AE465" s="347"/>
      <c r="AF465" s="347"/>
      <c r="AG465" s="347"/>
      <c r="AH465" s="347"/>
      <c r="AI465" s="347"/>
      <c r="AJ465" s="347"/>
      <c r="AK465" s="347"/>
      <c r="AL465" s="347"/>
      <c r="AM465" s="347"/>
      <c r="AN465" s="347"/>
      <c r="AO465" s="347"/>
      <c r="AP465" s="347"/>
      <c r="AQ465" s="347"/>
      <c r="AR465" s="347"/>
      <c r="AS465" s="347"/>
      <c r="AT465" s="347"/>
      <c r="AU465" s="347"/>
      <c r="AV465" s="347"/>
      <c r="AW465" s="347"/>
      <c r="AX465" s="390"/>
      <c r="AY465" s="386"/>
      <c r="AZ465" s="202"/>
      <c r="BA465" s="704"/>
      <c r="BB465" s="704"/>
      <c r="BC465" s="704"/>
      <c r="BD465" s="704"/>
      <c r="BE465" s="704"/>
      <c r="BF465" s="704"/>
      <c r="BG465" s="704"/>
      <c r="BH465" s="704"/>
      <c r="BI465" s="704"/>
      <c r="BJ465" s="704"/>
      <c r="BK465" s="704"/>
      <c r="BL465" s="704"/>
      <c r="BM465" s="704"/>
      <c r="BN465" s="704"/>
      <c r="BO465" s="704"/>
      <c r="BP465" s="704"/>
      <c r="BQ465" s="704"/>
      <c r="BR465" s="704"/>
      <c r="BS465" s="704"/>
      <c r="BT465" s="704"/>
      <c r="BU465" s="704"/>
      <c r="BV465" s="704"/>
      <c r="BW465" s="704"/>
      <c r="BX465" s="704"/>
      <c r="BY465" s="704"/>
      <c r="BZ465" s="704"/>
      <c r="CA465" s="704"/>
      <c r="CB465" s="704"/>
    </row>
    <row r="466" spans="1:80" s="314" customFormat="1" ht="15" customHeight="1" x14ac:dyDescent="0.2">
      <c r="A466" s="705"/>
      <c r="B466" s="705"/>
      <c r="C466" s="705"/>
      <c r="D466" s="705"/>
      <c r="E466" s="705"/>
      <c r="F466" s="705"/>
      <c r="G466" s="705"/>
      <c r="H466" s="705"/>
      <c r="I466" s="705"/>
      <c r="J466" s="705"/>
      <c r="K466" s="705"/>
      <c r="L466" s="705"/>
      <c r="M466" s="705"/>
      <c r="N466" s="705"/>
      <c r="O466" s="705"/>
      <c r="P466" s="705"/>
      <c r="Q466" s="705"/>
      <c r="R466" s="705"/>
      <c r="S466" s="705"/>
      <c r="T466" s="705"/>
      <c r="U466" s="705"/>
      <c r="V466" s="705"/>
      <c r="W466" s="347"/>
      <c r="X466" s="347"/>
      <c r="Y466" s="347"/>
      <c r="Z466" s="347"/>
      <c r="AA466" s="347"/>
      <c r="AB466" s="347"/>
      <c r="AC466" s="347"/>
      <c r="AD466" s="347"/>
      <c r="AE466" s="347"/>
      <c r="AF466" s="347"/>
      <c r="AG466" s="347"/>
      <c r="AH466" s="347"/>
      <c r="AI466" s="347"/>
      <c r="AJ466" s="347"/>
      <c r="AK466" s="347"/>
      <c r="AL466" s="347"/>
      <c r="AM466" s="347"/>
      <c r="AN466" s="347"/>
      <c r="AO466" s="347"/>
      <c r="AP466" s="347"/>
      <c r="AQ466" s="347"/>
      <c r="AR466" s="347"/>
      <c r="AS466" s="347"/>
      <c r="AT466" s="347"/>
      <c r="AU466" s="347"/>
      <c r="AV466" s="347"/>
      <c r="AW466" s="347"/>
      <c r="AX466" s="390"/>
      <c r="AY466" s="386"/>
      <c r="AZ466" s="202"/>
      <c r="BA466" s="704"/>
      <c r="BB466" s="704"/>
      <c r="BC466" s="704"/>
      <c r="BD466" s="704"/>
      <c r="BE466" s="704"/>
      <c r="BF466" s="704"/>
      <c r="BG466" s="704"/>
      <c r="BH466" s="704"/>
      <c r="BI466" s="704"/>
      <c r="BJ466" s="704"/>
      <c r="BK466" s="704"/>
      <c r="BL466" s="704"/>
      <c r="BM466" s="704"/>
      <c r="BN466" s="704"/>
      <c r="BO466" s="704"/>
      <c r="BP466" s="704"/>
      <c r="BQ466" s="704"/>
      <c r="BR466" s="704"/>
      <c r="BS466" s="704"/>
      <c r="BT466" s="704"/>
      <c r="BU466" s="704"/>
      <c r="BV466" s="704"/>
      <c r="BW466" s="704"/>
      <c r="BX466" s="704"/>
      <c r="BY466" s="704"/>
      <c r="BZ466" s="704"/>
      <c r="CA466" s="704"/>
      <c r="CB466" s="704"/>
    </row>
    <row r="467" spans="1:80" s="314" customFormat="1" ht="15" customHeight="1" x14ac:dyDescent="0.2">
      <c r="A467" s="705"/>
      <c r="B467" s="705"/>
      <c r="C467" s="705"/>
      <c r="D467" s="705"/>
      <c r="E467" s="705"/>
      <c r="F467" s="705"/>
      <c r="G467" s="705"/>
      <c r="H467" s="705"/>
      <c r="I467" s="705"/>
      <c r="J467" s="705"/>
      <c r="K467" s="705"/>
      <c r="L467" s="705"/>
      <c r="M467" s="705"/>
      <c r="N467" s="705"/>
      <c r="O467" s="705"/>
      <c r="P467" s="705"/>
      <c r="Q467" s="705"/>
      <c r="R467" s="705"/>
      <c r="S467" s="705"/>
      <c r="T467" s="705"/>
      <c r="U467" s="705"/>
      <c r="V467" s="705"/>
      <c r="W467" s="347"/>
      <c r="X467" s="347"/>
      <c r="Y467" s="347"/>
      <c r="Z467" s="347"/>
      <c r="AA467" s="347"/>
      <c r="AB467" s="347"/>
      <c r="AC467" s="347"/>
      <c r="AD467" s="347"/>
      <c r="AE467" s="347"/>
      <c r="AF467" s="347"/>
      <c r="AG467" s="347"/>
      <c r="AH467" s="347"/>
      <c r="AI467" s="347"/>
      <c r="AJ467" s="347"/>
      <c r="AK467" s="347"/>
      <c r="AL467" s="347"/>
      <c r="AM467" s="347"/>
      <c r="AN467" s="347"/>
      <c r="AO467" s="347"/>
      <c r="AP467" s="347"/>
      <c r="AQ467" s="347"/>
      <c r="AR467" s="347"/>
      <c r="AS467" s="347"/>
      <c r="AT467" s="347"/>
      <c r="AU467" s="347"/>
      <c r="AV467" s="347"/>
      <c r="AW467" s="347"/>
      <c r="AX467" s="390"/>
      <c r="AY467" s="386"/>
      <c r="AZ467" s="202"/>
      <c r="BA467" s="704"/>
      <c r="BB467" s="704"/>
      <c r="BC467" s="704"/>
      <c r="BD467" s="704"/>
      <c r="BE467" s="704"/>
      <c r="BF467" s="704"/>
      <c r="BG467" s="704"/>
      <c r="BH467" s="704"/>
      <c r="BI467" s="704"/>
      <c r="BJ467" s="704"/>
      <c r="BK467" s="704"/>
      <c r="BL467" s="704"/>
      <c r="BM467" s="704"/>
      <c r="BN467" s="704"/>
      <c r="BO467" s="704"/>
      <c r="BP467" s="704"/>
      <c r="BQ467" s="704"/>
      <c r="BR467" s="704"/>
      <c r="BS467" s="704"/>
      <c r="BT467" s="704"/>
      <c r="BU467" s="704"/>
      <c r="BV467" s="704"/>
      <c r="BW467" s="704"/>
      <c r="BX467" s="704"/>
      <c r="BY467" s="704"/>
      <c r="BZ467" s="704"/>
      <c r="CA467" s="704"/>
      <c r="CB467" s="704"/>
    </row>
    <row r="468" spans="1:80" s="314" customFormat="1" ht="15" customHeight="1" x14ac:dyDescent="0.2">
      <c r="A468" s="705"/>
      <c r="B468" s="705"/>
      <c r="C468" s="705"/>
      <c r="D468" s="705"/>
      <c r="E468" s="705"/>
      <c r="F468" s="705"/>
      <c r="G468" s="705"/>
      <c r="H468" s="705"/>
      <c r="I468" s="705"/>
      <c r="J468" s="705"/>
      <c r="K468" s="705"/>
      <c r="L468" s="705"/>
      <c r="M468" s="705"/>
      <c r="N468" s="705"/>
      <c r="O468" s="705"/>
      <c r="P468" s="705"/>
      <c r="Q468" s="705"/>
      <c r="R468" s="705"/>
      <c r="S468" s="705"/>
      <c r="T468" s="705"/>
      <c r="U468" s="705"/>
      <c r="V468" s="705"/>
      <c r="W468" s="347"/>
      <c r="X468" s="347"/>
      <c r="Y468" s="347"/>
      <c r="Z468" s="347"/>
      <c r="AA468" s="347"/>
      <c r="AB468" s="347"/>
      <c r="AC468" s="347"/>
      <c r="AD468" s="347"/>
      <c r="AE468" s="347"/>
      <c r="AF468" s="347"/>
      <c r="AG468" s="347"/>
      <c r="AH468" s="347"/>
      <c r="AI468" s="347"/>
      <c r="AJ468" s="347"/>
      <c r="AK468" s="347"/>
      <c r="AL468" s="347"/>
      <c r="AM468" s="347"/>
      <c r="AN468" s="347"/>
      <c r="AO468" s="347"/>
      <c r="AP468" s="347"/>
      <c r="AQ468" s="347"/>
      <c r="AR468" s="347"/>
      <c r="AS468" s="347"/>
      <c r="AT468" s="347"/>
      <c r="AU468" s="347"/>
      <c r="AV468" s="347"/>
      <c r="AW468" s="347"/>
      <c r="AX468" s="390"/>
      <c r="AY468" s="386"/>
      <c r="AZ468" s="202"/>
      <c r="BA468" s="704"/>
      <c r="BB468" s="704"/>
      <c r="BC468" s="704"/>
      <c r="BD468" s="704"/>
      <c r="BE468" s="704"/>
      <c r="BF468" s="704"/>
      <c r="BG468" s="704"/>
      <c r="BH468" s="704"/>
      <c r="BI468" s="704"/>
      <c r="BJ468" s="704"/>
      <c r="BK468" s="704"/>
      <c r="BL468" s="704"/>
      <c r="BM468" s="704"/>
      <c r="BN468" s="704"/>
      <c r="BO468" s="704"/>
      <c r="BP468" s="704"/>
      <c r="BQ468" s="704"/>
      <c r="BR468" s="704"/>
      <c r="BS468" s="704"/>
      <c r="BT468" s="704"/>
      <c r="BU468" s="704"/>
      <c r="BV468" s="704"/>
      <c r="BW468" s="704"/>
      <c r="BX468" s="704"/>
      <c r="BY468" s="704"/>
      <c r="BZ468" s="704"/>
      <c r="CA468" s="704"/>
      <c r="CB468" s="704"/>
    </row>
    <row r="469" spans="1:80" s="314" customFormat="1" ht="15" customHeight="1" x14ac:dyDescent="0.2">
      <c r="A469" s="705"/>
      <c r="B469" s="705"/>
      <c r="C469" s="705"/>
      <c r="D469" s="705"/>
      <c r="E469" s="705"/>
      <c r="F469" s="705"/>
      <c r="G469" s="705"/>
      <c r="H469" s="705"/>
      <c r="I469" s="705"/>
      <c r="J469" s="705"/>
      <c r="K469" s="705"/>
      <c r="L469" s="705"/>
      <c r="M469" s="705"/>
      <c r="N469" s="705"/>
      <c r="O469" s="705"/>
      <c r="P469" s="705"/>
      <c r="Q469" s="705"/>
      <c r="R469" s="705"/>
      <c r="S469" s="705"/>
      <c r="T469" s="705"/>
      <c r="U469" s="705"/>
      <c r="V469" s="705"/>
      <c r="W469" s="347"/>
      <c r="X469" s="347"/>
      <c r="Y469" s="347"/>
      <c r="Z469" s="347"/>
      <c r="AA469" s="347"/>
      <c r="AB469" s="347"/>
      <c r="AC469" s="347"/>
      <c r="AD469" s="347"/>
      <c r="AE469" s="347"/>
      <c r="AF469" s="347"/>
      <c r="AG469" s="347"/>
      <c r="AH469" s="347"/>
      <c r="AI469" s="347"/>
      <c r="AJ469" s="347"/>
      <c r="AK469" s="347"/>
      <c r="AL469" s="347"/>
      <c r="AM469" s="347"/>
      <c r="AN469" s="347"/>
      <c r="AO469" s="347"/>
      <c r="AP469" s="347"/>
      <c r="AQ469" s="347"/>
      <c r="AR469" s="347"/>
      <c r="AS469" s="347"/>
      <c r="AT469" s="347"/>
      <c r="AU469" s="347"/>
      <c r="AV469" s="347"/>
      <c r="AW469" s="347"/>
      <c r="AX469" s="390"/>
      <c r="AY469" s="386"/>
      <c r="AZ469" s="202"/>
      <c r="BA469" s="704"/>
      <c r="BB469" s="704"/>
      <c r="BC469" s="704"/>
      <c r="BD469" s="704"/>
      <c r="BE469" s="704"/>
      <c r="BF469" s="704"/>
      <c r="BG469" s="704"/>
      <c r="BH469" s="704"/>
      <c r="BI469" s="704"/>
      <c r="BJ469" s="704"/>
      <c r="BK469" s="704"/>
      <c r="BL469" s="704"/>
      <c r="BM469" s="704"/>
      <c r="BN469" s="704"/>
      <c r="BO469" s="704"/>
      <c r="BP469" s="704"/>
      <c r="BQ469" s="704"/>
      <c r="BR469" s="704"/>
      <c r="BS469" s="704"/>
      <c r="BT469" s="704"/>
      <c r="BU469" s="704"/>
      <c r="BV469" s="704"/>
      <c r="BW469" s="704"/>
      <c r="BX469" s="704"/>
      <c r="BY469" s="704"/>
      <c r="BZ469" s="704"/>
      <c r="CA469" s="704"/>
      <c r="CB469" s="704"/>
    </row>
    <row r="470" spans="1:80" s="314" customFormat="1" ht="15" customHeight="1" x14ac:dyDescent="0.2">
      <c r="A470" s="705"/>
      <c r="B470" s="705"/>
      <c r="C470" s="705"/>
      <c r="D470" s="705"/>
      <c r="E470" s="705"/>
      <c r="F470" s="705"/>
      <c r="G470" s="705"/>
      <c r="H470" s="705"/>
      <c r="I470" s="705"/>
      <c r="J470" s="705"/>
      <c r="K470" s="705"/>
      <c r="L470" s="705"/>
      <c r="M470" s="705"/>
      <c r="N470" s="705"/>
      <c r="O470" s="705"/>
      <c r="P470" s="705"/>
      <c r="Q470" s="705"/>
      <c r="R470" s="705"/>
      <c r="S470" s="705"/>
      <c r="T470" s="705"/>
      <c r="U470" s="705"/>
      <c r="V470" s="705"/>
      <c r="W470" s="347"/>
      <c r="X470" s="347"/>
      <c r="Y470" s="347"/>
      <c r="Z470" s="347"/>
      <c r="AA470" s="347"/>
      <c r="AB470" s="347"/>
      <c r="AC470" s="347"/>
      <c r="AD470" s="347"/>
      <c r="AE470" s="347"/>
      <c r="AF470" s="347"/>
      <c r="AG470" s="347"/>
      <c r="AH470" s="347"/>
      <c r="AI470" s="347"/>
      <c r="AJ470" s="347"/>
      <c r="AK470" s="347"/>
      <c r="AL470" s="347"/>
      <c r="AM470" s="347"/>
      <c r="AN470" s="347"/>
      <c r="AO470" s="347"/>
      <c r="AP470" s="347"/>
      <c r="AQ470" s="347"/>
      <c r="AR470" s="347"/>
      <c r="AS470" s="347"/>
      <c r="AT470" s="347"/>
      <c r="AU470" s="347"/>
      <c r="AV470" s="347"/>
      <c r="AW470" s="347"/>
      <c r="AX470" s="390"/>
      <c r="AY470" s="386"/>
      <c r="AZ470" s="202"/>
      <c r="BA470" s="704"/>
      <c r="BB470" s="704"/>
      <c r="BC470" s="704"/>
      <c r="BD470" s="704"/>
      <c r="BE470" s="704"/>
      <c r="BF470" s="704"/>
      <c r="BG470" s="704"/>
      <c r="BH470" s="704"/>
      <c r="BI470" s="704"/>
      <c r="BJ470" s="704"/>
      <c r="BK470" s="704"/>
      <c r="BL470" s="704"/>
      <c r="BM470" s="704"/>
      <c r="BN470" s="704"/>
      <c r="BO470" s="704"/>
      <c r="BP470" s="704"/>
      <c r="BQ470" s="704"/>
      <c r="BR470" s="704"/>
      <c r="BS470" s="704"/>
      <c r="BT470" s="704"/>
      <c r="BU470" s="704"/>
      <c r="BV470" s="704"/>
      <c r="BW470" s="704"/>
      <c r="BX470" s="704"/>
      <c r="BY470" s="704"/>
      <c r="BZ470" s="704"/>
      <c r="CA470" s="704"/>
      <c r="CB470" s="704"/>
    </row>
    <row r="471" spans="1:80" s="314" customFormat="1" ht="15" customHeight="1" x14ac:dyDescent="0.2">
      <c r="A471" s="705"/>
      <c r="B471" s="705"/>
      <c r="C471" s="705"/>
      <c r="D471" s="705"/>
      <c r="E471" s="705"/>
      <c r="F471" s="705"/>
      <c r="G471" s="705"/>
      <c r="H471" s="705"/>
      <c r="I471" s="705"/>
      <c r="J471" s="705"/>
      <c r="K471" s="705"/>
      <c r="L471" s="705"/>
      <c r="M471" s="705"/>
      <c r="N471" s="705"/>
      <c r="O471" s="705"/>
      <c r="P471" s="705"/>
      <c r="Q471" s="705"/>
      <c r="R471" s="705"/>
      <c r="S471" s="705"/>
      <c r="T471" s="705"/>
      <c r="U471" s="705"/>
      <c r="V471" s="705"/>
      <c r="W471" s="347"/>
      <c r="X471" s="347"/>
      <c r="Y471" s="347"/>
      <c r="Z471" s="347"/>
      <c r="AA471" s="347"/>
      <c r="AB471" s="347"/>
      <c r="AC471" s="347"/>
      <c r="AD471" s="347"/>
      <c r="AE471" s="347"/>
      <c r="AF471" s="347"/>
      <c r="AG471" s="347"/>
      <c r="AH471" s="347"/>
      <c r="AI471" s="347"/>
      <c r="AJ471" s="347"/>
      <c r="AK471" s="347"/>
      <c r="AL471" s="347"/>
      <c r="AM471" s="347"/>
      <c r="AN471" s="347"/>
      <c r="AO471" s="347"/>
      <c r="AP471" s="347"/>
      <c r="AQ471" s="347"/>
      <c r="AR471" s="347"/>
      <c r="AS471" s="347"/>
      <c r="AT471" s="347"/>
      <c r="AU471" s="347"/>
      <c r="AV471" s="347"/>
      <c r="AW471" s="347"/>
      <c r="AX471" s="390"/>
      <c r="AY471" s="386"/>
      <c r="AZ471" s="202"/>
      <c r="BA471" s="704"/>
      <c r="BB471" s="704"/>
      <c r="BC471" s="704"/>
      <c r="BD471" s="704"/>
      <c r="BE471" s="704"/>
      <c r="BF471" s="704"/>
      <c r="BG471" s="704"/>
      <c r="BH471" s="704"/>
      <c r="BI471" s="704"/>
      <c r="BJ471" s="704"/>
      <c r="BK471" s="704"/>
      <c r="BL471" s="704"/>
      <c r="BM471" s="704"/>
      <c r="BN471" s="704"/>
      <c r="BO471" s="704"/>
      <c r="BP471" s="704"/>
      <c r="BQ471" s="704"/>
      <c r="BR471" s="704"/>
      <c r="BS471" s="704"/>
      <c r="BT471" s="704"/>
      <c r="BU471" s="704"/>
      <c r="BV471" s="704"/>
      <c r="BW471" s="704"/>
      <c r="BX471" s="704"/>
      <c r="BY471" s="704"/>
      <c r="BZ471" s="704"/>
      <c r="CA471" s="704"/>
      <c r="CB471" s="704"/>
    </row>
    <row r="472" spans="1:80" s="314" customFormat="1" ht="15" customHeight="1" x14ac:dyDescent="0.2">
      <c r="A472" s="705"/>
      <c r="B472" s="705"/>
      <c r="C472" s="705"/>
      <c r="D472" s="705"/>
      <c r="E472" s="705"/>
      <c r="F472" s="705"/>
      <c r="G472" s="705"/>
      <c r="H472" s="705"/>
      <c r="I472" s="705"/>
      <c r="J472" s="705"/>
      <c r="K472" s="705"/>
      <c r="L472" s="705"/>
      <c r="M472" s="705"/>
      <c r="N472" s="705"/>
      <c r="O472" s="705"/>
      <c r="P472" s="705"/>
      <c r="Q472" s="705"/>
      <c r="R472" s="705"/>
      <c r="S472" s="705"/>
      <c r="T472" s="705"/>
      <c r="U472" s="705"/>
      <c r="V472" s="705"/>
      <c r="W472" s="347"/>
      <c r="X472" s="347"/>
      <c r="Y472" s="347"/>
      <c r="Z472" s="347"/>
      <c r="AA472" s="347"/>
      <c r="AB472" s="347"/>
      <c r="AC472" s="347"/>
      <c r="AD472" s="347"/>
      <c r="AE472" s="347"/>
      <c r="AF472" s="347"/>
      <c r="AG472" s="347"/>
      <c r="AH472" s="347"/>
      <c r="AI472" s="347"/>
      <c r="AJ472" s="347"/>
      <c r="AK472" s="347"/>
      <c r="AL472" s="347"/>
      <c r="AM472" s="347"/>
      <c r="AN472" s="347"/>
      <c r="AO472" s="347"/>
      <c r="AP472" s="347"/>
      <c r="AQ472" s="347"/>
      <c r="AR472" s="347"/>
      <c r="AS472" s="347"/>
      <c r="AT472" s="347"/>
      <c r="AU472" s="347"/>
      <c r="AV472" s="347"/>
      <c r="AW472" s="347"/>
      <c r="AX472" s="390"/>
      <c r="AY472" s="386"/>
      <c r="AZ472" s="202"/>
      <c r="BA472" s="704"/>
      <c r="BB472" s="704"/>
      <c r="BC472" s="704"/>
      <c r="BD472" s="704"/>
      <c r="BE472" s="704"/>
      <c r="BF472" s="704"/>
      <c r="BG472" s="704"/>
      <c r="BH472" s="704"/>
      <c r="BI472" s="704"/>
      <c r="BJ472" s="704"/>
      <c r="BK472" s="704"/>
      <c r="BL472" s="704"/>
      <c r="BM472" s="704"/>
      <c r="BN472" s="704"/>
      <c r="BO472" s="704"/>
      <c r="BP472" s="704"/>
      <c r="BQ472" s="704"/>
      <c r="BR472" s="704"/>
      <c r="BS472" s="704"/>
      <c r="BT472" s="704"/>
      <c r="BU472" s="704"/>
      <c r="BV472" s="704"/>
      <c r="BW472" s="704"/>
      <c r="BX472" s="704"/>
      <c r="BY472" s="704"/>
      <c r="BZ472" s="704"/>
      <c r="CA472" s="704"/>
      <c r="CB472" s="704"/>
    </row>
    <row r="473" spans="1:80" s="314" customFormat="1" ht="15" customHeight="1" x14ac:dyDescent="0.2">
      <c r="A473" s="705"/>
      <c r="B473" s="705"/>
      <c r="C473" s="705"/>
      <c r="D473" s="705"/>
      <c r="E473" s="705"/>
      <c r="F473" s="705"/>
      <c r="G473" s="705"/>
      <c r="H473" s="705"/>
      <c r="I473" s="705"/>
      <c r="J473" s="705"/>
      <c r="K473" s="705"/>
      <c r="L473" s="705"/>
      <c r="M473" s="705"/>
      <c r="N473" s="705"/>
      <c r="O473" s="705"/>
      <c r="P473" s="705"/>
      <c r="Q473" s="705"/>
      <c r="R473" s="705"/>
      <c r="S473" s="705"/>
      <c r="T473" s="705"/>
      <c r="U473" s="705"/>
      <c r="V473" s="705"/>
      <c r="W473" s="347"/>
      <c r="X473" s="347"/>
      <c r="Y473" s="347"/>
      <c r="Z473" s="347"/>
      <c r="AA473" s="347"/>
      <c r="AB473" s="347"/>
      <c r="AC473" s="347"/>
      <c r="AD473" s="347"/>
      <c r="AE473" s="347"/>
      <c r="AF473" s="347"/>
      <c r="AG473" s="347"/>
      <c r="AH473" s="347"/>
      <c r="AI473" s="347"/>
      <c r="AJ473" s="347"/>
      <c r="AK473" s="347"/>
      <c r="AL473" s="347"/>
      <c r="AM473" s="347"/>
      <c r="AN473" s="347"/>
      <c r="AO473" s="347"/>
      <c r="AP473" s="347"/>
      <c r="AQ473" s="347"/>
      <c r="AR473" s="347"/>
      <c r="AS473" s="347"/>
      <c r="AT473" s="347"/>
      <c r="AU473" s="347"/>
      <c r="AV473" s="347"/>
      <c r="AW473" s="347"/>
      <c r="AX473" s="390"/>
      <c r="AY473" s="386"/>
      <c r="AZ473" s="202"/>
      <c r="BA473" s="704"/>
      <c r="BB473" s="704"/>
      <c r="BC473" s="704"/>
      <c r="BD473" s="704"/>
      <c r="BE473" s="704"/>
      <c r="BF473" s="704"/>
      <c r="BG473" s="704"/>
      <c r="BH473" s="704"/>
      <c r="BI473" s="704"/>
      <c r="BJ473" s="704"/>
      <c r="BK473" s="704"/>
      <c r="BL473" s="704"/>
      <c r="BM473" s="704"/>
      <c r="BN473" s="704"/>
      <c r="BO473" s="704"/>
      <c r="BP473" s="704"/>
      <c r="BQ473" s="704"/>
      <c r="BR473" s="704"/>
      <c r="BS473" s="704"/>
      <c r="BT473" s="704"/>
      <c r="BU473" s="704"/>
      <c r="BV473" s="704"/>
      <c r="BW473" s="704"/>
      <c r="BX473" s="704"/>
      <c r="BY473" s="704"/>
      <c r="BZ473" s="704"/>
      <c r="CA473" s="704"/>
      <c r="CB473" s="704"/>
    </row>
    <row r="474" spans="1:80" s="314" customFormat="1" ht="15" customHeight="1" x14ac:dyDescent="0.2">
      <c r="A474" s="705"/>
      <c r="B474" s="705"/>
      <c r="C474" s="705"/>
      <c r="D474" s="705"/>
      <c r="E474" s="705"/>
      <c r="F474" s="705"/>
      <c r="G474" s="705"/>
      <c r="H474" s="705"/>
      <c r="I474" s="705"/>
      <c r="J474" s="705"/>
      <c r="K474" s="705"/>
      <c r="L474" s="705"/>
      <c r="M474" s="705"/>
      <c r="N474" s="705"/>
      <c r="O474" s="705"/>
      <c r="P474" s="705"/>
      <c r="Q474" s="705"/>
      <c r="R474" s="705"/>
      <c r="S474" s="705"/>
      <c r="T474" s="705"/>
      <c r="U474" s="705"/>
      <c r="V474" s="705"/>
      <c r="W474" s="347"/>
      <c r="X474" s="347"/>
      <c r="Y474" s="347"/>
      <c r="Z474" s="347"/>
      <c r="AA474" s="347"/>
      <c r="AB474" s="347"/>
      <c r="AC474" s="347"/>
      <c r="AD474" s="347"/>
      <c r="AE474" s="347"/>
      <c r="AF474" s="347"/>
      <c r="AG474" s="347"/>
      <c r="AH474" s="347"/>
      <c r="AI474" s="347"/>
      <c r="AJ474" s="347"/>
      <c r="AK474" s="347"/>
      <c r="AL474" s="347"/>
      <c r="AM474" s="347"/>
      <c r="AN474" s="347"/>
      <c r="AO474" s="347"/>
      <c r="AP474" s="347"/>
      <c r="AQ474" s="347"/>
      <c r="AR474" s="347"/>
      <c r="AS474" s="347"/>
      <c r="AT474" s="347"/>
      <c r="AU474" s="347"/>
      <c r="AV474" s="347"/>
      <c r="AW474" s="347"/>
      <c r="AX474" s="390"/>
      <c r="AY474" s="386"/>
      <c r="AZ474" s="202"/>
      <c r="BA474" s="704"/>
      <c r="BB474" s="704"/>
      <c r="BC474" s="704"/>
      <c r="BD474" s="704"/>
      <c r="BE474" s="704"/>
      <c r="BF474" s="704"/>
      <c r="BG474" s="704"/>
      <c r="BH474" s="704"/>
      <c r="BI474" s="704"/>
      <c r="BJ474" s="704"/>
      <c r="BK474" s="704"/>
      <c r="BL474" s="704"/>
      <c r="BM474" s="704"/>
      <c r="BN474" s="704"/>
      <c r="BO474" s="704"/>
      <c r="BP474" s="704"/>
      <c r="BQ474" s="704"/>
      <c r="BR474" s="704"/>
      <c r="BS474" s="704"/>
      <c r="BT474" s="704"/>
      <c r="BU474" s="704"/>
      <c r="BV474" s="704"/>
      <c r="BW474" s="704"/>
      <c r="BX474" s="704"/>
      <c r="BY474" s="704"/>
      <c r="BZ474" s="704"/>
      <c r="CA474" s="704"/>
      <c r="CB474" s="704"/>
    </row>
    <row r="475" spans="1:80" s="314" customFormat="1" ht="15" customHeight="1" x14ac:dyDescent="0.2">
      <c r="A475" s="705"/>
      <c r="B475" s="705"/>
      <c r="C475" s="705"/>
      <c r="D475" s="705"/>
      <c r="E475" s="705"/>
      <c r="F475" s="705"/>
      <c r="G475" s="705"/>
      <c r="H475" s="705"/>
      <c r="I475" s="705"/>
      <c r="J475" s="705"/>
      <c r="K475" s="705"/>
      <c r="L475" s="705"/>
      <c r="M475" s="705"/>
      <c r="N475" s="705"/>
      <c r="O475" s="705"/>
      <c r="P475" s="705"/>
      <c r="Q475" s="705"/>
      <c r="R475" s="705"/>
      <c r="S475" s="705"/>
      <c r="T475" s="705"/>
      <c r="U475" s="705"/>
      <c r="V475" s="705"/>
      <c r="W475" s="347"/>
      <c r="X475" s="347"/>
      <c r="Y475" s="347"/>
      <c r="Z475" s="347"/>
      <c r="AA475" s="347"/>
      <c r="AB475" s="347"/>
      <c r="AC475" s="347"/>
      <c r="AD475" s="347"/>
      <c r="AE475" s="347"/>
      <c r="AF475" s="347"/>
      <c r="AG475" s="347"/>
      <c r="AH475" s="347"/>
      <c r="AI475" s="347"/>
      <c r="AJ475" s="347"/>
      <c r="AK475" s="347"/>
      <c r="AL475" s="347"/>
      <c r="AM475" s="347"/>
      <c r="AN475" s="347"/>
      <c r="AO475" s="347"/>
      <c r="AP475" s="347"/>
      <c r="AQ475" s="347"/>
      <c r="AR475" s="347"/>
      <c r="AS475" s="347"/>
      <c r="AT475" s="347"/>
      <c r="AU475" s="347"/>
      <c r="AV475" s="347"/>
      <c r="AW475" s="347"/>
      <c r="AX475" s="390"/>
      <c r="AY475" s="386"/>
      <c r="AZ475" s="202"/>
      <c r="BA475" s="704"/>
      <c r="BB475" s="704"/>
      <c r="BC475" s="704"/>
      <c r="BD475" s="704"/>
      <c r="BE475" s="704"/>
      <c r="BF475" s="704"/>
      <c r="BG475" s="704"/>
      <c r="BH475" s="704"/>
      <c r="BI475" s="704"/>
      <c r="BJ475" s="704"/>
      <c r="BK475" s="704"/>
      <c r="BL475" s="704"/>
      <c r="BM475" s="704"/>
      <c r="BN475" s="704"/>
      <c r="BO475" s="704"/>
      <c r="BP475" s="704"/>
      <c r="BQ475" s="704"/>
      <c r="BR475" s="704"/>
      <c r="BS475" s="704"/>
      <c r="BT475" s="704"/>
      <c r="BU475" s="704"/>
      <c r="BV475" s="704"/>
      <c r="BW475" s="704"/>
      <c r="BX475" s="704"/>
      <c r="BY475" s="704"/>
      <c r="BZ475" s="704"/>
      <c r="CA475" s="704"/>
      <c r="CB475" s="704"/>
    </row>
    <row r="476" spans="1:80" s="314" customFormat="1" ht="15" customHeight="1" x14ac:dyDescent="0.2">
      <c r="A476" s="705"/>
      <c r="B476" s="705"/>
      <c r="C476" s="705"/>
      <c r="D476" s="705"/>
      <c r="E476" s="705"/>
      <c r="F476" s="705"/>
      <c r="G476" s="705"/>
      <c r="H476" s="705"/>
      <c r="I476" s="705"/>
      <c r="J476" s="705"/>
      <c r="K476" s="705"/>
      <c r="L476" s="705"/>
      <c r="M476" s="705"/>
      <c r="N476" s="705"/>
      <c r="O476" s="705"/>
      <c r="P476" s="705"/>
      <c r="Q476" s="705"/>
      <c r="R476" s="705"/>
      <c r="S476" s="705"/>
      <c r="T476" s="705"/>
      <c r="U476" s="705"/>
      <c r="V476" s="705"/>
      <c r="W476" s="347"/>
      <c r="X476" s="347"/>
      <c r="Y476" s="347"/>
      <c r="Z476" s="347"/>
      <c r="AA476" s="347"/>
      <c r="AB476" s="347"/>
      <c r="AC476" s="347"/>
      <c r="AD476" s="347"/>
      <c r="AE476" s="347"/>
      <c r="AF476" s="347"/>
      <c r="AG476" s="347"/>
      <c r="AH476" s="347"/>
      <c r="AI476" s="347"/>
      <c r="AJ476" s="347"/>
      <c r="AK476" s="347"/>
      <c r="AL476" s="347"/>
      <c r="AM476" s="347"/>
      <c r="AN476" s="347"/>
      <c r="AO476" s="347"/>
      <c r="AP476" s="347"/>
      <c r="AQ476" s="347"/>
      <c r="AR476" s="347"/>
      <c r="AS476" s="347"/>
      <c r="AT476" s="347"/>
      <c r="AU476" s="347"/>
      <c r="AV476" s="347"/>
      <c r="AW476" s="347"/>
      <c r="AX476" s="390"/>
      <c r="AY476" s="386"/>
      <c r="AZ476" s="202"/>
      <c r="BA476" s="704"/>
      <c r="BB476" s="704"/>
      <c r="BC476" s="704"/>
      <c r="BD476" s="704"/>
      <c r="BE476" s="704"/>
      <c r="BF476" s="704"/>
      <c r="BG476" s="704"/>
      <c r="BH476" s="704"/>
      <c r="BI476" s="704"/>
      <c r="BJ476" s="704"/>
      <c r="BK476" s="704"/>
      <c r="BL476" s="704"/>
      <c r="BM476" s="704"/>
      <c r="BN476" s="704"/>
      <c r="BO476" s="704"/>
      <c r="BP476" s="704"/>
      <c r="BQ476" s="704"/>
      <c r="BR476" s="704"/>
      <c r="BS476" s="704"/>
      <c r="BT476" s="704"/>
      <c r="BU476" s="704"/>
      <c r="BV476" s="704"/>
      <c r="BW476" s="704"/>
      <c r="BX476" s="704"/>
      <c r="BY476" s="704"/>
      <c r="BZ476" s="704"/>
      <c r="CA476" s="704"/>
      <c r="CB476" s="704"/>
    </row>
    <row r="477" spans="1:80" s="314" customFormat="1" ht="15" customHeight="1" x14ac:dyDescent="0.2">
      <c r="A477" s="705"/>
      <c r="B477" s="705"/>
      <c r="C477" s="705"/>
      <c r="D477" s="705"/>
      <c r="E477" s="705"/>
      <c r="F477" s="705"/>
      <c r="G477" s="705"/>
      <c r="H477" s="705"/>
      <c r="I477" s="705"/>
      <c r="J477" s="705"/>
      <c r="K477" s="705"/>
      <c r="L477" s="705"/>
      <c r="M477" s="705"/>
      <c r="N477" s="705"/>
      <c r="O477" s="705"/>
      <c r="P477" s="705"/>
      <c r="Q477" s="705"/>
      <c r="R477" s="705"/>
      <c r="S477" s="705"/>
      <c r="T477" s="705"/>
      <c r="U477" s="705"/>
      <c r="V477" s="705"/>
      <c r="W477" s="347"/>
      <c r="X477" s="347"/>
      <c r="Y477" s="347"/>
      <c r="Z477" s="347"/>
      <c r="AA477" s="347"/>
      <c r="AB477" s="347"/>
      <c r="AC477" s="347"/>
      <c r="AD477" s="347"/>
      <c r="AE477" s="347"/>
      <c r="AF477" s="347"/>
      <c r="AG477" s="347"/>
      <c r="AH477" s="347"/>
      <c r="AI477" s="347"/>
      <c r="AJ477" s="347"/>
      <c r="AK477" s="347"/>
      <c r="AL477" s="347"/>
      <c r="AM477" s="347"/>
      <c r="AN477" s="347"/>
      <c r="AO477" s="347"/>
      <c r="AP477" s="347"/>
      <c r="AQ477" s="347"/>
      <c r="AR477" s="347"/>
      <c r="AS477" s="347"/>
      <c r="AT477" s="347"/>
      <c r="AU477" s="347"/>
      <c r="AV477" s="347"/>
      <c r="AW477" s="347"/>
      <c r="AX477" s="390"/>
      <c r="AY477" s="386"/>
      <c r="AZ477" s="202"/>
      <c r="BA477" s="704"/>
      <c r="BB477" s="704"/>
      <c r="BC477" s="704"/>
      <c r="BD477" s="704"/>
      <c r="BE477" s="704"/>
      <c r="BF477" s="704"/>
      <c r="BG477" s="704"/>
      <c r="BH477" s="704"/>
      <c r="BI477" s="704"/>
      <c r="BJ477" s="704"/>
      <c r="BK477" s="704"/>
      <c r="BL477" s="704"/>
      <c r="BM477" s="704"/>
      <c r="BN477" s="704"/>
      <c r="BO477" s="704"/>
      <c r="BP477" s="704"/>
      <c r="BQ477" s="704"/>
      <c r="BR477" s="704"/>
      <c r="BS477" s="704"/>
      <c r="BT477" s="704"/>
      <c r="BU477" s="704"/>
      <c r="BV477" s="704"/>
      <c r="BW477" s="704"/>
      <c r="BX477" s="704"/>
      <c r="BY477" s="704"/>
      <c r="BZ477" s="704"/>
      <c r="CA477" s="704"/>
      <c r="CB477" s="704"/>
    </row>
    <row r="478" spans="1:80" s="314" customFormat="1" ht="15" customHeight="1" x14ac:dyDescent="0.2">
      <c r="A478" s="705"/>
      <c r="B478" s="705"/>
      <c r="C478" s="705"/>
      <c r="D478" s="705"/>
      <c r="E478" s="705"/>
      <c r="F478" s="705"/>
      <c r="G478" s="705"/>
      <c r="H478" s="705"/>
      <c r="I478" s="705"/>
      <c r="J478" s="705"/>
      <c r="K478" s="705"/>
      <c r="L478" s="705"/>
      <c r="M478" s="705"/>
      <c r="N478" s="705"/>
      <c r="O478" s="705"/>
      <c r="P478" s="705"/>
      <c r="Q478" s="705"/>
      <c r="R478" s="705"/>
      <c r="S478" s="705"/>
      <c r="T478" s="705"/>
      <c r="U478" s="705"/>
      <c r="V478" s="705"/>
      <c r="W478" s="347"/>
      <c r="X478" s="347"/>
      <c r="Y478" s="347"/>
      <c r="Z478" s="347"/>
      <c r="AA478" s="347"/>
      <c r="AB478" s="347"/>
      <c r="AC478" s="347"/>
      <c r="AD478" s="347"/>
      <c r="AE478" s="347"/>
      <c r="AF478" s="347"/>
      <c r="AG478" s="347"/>
      <c r="AH478" s="347"/>
      <c r="AI478" s="347"/>
      <c r="AJ478" s="347"/>
      <c r="AK478" s="347"/>
      <c r="AL478" s="347"/>
      <c r="AM478" s="347"/>
      <c r="AN478" s="347"/>
      <c r="AO478" s="347"/>
      <c r="AP478" s="347"/>
      <c r="AQ478" s="347"/>
      <c r="AR478" s="347"/>
      <c r="AS478" s="347"/>
      <c r="AT478" s="347"/>
      <c r="AU478" s="347"/>
      <c r="AV478" s="347"/>
      <c r="AW478" s="347"/>
      <c r="AX478" s="390"/>
      <c r="AY478" s="386"/>
      <c r="AZ478" s="202"/>
      <c r="BA478" s="704"/>
      <c r="BB478" s="704"/>
      <c r="BC478" s="704"/>
      <c r="BD478" s="704"/>
      <c r="BE478" s="704"/>
      <c r="BF478" s="704"/>
      <c r="BG478" s="704"/>
      <c r="BH478" s="704"/>
      <c r="BI478" s="704"/>
      <c r="BJ478" s="704"/>
      <c r="BK478" s="704"/>
      <c r="BL478" s="704"/>
      <c r="BM478" s="704"/>
      <c r="BN478" s="704"/>
      <c r="BO478" s="704"/>
      <c r="BP478" s="704"/>
      <c r="BQ478" s="704"/>
      <c r="BR478" s="704"/>
      <c r="BS478" s="704"/>
      <c r="BT478" s="704"/>
      <c r="BU478" s="704"/>
      <c r="BV478" s="704"/>
      <c r="BW478" s="704"/>
      <c r="BX478" s="704"/>
      <c r="BY478" s="704"/>
      <c r="BZ478" s="704"/>
      <c r="CA478" s="704"/>
      <c r="CB478" s="704"/>
    </row>
    <row r="479" spans="1:80" s="314" customFormat="1" ht="15" customHeight="1" x14ac:dyDescent="0.2">
      <c r="A479" s="705"/>
      <c r="B479" s="705"/>
      <c r="C479" s="705"/>
      <c r="D479" s="705"/>
      <c r="E479" s="705"/>
      <c r="F479" s="705"/>
      <c r="G479" s="705"/>
      <c r="H479" s="705"/>
      <c r="I479" s="705"/>
      <c r="J479" s="705"/>
      <c r="K479" s="705"/>
      <c r="L479" s="705"/>
      <c r="M479" s="705"/>
      <c r="N479" s="705"/>
      <c r="O479" s="705"/>
      <c r="P479" s="705"/>
      <c r="Q479" s="705"/>
      <c r="R479" s="705"/>
      <c r="S479" s="705"/>
      <c r="T479" s="705"/>
      <c r="U479" s="705"/>
      <c r="V479" s="705"/>
      <c r="W479" s="347"/>
      <c r="X479" s="347"/>
      <c r="Y479" s="347"/>
      <c r="Z479" s="347"/>
      <c r="AA479" s="347"/>
      <c r="AB479" s="347"/>
      <c r="AC479" s="347"/>
      <c r="AD479" s="347"/>
      <c r="AE479" s="347"/>
      <c r="AF479" s="347"/>
      <c r="AG479" s="347"/>
      <c r="AH479" s="347"/>
      <c r="AI479" s="347"/>
      <c r="AJ479" s="347"/>
      <c r="AK479" s="347"/>
      <c r="AL479" s="347"/>
      <c r="AM479" s="347"/>
      <c r="AN479" s="347"/>
      <c r="AO479" s="347"/>
      <c r="AP479" s="347"/>
      <c r="AQ479" s="347"/>
      <c r="AR479" s="347"/>
      <c r="AS479" s="347"/>
      <c r="AT479" s="347"/>
      <c r="AU479" s="347"/>
      <c r="AV479" s="347"/>
      <c r="AW479" s="347"/>
      <c r="AX479" s="390"/>
      <c r="AY479" s="386"/>
      <c r="AZ479" s="202"/>
      <c r="BA479" s="704"/>
      <c r="BB479" s="704"/>
      <c r="BC479" s="704"/>
      <c r="BD479" s="704"/>
      <c r="BE479" s="704"/>
      <c r="BF479" s="704"/>
      <c r="BG479" s="704"/>
      <c r="BH479" s="704"/>
      <c r="BI479" s="704"/>
      <c r="BJ479" s="704"/>
      <c r="BK479" s="704"/>
      <c r="BL479" s="704"/>
      <c r="BM479" s="704"/>
      <c r="BN479" s="704"/>
      <c r="BO479" s="704"/>
      <c r="BP479" s="704"/>
      <c r="BQ479" s="704"/>
      <c r="BR479" s="704"/>
      <c r="BS479" s="704"/>
      <c r="BT479" s="704"/>
      <c r="BU479" s="704"/>
      <c r="BV479" s="704"/>
      <c r="BW479" s="704"/>
      <c r="BX479" s="704"/>
      <c r="BY479" s="704"/>
      <c r="BZ479" s="704"/>
      <c r="CA479" s="704"/>
      <c r="CB479" s="704"/>
    </row>
    <row r="480" spans="1:80" s="314" customFormat="1" ht="15" customHeight="1" x14ac:dyDescent="0.2">
      <c r="A480" s="705"/>
      <c r="B480" s="705"/>
      <c r="C480" s="705"/>
      <c r="D480" s="705"/>
      <c r="E480" s="705"/>
      <c r="F480" s="705"/>
      <c r="G480" s="705"/>
      <c r="H480" s="705"/>
      <c r="I480" s="705"/>
      <c r="J480" s="705"/>
      <c r="K480" s="705"/>
      <c r="L480" s="705"/>
      <c r="M480" s="705"/>
      <c r="N480" s="705"/>
      <c r="O480" s="705"/>
      <c r="P480" s="705"/>
      <c r="Q480" s="705"/>
      <c r="R480" s="705"/>
      <c r="S480" s="705"/>
      <c r="T480" s="705"/>
      <c r="U480" s="705"/>
      <c r="V480" s="705"/>
      <c r="W480" s="347"/>
      <c r="X480" s="347"/>
      <c r="Y480" s="347"/>
      <c r="Z480" s="347"/>
      <c r="AA480" s="347"/>
      <c r="AB480" s="347"/>
      <c r="AC480" s="347"/>
      <c r="AD480" s="347"/>
      <c r="AE480" s="347"/>
      <c r="AF480" s="347"/>
      <c r="AG480" s="347"/>
      <c r="AH480" s="347"/>
      <c r="AI480" s="347"/>
      <c r="AJ480" s="347"/>
      <c r="AK480" s="347"/>
      <c r="AL480" s="347"/>
      <c r="AM480" s="347"/>
      <c r="AN480" s="347"/>
      <c r="AO480" s="347"/>
      <c r="AP480" s="347"/>
      <c r="AQ480" s="347"/>
      <c r="AR480" s="347"/>
      <c r="AS480" s="347"/>
      <c r="AT480" s="347"/>
      <c r="AU480" s="347"/>
      <c r="AV480" s="347"/>
      <c r="AW480" s="347"/>
      <c r="AX480" s="390"/>
      <c r="AY480" s="386"/>
      <c r="AZ480" s="202"/>
      <c r="BA480" s="704"/>
      <c r="BB480" s="704"/>
      <c r="BC480" s="704"/>
      <c r="BD480" s="704"/>
      <c r="BE480" s="704"/>
      <c r="BF480" s="704"/>
      <c r="BG480" s="704"/>
      <c r="BH480" s="704"/>
      <c r="BI480" s="704"/>
      <c r="BJ480" s="704"/>
      <c r="BK480" s="704"/>
      <c r="BL480" s="704"/>
      <c r="BM480" s="704"/>
      <c r="BN480" s="704"/>
      <c r="BO480" s="704"/>
      <c r="BP480" s="704"/>
      <c r="BQ480" s="704"/>
      <c r="BR480" s="704"/>
      <c r="BS480" s="704"/>
      <c r="BT480" s="704"/>
      <c r="BU480" s="704"/>
      <c r="BV480" s="704"/>
      <c r="BW480" s="704"/>
      <c r="BX480" s="704"/>
      <c r="BY480" s="704"/>
      <c r="BZ480" s="704"/>
      <c r="CA480" s="704"/>
      <c r="CB480" s="704"/>
    </row>
    <row r="481" spans="1:80" s="314" customFormat="1" ht="15" customHeight="1" x14ac:dyDescent="0.2">
      <c r="A481" s="705"/>
      <c r="B481" s="705"/>
      <c r="C481" s="705"/>
      <c r="D481" s="705"/>
      <c r="E481" s="705"/>
      <c r="F481" s="705"/>
      <c r="G481" s="705"/>
      <c r="H481" s="705"/>
      <c r="I481" s="705"/>
      <c r="J481" s="705"/>
      <c r="K481" s="705"/>
      <c r="L481" s="705"/>
      <c r="M481" s="705"/>
      <c r="N481" s="705"/>
      <c r="O481" s="705"/>
      <c r="P481" s="705"/>
      <c r="Q481" s="705"/>
      <c r="R481" s="705"/>
      <c r="S481" s="705"/>
      <c r="T481" s="705"/>
      <c r="U481" s="705"/>
      <c r="V481" s="705"/>
      <c r="W481" s="347"/>
      <c r="X481" s="347"/>
      <c r="Y481" s="347"/>
      <c r="Z481" s="347"/>
      <c r="AA481" s="347"/>
      <c r="AB481" s="347"/>
      <c r="AC481" s="347"/>
      <c r="AD481" s="347"/>
      <c r="AE481" s="347"/>
      <c r="AF481" s="347"/>
      <c r="AG481" s="347"/>
      <c r="AH481" s="347"/>
      <c r="AI481" s="347"/>
      <c r="AJ481" s="347"/>
      <c r="AK481" s="347"/>
      <c r="AL481" s="347"/>
      <c r="AM481" s="347"/>
      <c r="AN481" s="347"/>
      <c r="AO481" s="347"/>
      <c r="AP481" s="347"/>
      <c r="AQ481" s="347"/>
      <c r="AR481" s="347"/>
      <c r="AS481" s="347"/>
      <c r="AT481" s="347"/>
      <c r="AU481" s="347"/>
      <c r="AV481" s="347"/>
      <c r="AW481" s="347"/>
      <c r="AX481" s="390"/>
      <c r="AY481" s="386"/>
      <c r="AZ481" s="202"/>
      <c r="BA481" s="704"/>
      <c r="BB481" s="704"/>
      <c r="BC481" s="704"/>
      <c r="BD481" s="704"/>
      <c r="BE481" s="704"/>
      <c r="BF481" s="704"/>
      <c r="BG481" s="704"/>
      <c r="BH481" s="704"/>
      <c r="BI481" s="704"/>
      <c r="BJ481" s="704"/>
      <c r="BK481" s="704"/>
      <c r="BL481" s="704"/>
      <c r="BM481" s="704"/>
      <c r="BN481" s="704"/>
      <c r="BO481" s="704"/>
      <c r="BP481" s="704"/>
      <c r="BQ481" s="704"/>
      <c r="BR481" s="704"/>
      <c r="BS481" s="704"/>
      <c r="BT481" s="704"/>
      <c r="BU481" s="704"/>
      <c r="BV481" s="704"/>
      <c r="BW481" s="704"/>
      <c r="BX481" s="704"/>
      <c r="BY481" s="704"/>
      <c r="BZ481" s="704"/>
      <c r="CA481" s="704"/>
      <c r="CB481" s="704"/>
    </row>
    <row r="482" spans="1:80" s="314" customFormat="1" ht="15" customHeight="1" x14ac:dyDescent="0.2">
      <c r="A482" s="705"/>
      <c r="B482" s="705"/>
      <c r="C482" s="705"/>
      <c r="D482" s="705"/>
      <c r="E482" s="705"/>
      <c r="F482" s="705"/>
      <c r="G482" s="705"/>
      <c r="H482" s="705"/>
      <c r="I482" s="705"/>
      <c r="J482" s="705"/>
      <c r="K482" s="705"/>
      <c r="L482" s="705"/>
      <c r="M482" s="705"/>
      <c r="N482" s="705"/>
      <c r="O482" s="705"/>
      <c r="P482" s="705"/>
      <c r="Q482" s="705"/>
      <c r="R482" s="705"/>
      <c r="S482" s="705"/>
      <c r="T482" s="705"/>
      <c r="U482" s="705"/>
      <c r="V482" s="705"/>
      <c r="W482" s="347"/>
      <c r="X482" s="347"/>
      <c r="Y482" s="347"/>
      <c r="Z482" s="347"/>
      <c r="AA482" s="347"/>
      <c r="AB482" s="347"/>
      <c r="AC482" s="347"/>
      <c r="AD482" s="347"/>
      <c r="AE482" s="347"/>
      <c r="AF482" s="347"/>
      <c r="AG482" s="347"/>
      <c r="AH482" s="347"/>
      <c r="AI482" s="347"/>
      <c r="AJ482" s="347"/>
      <c r="AK482" s="347"/>
      <c r="AL482" s="347"/>
      <c r="AM482" s="347"/>
      <c r="AN482" s="347"/>
      <c r="AO482" s="347"/>
      <c r="AP482" s="347"/>
      <c r="AQ482" s="347"/>
      <c r="AR482" s="347"/>
      <c r="AS482" s="347"/>
      <c r="AT482" s="347"/>
      <c r="AU482" s="347"/>
      <c r="AV482" s="347"/>
      <c r="AW482" s="347"/>
      <c r="AX482" s="390"/>
      <c r="AY482" s="386"/>
      <c r="AZ482" s="202"/>
      <c r="BA482" s="704"/>
      <c r="BB482" s="704"/>
      <c r="BC482" s="704"/>
      <c r="BD482" s="704"/>
      <c r="BE482" s="704"/>
      <c r="BF482" s="704"/>
      <c r="BG482" s="704"/>
      <c r="BH482" s="704"/>
      <c r="BI482" s="704"/>
      <c r="BJ482" s="704"/>
      <c r="BK482" s="704"/>
      <c r="BL482" s="704"/>
      <c r="BM482" s="704"/>
      <c r="BN482" s="704"/>
      <c r="BO482" s="704"/>
      <c r="BP482" s="704"/>
      <c r="BQ482" s="704"/>
      <c r="BR482" s="704"/>
      <c r="BS482" s="704"/>
      <c r="BT482" s="704"/>
      <c r="BU482" s="704"/>
      <c r="BV482" s="704"/>
      <c r="BW482" s="704"/>
      <c r="BX482" s="704"/>
      <c r="BY482" s="704"/>
      <c r="BZ482" s="704"/>
      <c r="CA482" s="704"/>
      <c r="CB482" s="704"/>
    </row>
    <row r="483" spans="1:80" s="314" customFormat="1" ht="15" customHeight="1" x14ac:dyDescent="0.2">
      <c r="A483" s="705"/>
      <c r="B483" s="705"/>
      <c r="C483" s="705"/>
      <c r="D483" s="705"/>
      <c r="E483" s="705"/>
      <c r="F483" s="705"/>
      <c r="G483" s="705"/>
      <c r="H483" s="705"/>
      <c r="I483" s="705"/>
      <c r="J483" s="705"/>
      <c r="K483" s="705"/>
      <c r="L483" s="705"/>
      <c r="M483" s="705"/>
      <c r="N483" s="705"/>
      <c r="O483" s="705"/>
      <c r="P483" s="705"/>
      <c r="Q483" s="705"/>
      <c r="R483" s="705"/>
      <c r="S483" s="705"/>
      <c r="T483" s="705"/>
      <c r="U483" s="705"/>
      <c r="V483" s="705"/>
      <c r="W483" s="347"/>
      <c r="X483" s="347"/>
      <c r="Y483" s="347"/>
      <c r="Z483" s="347"/>
      <c r="AA483" s="347"/>
      <c r="AB483" s="347"/>
      <c r="AC483" s="347"/>
      <c r="AD483" s="347"/>
      <c r="AE483" s="347"/>
      <c r="AF483" s="347"/>
      <c r="AG483" s="347"/>
      <c r="AH483" s="347"/>
      <c r="AI483" s="347"/>
      <c r="AJ483" s="347"/>
      <c r="AK483" s="347"/>
      <c r="AL483" s="347"/>
      <c r="AM483" s="347"/>
      <c r="AN483" s="347"/>
      <c r="AO483" s="347"/>
      <c r="AP483" s="347"/>
      <c r="AQ483" s="347"/>
      <c r="AR483" s="347"/>
      <c r="AS483" s="347"/>
      <c r="AT483" s="347"/>
      <c r="AU483" s="347"/>
      <c r="AV483" s="347"/>
      <c r="AW483" s="347"/>
      <c r="AX483" s="390"/>
      <c r="AY483" s="386"/>
      <c r="AZ483" s="202"/>
      <c r="BA483" s="704"/>
      <c r="BB483" s="704"/>
      <c r="BC483" s="704"/>
      <c r="BD483" s="704"/>
      <c r="BE483" s="704"/>
      <c r="BF483" s="704"/>
      <c r="BG483" s="704"/>
      <c r="BH483" s="704"/>
      <c r="BI483" s="704"/>
      <c r="BJ483" s="704"/>
      <c r="BK483" s="704"/>
      <c r="BL483" s="704"/>
      <c r="BM483" s="704"/>
      <c r="BN483" s="704"/>
      <c r="BO483" s="704"/>
      <c r="BP483" s="704"/>
      <c r="BQ483" s="704"/>
      <c r="BR483" s="704"/>
      <c r="BS483" s="704"/>
      <c r="BT483" s="704"/>
      <c r="BU483" s="704"/>
      <c r="BV483" s="704"/>
      <c r="BW483" s="704"/>
      <c r="BX483" s="704"/>
      <c r="BY483" s="704"/>
      <c r="BZ483" s="704"/>
      <c r="CA483" s="704"/>
      <c r="CB483" s="704"/>
    </row>
    <row r="484" spans="1:80" s="314" customFormat="1" ht="15" customHeight="1" x14ac:dyDescent="0.2">
      <c r="A484" s="705"/>
      <c r="B484" s="705"/>
      <c r="C484" s="705"/>
      <c r="D484" s="705"/>
      <c r="E484" s="705"/>
      <c r="F484" s="705"/>
      <c r="G484" s="705"/>
      <c r="H484" s="705"/>
      <c r="I484" s="705"/>
      <c r="J484" s="705"/>
      <c r="K484" s="705"/>
      <c r="L484" s="705"/>
      <c r="M484" s="705"/>
      <c r="N484" s="705"/>
      <c r="O484" s="705"/>
      <c r="P484" s="705"/>
      <c r="Q484" s="705"/>
      <c r="R484" s="705"/>
      <c r="S484" s="705"/>
      <c r="T484" s="705"/>
      <c r="U484" s="705"/>
      <c r="V484" s="705"/>
      <c r="W484" s="347"/>
      <c r="X484" s="347"/>
      <c r="Y484" s="347"/>
      <c r="Z484" s="347"/>
      <c r="AA484" s="347"/>
      <c r="AB484" s="347"/>
      <c r="AC484" s="347"/>
      <c r="AD484" s="347"/>
      <c r="AE484" s="347"/>
      <c r="AF484" s="347"/>
      <c r="AG484" s="347"/>
      <c r="AH484" s="347"/>
      <c r="AI484" s="347"/>
      <c r="AJ484" s="347"/>
      <c r="AK484" s="347"/>
      <c r="AL484" s="347"/>
      <c r="AM484" s="347"/>
      <c r="AN484" s="347"/>
      <c r="AO484" s="347"/>
      <c r="AP484" s="347"/>
      <c r="AQ484" s="347"/>
      <c r="AR484" s="347"/>
      <c r="AS484" s="347"/>
      <c r="AT484" s="347"/>
      <c r="AU484" s="347"/>
      <c r="AV484" s="347"/>
      <c r="AW484" s="347"/>
      <c r="AX484" s="390"/>
      <c r="AY484" s="386"/>
      <c r="AZ484" s="202"/>
      <c r="BA484" s="704"/>
      <c r="BB484" s="704"/>
      <c r="BC484" s="704"/>
      <c r="BD484" s="704"/>
      <c r="BE484" s="704"/>
      <c r="BF484" s="704"/>
      <c r="BG484" s="704"/>
      <c r="BH484" s="704"/>
      <c r="BI484" s="704"/>
      <c r="BJ484" s="704"/>
      <c r="BK484" s="704"/>
      <c r="BL484" s="704"/>
      <c r="BM484" s="704"/>
      <c r="BN484" s="704"/>
      <c r="BO484" s="704"/>
      <c r="BP484" s="704"/>
      <c r="BQ484" s="704"/>
      <c r="BR484" s="704"/>
      <c r="BS484" s="704"/>
      <c r="BT484" s="704"/>
      <c r="BU484" s="704"/>
      <c r="BV484" s="704"/>
      <c r="BW484" s="704"/>
      <c r="BX484" s="704"/>
      <c r="BY484" s="704"/>
      <c r="BZ484" s="704"/>
      <c r="CA484" s="704"/>
      <c r="CB484" s="704"/>
    </row>
    <row r="485" spans="1:80" s="314" customFormat="1" ht="15" customHeight="1" x14ac:dyDescent="0.2">
      <c r="A485" s="705"/>
      <c r="B485" s="705"/>
      <c r="C485" s="705"/>
      <c r="D485" s="705"/>
      <c r="E485" s="705"/>
      <c r="F485" s="705"/>
      <c r="G485" s="705"/>
      <c r="H485" s="705"/>
      <c r="I485" s="705"/>
      <c r="J485" s="705"/>
      <c r="K485" s="705"/>
      <c r="L485" s="705"/>
      <c r="M485" s="705"/>
      <c r="N485" s="705"/>
      <c r="O485" s="705"/>
      <c r="P485" s="705"/>
      <c r="Q485" s="705"/>
      <c r="R485" s="705"/>
      <c r="S485" s="705"/>
      <c r="T485" s="705"/>
      <c r="U485" s="705"/>
      <c r="V485" s="705"/>
      <c r="W485" s="347"/>
      <c r="X485" s="347"/>
      <c r="Y485" s="347"/>
      <c r="Z485" s="347"/>
      <c r="AA485" s="347"/>
      <c r="AB485" s="347"/>
      <c r="AC485" s="347"/>
      <c r="AD485" s="347"/>
      <c r="AE485" s="347"/>
      <c r="AF485" s="347"/>
      <c r="AG485" s="347"/>
      <c r="AH485" s="347"/>
      <c r="AI485" s="347"/>
      <c r="AJ485" s="347"/>
      <c r="AK485" s="347"/>
      <c r="AL485" s="347"/>
      <c r="AM485" s="347"/>
      <c r="AN485" s="347"/>
      <c r="AO485" s="347"/>
      <c r="AP485" s="347"/>
      <c r="AQ485" s="347"/>
      <c r="AR485" s="347"/>
      <c r="AS485" s="347"/>
      <c r="AT485" s="347"/>
      <c r="AU485" s="347"/>
      <c r="AV485" s="347"/>
      <c r="AW485" s="347"/>
      <c r="AX485" s="390"/>
      <c r="AY485" s="386"/>
      <c r="AZ485" s="202"/>
      <c r="BA485" s="704"/>
      <c r="BB485" s="704"/>
      <c r="BC485" s="704"/>
      <c r="BD485" s="704"/>
      <c r="BE485" s="704"/>
      <c r="BF485" s="704"/>
      <c r="BG485" s="704"/>
      <c r="BH485" s="704"/>
      <c r="BI485" s="704"/>
      <c r="BJ485" s="704"/>
      <c r="BK485" s="704"/>
      <c r="BL485" s="704"/>
      <c r="BM485" s="704"/>
      <c r="BN485" s="704"/>
      <c r="BO485" s="704"/>
      <c r="BP485" s="704"/>
      <c r="BQ485" s="704"/>
      <c r="BR485" s="704"/>
      <c r="BS485" s="704"/>
      <c r="BT485" s="704"/>
      <c r="BU485" s="704"/>
      <c r="BV485" s="704"/>
      <c r="BW485" s="704"/>
      <c r="BX485" s="704"/>
      <c r="BY485" s="704"/>
      <c r="BZ485" s="704"/>
      <c r="CA485" s="704"/>
      <c r="CB485" s="704"/>
    </row>
    <row r="486" spans="1:80" s="314" customFormat="1" ht="15" customHeight="1" x14ac:dyDescent="0.2">
      <c r="A486" s="705"/>
      <c r="B486" s="705"/>
      <c r="C486" s="705"/>
      <c r="D486" s="705"/>
      <c r="E486" s="705"/>
      <c r="F486" s="705"/>
      <c r="G486" s="705"/>
      <c r="H486" s="705"/>
      <c r="I486" s="705"/>
      <c r="J486" s="705"/>
      <c r="K486" s="705"/>
      <c r="L486" s="705"/>
      <c r="M486" s="705"/>
      <c r="N486" s="705"/>
      <c r="O486" s="705"/>
      <c r="P486" s="705"/>
      <c r="Q486" s="705"/>
      <c r="R486" s="705"/>
      <c r="S486" s="705"/>
      <c r="T486" s="705"/>
      <c r="U486" s="705"/>
      <c r="V486" s="705"/>
      <c r="W486" s="347"/>
      <c r="X486" s="347"/>
      <c r="Y486" s="347"/>
      <c r="Z486" s="347"/>
      <c r="AA486" s="347"/>
      <c r="AB486" s="347"/>
      <c r="AC486" s="347"/>
      <c r="AD486" s="347"/>
      <c r="AE486" s="347"/>
      <c r="AF486" s="347"/>
      <c r="AG486" s="347"/>
      <c r="AH486" s="347"/>
      <c r="AI486" s="347"/>
      <c r="AJ486" s="347"/>
      <c r="AK486" s="347"/>
      <c r="AL486" s="347"/>
      <c r="AM486" s="347"/>
      <c r="AN486" s="347"/>
      <c r="AO486" s="347"/>
      <c r="AP486" s="347"/>
      <c r="AQ486" s="347"/>
      <c r="AR486" s="347"/>
      <c r="AS486" s="347"/>
      <c r="AT486" s="347"/>
      <c r="AU486" s="347"/>
      <c r="AV486" s="347"/>
      <c r="AW486" s="347"/>
      <c r="AX486" s="390"/>
      <c r="AY486" s="386"/>
      <c r="AZ486" s="202"/>
      <c r="BA486" s="704"/>
      <c r="BB486" s="704"/>
      <c r="BC486" s="704"/>
      <c r="BD486" s="704"/>
      <c r="BE486" s="704"/>
      <c r="BF486" s="704"/>
      <c r="BG486" s="704"/>
      <c r="BH486" s="704"/>
      <c r="BI486" s="704"/>
      <c r="BJ486" s="704"/>
      <c r="BK486" s="704"/>
      <c r="BL486" s="704"/>
      <c r="BM486" s="704"/>
      <c r="BN486" s="704"/>
      <c r="BO486" s="704"/>
      <c r="BP486" s="704"/>
      <c r="BQ486" s="704"/>
      <c r="BR486" s="704"/>
      <c r="BS486" s="704"/>
      <c r="BT486" s="704"/>
      <c r="BU486" s="704"/>
      <c r="BV486" s="704"/>
      <c r="BW486" s="704"/>
      <c r="BX486" s="704"/>
      <c r="BY486" s="704"/>
      <c r="BZ486" s="704"/>
      <c r="CA486" s="704"/>
      <c r="CB486" s="704"/>
    </row>
    <row r="487" spans="1:80" s="314" customFormat="1" ht="15" customHeight="1" x14ac:dyDescent="0.2">
      <c r="A487" s="705"/>
      <c r="B487" s="705"/>
      <c r="C487" s="705"/>
      <c r="D487" s="705"/>
      <c r="E487" s="705"/>
      <c r="F487" s="705"/>
      <c r="G487" s="705"/>
      <c r="H487" s="705"/>
      <c r="I487" s="705"/>
      <c r="J487" s="705"/>
      <c r="K487" s="705"/>
      <c r="L487" s="705"/>
      <c r="M487" s="705"/>
      <c r="N487" s="705"/>
      <c r="O487" s="705"/>
      <c r="P487" s="705"/>
      <c r="Q487" s="705"/>
      <c r="R487" s="705"/>
      <c r="S487" s="705"/>
      <c r="T487" s="705"/>
      <c r="U487" s="705"/>
      <c r="V487" s="705"/>
      <c r="W487" s="347"/>
      <c r="X487" s="347"/>
      <c r="Y487" s="347"/>
      <c r="Z487" s="347"/>
      <c r="AA487" s="347"/>
      <c r="AB487" s="347"/>
      <c r="AC487" s="347"/>
      <c r="AD487" s="347"/>
      <c r="AE487" s="347"/>
      <c r="AF487" s="347"/>
      <c r="AG487" s="347"/>
      <c r="AH487" s="347"/>
      <c r="AI487" s="347"/>
      <c r="AJ487" s="347"/>
      <c r="AK487" s="347"/>
      <c r="AL487" s="347"/>
      <c r="AM487" s="347"/>
      <c r="AN487" s="347"/>
      <c r="AO487" s="347"/>
      <c r="AP487" s="347"/>
      <c r="AQ487" s="347"/>
      <c r="AR487" s="347"/>
      <c r="AS487" s="347"/>
      <c r="AT487" s="347"/>
      <c r="AU487" s="347"/>
      <c r="AV487" s="347"/>
      <c r="AW487" s="347"/>
      <c r="AX487" s="390"/>
      <c r="AY487" s="386"/>
      <c r="AZ487" s="202"/>
      <c r="BA487" s="704"/>
      <c r="BB487" s="704"/>
      <c r="BC487" s="704"/>
      <c r="BD487" s="704"/>
      <c r="BE487" s="704"/>
      <c r="BF487" s="704"/>
      <c r="BG487" s="704"/>
      <c r="BH487" s="704"/>
      <c r="BI487" s="704"/>
      <c r="BJ487" s="704"/>
      <c r="BK487" s="704"/>
      <c r="BL487" s="704"/>
      <c r="BM487" s="704"/>
      <c r="BN487" s="704"/>
      <c r="BO487" s="704"/>
      <c r="BP487" s="704"/>
      <c r="BQ487" s="704"/>
      <c r="BR487" s="704"/>
      <c r="BS487" s="704"/>
      <c r="BT487" s="704"/>
      <c r="BU487" s="704"/>
      <c r="BV487" s="704"/>
      <c r="BW487" s="704"/>
      <c r="BX487" s="704"/>
      <c r="BY487" s="704"/>
      <c r="BZ487" s="704"/>
      <c r="CA487" s="704"/>
      <c r="CB487" s="704"/>
    </row>
    <row r="488" spans="1:80" s="314" customFormat="1" ht="15" customHeight="1" x14ac:dyDescent="0.2">
      <c r="A488" s="705"/>
      <c r="B488" s="705"/>
      <c r="C488" s="705"/>
      <c r="D488" s="705"/>
      <c r="E488" s="705"/>
      <c r="F488" s="705"/>
      <c r="G488" s="705"/>
      <c r="H488" s="705"/>
      <c r="I488" s="705"/>
      <c r="J488" s="705"/>
      <c r="K488" s="705"/>
      <c r="L488" s="705"/>
      <c r="M488" s="705"/>
      <c r="N488" s="705"/>
      <c r="O488" s="705"/>
      <c r="P488" s="705"/>
      <c r="Q488" s="705"/>
      <c r="R488" s="705"/>
      <c r="S488" s="705"/>
      <c r="T488" s="705"/>
      <c r="U488" s="705"/>
      <c r="V488" s="705"/>
      <c r="W488" s="347"/>
      <c r="X488" s="347"/>
      <c r="Y488" s="347"/>
      <c r="Z488" s="347"/>
      <c r="AA488" s="347"/>
      <c r="AB488" s="347"/>
      <c r="AC488" s="347"/>
      <c r="AD488" s="347"/>
      <c r="AE488" s="347"/>
      <c r="AF488" s="347"/>
      <c r="AG488" s="347"/>
      <c r="AH488" s="347"/>
      <c r="AI488" s="347"/>
      <c r="AJ488" s="347"/>
      <c r="AK488" s="347"/>
      <c r="AL488" s="347"/>
      <c r="AM488" s="347"/>
      <c r="AN488" s="347"/>
      <c r="AO488" s="347"/>
      <c r="AP488" s="347"/>
      <c r="AQ488" s="347"/>
      <c r="AR488" s="347"/>
      <c r="AS488" s="347"/>
      <c r="AT488" s="347"/>
      <c r="AU488" s="347"/>
      <c r="AV488" s="347"/>
      <c r="AW488" s="347"/>
      <c r="AX488" s="390"/>
      <c r="AY488" s="386"/>
      <c r="AZ488" s="202"/>
      <c r="BA488" s="704"/>
      <c r="BB488" s="704"/>
      <c r="BC488" s="704"/>
      <c r="BD488" s="704"/>
      <c r="BE488" s="704"/>
      <c r="BF488" s="704"/>
      <c r="BG488" s="704"/>
      <c r="BH488" s="704"/>
      <c r="BI488" s="704"/>
      <c r="BJ488" s="704"/>
      <c r="BK488" s="704"/>
      <c r="BL488" s="704"/>
      <c r="BM488" s="704"/>
      <c r="BN488" s="704"/>
      <c r="BO488" s="704"/>
      <c r="BP488" s="704"/>
      <c r="BQ488" s="704"/>
      <c r="BR488" s="704"/>
      <c r="BS488" s="704"/>
      <c r="BT488" s="704"/>
      <c r="BU488" s="704"/>
      <c r="BV488" s="704"/>
      <c r="BW488" s="704"/>
      <c r="BX488" s="704"/>
      <c r="BY488" s="704"/>
      <c r="BZ488" s="704"/>
      <c r="CA488" s="704"/>
      <c r="CB488" s="704"/>
    </row>
    <row r="489" spans="1:80" s="314" customFormat="1" ht="15" customHeight="1" x14ac:dyDescent="0.2">
      <c r="A489" s="705"/>
      <c r="B489" s="705"/>
      <c r="C489" s="705"/>
      <c r="D489" s="705"/>
      <c r="E489" s="705"/>
      <c r="F489" s="705"/>
      <c r="G489" s="705"/>
      <c r="H489" s="705"/>
      <c r="I489" s="705"/>
      <c r="J489" s="705"/>
      <c r="K489" s="705"/>
      <c r="L489" s="705"/>
      <c r="M489" s="705"/>
      <c r="N489" s="705"/>
      <c r="O489" s="705"/>
      <c r="P489" s="705"/>
      <c r="Q489" s="705"/>
      <c r="R489" s="705"/>
      <c r="S489" s="705"/>
      <c r="T489" s="705"/>
      <c r="U489" s="705"/>
      <c r="V489" s="705"/>
      <c r="W489" s="347"/>
      <c r="X489" s="347"/>
      <c r="Y489" s="347"/>
      <c r="Z489" s="347"/>
      <c r="AA489" s="347"/>
      <c r="AB489" s="347"/>
      <c r="AC489" s="347"/>
      <c r="AD489" s="347"/>
      <c r="AE489" s="347"/>
      <c r="AF489" s="347"/>
      <c r="AG489" s="347"/>
      <c r="AH489" s="347"/>
      <c r="AI489" s="347"/>
      <c r="AJ489" s="347"/>
      <c r="AK489" s="347"/>
      <c r="AL489" s="347"/>
      <c r="AM489" s="347"/>
      <c r="AN489" s="347"/>
      <c r="AO489" s="347"/>
      <c r="AP489" s="347"/>
      <c r="AQ489" s="347"/>
      <c r="AR489" s="347"/>
      <c r="AS489" s="347"/>
      <c r="AT489" s="347"/>
      <c r="AU489" s="347"/>
      <c r="AV489" s="347"/>
      <c r="AW489" s="347"/>
      <c r="AX489" s="390"/>
      <c r="AY489" s="386"/>
      <c r="AZ489" s="202"/>
      <c r="BA489" s="704"/>
      <c r="BB489" s="704"/>
      <c r="BC489" s="704"/>
      <c r="BD489" s="704"/>
      <c r="BE489" s="704"/>
      <c r="BF489" s="704"/>
      <c r="BG489" s="704"/>
      <c r="BH489" s="704"/>
      <c r="BI489" s="704"/>
      <c r="BJ489" s="704"/>
      <c r="BK489" s="704"/>
      <c r="BL489" s="704"/>
      <c r="BM489" s="704"/>
      <c r="BN489" s="704"/>
      <c r="BO489" s="704"/>
      <c r="BP489" s="704"/>
      <c r="BQ489" s="704"/>
      <c r="BR489" s="704"/>
      <c r="BS489" s="704"/>
      <c r="BT489" s="704"/>
      <c r="BU489" s="704"/>
      <c r="BV489" s="704"/>
      <c r="BW489" s="704"/>
      <c r="BX489" s="704"/>
      <c r="BY489" s="704"/>
      <c r="BZ489" s="704"/>
      <c r="CA489" s="704"/>
      <c r="CB489" s="704"/>
    </row>
    <row r="490" spans="1:80" s="314" customFormat="1" ht="15" customHeight="1" x14ac:dyDescent="0.2">
      <c r="A490" s="705"/>
      <c r="B490" s="705"/>
      <c r="C490" s="705"/>
      <c r="D490" s="705"/>
      <c r="E490" s="705"/>
      <c r="F490" s="705"/>
      <c r="G490" s="705"/>
      <c r="H490" s="705"/>
      <c r="I490" s="705"/>
      <c r="J490" s="705"/>
      <c r="K490" s="705"/>
      <c r="L490" s="705"/>
      <c r="M490" s="705"/>
      <c r="N490" s="705"/>
      <c r="O490" s="705"/>
      <c r="P490" s="705"/>
      <c r="Q490" s="705"/>
      <c r="R490" s="705"/>
      <c r="S490" s="705"/>
      <c r="T490" s="705"/>
      <c r="U490" s="705"/>
      <c r="V490" s="705"/>
      <c r="W490" s="347"/>
      <c r="X490" s="347"/>
      <c r="Y490" s="347"/>
      <c r="Z490" s="347"/>
      <c r="AA490" s="347"/>
      <c r="AB490" s="347"/>
      <c r="AC490" s="347"/>
      <c r="AD490" s="347"/>
      <c r="AE490" s="347"/>
      <c r="AF490" s="347"/>
      <c r="AG490" s="347"/>
      <c r="AH490" s="347"/>
      <c r="AI490" s="347"/>
      <c r="AJ490" s="347"/>
      <c r="AK490" s="347"/>
      <c r="AL490" s="347"/>
      <c r="AM490" s="347"/>
      <c r="AN490" s="347"/>
      <c r="AO490" s="347"/>
      <c r="AP490" s="347"/>
      <c r="AQ490" s="347"/>
      <c r="AR490" s="347"/>
      <c r="AS490" s="347"/>
      <c r="AT490" s="347"/>
      <c r="AU490" s="347"/>
      <c r="AV490" s="347"/>
      <c r="AW490" s="347"/>
      <c r="AX490" s="390"/>
      <c r="AY490" s="386"/>
      <c r="AZ490" s="202"/>
      <c r="BA490" s="704"/>
      <c r="BB490" s="704"/>
      <c r="BC490" s="704"/>
      <c r="BD490" s="704"/>
      <c r="BE490" s="704"/>
      <c r="BF490" s="704"/>
      <c r="BG490" s="704"/>
      <c r="BH490" s="704"/>
      <c r="BI490" s="704"/>
      <c r="BJ490" s="704"/>
      <c r="BK490" s="704"/>
      <c r="BL490" s="704"/>
      <c r="BM490" s="704"/>
      <c r="BN490" s="704"/>
      <c r="BO490" s="704"/>
      <c r="BP490" s="704"/>
      <c r="BQ490" s="704"/>
      <c r="BR490" s="704"/>
      <c r="BS490" s="704"/>
      <c r="BT490" s="704"/>
      <c r="BU490" s="704"/>
      <c r="BV490" s="704"/>
      <c r="BW490" s="704"/>
      <c r="BX490" s="704"/>
      <c r="BY490" s="704"/>
      <c r="BZ490" s="704"/>
      <c r="CA490" s="704"/>
      <c r="CB490" s="704"/>
    </row>
    <row r="491" spans="1:80" s="314" customFormat="1" ht="15" customHeight="1" x14ac:dyDescent="0.2">
      <c r="A491" s="705"/>
      <c r="B491" s="705"/>
      <c r="C491" s="705"/>
      <c r="D491" s="705"/>
      <c r="E491" s="705"/>
      <c r="F491" s="705"/>
      <c r="G491" s="705"/>
      <c r="H491" s="705"/>
      <c r="I491" s="705"/>
      <c r="J491" s="705"/>
      <c r="K491" s="705"/>
      <c r="L491" s="705"/>
      <c r="M491" s="705"/>
      <c r="N491" s="705"/>
      <c r="O491" s="705"/>
      <c r="P491" s="705"/>
      <c r="Q491" s="705"/>
      <c r="R491" s="705"/>
      <c r="S491" s="705"/>
      <c r="T491" s="705"/>
      <c r="U491" s="705"/>
      <c r="V491" s="705"/>
      <c r="W491" s="347"/>
      <c r="X491" s="347"/>
      <c r="Y491" s="347"/>
      <c r="Z491" s="347"/>
      <c r="AA491" s="347"/>
      <c r="AB491" s="347"/>
      <c r="AC491" s="347"/>
      <c r="AD491" s="347"/>
      <c r="AE491" s="347"/>
      <c r="AF491" s="347"/>
      <c r="AG491" s="347"/>
      <c r="AH491" s="347"/>
      <c r="AI491" s="347"/>
      <c r="AJ491" s="347"/>
      <c r="AK491" s="347"/>
      <c r="AL491" s="347"/>
      <c r="AM491" s="347"/>
      <c r="AN491" s="347"/>
      <c r="AO491" s="347"/>
      <c r="AP491" s="347"/>
      <c r="AQ491" s="347"/>
      <c r="AR491" s="347"/>
      <c r="AS491" s="347"/>
      <c r="AT491" s="347"/>
      <c r="AU491" s="347"/>
      <c r="AV491" s="347"/>
      <c r="AW491" s="347"/>
      <c r="AX491" s="390"/>
      <c r="AY491" s="386"/>
      <c r="AZ491" s="202"/>
      <c r="BA491" s="704"/>
      <c r="BB491" s="704"/>
      <c r="BC491" s="704"/>
      <c r="BD491" s="704"/>
      <c r="BE491" s="704"/>
      <c r="BF491" s="704"/>
      <c r="BG491" s="704"/>
      <c r="BH491" s="704"/>
      <c r="BI491" s="704"/>
      <c r="BJ491" s="704"/>
      <c r="BK491" s="704"/>
      <c r="BL491" s="704"/>
      <c r="BM491" s="704"/>
      <c r="BN491" s="704"/>
      <c r="BO491" s="704"/>
      <c r="BP491" s="704"/>
      <c r="BQ491" s="704"/>
      <c r="BR491" s="704"/>
      <c r="BS491" s="704"/>
      <c r="BT491" s="704"/>
      <c r="BU491" s="704"/>
      <c r="BV491" s="704"/>
      <c r="BW491" s="704"/>
      <c r="BX491" s="704"/>
      <c r="BY491" s="704"/>
      <c r="BZ491" s="704"/>
      <c r="CA491" s="704"/>
      <c r="CB491" s="704"/>
    </row>
    <row r="492" spans="1:80" s="314" customFormat="1" ht="15" customHeight="1" x14ac:dyDescent="0.2">
      <c r="A492" s="705"/>
      <c r="B492" s="705"/>
      <c r="C492" s="705"/>
      <c r="D492" s="705"/>
      <c r="E492" s="705"/>
      <c r="F492" s="705"/>
      <c r="G492" s="705"/>
      <c r="H492" s="705"/>
      <c r="I492" s="705"/>
      <c r="J492" s="705"/>
      <c r="K492" s="705"/>
      <c r="L492" s="705"/>
      <c r="M492" s="705"/>
      <c r="N492" s="705"/>
      <c r="O492" s="705"/>
      <c r="P492" s="705"/>
      <c r="Q492" s="705"/>
      <c r="R492" s="705"/>
      <c r="S492" s="705"/>
      <c r="T492" s="705"/>
      <c r="U492" s="705"/>
      <c r="V492" s="705"/>
      <c r="W492" s="347"/>
      <c r="X492" s="347"/>
      <c r="Y492" s="347"/>
      <c r="Z492" s="347"/>
      <c r="AA492" s="347"/>
      <c r="AB492" s="347"/>
      <c r="AC492" s="347"/>
      <c r="AD492" s="347"/>
      <c r="AE492" s="347"/>
      <c r="AF492" s="347"/>
      <c r="AG492" s="347"/>
      <c r="AH492" s="347"/>
      <c r="AI492" s="347"/>
      <c r="AJ492" s="347"/>
      <c r="AK492" s="347"/>
      <c r="AL492" s="347"/>
      <c r="AM492" s="347"/>
      <c r="AN492" s="347"/>
      <c r="AO492" s="347"/>
      <c r="AP492" s="347"/>
      <c r="AQ492" s="347"/>
      <c r="AR492" s="347"/>
      <c r="AS492" s="347"/>
      <c r="AT492" s="347"/>
      <c r="AU492" s="347"/>
      <c r="AV492" s="347"/>
      <c r="AW492" s="347"/>
      <c r="AX492" s="390"/>
      <c r="AY492" s="386"/>
      <c r="AZ492" s="202"/>
      <c r="BA492" s="704"/>
      <c r="BB492" s="704"/>
      <c r="BC492" s="704"/>
      <c r="BD492" s="704"/>
      <c r="BE492" s="704"/>
      <c r="BF492" s="704"/>
      <c r="BG492" s="704"/>
      <c r="BH492" s="704"/>
      <c r="BI492" s="704"/>
      <c r="BJ492" s="704"/>
      <c r="BK492" s="704"/>
      <c r="BL492" s="704"/>
      <c r="BM492" s="704"/>
      <c r="BN492" s="704"/>
      <c r="BO492" s="704"/>
      <c r="BP492" s="704"/>
      <c r="BQ492" s="704"/>
      <c r="BR492" s="704"/>
      <c r="BS492" s="704"/>
      <c r="BT492" s="704"/>
      <c r="BU492" s="704"/>
      <c r="BV492" s="704"/>
      <c r="BW492" s="704"/>
      <c r="BX492" s="704"/>
      <c r="BY492" s="704"/>
      <c r="BZ492" s="704"/>
      <c r="CA492" s="704"/>
      <c r="CB492" s="704"/>
    </row>
    <row r="493" spans="1:80" s="314" customFormat="1" ht="15" customHeight="1" x14ac:dyDescent="0.2">
      <c r="A493" s="705"/>
      <c r="B493" s="705"/>
      <c r="C493" s="705"/>
      <c r="D493" s="705"/>
      <c r="E493" s="705"/>
      <c r="F493" s="705"/>
      <c r="G493" s="705"/>
      <c r="H493" s="705"/>
      <c r="I493" s="705"/>
      <c r="J493" s="705"/>
      <c r="K493" s="705"/>
      <c r="L493" s="705"/>
      <c r="M493" s="705"/>
      <c r="N493" s="705"/>
      <c r="O493" s="705"/>
      <c r="P493" s="705"/>
      <c r="Q493" s="705"/>
      <c r="R493" s="705"/>
      <c r="S493" s="705"/>
      <c r="T493" s="705"/>
      <c r="U493" s="705"/>
      <c r="V493" s="705"/>
      <c r="W493" s="347"/>
      <c r="X493" s="347"/>
      <c r="Y493" s="347"/>
      <c r="Z493" s="347"/>
      <c r="AA493" s="347"/>
      <c r="AB493" s="347"/>
      <c r="AC493" s="347"/>
      <c r="AD493" s="347"/>
      <c r="AE493" s="347"/>
      <c r="AF493" s="347"/>
      <c r="AG493" s="347"/>
      <c r="AH493" s="347"/>
      <c r="AI493" s="347"/>
      <c r="AJ493" s="347"/>
      <c r="AK493" s="347"/>
      <c r="AL493" s="347"/>
      <c r="AM493" s="347"/>
      <c r="AN493" s="347"/>
      <c r="AO493" s="347"/>
      <c r="AP493" s="347"/>
      <c r="AQ493" s="347"/>
      <c r="AR493" s="347"/>
      <c r="AS493" s="347"/>
      <c r="AT493" s="347"/>
      <c r="AU493" s="347"/>
      <c r="AV493" s="347"/>
      <c r="AW493" s="347"/>
      <c r="AX493" s="390"/>
      <c r="AY493" s="386"/>
      <c r="AZ493" s="202"/>
      <c r="BA493" s="704"/>
      <c r="BB493" s="704"/>
      <c r="BC493" s="704"/>
      <c r="BD493" s="704"/>
      <c r="BE493" s="704"/>
      <c r="BF493" s="704"/>
      <c r="BG493" s="704"/>
      <c r="BH493" s="704"/>
      <c r="BI493" s="704"/>
      <c r="BJ493" s="704"/>
      <c r="BK493" s="704"/>
      <c r="BL493" s="704"/>
      <c r="BM493" s="704"/>
      <c r="BN493" s="704"/>
      <c r="BO493" s="704"/>
      <c r="BP493" s="704"/>
      <c r="BQ493" s="704"/>
      <c r="BR493" s="704"/>
      <c r="BS493" s="704"/>
      <c r="BT493" s="704"/>
      <c r="BU493" s="704"/>
      <c r="BV493" s="704"/>
      <c r="BW493" s="704"/>
      <c r="BX493" s="704"/>
      <c r="BY493" s="704"/>
      <c r="BZ493" s="704"/>
      <c r="CA493" s="704"/>
      <c r="CB493" s="704"/>
    </row>
    <row r="494" spans="1:80" s="314" customFormat="1" ht="15" customHeight="1" x14ac:dyDescent="0.2">
      <c r="A494" s="705"/>
      <c r="B494" s="705"/>
      <c r="C494" s="705"/>
      <c r="D494" s="705"/>
      <c r="E494" s="705"/>
      <c r="F494" s="705"/>
      <c r="G494" s="705"/>
      <c r="H494" s="705"/>
      <c r="I494" s="705"/>
      <c r="J494" s="705"/>
      <c r="K494" s="705"/>
      <c r="L494" s="705"/>
      <c r="M494" s="705"/>
      <c r="N494" s="705"/>
      <c r="O494" s="705"/>
      <c r="P494" s="705"/>
      <c r="Q494" s="705"/>
      <c r="R494" s="705"/>
      <c r="S494" s="705"/>
      <c r="T494" s="705"/>
      <c r="U494" s="705"/>
      <c r="V494" s="705"/>
      <c r="W494" s="347"/>
      <c r="X494" s="347"/>
      <c r="Y494" s="347"/>
      <c r="Z494" s="347"/>
      <c r="AA494" s="347"/>
      <c r="AB494" s="347"/>
      <c r="AC494" s="347"/>
      <c r="AD494" s="347"/>
      <c r="AE494" s="347"/>
      <c r="AF494" s="347"/>
      <c r="AG494" s="347"/>
      <c r="AH494" s="347"/>
      <c r="AI494" s="347"/>
      <c r="AJ494" s="347"/>
      <c r="AK494" s="347"/>
      <c r="AL494" s="347"/>
      <c r="AM494" s="347"/>
      <c r="AN494" s="347"/>
      <c r="AO494" s="347"/>
      <c r="AP494" s="347"/>
      <c r="AQ494" s="347"/>
      <c r="AR494" s="347"/>
      <c r="AS494" s="347"/>
      <c r="AT494" s="347"/>
      <c r="AU494" s="347"/>
      <c r="AV494" s="347"/>
      <c r="AW494" s="347"/>
      <c r="AX494" s="390"/>
      <c r="AY494" s="386"/>
      <c r="AZ494" s="202"/>
      <c r="BA494" s="704"/>
      <c r="BB494" s="704"/>
      <c r="BC494" s="704"/>
      <c r="BD494" s="704"/>
      <c r="BE494" s="704"/>
      <c r="BF494" s="704"/>
      <c r="BG494" s="704"/>
      <c r="BH494" s="704"/>
      <c r="BI494" s="704"/>
      <c r="BJ494" s="704"/>
      <c r="BK494" s="704"/>
      <c r="BL494" s="704"/>
      <c r="BM494" s="704"/>
      <c r="BN494" s="704"/>
      <c r="BO494" s="704"/>
      <c r="BP494" s="704"/>
      <c r="BQ494" s="704"/>
      <c r="BR494" s="704"/>
      <c r="BS494" s="704"/>
      <c r="BT494" s="704"/>
      <c r="BU494" s="704"/>
      <c r="BV494" s="704"/>
      <c r="BW494" s="704"/>
      <c r="BX494" s="704"/>
      <c r="BY494" s="704"/>
      <c r="BZ494" s="704"/>
      <c r="CA494" s="704"/>
      <c r="CB494" s="704"/>
    </row>
    <row r="495" spans="1:80" s="314" customFormat="1" ht="15" customHeight="1" x14ac:dyDescent="0.2">
      <c r="A495" s="705"/>
      <c r="B495" s="705"/>
      <c r="C495" s="705"/>
      <c r="D495" s="705"/>
      <c r="E495" s="705"/>
      <c r="F495" s="705"/>
      <c r="G495" s="705"/>
      <c r="H495" s="705"/>
      <c r="I495" s="705"/>
      <c r="J495" s="705"/>
      <c r="K495" s="705"/>
      <c r="L495" s="705"/>
      <c r="M495" s="705"/>
      <c r="N495" s="705"/>
      <c r="O495" s="705"/>
      <c r="P495" s="705"/>
      <c r="Q495" s="705"/>
      <c r="R495" s="705"/>
      <c r="S495" s="705"/>
      <c r="T495" s="705"/>
      <c r="U495" s="705"/>
      <c r="V495" s="705"/>
      <c r="W495" s="347"/>
      <c r="X495" s="347"/>
      <c r="Y495" s="347"/>
      <c r="Z495" s="347"/>
      <c r="AA495" s="347"/>
      <c r="AB495" s="347"/>
      <c r="AC495" s="347"/>
      <c r="AD495" s="347"/>
      <c r="AE495" s="347"/>
      <c r="AF495" s="347"/>
      <c r="AG495" s="347"/>
      <c r="AH495" s="347"/>
      <c r="AI495" s="347"/>
      <c r="AJ495" s="347"/>
      <c r="AK495" s="347"/>
      <c r="AL495" s="347"/>
      <c r="AM495" s="347"/>
      <c r="AN495" s="347"/>
      <c r="AO495" s="347"/>
      <c r="AP495" s="347"/>
      <c r="AQ495" s="347"/>
      <c r="AR495" s="347"/>
      <c r="AS495" s="347"/>
      <c r="AT495" s="347"/>
      <c r="AU495" s="347"/>
      <c r="AV495" s="347"/>
      <c r="AW495" s="347"/>
      <c r="AX495" s="390"/>
      <c r="AY495" s="386"/>
      <c r="AZ495" s="202"/>
      <c r="BA495" s="704"/>
      <c r="BB495" s="704"/>
      <c r="BC495" s="704"/>
      <c r="BD495" s="704"/>
      <c r="BE495" s="704"/>
      <c r="BF495" s="704"/>
      <c r="BG495" s="704"/>
      <c r="BH495" s="704"/>
      <c r="BI495" s="704"/>
      <c r="BJ495" s="704"/>
      <c r="BK495" s="704"/>
      <c r="BL495" s="704"/>
      <c r="BM495" s="704"/>
      <c r="BN495" s="704"/>
      <c r="BO495" s="704"/>
      <c r="BP495" s="704"/>
      <c r="BQ495" s="704"/>
      <c r="BR495" s="704"/>
      <c r="BS495" s="704"/>
      <c r="BT495" s="704"/>
      <c r="BU495" s="704"/>
      <c r="BV495" s="704"/>
      <c r="BW495" s="704"/>
      <c r="BX495" s="704"/>
      <c r="BY495" s="704"/>
      <c r="BZ495" s="704"/>
      <c r="CA495" s="704"/>
      <c r="CB495" s="704"/>
    </row>
    <row r="496" spans="1:80" s="314" customFormat="1" ht="15" customHeight="1" x14ac:dyDescent="0.2">
      <c r="A496" s="705"/>
      <c r="B496" s="705"/>
      <c r="C496" s="705"/>
      <c r="D496" s="705"/>
      <c r="E496" s="705"/>
      <c r="F496" s="705"/>
      <c r="G496" s="705"/>
      <c r="H496" s="705"/>
      <c r="I496" s="705"/>
      <c r="J496" s="705"/>
      <c r="K496" s="705"/>
      <c r="L496" s="705"/>
      <c r="M496" s="705"/>
      <c r="N496" s="705"/>
      <c r="O496" s="705"/>
      <c r="P496" s="705"/>
      <c r="Q496" s="705"/>
      <c r="R496" s="705"/>
      <c r="S496" s="705"/>
      <c r="T496" s="705"/>
      <c r="U496" s="705"/>
      <c r="V496" s="705"/>
      <c r="W496" s="347"/>
      <c r="X496" s="347"/>
      <c r="Y496" s="347"/>
      <c r="Z496" s="347"/>
      <c r="AA496" s="347"/>
      <c r="AB496" s="347"/>
      <c r="AC496" s="347"/>
      <c r="AD496" s="347"/>
      <c r="AE496" s="347"/>
      <c r="AF496" s="347"/>
      <c r="AG496" s="347"/>
      <c r="AH496" s="347"/>
      <c r="AI496" s="347"/>
      <c r="AJ496" s="347"/>
      <c r="AK496" s="347"/>
      <c r="AL496" s="347"/>
      <c r="AM496" s="347"/>
      <c r="AN496" s="347"/>
      <c r="AO496" s="347"/>
      <c r="AP496" s="347"/>
      <c r="AQ496" s="347"/>
      <c r="AR496" s="347"/>
      <c r="AS496" s="347"/>
      <c r="AT496" s="347"/>
      <c r="AU496" s="347"/>
      <c r="AV496" s="347"/>
      <c r="AW496" s="347"/>
      <c r="AX496" s="390"/>
      <c r="AY496" s="386"/>
      <c r="AZ496" s="202"/>
      <c r="BA496" s="704"/>
      <c r="BB496" s="704"/>
      <c r="BC496" s="704"/>
      <c r="BD496" s="704"/>
      <c r="BE496" s="704"/>
      <c r="BF496" s="704"/>
      <c r="BG496" s="704"/>
      <c r="BH496" s="704"/>
      <c r="BI496" s="704"/>
      <c r="BJ496" s="704"/>
      <c r="BK496" s="704"/>
      <c r="BL496" s="704"/>
      <c r="BM496" s="704"/>
      <c r="BN496" s="704"/>
      <c r="BO496" s="704"/>
      <c r="BP496" s="704"/>
      <c r="BQ496" s="704"/>
      <c r="BR496" s="704"/>
      <c r="BS496" s="704"/>
      <c r="BT496" s="704"/>
      <c r="BU496" s="704"/>
      <c r="BV496" s="704"/>
      <c r="BW496" s="704"/>
      <c r="BX496" s="704"/>
      <c r="BY496" s="704"/>
      <c r="BZ496" s="704"/>
      <c r="CA496" s="704"/>
      <c r="CB496" s="704"/>
    </row>
    <row r="497" spans="1:80" s="314" customFormat="1" ht="15" customHeight="1" x14ac:dyDescent="0.2">
      <c r="A497" s="705"/>
      <c r="B497" s="705"/>
      <c r="C497" s="705"/>
      <c r="D497" s="705"/>
      <c r="E497" s="705"/>
      <c r="F497" s="705"/>
      <c r="G497" s="705"/>
      <c r="H497" s="705"/>
      <c r="I497" s="705"/>
      <c r="J497" s="705"/>
      <c r="K497" s="705"/>
      <c r="L497" s="705"/>
      <c r="M497" s="705"/>
      <c r="N497" s="705"/>
      <c r="O497" s="705"/>
      <c r="P497" s="705"/>
      <c r="Q497" s="705"/>
      <c r="R497" s="705"/>
      <c r="S497" s="705"/>
      <c r="T497" s="705"/>
      <c r="U497" s="705"/>
      <c r="V497" s="705"/>
      <c r="W497" s="347"/>
      <c r="X497" s="347"/>
      <c r="Y497" s="347"/>
      <c r="Z497" s="347"/>
      <c r="AA497" s="347"/>
      <c r="AB497" s="347"/>
      <c r="AC497" s="347"/>
      <c r="AD497" s="347"/>
      <c r="AE497" s="347"/>
      <c r="AF497" s="347"/>
      <c r="AG497" s="347"/>
      <c r="AH497" s="347"/>
      <c r="AI497" s="347"/>
      <c r="AJ497" s="347"/>
      <c r="AK497" s="347"/>
      <c r="AL497" s="347"/>
      <c r="AM497" s="347"/>
      <c r="AN497" s="347"/>
      <c r="AO497" s="347"/>
      <c r="AP497" s="347"/>
      <c r="AQ497" s="347"/>
      <c r="AR497" s="347"/>
      <c r="AS497" s="347"/>
      <c r="AT497" s="347"/>
      <c r="AU497" s="347"/>
      <c r="AV497" s="347"/>
      <c r="AW497" s="347"/>
      <c r="AX497" s="390"/>
      <c r="AY497" s="386"/>
      <c r="AZ497" s="202"/>
      <c r="BA497" s="704"/>
      <c r="BB497" s="704"/>
      <c r="BC497" s="704"/>
      <c r="BD497" s="704"/>
      <c r="BE497" s="704"/>
      <c r="BF497" s="704"/>
      <c r="BG497" s="704"/>
      <c r="BH497" s="704"/>
      <c r="BI497" s="704"/>
      <c r="BJ497" s="704"/>
      <c r="BK497" s="704"/>
      <c r="BL497" s="704"/>
      <c r="BM497" s="704"/>
      <c r="BN497" s="704"/>
      <c r="BO497" s="704"/>
      <c r="BP497" s="704"/>
      <c r="BQ497" s="704"/>
      <c r="BR497" s="704"/>
      <c r="BS497" s="704"/>
      <c r="BT497" s="704"/>
      <c r="BU497" s="704"/>
      <c r="BV497" s="704"/>
      <c r="BW497" s="704"/>
      <c r="BX497" s="704"/>
      <c r="BY497" s="704"/>
      <c r="BZ497" s="704"/>
      <c r="CA497" s="704"/>
      <c r="CB497" s="704"/>
    </row>
    <row r="498" spans="1:80" s="314" customFormat="1" ht="15" customHeight="1" x14ac:dyDescent="0.2">
      <c r="A498" s="705"/>
      <c r="B498" s="705"/>
      <c r="C498" s="705"/>
      <c r="D498" s="705"/>
      <c r="E498" s="705"/>
      <c r="F498" s="705"/>
      <c r="G498" s="705"/>
      <c r="H498" s="705"/>
      <c r="I498" s="705"/>
      <c r="J498" s="705"/>
      <c r="K498" s="705"/>
      <c r="L498" s="705"/>
      <c r="M498" s="705"/>
      <c r="N498" s="705"/>
      <c r="O498" s="705"/>
      <c r="P498" s="705"/>
      <c r="Q498" s="705"/>
      <c r="R498" s="705"/>
      <c r="S498" s="705"/>
      <c r="T498" s="705"/>
      <c r="U498" s="705"/>
      <c r="V498" s="705"/>
      <c r="W498" s="347"/>
      <c r="X498" s="347"/>
      <c r="Y498" s="347"/>
      <c r="Z498" s="347"/>
      <c r="AA498" s="347"/>
      <c r="AB498" s="347"/>
      <c r="AC498" s="347"/>
      <c r="AD498" s="347"/>
      <c r="AE498" s="347"/>
      <c r="AF498" s="347"/>
      <c r="AG498" s="347"/>
      <c r="AH498" s="347"/>
      <c r="AI498" s="347"/>
      <c r="AJ498" s="347"/>
      <c r="AK498" s="347"/>
      <c r="AL498" s="347"/>
      <c r="AM498" s="347"/>
      <c r="AN498" s="347"/>
      <c r="AO498" s="347"/>
      <c r="AP498" s="347"/>
      <c r="AQ498" s="347"/>
      <c r="AR498" s="347"/>
      <c r="AS498" s="347"/>
      <c r="AT498" s="347"/>
      <c r="AU498" s="347"/>
      <c r="AV498" s="347"/>
      <c r="AW498" s="347"/>
      <c r="AX498" s="390"/>
      <c r="AY498" s="386"/>
      <c r="AZ498" s="202"/>
      <c r="BA498" s="704"/>
      <c r="BB498" s="704"/>
      <c r="BC498" s="704"/>
      <c r="BD498" s="704"/>
      <c r="BE498" s="704"/>
      <c r="BF498" s="704"/>
      <c r="BG498" s="704"/>
      <c r="BH498" s="704"/>
      <c r="BI498" s="704"/>
      <c r="BJ498" s="704"/>
      <c r="BK498" s="704"/>
      <c r="BL498" s="704"/>
      <c r="BM498" s="704"/>
      <c r="BN498" s="704"/>
      <c r="BO498" s="704"/>
      <c r="BP498" s="704"/>
      <c r="BQ498" s="704"/>
      <c r="BR498" s="704"/>
      <c r="BS498" s="704"/>
      <c r="BT498" s="704"/>
      <c r="BU498" s="704"/>
      <c r="BV498" s="704"/>
      <c r="BW498" s="704"/>
      <c r="BX498" s="704"/>
      <c r="BY498" s="704"/>
      <c r="BZ498" s="704"/>
      <c r="CA498" s="704"/>
      <c r="CB498" s="704"/>
    </row>
    <row r="499" spans="1:80" s="314" customFormat="1" ht="15" customHeight="1" x14ac:dyDescent="0.2">
      <c r="A499" s="705"/>
      <c r="B499" s="705"/>
      <c r="C499" s="705"/>
      <c r="D499" s="705"/>
      <c r="E499" s="705"/>
      <c r="F499" s="705"/>
      <c r="G499" s="705"/>
      <c r="H499" s="705"/>
      <c r="I499" s="705"/>
      <c r="J499" s="705"/>
      <c r="K499" s="705"/>
      <c r="L499" s="705"/>
      <c r="M499" s="705"/>
      <c r="N499" s="705"/>
      <c r="O499" s="705"/>
      <c r="P499" s="705"/>
      <c r="Q499" s="705"/>
      <c r="R499" s="705"/>
      <c r="S499" s="705"/>
      <c r="T499" s="705"/>
      <c r="U499" s="705"/>
      <c r="V499" s="705"/>
      <c r="W499" s="347"/>
      <c r="X499" s="347"/>
      <c r="Y499" s="347"/>
      <c r="Z499" s="347"/>
      <c r="AA499" s="347"/>
      <c r="AB499" s="347"/>
      <c r="AC499" s="347"/>
      <c r="AD499" s="347"/>
      <c r="AE499" s="347"/>
      <c r="AF499" s="347"/>
      <c r="AG499" s="347"/>
      <c r="AH499" s="347"/>
      <c r="AI499" s="347"/>
      <c r="AJ499" s="347"/>
      <c r="AK499" s="347"/>
      <c r="AL499" s="347"/>
      <c r="AM499" s="347"/>
      <c r="AN499" s="347"/>
      <c r="AO499" s="347"/>
      <c r="AP499" s="347"/>
      <c r="AQ499" s="347"/>
      <c r="AR499" s="347"/>
      <c r="AS499" s="347"/>
      <c r="AT499" s="347"/>
      <c r="AU499" s="347"/>
      <c r="AV499" s="347"/>
      <c r="AW499" s="347"/>
      <c r="AX499" s="390"/>
      <c r="AY499" s="386"/>
      <c r="AZ499" s="202"/>
      <c r="BA499" s="704"/>
      <c r="BB499" s="704"/>
      <c r="BC499" s="704"/>
      <c r="BD499" s="704"/>
      <c r="BE499" s="704"/>
      <c r="BF499" s="704"/>
      <c r="BG499" s="704"/>
      <c r="BH499" s="704"/>
      <c r="BI499" s="704"/>
      <c r="BJ499" s="704"/>
      <c r="BK499" s="704"/>
      <c r="BL499" s="704"/>
      <c r="BM499" s="704"/>
      <c r="BN499" s="704"/>
      <c r="BO499" s="704"/>
      <c r="BP499" s="704"/>
      <c r="BQ499" s="704"/>
      <c r="BR499" s="704"/>
      <c r="BS499" s="704"/>
      <c r="BT499" s="704"/>
      <c r="BU499" s="704"/>
      <c r="BV499" s="704"/>
      <c r="BW499" s="704"/>
      <c r="BX499" s="704"/>
      <c r="BY499" s="704"/>
      <c r="BZ499" s="704"/>
      <c r="CA499" s="704"/>
      <c r="CB499" s="704"/>
    </row>
    <row r="500" spans="1:80" s="314" customFormat="1" ht="15" customHeight="1" x14ac:dyDescent="0.2">
      <c r="A500" s="705"/>
      <c r="B500" s="705"/>
      <c r="C500" s="705"/>
      <c r="D500" s="705"/>
      <c r="E500" s="705"/>
      <c r="F500" s="705"/>
      <c r="G500" s="705"/>
      <c r="H500" s="705"/>
      <c r="I500" s="705"/>
      <c r="J500" s="705"/>
      <c r="K500" s="705"/>
      <c r="L500" s="705"/>
      <c r="M500" s="705"/>
      <c r="N500" s="705"/>
      <c r="O500" s="705"/>
      <c r="P500" s="705"/>
      <c r="Q500" s="705"/>
      <c r="R500" s="705"/>
      <c r="S500" s="705"/>
      <c r="T500" s="705"/>
      <c r="U500" s="705"/>
      <c r="V500" s="705"/>
      <c r="W500" s="347"/>
      <c r="X500" s="347"/>
      <c r="Y500" s="347"/>
      <c r="Z500" s="347"/>
      <c r="AA500" s="347"/>
      <c r="AB500" s="347"/>
      <c r="AC500" s="347"/>
      <c r="AD500" s="347"/>
      <c r="AE500" s="347"/>
      <c r="AF500" s="347"/>
      <c r="AG500" s="347"/>
      <c r="AH500" s="347"/>
      <c r="AI500" s="347"/>
      <c r="AJ500" s="347"/>
      <c r="AK500" s="347"/>
      <c r="AL500" s="347"/>
      <c r="AM500" s="347"/>
      <c r="AN500" s="347"/>
      <c r="AO500" s="347"/>
      <c r="AP500" s="347"/>
      <c r="AQ500" s="347"/>
      <c r="AR500" s="347"/>
      <c r="AS500" s="347"/>
      <c r="AT500" s="347"/>
      <c r="AU500" s="347"/>
      <c r="AV500" s="347"/>
      <c r="AW500" s="347"/>
      <c r="AX500" s="390"/>
      <c r="AY500" s="386"/>
      <c r="AZ500" s="202"/>
      <c r="BA500" s="704"/>
      <c r="BB500" s="704"/>
      <c r="BC500" s="704"/>
      <c r="BD500" s="704"/>
      <c r="BE500" s="704"/>
      <c r="BF500" s="704"/>
      <c r="BG500" s="704"/>
      <c r="BH500" s="704"/>
      <c r="BI500" s="704"/>
      <c r="BJ500" s="704"/>
      <c r="BK500" s="704"/>
      <c r="BL500" s="704"/>
      <c r="BM500" s="704"/>
      <c r="BN500" s="704"/>
      <c r="BO500" s="704"/>
      <c r="BP500" s="704"/>
      <c r="BQ500" s="704"/>
      <c r="BR500" s="704"/>
      <c r="BS500" s="704"/>
      <c r="BT500" s="704"/>
      <c r="BU500" s="704"/>
      <c r="BV500" s="704"/>
      <c r="BW500" s="704"/>
      <c r="BX500" s="704"/>
      <c r="BY500" s="704"/>
      <c r="BZ500" s="704"/>
      <c r="CA500" s="704"/>
      <c r="CB500" s="704"/>
    </row>
    <row r="501" spans="1:80" s="314" customFormat="1" ht="15" customHeight="1" x14ac:dyDescent="0.2">
      <c r="A501" s="705"/>
      <c r="B501" s="705"/>
      <c r="C501" s="705"/>
      <c r="D501" s="705"/>
      <c r="E501" s="705"/>
      <c r="F501" s="705"/>
      <c r="G501" s="705"/>
      <c r="H501" s="705"/>
      <c r="I501" s="705"/>
      <c r="J501" s="705"/>
      <c r="K501" s="705"/>
      <c r="L501" s="705"/>
      <c r="M501" s="705"/>
      <c r="N501" s="705"/>
      <c r="O501" s="705"/>
      <c r="P501" s="705"/>
      <c r="Q501" s="705"/>
      <c r="R501" s="705"/>
      <c r="S501" s="705"/>
      <c r="T501" s="705"/>
      <c r="U501" s="705"/>
      <c r="V501" s="705"/>
      <c r="W501" s="347"/>
      <c r="X501" s="347"/>
      <c r="Y501" s="347"/>
      <c r="Z501" s="347"/>
      <c r="AA501" s="347"/>
      <c r="AB501" s="347"/>
      <c r="AC501" s="347"/>
      <c r="AD501" s="347"/>
      <c r="AE501" s="347"/>
      <c r="AF501" s="347"/>
      <c r="AG501" s="347"/>
      <c r="AH501" s="347"/>
      <c r="AI501" s="347"/>
      <c r="AJ501" s="347"/>
      <c r="AK501" s="347"/>
      <c r="AL501" s="347"/>
      <c r="AM501" s="347"/>
      <c r="AN501" s="347"/>
      <c r="AO501" s="347"/>
      <c r="AP501" s="347"/>
      <c r="AQ501" s="347"/>
      <c r="AR501" s="347"/>
      <c r="AS501" s="347"/>
      <c r="AT501" s="347"/>
      <c r="AU501" s="347"/>
      <c r="AV501" s="347"/>
      <c r="AW501" s="347"/>
      <c r="AX501" s="390"/>
      <c r="AY501" s="386"/>
      <c r="AZ501" s="202"/>
      <c r="BA501" s="704"/>
      <c r="BB501" s="704"/>
      <c r="BC501" s="704"/>
      <c r="BD501" s="704"/>
      <c r="BE501" s="704"/>
      <c r="BF501" s="704"/>
      <c r="BG501" s="704"/>
      <c r="BH501" s="704"/>
      <c r="BI501" s="704"/>
      <c r="BJ501" s="704"/>
      <c r="BK501" s="704"/>
      <c r="BL501" s="704"/>
      <c r="BM501" s="704"/>
      <c r="BN501" s="704"/>
      <c r="BO501" s="704"/>
      <c r="BP501" s="704"/>
      <c r="BQ501" s="704"/>
      <c r="BR501" s="704"/>
      <c r="BS501" s="704"/>
      <c r="BT501" s="704"/>
      <c r="BU501" s="704"/>
      <c r="BV501" s="704"/>
      <c r="BW501" s="704"/>
      <c r="BX501" s="704"/>
      <c r="BY501" s="704"/>
      <c r="BZ501" s="704"/>
      <c r="CA501" s="704"/>
      <c r="CB501" s="704"/>
    </row>
    <row r="502" spans="1:80" s="314" customFormat="1" ht="15" customHeight="1" x14ac:dyDescent="0.2">
      <c r="A502" s="705"/>
      <c r="B502" s="705"/>
      <c r="C502" s="705"/>
      <c r="D502" s="705"/>
      <c r="E502" s="705"/>
      <c r="F502" s="705"/>
      <c r="G502" s="705"/>
      <c r="H502" s="705"/>
      <c r="I502" s="705"/>
      <c r="J502" s="705"/>
      <c r="K502" s="705"/>
      <c r="L502" s="705"/>
      <c r="M502" s="705"/>
      <c r="N502" s="705"/>
      <c r="O502" s="705"/>
      <c r="P502" s="705"/>
      <c r="Q502" s="705"/>
      <c r="R502" s="705"/>
      <c r="S502" s="705"/>
      <c r="T502" s="705"/>
      <c r="U502" s="705"/>
      <c r="V502" s="705"/>
      <c r="W502" s="347"/>
      <c r="X502" s="347"/>
      <c r="Y502" s="347"/>
      <c r="Z502" s="347"/>
      <c r="AA502" s="347"/>
      <c r="AB502" s="347"/>
      <c r="AC502" s="347"/>
      <c r="AD502" s="347"/>
      <c r="AE502" s="347"/>
      <c r="AF502" s="347"/>
      <c r="AG502" s="347"/>
      <c r="AH502" s="347"/>
      <c r="AI502" s="347"/>
      <c r="AJ502" s="347"/>
      <c r="AK502" s="347"/>
      <c r="AL502" s="347"/>
      <c r="AM502" s="347"/>
      <c r="AN502" s="347"/>
      <c r="AO502" s="347"/>
      <c r="AP502" s="347"/>
      <c r="AQ502" s="347"/>
      <c r="AR502" s="347"/>
      <c r="AS502" s="347"/>
      <c r="AT502" s="347"/>
      <c r="AU502" s="347"/>
      <c r="AV502" s="347"/>
      <c r="AW502" s="347"/>
      <c r="AX502" s="390"/>
      <c r="AY502" s="386"/>
      <c r="AZ502" s="202"/>
      <c r="BA502" s="704"/>
      <c r="BB502" s="704"/>
      <c r="BC502" s="704"/>
      <c r="BD502" s="704"/>
      <c r="BE502" s="704"/>
      <c r="BF502" s="704"/>
      <c r="BG502" s="704"/>
      <c r="BH502" s="704"/>
      <c r="BI502" s="704"/>
      <c r="BJ502" s="704"/>
      <c r="BK502" s="704"/>
      <c r="BL502" s="704"/>
      <c r="BM502" s="704"/>
      <c r="BN502" s="704"/>
      <c r="BO502" s="704"/>
      <c r="BP502" s="704"/>
      <c r="BQ502" s="704"/>
      <c r="BR502" s="704"/>
      <c r="BS502" s="704"/>
      <c r="BT502" s="704"/>
      <c r="BU502" s="704"/>
      <c r="BV502" s="704"/>
      <c r="BW502" s="704"/>
      <c r="BX502" s="704"/>
      <c r="BY502" s="704"/>
      <c r="BZ502" s="704"/>
      <c r="CA502" s="704"/>
      <c r="CB502" s="704"/>
    </row>
    <row r="503" spans="1:80" s="314" customFormat="1" ht="15" customHeight="1" x14ac:dyDescent="0.2">
      <c r="A503" s="705"/>
      <c r="B503" s="705"/>
      <c r="C503" s="705"/>
      <c r="D503" s="705"/>
      <c r="E503" s="705"/>
      <c r="F503" s="705"/>
      <c r="G503" s="705"/>
      <c r="H503" s="705"/>
      <c r="I503" s="705"/>
      <c r="J503" s="705"/>
      <c r="K503" s="705"/>
      <c r="L503" s="705"/>
      <c r="M503" s="705"/>
      <c r="N503" s="705"/>
      <c r="O503" s="705"/>
      <c r="P503" s="705"/>
      <c r="Q503" s="705"/>
      <c r="R503" s="705"/>
      <c r="S503" s="705"/>
      <c r="T503" s="705"/>
      <c r="U503" s="705"/>
      <c r="V503" s="705"/>
      <c r="W503" s="347"/>
      <c r="X503" s="347"/>
      <c r="Y503" s="347"/>
      <c r="Z503" s="347"/>
      <c r="AA503" s="347"/>
      <c r="AB503" s="347"/>
      <c r="AC503" s="347"/>
      <c r="AD503" s="347"/>
      <c r="AE503" s="347"/>
      <c r="AF503" s="347"/>
      <c r="AG503" s="347"/>
      <c r="AH503" s="347"/>
      <c r="AI503" s="347"/>
      <c r="AJ503" s="347"/>
      <c r="AK503" s="347"/>
      <c r="AL503" s="347"/>
      <c r="AM503" s="347"/>
      <c r="AN503" s="347"/>
      <c r="AO503" s="347"/>
      <c r="AP503" s="347"/>
      <c r="AQ503" s="347"/>
      <c r="AR503" s="347"/>
      <c r="AS503" s="347"/>
      <c r="AT503" s="347"/>
      <c r="AU503" s="347"/>
      <c r="AV503" s="347"/>
      <c r="AW503" s="347"/>
      <c r="AX503" s="390"/>
      <c r="AY503" s="386"/>
      <c r="AZ503" s="202"/>
      <c r="BA503" s="704"/>
      <c r="BB503" s="704"/>
      <c r="BC503" s="704"/>
      <c r="BD503" s="704"/>
      <c r="BE503" s="704"/>
      <c r="BF503" s="704"/>
      <c r="BG503" s="704"/>
      <c r="BH503" s="704"/>
      <c r="BI503" s="704"/>
      <c r="BJ503" s="704"/>
      <c r="BK503" s="704"/>
      <c r="BL503" s="704"/>
      <c r="BM503" s="704"/>
      <c r="BN503" s="704"/>
      <c r="BO503" s="704"/>
      <c r="BP503" s="704"/>
      <c r="BQ503" s="704"/>
      <c r="BR503" s="704"/>
      <c r="BS503" s="704"/>
      <c r="BT503" s="704"/>
      <c r="BU503" s="704"/>
      <c r="BV503" s="704"/>
      <c r="BW503" s="704"/>
      <c r="BX503" s="704"/>
      <c r="BY503" s="704"/>
      <c r="BZ503" s="704"/>
      <c r="CA503" s="704"/>
      <c r="CB503" s="704"/>
    </row>
    <row r="504" spans="1:80" s="314" customFormat="1" ht="15" customHeight="1" x14ac:dyDescent="0.2">
      <c r="A504" s="705"/>
      <c r="B504" s="705"/>
      <c r="C504" s="705"/>
      <c r="D504" s="705"/>
      <c r="E504" s="705"/>
      <c r="F504" s="705"/>
      <c r="G504" s="705"/>
      <c r="H504" s="705"/>
      <c r="I504" s="705"/>
      <c r="J504" s="705"/>
      <c r="K504" s="705"/>
      <c r="L504" s="705"/>
      <c r="M504" s="705"/>
      <c r="N504" s="705"/>
      <c r="O504" s="705"/>
      <c r="P504" s="705"/>
      <c r="Q504" s="705"/>
      <c r="R504" s="705"/>
      <c r="S504" s="705"/>
      <c r="T504" s="705"/>
      <c r="U504" s="705"/>
      <c r="V504" s="705"/>
      <c r="W504" s="347"/>
      <c r="X504" s="347"/>
      <c r="Y504" s="347"/>
      <c r="Z504" s="347"/>
      <c r="AA504" s="347"/>
      <c r="AB504" s="347"/>
      <c r="AC504" s="347"/>
      <c r="AD504" s="347"/>
      <c r="AE504" s="347"/>
      <c r="AF504" s="347"/>
      <c r="AG504" s="347"/>
      <c r="AH504" s="347"/>
      <c r="AI504" s="347"/>
      <c r="AJ504" s="347"/>
      <c r="AK504" s="347"/>
      <c r="AL504" s="347"/>
      <c r="AM504" s="347"/>
      <c r="AN504" s="347"/>
      <c r="AO504" s="347"/>
      <c r="AP504" s="347"/>
      <c r="AQ504" s="347"/>
      <c r="AR504" s="347"/>
      <c r="AS504" s="347"/>
      <c r="AT504" s="347"/>
      <c r="AU504" s="347"/>
      <c r="AV504" s="347"/>
      <c r="AW504" s="347"/>
      <c r="AX504" s="390"/>
      <c r="AY504" s="386"/>
      <c r="AZ504" s="202"/>
      <c r="BA504" s="704"/>
      <c r="BB504" s="704"/>
      <c r="BC504" s="704"/>
      <c r="BD504" s="704"/>
      <c r="BE504" s="704"/>
      <c r="BF504" s="704"/>
      <c r="BG504" s="704"/>
      <c r="BH504" s="704"/>
      <c r="BI504" s="704"/>
      <c r="BJ504" s="704"/>
      <c r="BK504" s="704"/>
      <c r="BL504" s="704"/>
      <c r="BM504" s="704"/>
      <c r="BN504" s="704"/>
      <c r="BO504" s="704"/>
      <c r="BP504" s="704"/>
      <c r="BQ504" s="704"/>
      <c r="BR504" s="704"/>
      <c r="BS504" s="704"/>
      <c r="BT504" s="704"/>
      <c r="BU504" s="704"/>
      <c r="BV504" s="704"/>
      <c r="BW504" s="704"/>
      <c r="BX504" s="704"/>
      <c r="BY504" s="704"/>
      <c r="BZ504" s="704"/>
      <c r="CA504" s="704"/>
      <c r="CB504" s="704"/>
    </row>
    <row r="505" spans="1:80" s="314" customFormat="1" ht="15" customHeight="1" x14ac:dyDescent="0.2">
      <c r="A505" s="705"/>
      <c r="B505" s="705"/>
      <c r="C505" s="705"/>
      <c r="D505" s="705"/>
      <c r="E505" s="705"/>
      <c r="F505" s="705"/>
      <c r="G505" s="705"/>
      <c r="H505" s="705"/>
      <c r="I505" s="705"/>
      <c r="J505" s="705"/>
      <c r="K505" s="705"/>
      <c r="L505" s="705"/>
      <c r="M505" s="705"/>
      <c r="N505" s="705"/>
      <c r="O505" s="705"/>
      <c r="P505" s="705"/>
      <c r="Q505" s="705"/>
      <c r="R505" s="705"/>
      <c r="S505" s="705"/>
      <c r="T505" s="705"/>
      <c r="U505" s="705"/>
      <c r="V505" s="705"/>
      <c r="W505" s="347"/>
      <c r="X505" s="347"/>
      <c r="Y505" s="347"/>
      <c r="Z505" s="347"/>
      <c r="AA505" s="347"/>
      <c r="AB505" s="347"/>
      <c r="AC505" s="347"/>
      <c r="AD505" s="347"/>
      <c r="AE505" s="347"/>
      <c r="AF505" s="347"/>
      <c r="AG505" s="347"/>
      <c r="AH505" s="347"/>
      <c r="AI505" s="347"/>
      <c r="AJ505" s="347"/>
      <c r="AK505" s="347"/>
      <c r="AL505" s="347"/>
      <c r="AM505" s="347"/>
      <c r="AN505" s="347"/>
      <c r="AO505" s="347"/>
      <c r="AP505" s="347"/>
      <c r="AQ505" s="347"/>
      <c r="AR505" s="347"/>
      <c r="AS505" s="347"/>
      <c r="AT505" s="347"/>
      <c r="AU505" s="347"/>
      <c r="AV505" s="347"/>
      <c r="AW505" s="347"/>
      <c r="AX505" s="390"/>
      <c r="AY505" s="386"/>
      <c r="AZ505" s="202"/>
      <c r="BA505" s="704"/>
      <c r="BB505" s="704"/>
      <c r="BC505" s="704"/>
      <c r="BD505" s="704"/>
      <c r="BE505" s="704"/>
      <c r="BF505" s="704"/>
      <c r="BG505" s="704"/>
      <c r="BH505" s="704"/>
      <c r="BI505" s="704"/>
      <c r="BJ505" s="704"/>
      <c r="BK505" s="704"/>
      <c r="BL505" s="704"/>
      <c r="BM505" s="704"/>
      <c r="BN505" s="704"/>
      <c r="BO505" s="704"/>
      <c r="BP505" s="704"/>
      <c r="BQ505" s="704"/>
      <c r="BR505" s="704"/>
      <c r="BS505" s="704"/>
      <c r="BT505" s="704"/>
      <c r="BU505" s="704"/>
      <c r="BV505" s="704"/>
      <c r="BW505" s="704"/>
      <c r="BX505" s="704"/>
      <c r="BY505" s="704"/>
      <c r="BZ505" s="704"/>
      <c r="CA505" s="704"/>
      <c r="CB505" s="704"/>
    </row>
    <row r="506" spans="1:80" s="314" customFormat="1" ht="15" customHeight="1" x14ac:dyDescent="0.2">
      <c r="A506" s="705"/>
      <c r="B506" s="705"/>
      <c r="C506" s="705"/>
      <c r="D506" s="705"/>
      <c r="E506" s="705"/>
      <c r="F506" s="705"/>
      <c r="G506" s="705"/>
      <c r="H506" s="705"/>
      <c r="I506" s="705"/>
      <c r="J506" s="705"/>
      <c r="K506" s="705"/>
      <c r="L506" s="705"/>
      <c r="M506" s="705"/>
      <c r="N506" s="705"/>
      <c r="O506" s="705"/>
      <c r="P506" s="705"/>
      <c r="Q506" s="705"/>
      <c r="R506" s="705"/>
      <c r="S506" s="705"/>
      <c r="T506" s="705"/>
      <c r="U506" s="705"/>
      <c r="V506" s="705"/>
      <c r="W506" s="347"/>
      <c r="X506" s="347"/>
      <c r="Y506" s="347"/>
      <c r="Z506" s="347"/>
      <c r="AA506" s="347"/>
      <c r="AB506" s="347"/>
      <c r="AC506" s="347"/>
      <c r="AD506" s="347"/>
      <c r="AE506" s="347"/>
      <c r="AF506" s="347"/>
      <c r="AG506" s="347"/>
      <c r="AH506" s="347"/>
      <c r="AI506" s="347"/>
      <c r="AJ506" s="347"/>
      <c r="AK506" s="347"/>
      <c r="AL506" s="347"/>
      <c r="AM506" s="347"/>
      <c r="AN506" s="347"/>
      <c r="AO506" s="347"/>
      <c r="AP506" s="347"/>
      <c r="AQ506" s="347"/>
      <c r="AR506" s="347"/>
      <c r="AS506" s="347"/>
      <c r="AT506" s="347"/>
      <c r="AU506" s="347"/>
      <c r="AV506" s="347"/>
      <c r="AW506" s="347"/>
      <c r="AX506" s="390"/>
      <c r="AY506" s="386"/>
      <c r="AZ506" s="202"/>
      <c r="BA506" s="704"/>
      <c r="BB506" s="704"/>
      <c r="BC506" s="704"/>
      <c r="BD506" s="704"/>
      <c r="BE506" s="704"/>
      <c r="BF506" s="704"/>
      <c r="BG506" s="704"/>
      <c r="BH506" s="704"/>
      <c r="BI506" s="704"/>
      <c r="BJ506" s="704"/>
      <c r="BK506" s="704"/>
      <c r="BL506" s="704"/>
      <c r="BM506" s="704"/>
      <c r="BN506" s="704"/>
      <c r="BO506" s="704"/>
      <c r="BP506" s="704"/>
      <c r="BQ506" s="704"/>
      <c r="BR506" s="704"/>
      <c r="BS506" s="704"/>
      <c r="BT506" s="704"/>
      <c r="BU506" s="704"/>
      <c r="BV506" s="704"/>
      <c r="BW506" s="704"/>
      <c r="BX506" s="704"/>
      <c r="BY506" s="704"/>
      <c r="BZ506" s="704"/>
      <c r="CA506" s="704"/>
      <c r="CB506" s="704"/>
    </row>
    <row r="507" spans="1:80" s="314" customFormat="1" ht="15" customHeight="1" x14ac:dyDescent="0.2">
      <c r="A507" s="705"/>
      <c r="B507" s="705"/>
      <c r="C507" s="705"/>
      <c r="D507" s="705"/>
      <c r="E507" s="705"/>
      <c r="F507" s="705"/>
      <c r="G507" s="705"/>
      <c r="H507" s="705"/>
      <c r="I507" s="705"/>
      <c r="J507" s="705"/>
      <c r="K507" s="705"/>
      <c r="L507" s="705"/>
      <c r="M507" s="705"/>
      <c r="N507" s="705"/>
      <c r="O507" s="705"/>
      <c r="P507" s="705"/>
      <c r="Q507" s="705"/>
      <c r="R507" s="705"/>
      <c r="S507" s="705"/>
      <c r="T507" s="705"/>
      <c r="U507" s="705"/>
      <c r="V507" s="705"/>
      <c r="W507" s="347"/>
      <c r="X507" s="347"/>
      <c r="Y507" s="347"/>
      <c r="Z507" s="347"/>
      <c r="AA507" s="347"/>
      <c r="AB507" s="347"/>
      <c r="AC507" s="347"/>
      <c r="AD507" s="347"/>
      <c r="AE507" s="347"/>
      <c r="AF507" s="347"/>
      <c r="AG507" s="347"/>
      <c r="AH507" s="347"/>
      <c r="AI507" s="347"/>
      <c r="AJ507" s="347"/>
      <c r="AK507" s="347"/>
      <c r="AL507" s="347"/>
      <c r="AM507" s="347"/>
      <c r="AN507" s="347"/>
      <c r="AO507" s="347"/>
      <c r="AP507" s="347"/>
      <c r="AQ507" s="347"/>
      <c r="AR507" s="347"/>
      <c r="AS507" s="347"/>
      <c r="AT507" s="347"/>
      <c r="AU507" s="347"/>
      <c r="AV507" s="347"/>
      <c r="AW507" s="347"/>
      <c r="AX507" s="390"/>
      <c r="AY507" s="386"/>
      <c r="AZ507" s="202"/>
      <c r="BA507" s="704"/>
      <c r="BB507" s="704"/>
      <c r="BC507" s="704"/>
      <c r="BD507" s="704"/>
      <c r="BE507" s="704"/>
      <c r="BF507" s="704"/>
      <c r="BG507" s="704"/>
      <c r="BH507" s="704"/>
      <c r="BI507" s="704"/>
      <c r="BJ507" s="704"/>
      <c r="BK507" s="704"/>
      <c r="BL507" s="704"/>
      <c r="BM507" s="704"/>
      <c r="BN507" s="704"/>
      <c r="BO507" s="704"/>
      <c r="BP507" s="704"/>
      <c r="BQ507" s="704"/>
      <c r="BR507" s="704"/>
      <c r="BS507" s="704"/>
      <c r="BT507" s="704"/>
      <c r="BU507" s="704"/>
      <c r="BV507" s="704"/>
      <c r="BW507" s="704"/>
      <c r="BX507" s="704"/>
      <c r="BY507" s="704"/>
      <c r="BZ507" s="704"/>
      <c r="CA507" s="704"/>
      <c r="CB507" s="704"/>
    </row>
    <row r="508" spans="1:80" s="314" customFormat="1" ht="15" customHeight="1" x14ac:dyDescent="0.2">
      <c r="A508" s="705"/>
      <c r="B508" s="705"/>
      <c r="C508" s="705"/>
      <c r="D508" s="705"/>
      <c r="E508" s="705"/>
      <c r="F508" s="705"/>
      <c r="G508" s="705"/>
      <c r="H508" s="705"/>
      <c r="I508" s="705"/>
      <c r="J508" s="705"/>
      <c r="K508" s="705"/>
      <c r="L508" s="705"/>
      <c r="M508" s="705"/>
      <c r="N508" s="705"/>
      <c r="O508" s="705"/>
      <c r="P508" s="705"/>
      <c r="Q508" s="705"/>
      <c r="R508" s="705"/>
      <c r="S508" s="705"/>
      <c r="T508" s="705"/>
      <c r="U508" s="705"/>
      <c r="V508" s="705"/>
      <c r="W508" s="347"/>
      <c r="X508" s="347"/>
      <c r="Y508" s="347"/>
      <c r="Z508" s="347"/>
      <c r="AA508" s="347"/>
      <c r="AB508" s="347"/>
      <c r="AC508" s="347"/>
      <c r="AD508" s="347"/>
      <c r="AE508" s="347"/>
      <c r="AF508" s="347"/>
      <c r="AG508" s="347"/>
      <c r="AH508" s="347"/>
      <c r="AI508" s="347"/>
      <c r="AJ508" s="347"/>
      <c r="AK508" s="347"/>
      <c r="AL508" s="347"/>
      <c r="AM508" s="347"/>
      <c r="AN508" s="347"/>
      <c r="AO508" s="347"/>
      <c r="AP508" s="347"/>
      <c r="AQ508" s="347"/>
      <c r="AR508" s="347"/>
      <c r="AS508" s="347"/>
      <c r="AT508" s="347"/>
      <c r="AU508" s="347"/>
      <c r="AV508" s="347"/>
      <c r="AW508" s="347"/>
      <c r="AX508" s="390"/>
      <c r="AY508" s="386"/>
      <c r="AZ508" s="202"/>
      <c r="BA508" s="704"/>
      <c r="BB508" s="704"/>
      <c r="BC508" s="704"/>
      <c r="BD508" s="704"/>
      <c r="BE508" s="704"/>
      <c r="BF508" s="704"/>
      <c r="BG508" s="704"/>
      <c r="BH508" s="704"/>
      <c r="BI508" s="704"/>
      <c r="BJ508" s="704"/>
      <c r="BK508" s="704"/>
      <c r="BL508" s="704"/>
      <c r="BM508" s="704"/>
      <c r="BN508" s="704"/>
      <c r="BO508" s="704"/>
      <c r="BP508" s="704"/>
      <c r="BQ508" s="704"/>
      <c r="BR508" s="704"/>
      <c r="BS508" s="704"/>
      <c r="BT508" s="704"/>
      <c r="BU508" s="704"/>
      <c r="BV508" s="704"/>
      <c r="BW508" s="704"/>
      <c r="BX508" s="704"/>
      <c r="BY508" s="704"/>
      <c r="BZ508" s="704"/>
      <c r="CA508" s="704"/>
      <c r="CB508" s="704"/>
    </row>
    <row r="509" spans="1:80" s="314" customFormat="1" ht="15" customHeight="1" x14ac:dyDescent="0.2">
      <c r="A509" s="705"/>
      <c r="B509" s="705"/>
      <c r="C509" s="705"/>
      <c r="D509" s="705"/>
      <c r="E509" s="705"/>
      <c r="F509" s="705"/>
      <c r="G509" s="705"/>
      <c r="H509" s="705"/>
      <c r="I509" s="705"/>
      <c r="J509" s="705"/>
      <c r="K509" s="705"/>
      <c r="L509" s="705"/>
      <c r="M509" s="705"/>
      <c r="N509" s="705"/>
      <c r="O509" s="705"/>
      <c r="P509" s="705"/>
      <c r="Q509" s="705"/>
      <c r="R509" s="705"/>
      <c r="S509" s="705"/>
      <c r="T509" s="705"/>
      <c r="U509" s="705"/>
      <c r="V509" s="705"/>
      <c r="W509" s="347"/>
      <c r="X509" s="347"/>
      <c r="Y509" s="347"/>
      <c r="Z509" s="347"/>
      <c r="AA509" s="347"/>
      <c r="AB509" s="347"/>
      <c r="AC509" s="347"/>
      <c r="AD509" s="347"/>
      <c r="AE509" s="347"/>
      <c r="AF509" s="347"/>
      <c r="AG509" s="347"/>
      <c r="AH509" s="347"/>
      <c r="AI509" s="347"/>
      <c r="AJ509" s="347"/>
      <c r="AK509" s="347"/>
      <c r="AL509" s="347"/>
      <c r="AM509" s="347"/>
      <c r="AN509" s="347"/>
      <c r="AO509" s="347"/>
      <c r="AP509" s="347"/>
      <c r="AQ509" s="347"/>
      <c r="AR509" s="347"/>
      <c r="AS509" s="347"/>
      <c r="AT509" s="347"/>
      <c r="AU509" s="347"/>
      <c r="AV509" s="347"/>
      <c r="AW509" s="347"/>
      <c r="AX509" s="390"/>
      <c r="AY509" s="386"/>
      <c r="AZ509" s="202"/>
      <c r="BA509" s="704"/>
      <c r="BB509" s="704"/>
      <c r="BC509" s="704"/>
      <c r="BD509" s="704"/>
      <c r="BE509" s="704"/>
      <c r="BF509" s="704"/>
      <c r="BG509" s="704"/>
      <c r="BH509" s="704"/>
      <c r="BI509" s="704"/>
      <c r="BJ509" s="704"/>
      <c r="BK509" s="704"/>
      <c r="BL509" s="704"/>
      <c r="BM509" s="704"/>
      <c r="BN509" s="704"/>
      <c r="BO509" s="704"/>
      <c r="BP509" s="704"/>
      <c r="BQ509" s="704"/>
      <c r="BR509" s="704"/>
      <c r="BS509" s="704"/>
      <c r="BT509" s="704"/>
      <c r="BU509" s="704"/>
      <c r="BV509" s="704"/>
      <c r="BW509" s="704"/>
      <c r="BX509" s="704"/>
      <c r="BY509" s="704"/>
      <c r="BZ509" s="704"/>
      <c r="CA509" s="704"/>
      <c r="CB509" s="704"/>
    </row>
    <row r="510" spans="1:80" s="314" customFormat="1" ht="15" customHeight="1" x14ac:dyDescent="0.2">
      <c r="A510" s="705"/>
      <c r="B510" s="705"/>
      <c r="C510" s="705"/>
      <c r="D510" s="705"/>
      <c r="E510" s="705"/>
      <c r="F510" s="705"/>
      <c r="G510" s="705"/>
      <c r="H510" s="705"/>
      <c r="I510" s="705"/>
      <c r="J510" s="705"/>
      <c r="K510" s="705"/>
      <c r="L510" s="705"/>
      <c r="M510" s="705"/>
      <c r="N510" s="705"/>
      <c r="O510" s="705"/>
      <c r="P510" s="705"/>
      <c r="Q510" s="705"/>
      <c r="R510" s="705"/>
      <c r="S510" s="705"/>
      <c r="T510" s="705"/>
      <c r="U510" s="705"/>
      <c r="V510" s="705"/>
      <c r="W510" s="347"/>
      <c r="X510" s="347"/>
      <c r="Y510" s="347"/>
      <c r="Z510" s="347"/>
      <c r="AA510" s="347"/>
      <c r="AB510" s="347"/>
      <c r="AC510" s="347"/>
      <c r="AD510" s="347"/>
      <c r="AE510" s="347"/>
      <c r="AF510" s="347"/>
      <c r="AG510" s="347"/>
      <c r="AH510" s="347"/>
      <c r="AI510" s="347"/>
      <c r="AJ510" s="347"/>
      <c r="AK510" s="347"/>
      <c r="AL510" s="347"/>
      <c r="AM510" s="347"/>
      <c r="AN510" s="347"/>
      <c r="AO510" s="347"/>
      <c r="AP510" s="347"/>
      <c r="AQ510" s="347"/>
      <c r="AR510" s="347"/>
      <c r="AS510" s="347"/>
      <c r="AT510" s="347"/>
      <c r="AU510" s="347"/>
      <c r="AV510" s="347"/>
      <c r="AW510" s="347"/>
      <c r="AX510" s="390"/>
      <c r="AY510" s="386"/>
      <c r="AZ510" s="202"/>
      <c r="BA510" s="704"/>
      <c r="BB510" s="704"/>
      <c r="BC510" s="704"/>
      <c r="BD510" s="704"/>
      <c r="BE510" s="704"/>
      <c r="BF510" s="704"/>
      <c r="BG510" s="704"/>
      <c r="BH510" s="704"/>
      <c r="BI510" s="704"/>
      <c r="BJ510" s="704"/>
      <c r="BK510" s="704"/>
      <c r="BL510" s="704"/>
      <c r="BM510" s="704"/>
      <c r="BN510" s="704"/>
      <c r="BO510" s="704"/>
      <c r="BP510" s="704"/>
      <c r="BQ510" s="704"/>
      <c r="BR510" s="704"/>
      <c r="BS510" s="704"/>
      <c r="BT510" s="704"/>
      <c r="BU510" s="704"/>
      <c r="BV510" s="704"/>
      <c r="BW510" s="704"/>
      <c r="BX510" s="704"/>
      <c r="BY510" s="704"/>
      <c r="BZ510" s="704"/>
      <c r="CA510" s="704"/>
      <c r="CB510" s="704"/>
    </row>
    <row r="511" spans="1:80" s="314" customFormat="1" ht="15" customHeight="1" x14ac:dyDescent="0.2">
      <c r="A511" s="705"/>
      <c r="B511" s="705"/>
      <c r="C511" s="705"/>
      <c r="D511" s="705"/>
      <c r="E511" s="705"/>
      <c r="F511" s="705"/>
      <c r="G511" s="705"/>
      <c r="H511" s="705"/>
      <c r="I511" s="705"/>
      <c r="J511" s="705"/>
      <c r="K511" s="705"/>
      <c r="L511" s="705"/>
      <c r="M511" s="705"/>
      <c r="N511" s="705"/>
      <c r="O511" s="705"/>
      <c r="P511" s="705"/>
      <c r="Q511" s="705"/>
      <c r="R511" s="705"/>
      <c r="S511" s="705"/>
      <c r="T511" s="705"/>
      <c r="U511" s="705"/>
      <c r="V511" s="705"/>
      <c r="W511" s="347"/>
      <c r="X511" s="347"/>
      <c r="Y511" s="347"/>
      <c r="Z511" s="347"/>
      <c r="AA511" s="347"/>
      <c r="AB511" s="347"/>
      <c r="AC511" s="347"/>
      <c r="AD511" s="347"/>
      <c r="AE511" s="347"/>
      <c r="AF511" s="347"/>
      <c r="AG511" s="347"/>
      <c r="AH511" s="347"/>
      <c r="AI511" s="347"/>
      <c r="AJ511" s="347"/>
      <c r="AK511" s="347"/>
      <c r="AL511" s="347"/>
      <c r="AM511" s="347"/>
      <c r="AN511" s="347"/>
      <c r="AO511" s="347"/>
      <c r="AP511" s="347"/>
      <c r="AQ511" s="347"/>
      <c r="AR511" s="347"/>
      <c r="AS511" s="347"/>
      <c r="AT511" s="347"/>
      <c r="AU511" s="347"/>
      <c r="AV511" s="347"/>
      <c r="AW511" s="347"/>
      <c r="AX511" s="390"/>
      <c r="AY511" s="386"/>
      <c r="AZ511" s="202"/>
      <c r="BA511" s="704"/>
      <c r="BB511" s="704"/>
      <c r="BC511" s="704"/>
      <c r="BD511" s="704"/>
      <c r="BE511" s="704"/>
      <c r="BF511" s="704"/>
      <c r="BG511" s="704"/>
      <c r="BH511" s="704"/>
      <c r="BI511" s="704"/>
      <c r="BJ511" s="704"/>
      <c r="BK511" s="704"/>
      <c r="BL511" s="704"/>
      <c r="BM511" s="704"/>
      <c r="BN511" s="704"/>
      <c r="BO511" s="704"/>
      <c r="BP511" s="704"/>
      <c r="BQ511" s="704"/>
      <c r="BR511" s="704"/>
      <c r="BS511" s="704"/>
      <c r="BT511" s="704"/>
      <c r="BU511" s="704"/>
      <c r="BV511" s="704"/>
      <c r="BW511" s="704"/>
      <c r="BX511" s="704"/>
      <c r="BY511" s="704"/>
      <c r="BZ511" s="704"/>
      <c r="CA511" s="704"/>
      <c r="CB511" s="704"/>
    </row>
    <row r="512" spans="1:80" s="314" customFormat="1" ht="15" customHeight="1" x14ac:dyDescent="0.2">
      <c r="A512" s="705"/>
      <c r="B512" s="705"/>
      <c r="C512" s="705"/>
      <c r="D512" s="705"/>
      <c r="E512" s="705"/>
      <c r="F512" s="705"/>
      <c r="G512" s="705"/>
      <c r="H512" s="705"/>
      <c r="I512" s="705"/>
      <c r="J512" s="705"/>
      <c r="K512" s="705"/>
      <c r="L512" s="705"/>
      <c r="M512" s="705"/>
      <c r="N512" s="705"/>
      <c r="O512" s="705"/>
      <c r="P512" s="705"/>
      <c r="Q512" s="705"/>
      <c r="R512" s="705"/>
      <c r="S512" s="705"/>
      <c r="T512" s="705"/>
      <c r="U512" s="705"/>
      <c r="V512" s="705"/>
      <c r="W512" s="347"/>
      <c r="X512" s="347"/>
      <c r="Y512" s="347"/>
      <c r="Z512" s="347"/>
      <c r="AA512" s="347"/>
      <c r="AB512" s="347"/>
      <c r="AC512" s="347"/>
      <c r="AD512" s="347"/>
      <c r="AE512" s="347"/>
      <c r="AF512" s="347"/>
      <c r="AG512" s="347"/>
      <c r="AH512" s="347"/>
      <c r="AI512" s="347"/>
      <c r="AJ512" s="347"/>
      <c r="AK512" s="347"/>
      <c r="AL512" s="347"/>
      <c r="AM512" s="347"/>
      <c r="AN512" s="347"/>
      <c r="AO512" s="347"/>
      <c r="AP512" s="347"/>
      <c r="AQ512" s="347"/>
      <c r="AR512" s="347"/>
      <c r="AS512" s="347"/>
      <c r="AT512" s="347"/>
      <c r="AU512" s="347"/>
      <c r="AV512" s="347"/>
      <c r="AW512" s="347"/>
      <c r="AX512" s="390"/>
      <c r="AY512" s="386"/>
      <c r="AZ512" s="202"/>
      <c r="BA512" s="704"/>
      <c r="BB512" s="704"/>
      <c r="BC512" s="704"/>
      <c r="BD512" s="704"/>
      <c r="BE512" s="704"/>
      <c r="BF512" s="704"/>
      <c r="BG512" s="704"/>
      <c r="BH512" s="704"/>
      <c r="BI512" s="704"/>
      <c r="BJ512" s="704"/>
      <c r="BK512" s="704"/>
      <c r="BL512" s="704"/>
      <c r="BM512" s="704"/>
      <c r="BN512" s="704"/>
      <c r="BO512" s="704"/>
      <c r="BP512" s="704"/>
      <c r="BQ512" s="704"/>
      <c r="BR512" s="704"/>
      <c r="BS512" s="704"/>
      <c r="BT512" s="704"/>
      <c r="BU512" s="704"/>
      <c r="BV512" s="704"/>
      <c r="BW512" s="704"/>
      <c r="BX512" s="704"/>
      <c r="BY512" s="704"/>
      <c r="BZ512" s="704"/>
      <c r="CA512" s="704"/>
      <c r="CB512" s="704"/>
    </row>
    <row r="513" spans="1:80" s="314" customFormat="1" ht="15" customHeight="1" x14ac:dyDescent="0.2">
      <c r="A513" s="705"/>
      <c r="B513" s="705"/>
      <c r="C513" s="705"/>
      <c r="D513" s="705"/>
      <c r="E513" s="705"/>
      <c r="F513" s="705"/>
      <c r="G513" s="705"/>
      <c r="H513" s="705"/>
      <c r="I513" s="705"/>
      <c r="J513" s="705"/>
      <c r="K513" s="705"/>
      <c r="L513" s="705"/>
      <c r="M513" s="705"/>
      <c r="N513" s="705"/>
      <c r="O513" s="705"/>
      <c r="P513" s="705"/>
      <c r="Q513" s="705"/>
      <c r="R513" s="705"/>
      <c r="S513" s="705"/>
      <c r="T513" s="705"/>
      <c r="U513" s="705"/>
      <c r="V513" s="705"/>
      <c r="W513" s="347"/>
      <c r="X513" s="347"/>
      <c r="Y513" s="347"/>
      <c r="Z513" s="347"/>
      <c r="AA513" s="347"/>
      <c r="AB513" s="347"/>
      <c r="AC513" s="347"/>
      <c r="AD513" s="347"/>
      <c r="AE513" s="347"/>
      <c r="AF513" s="347"/>
      <c r="AG513" s="347"/>
      <c r="AH513" s="347"/>
      <c r="AI513" s="347"/>
      <c r="AJ513" s="347"/>
      <c r="AK513" s="347"/>
      <c r="AL513" s="347"/>
      <c r="AM513" s="347"/>
      <c r="AN513" s="347"/>
      <c r="AO513" s="347"/>
      <c r="AP513" s="347"/>
      <c r="AQ513" s="347"/>
      <c r="AR513" s="347"/>
      <c r="AS513" s="347"/>
      <c r="AT513" s="347"/>
      <c r="AU513" s="347"/>
      <c r="AV513" s="347"/>
      <c r="AW513" s="347"/>
      <c r="AX513" s="390"/>
      <c r="AY513" s="386"/>
      <c r="AZ513" s="202"/>
      <c r="BA513" s="704"/>
      <c r="BB513" s="704"/>
      <c r="BC513" s="704"/>
      <c r="BD513" s="704"/>
      <c r="BE513" s="704"/>
      <c r="BF513" s="704"/>
      <c r="BG513" s="704"/>
      <c r="BH513" s="704"/>
      <c r="BI513" s="704"/>
      <c r="BJ513" s="704"/>
      <c r="BK513" s="704"/>
      <c r="BL513" s="704"/>
      <c r="BM513" s="704"/>
      <c r="BN513" s="704"/>
      <c r="BO513" s="704"/>
      <c r="BP513" s="704"/>
      <c r="BQ513" s="704"/>
      <c r="BR513" s="704"/>
      <c r="BS513" s="704"/>
      <c r="BT513" s="704"/>
      <c r="BU513" s="704"/>
      <c r="BV513" s="704"/>
      <c r="BW513" s="704"/>
      <c r="BX513" s="704"/>
      <c r="BY513" s="704"/>
      <c r="BZ513" s="704"/>
      <c r="CA513" s="704"/>
      <c r="CB513" s="704"/>
    </row>
    <row r="514" spans="1:80" s="314" customFormat="1" ht="15" customHeight="1" x14ac:dyDescent="0.2">
      <c r="A514" s="705"/>
      <c r="B514" s="705"/>
      <c r="C514" s="705"/>
      <c r="D514" s="705"/>
      <c r="E514" s="705"/>
      <c r="F514" s="705"/>
      <c r="G514" s="705"/>
      <c r="H514" s="705"/>
      <c r="I514" s="705"/>
      <c r="J514" s="705"/>
      <c r="K514" s="705"/>
      <c r="L514" s="705"/>
      <c r="M514" s="705"/>
      <c r="N514" s="705"/>
      <c r="O514" s="705"/>
      <c r="P514" s="705"/>
      <c r="Q514" s="705"/>
      <c r="R514" s="705"/>
      <c r="S514" s="705"/>
      <c r="T514" s="705"/>
      <c r="U514" s="705"/>
      <c r="V514" s="705"/>
      <c r="W514" s="347"/>
      <c r="X514" s="347"/>
      <c r="Y514" s="347"/>
      <c r="Z514" s="347"/>
      <c r="AA514" s="347"/>
      <c r="AB514" s="347"/>
      <c r="AC514" s="347"/>
      <c r="AD514" s="347"/>
      <c r="AE514" s="347"/>
      <c r="AF514" s="347"/>
      <c r="AG514" s="347"/>
      <c r="AH514" s="347"/>
      <c r="AI514" s="347"/>
      <c r="AJ514" s="347"/>
      <c r="AK514" s="347"/>
      <c r="AL514" s="347"/>
      <c r="AM514" s="347"/>
      <c r="AN514" s="347"/>
      <c r="AO514" s="347"/>
      <c r="AP514" s="347"/>
      <c r="AQ514" s="347"/>
      <c r="AR514" s="347"/>
      <c r="AS514" s="347"/>
      <c r="AT514" s="347"/>
      <c r="AU514" s="347"/>
      <c r="AV514" s="347"/>
      <c r="AW514" s="347"/>
      <c r="AX514" s="390"/>
      <c r="AY514" s="386"/>
      <c r="AZ514" s="202"/>
      <c r="BA514" s="704"/>
      <c r="BB514" s="704"/>
      <c r="BC514" s="704"/>
      <c r="BD514" s="704"/>
      <c r="BE514" s="704"/>
      <c r="BF514" s="704"/>
      <c r="BG514" s="704"/>
      <c r="BH514" s="704"/>
      <c r="BI514" s="704"/>
      <c r="BJ514" s="704"/>
      <c r="BK514" s="704"/>
      <c r="BL514" s="704"/>
      <c r="BM514" s="704"/>
      <c r="BN514" s="704"/>
      <c r="BO514" s="704"/>
      <c r="BP514" s="704"/>
      <c r="BQ514" s="704"/>
      <c r="BR514" s="704"/>
      <c r="BS514" s="704"/>
      <c r="BT514" s="704"/>
      <c r="BU514" s="704"/>
      <c r="BV514" s="704"/>
      <c r="BW514" s="704"/>
      <c r="BX514" s="704"/>
      <c r="BY514" s="704"/>
      <c r="BZ514" s="704"/>
      <c r="CA514" s="704"/>
      <c r="CB514" s="704"/>
    </row>
    <row r="515" spans="1:80" s="314" customFormat="1" ht="15" customHeight="1" x14ac:dyDescent="0.2">
      <c r="A515" s="705"/>
      <c r="B515" s="705"/>
      <c r="C515" s="705"/>
      <c r="D515" s="705"/>
      <c r="E515" s="705"/>
      <c r="F515" s="705"/>
      <c r="G515" s="705"/>
      <c r="H515" s="705"/>
      <c r="I515" s="705"/>
      <c r="J515" s="705"/>
      <c r="K515" s="705"/>
      <c r="L515" s="705"/>
      <c r="M515" s="705"/>
      <c r="N515" s="705"/>
      <c r="O515" s="705"/>
      <c r="P515" s="705"/>
      <c r="Q515" s="705"/>
      <c r="R515" s="705"/>
      <c r="S515" s="705"/>
      <c r="T515" s="705"/>
      <c r="U515" s="705"/>
      <c r="V515" s="705"/>
      <c r="W515" s="347"/>
      <c r="X515" s="347"/>
      <c r="Y515" s="347"/>
      <c r="Z515" s="347"/>
      <c r="AA515" s="347"/>
      <c r="AB515" s="347"/>
      <c r="AC515" s="347"/>
      <c r="AD515" s="347"/>
      <c r="AE515" s="347"/>
      <c r="AF515" s="347"/>
      <c r="AG515" s="347"/>
      <c r="AH515" s="347"/>
      <c r="AI515" s="347"/>
      <c r="AJ515" s="347"/>
      <c r="AK515" s="347"/>
      <c r="AL515" s="347"/>
      <c r="AM515" s="347"/>
      <c r="AN515" s="347"/>
      <c r="AO515" s="347"/>
      <c r="AP515" s="347"/>
      <c r="AQ515" s="347"/>
      <c r="AR515" s="347"/>
      <c r="AS515" s="347"/>
      <c r="AT515" s="347"/>
      <c r="AU515" s="347"/>
      <c r="AV515" s="347"/>
      <c r="AW515" s="347"/>
      <c r="AX515" s="390"/>
      <c r="AY515" s="386"/>
      <c r="AZ515" s="202"/>
      <c r="BA515" s="704"/>
      <c r="BB515" s="704"/>
      <c r="BC515" s="704"/>
      <c r="BD515" s="704"/>
      <c r="BE515" s="704"/>
      <c r="BF515" s="704"/>
      <c r="BG515" s="704"/>
      <c r="BH515" s="704"/>
      <c r="BI515" s="704"/>
      <c r="BJ515" s="704"/>
      <c r="BK515" s="704"/>
      <c r="BL515" s="704"/>
      <c r="BM515" s="704"/>
      <c r="BN515" s="704"/>
      <c r="BO515" s="704"/>
      <c r="BP515" s="704"/>
      <c r="BQ515" s="704"/>
      <c r="BR515" s="704"/>
      <c r="BS515" s="704"/>
      <c r="BT515" s="704"/>
      <c r="BU515" s="704"/>
      <c r="BV515" s="704"/>
      <c r="BW515" s="704"/>
      <c r="BX515" s="704"/>
      <c r="BY515" s="704"/>
      <c r="BZ515" s="704"/>
      <c r="CA515" s="704"/>
      <c r="CB515" s="704"/>
    </row>
    <row r="516" spans="1:80" s="314" customFormat="1" ht="15" customHeight="1" x14ac:dyDescent="0.2">
      <c r="A516" s="705"/>
      <c r="B516" s="705"/>
      <c r="C516" s="705"/>
      <c r="D516" s="705"/>
      <c r="E516" s="705"/>
      <c r="F516" s="705"/>
      <c r="G516" s="705"/>
      <c r="H516" s="705"/>
      <c r="I516" s="705"/>
      <c r="J516" s="705"/>
      <c r="K516" s="705"/>
      <c r="L516" s="705"/>
      <c r="M516" s="705"/>
      <c r="N516" s="705"/>
      <c r="O516" s="705"/>
      <c r="P516" s="705"/>
      <c r="Q516" s="705"/>
      <c r="R516" s="705"/>
      <c r="S516" s="705"/>
      <c r="T516" s="705"/>
      <c r="U516" s="705"/>
      <c r="V516" s="705"/>
      <c r="W516" s="347"/>
      <c r="X516" s="347"/>
      <c r="Y516" s="347"/>
      <c r="Z516" s="347"/>
      <c r="AA516" s="347"/>
      <c r="AB516" s="347"/>
      <c r="AC516" s="347"/>
      <c r="AD516" s="347"/>
      <c r="AE516" s="347"/>
      <c r="AF516" s="347"/>
      <c r="AG516" s="347"/>
      <c r="AH516" s="347"/>
      <c r="AI516" s="347"/>
      <c r="AJ516" s="347"/>
      <c r="AK516" s="347"/>
      <c r="AL516" s="347"/>
      <c r="AM516" s="347"/>
      <c r="AN516" s="347"/>
      <c r="AO516" s="347"/>
      <c r="AP516" s="347"/>
      <c r="AQ516" s="347"/>
      <c r="AR516" s="347"/>
      <c r="AS516" s="347"/>
      <c r="AT516" s="347"/>
      <c r="AU516" s="347"/>
      <c r="AV516" s="347"/>
      <c r="AW516" s="347"/>
      <c r="AX516" s="390"/>
      <c r="AY516" s="386"/>
      <c r="AZ516" s="202"/>
      <c r="BA516" s="704"/>
      <c r="BB516" s="704"/>
      <c r="BC516" s="704"/>
      <c r="BD516" s="704"/>
      <c r="BE516" s="704"/>
      <c r="BF516" s="704"/>
      <c r="BG516" s="704"/>
      <c r="BH516" s="704"/>
      <c r="BI516" s="704"/>
      <c r="BJ516" s="704"/>
      <c r="BK516" s="704"/>
      <c r="BL516" s="704"/>
      <c r="BM516" s="704"/>
      <c r="BN516" s="704"/>
      <c r="BO516" s="704"/>
      <c r="BP516" s="704"/>
      <c r="BQ516" s="704"/>
      <c r="BR516" s="704"/>
      <c r="BS516" s="704"/>
      <c r="BT516" s="704"/>
      <c r="BU516" s="704"/>
      <c r="BV516" s="704"/>
      <c r="BW516" s="704"/>
      <c r="BX516" s="704"/>
      <c r="BY516" s="704"/>
      <c r="BZ516" s="704"/>
      <c r="CA516" s="704"/>
      <c r="CB516" s="704"/>
    </row>
    <row r="517" spans="1:80" s="314" customFormat="1" ht="15" customHeight="1" x14ac:dyDescent="0.2">
      <c r="A517" s="705"/>
      <c r="B517" s="705"/>
      <c r="C517" s="705"/>
      <c r="D517" s="705"/>
      <c r="E517" s="705"/>
      <c r="F517" s="705"/>
      <c r="G517" s="705"/>
      <c r="H517" s="705"/>
      <c r="I517" s="705"/>
      <c r="J517" s="705"/>
      <c r="K517" s="705"/>
      <c r="L517" s="705"/>
      <c r="M517" s="705"/>
      <c r="N517" s="705"/>
      <c r="O517" s="705"/>
      <c r="P517" s="705"/>
      <c r="Q517" s="705"/>
      <c r="R517" s="705"/>
      <c r="S517" s="705"/>
      <c r="T517" s="705"/>
      <c r="U517" s="705"/>
      <c r="V517" s="705"/>
      <c r="W517" s="347"/>
      <c r="X517" s="347"/>
      <c r="Y517" s="347"/>
      <c r="Z517" s="347"/>
      <c r="AA517" s="347"/>
      <c r="AB517" s="347"/>
      <c r="AC517" s="347"/>
      <c r="AD517" s="347"/>
      <c r="AE517" s="347"/>
      <c r="AF517" s="347"/>
      <c r="AG517" s="347"/>
      <c r="AH517" s="347"/>
      <c r="AI517" s="347"/>
      <c r="AJ517" s="347"/>
      <c r="AK517" s="347"/>
      <c r="AL517" s="347"/>
      <c r="AM517" s="347"/>
      <c r="AN517" s="347"/>
      <c r="AO517" s="347"/>
      <c r="AP517" s="347"/>
      <c r="AQ517" s="347"/>
      <c r="AR517" s="347"/>
      <c r="AS517" s="347"/>
      <c r="AT517" s="347"/>
      <c r="AU517" s="347"/>
      <c r="AV517" s="347"/>
      <c r="AW517" s="347"/>
      <c r="AX517" s="390"/>
      <c r="AY517" s="386"/>
      <c r="AZ517" s="202"/>
      <c r="BA517" s="704"/>
      <c r="BB517" s="704"/>
      <c r="BC517" s="704"/>
      <c r="BD517" s="704"/>
      <c r="BE517" s="704"/>
      <c r="BF517" s="704"/>
      <c r="BG517" s="704"/>
      <c r="BH517" s="704"/>
      <c r="BI517" s="704"/>
      <c r="BJ517" s="704"/>
      <c r="BK517" s="704"/>
      <c r="BL517" s="704"/>
      <c r="BM517" s="704"/>
      <c r="BN517" s="704"/>
      <c r="BO517" s="704"/>
      <c r="BP517" s="704"/>
      <c r="BQ517" s="704"/>
      <c r="BR517" s="704"/>
      <c r="BS517" s="704"/>
      <c r="BT517" s="704"/>
      <c r="BU517" s="704"/>
      <c r="BV517" s="704"/>
      <c r="BW517" s="704"/>
      <c r="BX517" s="704"/>
      <c r="BY517" s="704"/>
      <c r="BZ517" s="704"/>
      <c r="CA517" s="704"/>
      <c r="CB517" s="704"/>
    </row>
    <row r="518" spans="1:80" s="314" customFormat="1" ht="15" customHeight="1" x14ac:dyDescent="0.2">
      <c r="A518" s="705"/>
      <c r="B518" s="705"/>
      <c r="C518" s="705"/>
      <c r="D518" s="705"/>
      <c r="E518" s="705"/>
      <c r="F518" s="705"/>
      <c r="G518" s="705"/>
      <c r="H518" s="705"/>
      <c r="I518" s="705"/>
      <c r="J518" s="705"/>
      <c r="K518" s="705"/>
      <c r="L518" s="705"/>
      <c r="M518" s="705"/>
      <c r="N518" s="705"/>
      <c r="O518" s="705"/>
      <c r="P518" s="705"/>
      <c r="Q518" s="705"/>
      <c r="R518" s="705"/>
      <c r="S518" s="705"/>
      <c r="T518" s="705"/>
      <c r="U518" s="705"/>
      <c r="V518" s="705"/>
      <c r="W518" s="347"/>
      <c r="X518" s="347"/>
      <c r="Y518" s="347"/>
      <c r="Z518" s="347"/>
      <c r="AA518" s="347"/>
      <c r="AB518" s="347"/>
      <c r="AC518" s="347"/>
      <c r="AD518" s="347"/>
      <c r="AE518" s="347"/>
      <c r="AF518" s="347"/>
      <c r="AG518" s="347"/>
      <c r="AH518" s="347"/>
      <c r="AI518" s="347"/>
      <c r="AJ518" s="347"/>
      <c r="AK518" s="347"/>
      <c r="AL518" s="347"/>
      <c r="AM518" s="347"/>
      <c r="AN518" s="347"/>
      <c r="AO518" s="347"/>
      <c r="AP518" s="347"/>
      <c r="AQ518" s="347"/>
      <c r="AR518" s="347"/>
      <c r="AS518" s="347"/>
      <c r="AT518" s="347"/>
      <c r="AU518" s="347"/>
      <c r="AV518" s="347"/>
      <c r="AW518" s="347"/>
      <c r="AX518" s="390"/>
      <c r="AY518" s="386"/>
      <c r="AZ518" s="202"/>
      <c r="BA518" s="704"/>
      <c r="BB518" s="704"/>
      <c r="BC518" s="704"/>
      <c r="BD518" s="704"/>
      <c r="BE518" s="704"/>
      <c r="BF518" s="704"/>
      <c r="BG518" s="704"/>
      <c r="BH518" s="704"/>
      <c r="BI518" s="704"/>
      <c r="BJ518" s="704"/>
      <c r="BK518" s="704"/>
      <c r="BL518" s="704"/>
      <c r="BM518" s="704"/>
      <c r="BN518" s="704"/>
      <c r="BO518" s="704"/>
      <c r="BP518" s="704"/>
      <c r="BQ518" s="704"/>
      <c r="BR518" s="704"/>
      <c r="BS518" s="704"/>
      <c r="BT518" s="704"/>
      <c r="BU518" s="704"/>
      <c r="BV518" s="704"/>
      <c r="BW518" s="704"/>
      <c r="BX518" s="704"/>
      <c r="BY518" s="704"/>
      <c r="BZ518" s="704"/>
      <c r="CA518" s="704"/>
      <c r="CB518" s="704"/>
    </row>
    <row r="519" spans="1:80" s="314" customFormat="1" ht="15" customHeight="1" x14ac:dyDescent="0.2">
      <c r="A519" s="705"/>
      <c r="B519" s="705"/>
      <c r="C519" s="705"/>
      <c r="D519" s="705"/>
      <c r="E519" s="705"/>
      <c r="F519" s="705"/>
      <c r="G519" s="705"/>
      <c r="H519" s="705"/>
      <c r="I519" s="705"/>
      <c r="J519" s="705"/>
      <c r="K519" s="705"/>
      <c r="L519" s="705"/>
      <c r="M519" s="705"/>
      <c r="N519" s="705"/>
      <c r="O519" s="705"/>
      <c r="P519" s="705"/>
      <c r="Q519" s="705"/>
      <c r="R519" s="705"/>
      <c r="S519" s="705"/>
      <c r="T519" s="705"/>
      <c r="U519" s="705"/>
      <c r="V519" s="705"/>
      <c r="W519" s="347"/>
      <c r="X519" s="347"/>
      <c r="Y519" s="347"/>
      <c r="Z519" s="347"/>
      <c r="AA519" s="347"/>
      <c r="AB519" s="347"/>
      <c r="AC519" s="347"/>
      <c r="AD519" s="347"/>
      <c r="AE519" s="347"/>
      <c r="AF519" s="347"/>
      <c r="AG519" s="347"/>
      <c r="AH519" s="347"/>
      <c r="AI519" s="347"/>
      <c r="AJ519" s="347"/>
      <c r="AK519" s="347"/>
      <c r="AL519" s="347"/>
      <c r="AM519" s="347"/>
      <c r="AN519" s="347"/>
      <c r="AO519" s="347"/>
      <c r="AP519" s="347"/>
      <c r="AQ519" s="347"/>
      <c r="AR519" s="347"/>
      <c r="AS519" s="347"/>
      <c r="AT519" s="347"/>
      <c r="AU519" s="347"/>
      <c r="AV519" s="347"/>
      <c r="AW519" s="347"/>
      <c r="AX519" s="390"/>
      <c r="AY519" s="386"/>
      <c r="AZ519" s="202"/>
      <c r="BA519" s="704"/>
      <c r="BB519" s="704"/>
      <c r="BC519" s="704"/>
      <c r="BD519" s="704"/>
      <c r="BE519" s="704"/>
      <c r="BF519" s="704"/>
      <c r="BG519" s="704"/>
      <c r="BH519" s="704"/>
      <c r="BI519" s="704"/>
      <c r="BJ519" s="704"/>
      <c r="BK519" s="704"/>
      <c r="BL519" s="704"/>
      <c r="BM519" s="704"/>
      <c r="BN519" s="704"/>
      <c r="BO519" s="704"/>
      <c r="BP519" s="704"/>
      <c r="BQ519" s="704"/>
      <c r="BR519" s="704"/>
      <c r="BS519" s="704"/>
      <c r="BT519" s="704"/>
      <c r="BU519" s="704"/>
      <c r="BV519" s="704"/>
      <c r="BW519" s="704"/>
      <c r="BX519" s="704"/>
      <c r="BY519" s="704"/>
      <c r="BZ519" s="704"/>
      <c r="CA519" s="704"/>
      <c r="CB519" s="704"/>
    </row>
    <row r="520" spans="1:80" s="314" customFormat="1" ht="15" customHeight="1" x14ac:dyDescent="0.2">
      <c r="A520" s="705"/>
      <c r="B520" s="705"/>
      <c r="C520" s="705"/>
      <c r="D520" s="705"/>
      <c r="E520" s="705"/>
      <c r="F520" s="705"/>
      <c r="G520" s="705"/>
      <c r="H520" s="705"/>
      <c r="I520" s="705"/>
      <c r="J520" s="705"/>
      <c r="K520" s="705"/>
      <c r="L520" s="705"/>
      <c r="M520" s="705"/>
      <c r="N520" s="705"/>
      <c r="O520" s="705"/>
      <c r="P520" s="705"/>
      <c r="Q520" s="705"/>
      <c r="R520" s="705"/>
      <c r="S520" s="705"/>
      <c r="T520" s="705"/>
      <c r="U520" s="705"/>
      <c r="V520" s="705"/>
      <c r="W520" s="347"/>
      <c r="X520" s="347"/>
      <c r="Y520" s="347"/>
      <c r="Z520" s="347"/>
      <c r="AA520" s="347"/>
      <c r="AB520" s="347"/>
      <c r="AC520" s="347"/>
      <c r="AD520" s="347"/>
      <c r="AE520" s="347"/>
      <c r="AF520" s="347"/>
      <c r="AG520" s="347"/>
      <c r="AH520" s="347"/>
      <c r="AI520" s="347"/>
      <c r="AJ520" s="347"/>
      <c r="AK520" s="347"/>
      <c r="AL520" s="347"/>
      <c r="AM520" s="347"/>
      <c r="AN520" s="347"/>
      <c r="AO520" s="347"/>
      <c r="AP520" s="347"/>
      <c r="AQ520" s="347"/>
      <c r="AR520" s="347"/>
      <c r="AS520" s="347"/>
      <c r="AT520" s="347"/>
      <c r="AU520" s="347"/>
      <c r="AV520" s="347"/>
      <c r="AW520" s="347"/>
      <c r="AX520" s="390"/>
      <c r="AY520" s="386"/>
      <c r="AZ520" s="202"/>
      <c r="BA520" s="704"/>
      <c r="BB520" s="704"/>
      <c r="BC520" s="704"/>
      <c r="BD520" s="704"/>
      <c r="BE520" s="704"/>
      <c r="BF520" s="704"/>
      <c r="BG520" s="704"/>
      <c r="BH520" s="704"/>
      <c r="BI520" s="704"/>
      <c r="BJ520" s="704"/>
      <c r="BK520" s="704"/>
      <c r="BL520" s="704"/>
      <c r="BM520" s="704"/>
      <c r="BN520" s="704"/>
      <c r="BO520" s="704"/>
      <c r="BP520" s="704"/>
      <c r="BQ520" s="704"/>
      <c r="BR520" s="704"/>
      <c r="BS520" s="704"/>
      <c r="BT520" s="704"/>
      <c r="BU520" s="704"/>
      <c r="BV520" s="704"/>
      <c r="BW520" s="704"/>
      <c r="BX520" s="704"/>
      <c r="BY520" s="704"/>
      <c r="BZ520" s="704"/>
      <c r="CA520" s="704"/>
      <c r="CB520" s="704"/>
    </row>
    <row r="521" spans="1:80" s="314" customFormat="1" ht="15" customHeight="1" x14ac:dyDescent="0.2">
      <c r="A521" s="705"/>
      <c r="B521" s="705"/>
      <c r="C521" s="705"/>
      <c r="D521" s="705"/>
      <c r="E521" s="705"/>
      <c r="F521" s="705"/>
      <c r="G521" s="705"/>
      <c r="H521" s="705"/>
      <c r="I521" s="705"/>
      <c r="J521" s="705"/>
      <c r="K521" s="705"/>
      <c r="L521" s="705"/>
      <c r="M521" s="705"/>
      <c r="N521" s="705"/>
      <c r="O521" s="705"/>
      <c r="P521" s="705"/>
      <c r="Q521" s="705"/>
      <c r="R521" s="705"/>
      <c r="S521" s="705"/>
      <c r="T521" s="705"/>
      <c r="U521" s="705"/>
      <c r="V521" s="705"/>
      <c r="W521" s="347"/>
      <c r="X521" s="347"/>
      <c r="Y521" s="347"/>
      <c r="Z521" s="347"/>
      <c r="AA521" s="347"/>
      <c r="AB521" s="347"/>
      <c r="AC521" s="347"/>
      <c r="AD521" s="347"/>
      <c r="AE521" s="347"/>
      <c r="AF521" s="347"/>
      <c r="AG521" s="347"/>
      <c r="AH521" s="347"/>
      <c r="AI521" s="347"/>
      <c r="AJ521" s="347"/>
      <c r="AK521" s="347"/>
      <c r="AL521" s="347"/>
      <c r="AM521" s="347"/>
      <c r="AN521" s="347"/>
      <c r="AO521" s="347"/>
      <c r="AP521" s="347"/>
      <c r="AQ521" s="347"/>
      <c r="AR521" s="347"/>
      <c r="AS521" s="347"/>
      <c r="AT521" s="347"/>
      <c r="AU521" s="347"/>
      <c r="AV521" s="347"/>
      <c r="AW521" s="347"/>
      <c r="AX521" s="390"/>
      <c r="AY521" s="386"/>
      <c r="AZ521" s="202"/>
      <c r="BA521" s="704"/>
      <c r="BB521" s="704"/>
      <c r="BC521" s="704"/>
      <c r="BD521" s="704"/>
      <c r="BE521" s="704"/>
      <c r="BF521" s="704"/>
      <c r="BG521" s="704"/>
      <c r="BH521" s="704"/>
      <c r="BI521" s="704"/>
      <c r="BJ521" s="704"/>
      <c r="BK521" s="704"/>
      <c r="BL521" s="704"/>
      <c r="BM521" s="704"/>
      <c r="BN521" s="704"/>
      <c r="BO521" s="704"/>
      <c r="BP521" s="704"/>
      <c r="BQ521" s="704"/>
      <c r="BR521" s="704"/>
      <c r="BS521" s="704"/>
      <c r="BT521" s="704"/>
      <c r="BU521" s="704"/>
      <c r="BV521" s="704"/>
      <c r="BW521" s="704"/>
      <c r="BX521" s="704"/>
      <c r="BY521" s="704"/>
      <c r="BZ521" s="704"/>
      <c r="CA521" s="704"/>
      <c r="CB521" s="704"/>
    </row>
    <row r="522" spans="1:80" s="314" customFormat="1" ht="15" customHeight="1" x14ac:dyDescent="0.2">
      <c r="A522" s="705"/>
      <c r="B522" s="705"/>
      <c r="C522" s="705"/>
      <c r="D522" s="705"/>
      <c r="E522" s="705"/>
      <c r="F522" s="705"/>
      <c r="G522" s="705"/>
      <c r="H522" s="705"/>
      <c r="I522" s="705"/>
      <c r="J522" s="705"/>
      <c r="K522" s="705"/>
      <c r="L522" s="705"/>
      <c r="M522" s="705"/>
      <c r="N522" s="705"/>
      <c r="O522" s="705"/>
      <c r="P522" s="705"/>
      <c r="Q522" s="705"/>
      <c r="R522" s="705"/>
      <c r="S522" s="705"/>
      <c r="T522" s="705"/>
      <c r="U522" s="705"/>
      <c r="V522" s="705"/>
      <c r="W522" s="347"/>
      <c r="X522" s="347"/>
      <c r="Y522" s="347"/>
      <c r="Z522" s="347"/>
      <c r="AA522" s="347"/>
      <c r="AB522" s="347"/>
      <c r="AC522" s="347"/>
      <c r="AD522" s="347"/>
      <c r="AE522" s="347"/>
      <c r="AF522" s="347"/>
      <c r="AG522" s="347"/>
      <c r="AH522" s="347"/>
      <c r="AI522" s="347"/>
      <c r="AJ522" s="347"/>
      <c r="AK522" s="347"/>
      <c r="AL522" s="347"/>
      <c r="AM522" s="347"/>
      <c r="AN522" s="347"/>
      <c r="AO522" s="347"/>
      <c r="AP522" s="347"/>
      <c r="AQ522" s="347"/>
      <c r="AR522" s="347"/>
      <c r="AS522" s="347"/>
      <c r="AT522" s="347"/>
      <c r="AU522" s="347"/>
      <c r="AV522" s="347"/>
      <c r="AW522" s="347"/>
      <c r="AX522" s="390"/>
      <c r="AY522" s="386"/>
      <c r="AZ522" s="202"/>
      <c r="BA522" s="704"/>
      <c r="BB522" s="704"/>
      <c r="BC522" s="704"/>
      <c r="BD522" s="704"/>
      <c r="BE522" s="704"/>
      <c r="BF522" s="704"/>
      <c r="BG522" s="704"/>
      <c r="BH522" s="704"/>
      <c r="BI522" s="704"/>
      <c r="BJ522" s="704"/>
      <c r="BK522" s="704"/>
      <c r="BL522" s="704"/>
      <c r="BM522" s="704"/>
      <c r="BN522" s="704"/>
      <c r="BO522" s="704"/>
      <c r="BP522" s="704"/>
      <c r="BQ522" s="704"/>
      <c r="BR522" s="704"/>
      <c r="BS522" s="704"/>
      <c r="BT522" s="704"/>
      <c r="BU522" s="704"/>
      <c r="BV522" s="704"/>
      <c r="BW522" s="704"/>
      <c r="BX522" s="704"/>
      <c r="BY522" s="704"/>
      <c r="BZ522" s="704"/>
      <c r="CA522" s="704"/>
      <c r="CB522" s="704"/>
    </row>
    <row r="523" spans="1:80" s="314" customFormat="1" ht="15" customHeight="1" x14ac:dyDescent="0.2">
      <c r="A523" s="705"/>
      <c r="B523" s="705"/>
      <c r="C523" s="705"/>
      <c r="D523" s="705"/>
      <c r="E523" s="705"/>
      <c r="F523" s="705"/>
      <c r="G523" s="705"/>
      <c r="H523" s="705"/>
      <c r="I523" s="705"/>
      <c r="J523" s="705"/>
      <c r="K523" s="705"/>
      <c r="L523" s="705"/>
      <c r="M523" s="705"/>
      <c r="N523" s="705"/>
      <c r="O523" s="705"/>
      <c r="P523" s="705"/>
      <c r="Q523" s="705"/>
      <c r="R523" s="705"/>
      <c r="S523" s="705"/>
      <c r="T523" s="705"/>
      <c r="U523" s="705"/>
      <c r="V523" s="705"/>
      <c r="W523" s="347"/>
      <c r="X523" s="347"/>
      <c r="Y523" s="347"/>
      <c r="Z523" s="347"/>
      <c r="AA523" s="347"/>
      <c r="AB523" s="347"/>
      <c r="AC523" s="347"/>
      <c r="AD523" s="347"/>
      <c r="AE523" s="347"/>
      <c r="AF523" s="347"/>
      <c r="AG523" s="347"/>
      <c r="AH523" s="347"/>
      <c r="AI523" s="347"/>
      <c r="AJ523" s="347"/>
      <c r="AK523" s="347"/>
      <c r="AL523" s="347"/>
      <c r="AM523" s="347"/>
      <c r="AN523" s="347"/>
      <c r="AO523" s="347"/>
      <c r="AP523" s="347"/>
      <c r="AQ523" s="347"/>
      <c r="AR523" s="347"/>
      <c r="AS523" s="347"/>
      <c r="AT523" s="347"/>
      <c r="AU523" s="347"/>
      <c r="AV523" s="347"/>
      <c r="AW523" s="347"/>
      <c r="AX523" s="390"/>
      <c r="AY523" s="386"/>
      <c r="AZ523" s="202"/>
      <c r="BA523" s="704"/>
      <c r="BB523" s="704"/>
      <c r="BC523" s="704"/>
      <c r="BD523" s="704"/>
      <c r="BE523" s="704"/>
      <c r="BF523" s="704"/>
      <c r="BG523" s="704"/>
      <c r="BH523" s="704"/>
      <c r="BI523" s="704"/>
      <c r="BJ523" s="704"/>
      <c r="BK523" s="704"/>
      <c r="BL523" s="704"/>
      <c r="BM523" s="704"/>
      <c r="BN523" s="704"/>
      <c r="BO523" s="704"/>
      <c r="BP523" s="704"/>
      <c r="BQ523" s="704"/>
      <c r="BR523" s="704"/>
      <c r="BS523" s="704"/>
      <c r="BT523" s="704"/>
      <c r="BU523" s="704"/>
      <c r="BV523" s="704"/>
      <c r="BW523" s="704"/>
      <c r="BX523" s="704"/>
      <c r="BY523" s="704"/>
      <c r="BZ523" s="704"/>
      <c r="CA523" s="704"/>
      <c r="CB523" s="704"/>
    </row>
    <row r="524" spans="1:80" s="314" customFormat="1" ht="15" customHeight="1" x14ac:dyDescent="0.2">
      <c r="A524" s="705"/>
      <c r="B524" s="705"/>
      <c r="C524" s="705"/>
      <c r="D524" s="705"/>
      <c r="E524" s="705"/>
      <c r="F524" s="705"/>
      <c r="G524" s="705"/>
      <c r="H524" s="705"/>
      <c r="I524" s="705"/>
      <c r="J524" s="705"/>
      <c r="K524" s="705"/>
      <c r="L524" s="705"/>
      <c r="M524" s="705"/>
      <c r="N524" s="705"/>
      <c r="O524" s="705"/>
      <c r="P524" s="705"/>
      <c r="Q524" s="705"/>
      <c r="R524" s="705"/>
      <c r="S524" s="705"/>
      <c r="T524" s="705"/>
      <c r="U524" s="705"/>
      <c r="V524" s="705"/>
      <c r="W524" s="347"/>
      <c r="X524" s="347"/>
      <c r="Y524" s="347"/>
      <c r="Z524" s="347"/>
      <c r="AA524" s="347"/>
      <c r="AB524" s="347"/>
      <c r="AC524" s="347"/>
      <c r="AD524" s="347"/>
      <c r="AE524" s="347"/>
      <c r="AF524" s="347"/>
      <c r="AG524" s="347"/>
      <c r="AH524" s="347"/>
      <c r="AI524" s="347"/>
      <c r="AJ524" s="347"/>
      <c r="AK524" s="347"/>
      <c r="AL524" s="347"/>
      <c r="AM524" s="347"/>
      <c r="AN524" s="347"/>
      <c r="AO524" s="347"/>
      <c r="AP524" s="347"/>
      <c r="AQ524" s="347"/>
      <c r="AR524" s="347"/>
      <c r="AS524" s="347"/>
      <c r="AT524" s="347"/>
      <c r="AU524" s="347"/>
      <c r="AV524" s="347"/>
      <c r="AW524" s="347"/>
      <c r="AX524" s="390"/>
      <c r="AY524" s="386"/>
      <c r="AZ524" s="202"/>
      <c r="BA524" s="704"/>
      <c r="BB524" s="704"/>
      <c r="BC524" s="704"/>
      <c r="BD524" s="704"/>
      <c r="BE524" s="704"/>
      <c r="BF524" s="704"/>
      <c r="BG524" s="704"/>
      <c r="BH524" s="704"/>
      <c r="BI524" s="704"/>
      <c r="BJ524" s="704"/>
      <c r="BK524" s="704"/>
      <c r="BL524" s="704"/>
      <c r="BM524" s="704"/>
      <c r="BN524" s="704"/>
      <c r="BO524" s="704"/>
      <c r="BP524" s="704"/>
      <c r="BQ524" s="704"/>
      <c r="BR524" s="704"/>
      <c r="BS524" s="704"/>
      <c r="BT524" s="704"/>
      <c r="BU524" s="704"/>
      <c r="BV524" s="704"/>
      <c r="BW524" s="704"/>
      <c r="BX524" s="704"/>
      <c r="BY524" s="704"/>
      <c r="BZ524" s="704"/>
      <c r="CA524" s="704"/>
      <c r="CB524" s="704"/>
    </row>
    <row r="525" spans="1:80" s="314" customFormat="1" ht="15" customHeight="1" x14ac:dyDescent="0.2">
      <c r="A525" s="705"/>
      <c r="B525" s="705"/>
      <c r="C525" s="705"/>
      <c r="D525" s="705"/>
      <c r="E525" s="705"/>
      <c r="F525" s="705"/>
      <c r="G525" s="705"/>
      <c r="H525" s="705"/>
      <c r="I525" s="705"/>
      <c r="J525" s="705"/>
      <c r="K525" s="705"/>
      <c r="L525" s="705"/>
      <c r="M525" s="705"/>
      <c r="N525" s="705"/>
      <c r="O525" s="705"/>
      <c r="P525" s="705"/>
      <c r="Q525" s="705"/>
      <c r="R525" s="705"/>
      <c r="S525" s="705"/>
      <c r="T525" s="705"/>
      <c r="U525" s="705"/>
      <c r="V525" s="705"/>
      <c r="W525" s="347"/>
      <c r="X525" s="347"/>
      <c r="Y525" s="347"/>
      <c r="Z525" s="347"/>
      <c r="AA525" s="347"/>
      <c r="AB525" s="347"/>
      <c r="AC525" s="347"/>
      <c r="AD525" s="347"/>
      <c r="AE525" s="347"/>
      <c r="AF525" s="347"/>
      <c r="AG525" s="347"/>
      <c r="AH525" s="347"/>
      <c r="AI525" s="347"/>
      <c r="AJ525" s="347"/>
      <c r="AK525" s="347"/>
      <c r="AL525" s="347"/>
      <c r="AM525" s="347"/>
      <c r="AN525" s="347"/>
      <c r="AO525" s="347"/>
      <c r="AP525" s="347"/>
      <c r="AQ525" s="347"/>
      <c r="AR525" s="347"/>
      <c r="AS525" s="347"/>
      <c r="AT525" s="347"/>
      <c r="AU525" s="347"/>
      <c r="AV525" s="347"/>
      <c r="AW525" s="347"/>
      <c r="AX525" s="390"/>
      <c r="AY525" s="386"/>
      <c r="AZ525" s="202"/>
      <c r="BA525" s="704"/>
      <c r="BB525" s="704"/>
      <c r="BC525" s="704"/>
      <c r="BD525" s="704"/>
      <c r="BE525" s="704"/>
      <c r="BF525" s="704"/>
      <c r="BG525" s="704"/>
      <c r="BH525" s="704"/>
      <c r="BI525" s="704"/>
      <c r="BJ525" s="704"/>
      <c r="BK525" s="704"/>
      <c r="BL525" s="704"/>
      <c r="BM525" s="704"/>
      <c r="BN525" s="704"/>
      <c r="BO525" s="704"/>
      <c r="BP525" s="704"/>
      <c r="BQ525" s="704"/>
      <c r="BR525" s="704"/>
      <c r="BS525" s="704"/>
      <c r="BT525" s="704"/>
      <c r="BU525" s="704"/>
      <c r="BV525" s="704"/>
      <c r="BW525" s="704"/>
      <c r="BX525" s="704"/>
      <c r="BY525" s="704"/>
      <c r="BZ525" s="704"/>
      <c r="CA525" s="704"/>
      <c r="CB525" s="704"/>
    </row>
    <row r="526" spans="1:80" s="314" customFormat="1" ht="15" customHeight="1" x14ac:dyDescent="0.2">
      <c r="A526" s="705"/>
      <c r="B526" s="705"/>
      <c r="C526" s="705"/>
      <c r="D526" s="705"/>
      <c r="E526" s="705"/>
      <c r="F526" s="705"/>
      <c r="G526" s="705"/>
      <c r="H526" s="705"/>
      <c r="I526" s="705"/>
      <c r="J526" s="705"/>
      <c r="K526" s="705"/>
      <c r="L526" s="705"/>
      <c r="M526" s="705"/>
      <c r="N526" s="705"/>
      <c r="O526" s="705"/>
      <c r="P526" s="705"/>
      <c r="Q526" s="705"/>
      <c r="R526" s="705"/>
      <c r="S526" s="705"/>
      <c r="T526" s="705"/>
      <c r="U526" s="705"/>
      <c r="V526" s="705"/>
      <c r="W526" s="347"/>
      <c r="X526" s="347"/>
      <c r="Y526" s="347"/>
      <c r="Z526" s="347"/>
      <c r="AA526" s="347"/>
      <c r="AB526" s="347"/>
      <c r="AC526" s="347"/>
      <c r="AD526" s="347"/>
      <c r="AE526" s="347"/>
      <c r="AF526" s="347"/>
      <c r="AG526" s="347"/>
      <c r="AH526" s="347"/>
      <c r="AI526" s="347"/>
      <c r="AJ526" s="347"/>
      <c r="AK526" s="347"/>
      <c r="AL526" s="347"/>
      <c r="AM526" s="347"/>
      <c r="AN526" s="347"/>
      <c r="AO526" s="347"/>
      <c r="AP526" s="347"/>
      <c r="AQ526" s="347"/>
      <c r="AR526" s="347"/>
      <c r="AS526" s="347"/>
      <c r="AT526" s="347"/>
      <c r="AU526" s="347"/>
      <c r="AV526" s="347"/>
      <c r="AW526" s="347"/>
      <c r="AX526" s="390"/>
      <c r="AY526" s="386"/>
      <c r="AZ526" s="202"/>
      <c r="BA526" s="704"/>
      <c r="BB526" s="704"/>
      <c r="BC526" s="704"/>
      <c r="BD526" s="704"/>
      <c r="BE526" s="704"/>
      <c r="BF526" s="704"/>
      <c r="BG526" s="704"/>
      <c r="BH526" s="704"/>
      <c r="BI526" s="704"/>
      <c r="BJ526" s="704"/>
      <c r="BK526" s="704"/>
      <c r="BL526" s="704"/>
      <c r="BM526" s="704"/>
      <c r="BN526" s="704"/>
      <c r="BO526" s="704"/>
      <c r="BP526" s="704"/>
      <c r="BQ526" s="704"/>
      <c r="BR526" s="704"/>
      <c r="BS526" s="704"/>
      <c r="BT526" s="704"/>
      <c r="BU526" s="704"/>
      <c r="BV526" s="704"/>
      <c r="BW526" s="704"/>
      <c r="BX526" s="704"/>
      <c r="BY526" s="704"/>
      <c r="BZ526" s="704"/>
      <c r="CA526" s="704"/>
      <c r="CB526" s="704"/>
    </row>
    <row r="527" spans="1:80" s="314" customFormat="1" ht="15" customHeight="1" x14ac:dyDescent="0.2">
      <c r="A527" s="705"/>
      <c r="B527" s="705"/>
      <c r="C527" s="705"/>
      <c r="D527" s="705"/>
      <c r="E527" s="705"/>
      <c r="F527" s="705"/>
      <c r="G527" s="705"/>
      <c r="H527" s="705"/>
      <c r="I527" s="705"/>
      <c r="J527" s="705"/>
      <c r="K527" s="705"/>
      <c r="L527" s="705"/>
      <c r="M527" s="705"/>
      <c r="N527" s="705"/>
      <c r="O527" s="705"/>
      <c r="P527" s="705"/>
      <c r="Q527" s="705"/>
      <c r="R527" s="705"/>
      <c r="S527" s="705"/>
      <c r="T527" s="705"/>
      <c r="U527" s="705"/>
      <c r="V527" s="705"/>
      <c r="W527" s="347"/>
      <c r="X527" s="347"/>
      <c r="Y527" s="347"/>
      <c r="Z527" s="347"/>
      <c r="AA527" s="347"/>
      <c r="AB527" s="347"/>
      <c r="AC527" s="347"/>
      <c r="AD527" s="347"/>
      <c r="AE527" s="347"/>
      <c r="AF527" s="347"/>
      <c r="AG527" s="347"/>
      <c r="AH527" s="347"/>
      <c r="AI527" s="347"/>
      <c r="AJ527" s="347"/>
      <c r="AK527" s="347"/>
      <c r="AL527" s="347"/>
      <c r="AM527" s="347"/>
      <c r="AN527" s="347"/>
      <c r="AO527" s="347"/>
      <c r="AP527" s="347"/>
      <c r="AQ527" s="347"/>
      <c r="AR527" s="347"/>
      <c r="AS527" s="347"/>
      <c r="AT527" s="347"/>
      <c r="AU527" s="347"/>
      <c r="AV527" s="347"/>
      <c r="AW527" s="347"/>
      <c r="AX527" s="390"/>
      <c r="AY527" s="386"/>
      <c r="AZ527" s="202"/>
      <c r="BA527" s="704"/>
      <c r="BB527" s="704"/>
      <c r="BC527" s="704"/>
      <c r="BD527" s="704"/>
      <c r="BE527" s="704"/>
      <c r="BF527" s="704"/>
      <c r="BG527" s="704"/>
      <c r="BH527" s="704"/>
      <c r="BI527" s="704"/>
      <c r="BJ527" s="704"/>
      <c r="BK527" s="704"/>
      <c r="BL527" s="704"/>
      <c r="BM527" s="704"/>
      <c r="BN527" s="704"/>
      <c r="BO527" s="704"/>
      <c r="BP527" s="704"/>
      <c r="BQ527" s="704"/>
      <c r="BR527" s="704"/>
      <c r="BS527" s="704"/>
      <c r="BT527" s="704"/>
      <c r="BU527" s="704"/>
      <c r="BV527" s="704"/>
      <c r="BW527" s="704"/>
      <c r="BX527" s="704"/>
      <c r="BY527" s="704"/>
      <c r="BZ527" s="704"/>
      <c r="CA527" s="704"/>
      <c r="CB527" s="704"/>
    </row>
    <row r="528" spans="1:80" s="314" customFormat="1" ht="15" customHeight="1" x14ac:dyDescent="0.2">
      <c r="A528" s="705"/>
      <c r="B528" s="705"/>
      <c r="C528" s="705"/>
      <c r="D528" s="705"/>
      <c r="E528" s="705"/>
      <c r="F528" s="705"/>
      <c r="G528" s="705"/>
      <c r="H528" s="705"/>
      <c r="I528" s="705"/>
      <c r="J528" s="705"/>
      <c r="K528" s="705"/>
      <c r="L528" s="705"/>
      <c r="M528" s="705"/>
      <c r="N528" s="705"/>
      <c r="O528" s="705"/>
      <c r="P528" s="705"/>
      <c r="Q528" s="705"/>
      <c r="R528" s="705"/>
      <c r="S528" s="705"/>
      <c r="T528" s="705"/>
      <c r="U528" s="705"/>
      <c r="V528" s="705"/>
      <c r="W528" s="347"/>
      <c r="X528" s="347"/>
      <c r="Y528" s="347"/>
      <c r="Z528" s="347"/>
      <c r="AA528" s="347"/>
      <c r="AB528" s="347"/>
      <c r="AC528" s="347"/>
      <c r="AD528" s="347"/>
      <c r="AE528" s="347"/>
      <c r="AF528" s="347"/>
      <c r="AG528" s="347"/>
      <c r="AH528" s="347"/>
      <c r="AI528" s="347"/>
      <c r="AJ528" s="347"/>
      <c r="AK528" s="347"/>
      <c r="AL528" s="347"/>
      <c r="AM528" s="347"/>
      <c r="AN528" s="347"/>
      <c r="AO528" s="347"/>
      <c r="AP528" s="347"/>
      <c r="AQ528" s="347"/>
      <c r="AR528" s="347"/>
      <c r="AS528" s="347"/>
      <c r="AT528" s="347"/>
      <c r="AU528" s="347"/>
      <c r="AV528" s="347"/>
      <c r="AW528" s="347"/>
      <c r="AX528" s="390"/>
      <c r="AY528" s="386"/>
      <c r="AZ528" s="202"/>
      <c r="BA528" s="704"/>
      <c r="BB528" s="704"/>
      <c r="BC528" s="704"/>
      <c r="BD528" s="704"/>
      <c r="BE528" s="704"/>
      <c r="BF528" s="704"/>
      <c r="BG528" s="704"/>
      <c r="BH528" s="704"/>
      <c r="BI528" s="704"/>
      <c r="BJ528" s="704"/>
      <c r="BK528" s="704"/>
      <c r="BL528" s="704"/>
      <c r="BM528" s="704"/>
      <c r="BN528" s="704"/>
      <c r="BO528" s="704"/>
      <c r="BP528" s="704"/>
      <c r="BQ528" s="704"/>
      <c r="BR528" s="704"/>
      <c r="BS528" s="704"/>
      <c r="BT528" s="704"/>
      <c r="BU528" s="704"/>
      <c r="BV528" s="704"/>
      <c r="BW528" s="704"/>
      <c r="BX528" s="704"/>
      <c r="BY528" s="704"/>
      <c r="BZ528" s="704"/>
      <c r="CA528" s="704"/>
      <c r="CB528" s="704"/>
    </row>
    <row r="529" spans="1:80" s="314" customFormat="1" ht="15" customHeight="1" x14ac:dyDescent="0.2">
      <c r="A529" s="705"/>
      <c r="B529" s="705"/>
      <c r="C529" s="705"/>
      <c r="D529" s="705"/>
      <c r="E529" s="705"/>
      <c r="F529" s="705"/>
      <c r="G529" s="705"/>
      <c r="H529" s="705"/>
      <c r="I529" s="705"/>
      <c r="J529" s="705"/>
      <c r="K529" s="705"/>
      <c r="L529" s="705"/>
      <c r="M529" s="705"/>
      <c r="N529" s="705"/>
      <c r="O529" s="705"/>
      <c r="P529" s="705"/>
      <c r="Q529" s="705"/>
      <c r="R529" s="705"/>
      <c r="S529" s="705"/>
      <c r="T529" s="705"/>
      <c r="U529" s="705"/>
      <c r="V529" s="705"/>
      <c r="W529" s="347"/>
      <c r="X529" s="347"/>
      <c r="Y529" s="347"/>
      <c r="Z529" s="347"/>
      <c r="AA529" s="347"/>
      <c r="AB529" s="347"/>
      <c r="AC529" s="347"/>
      <c r="AD529" s="347"/>
      <c r="AE529" s="347"/>
      <c r="AF529" s="347"/>
      <c r="AG529" s="347"/>
      <c r="AH529" s="347"/>
      <c r="AI529" s="347"/>
      <c r="AJ529" s="347"/>
      <c r="AK529" s="347"/>
      <c r="AL529" s="347"/>
      <c r="AM529" s="347"/>
      <c r="AN529" s="347"/>
      <c r="AO529" s="347"/>
      <c r="AP529" s="347"/>
      <c r="AQ529" s="347"/>
      <c r="AR529" s="347"/>
      <c r="AS529" s="347"/>
      <c r="AT529" s="347"/>
      <c r="AU529" s="347"/>
      <c r="AV529" s="347"/>
      <c r="AW529" s="347"/>
      <c r="AX529" s="390"/>
      <c r="AY529" s="386"/>
      <c r="AZ529" s="202"/>
      <c r="BA529" s="704"/>
      <c r="BB529" s="704"/>
      <c r="BC529" s="704"/>
      <c r="BD529" s="704"/>
      <c r="BE529" s="704"/>
      <c r="BF529" s="704"/>
      <c r="BG529" s="704"/>
      <c r="BH529" s="704"/>
      <c r="BI529" s="704"/>
      <c r="BJ529" s="704"/>
      <c r="BK529" s="704"/>
      <c r="BL529" s="704"/>
      <c r="BM529" s="704"/>
      <c r="BN529" s="704"/>
      <c r="BO529" s="704"/>
      <c r="BP529" s="704"/>
      <c r="BQ529" s="704"/>
      <c r="BR529" s="704"/>
      <c r="BS529" s="704"/>
      <c r="BT529" s="704"/>
      <c r="BU529" s="704"/>
      <c r="BV529" s="704"/>
      <c r="BW529" s="704"/>
      <c r="BX529" s="704"/>
      <c r="BY529" s="704"/>
      <c r="BZ529" s="704"/>
      <c r="CA529" s="704"/>
      <c r="CB529" s="704"/>
    </row>
    <row r="530" spans="1:80" s="314" customFormat="1" ht="15" customHeight="1" x14ac:dyDescent="0.2">
      <c r="A530" s="705"/>
      <c r="B530" s="705"/>
      <c r="C530" s="705"/>
      <c r="D530" s="705"/>
      <c r="E530" s="705"/>
      <c r="F530" s="705"/>
      <c r="G530" s="705"/>
      <c r="H530" s="705"/>
      <c r="I530" s="705"/>
      <c r="J530" s="705"/>
      <c r="K530" s="705"/>
      <c r="L530" s="705"/>
      <c r="M530" s="705"/>
      <c r="N530" s="705"/>
      <c r="O530" s="705"/>
      <c r="P530" s="705"/>
      <c r="Q530" s="705"/>
      <c r="R530" s="705"/>
      <c r="S530" s="705"/>
      <c r="T530" s="705"/>
      <c r="U530" s="705"/>
      <c r="V530" s="705"/>
      <c r="W530" s="347"/>
      <c r="X530" s="347"/>
      <c r="Y530" s="347"/>
      <c r="Z530" s="347"/>
      <c r="AA530" s="347"/>
      <c r="AB530" s="347"/>
      <c r="AC530" s="347"/>
      <c r="AD530" s="347"/>
      <c r="AE530" s="347"/>
      <c r="AF530" s="347"/>
      <c r="AG530" s="347"/>
      <c r="AH530" s="347"/>
      <c r="AI530" s="347"/>
      <c r="AJ530" s="347"/>
      <c r="AK530" s="347"/>
      <c r="AL530" s="347"/>
      <c r="AM530" s="347"/>
      <c r="AN530" s="347"/>
      <c r="AO530" s="347"/>
      <c r="AP530" s="347"/>
      <c r="AQ530" s="347"/>
      <c r="AR530" s="347"/>
      <c r="AS530" s="347"/>
      <c r="AT530" s="347"/>
      <c r="AU530" s="347"/>
      <c r="AV530" s="347"/>
      <c r="AW530" s="347"/>
      <c r="AX530" s="390"/>
      <c r="AY530" s="386"/>
      <c r="AZ530" s="202"/>
      <c r="BA530" s="704"/>
      <c r="BB530" s="704"/>
      <c r="BC530" s="704"/>
      <c r="BD530" s="704"/>
      <c r="BE530" s="704"/>
      <c r="BF530" s="704"/>
      <c r="BG530" s="704"/>
      <c r="BH530" s="704"/>
      <c r="BI530" s="704"/>
      <c r="BJ530" s="704"/>
      <c r="BK530" s="704"/>
      <c r="BL530" s="704"/>
      <c r="BM530" s="704"/>
      <c r="BN530" s="704"/>
      <c r="BO530" s="704"/>
      <c r="BP530" s="704"/>
      <c r="BQ530" s="704"/>
      <c r="BR530" s="704"/>
      <c r="BS530" s="704"/>
      <c r="BT530" s="704"/>
      <c r="BU530" s="704"/>
      <c r="BV530" s="704"/>
      <c r="BW530" s="704"/>
      <c r="BX530" s="704"/>
      <c r="BY530" s="704"/>
      <c r="BZ530" s="704"/>
      <c r="CA530" s="704"/>
      <c r="CB530" s="704"/>
    </row>
    <row r="531" spans="1:80" s="314" customFormat="1" ht="15" customHeight="1" x14ac:dyDescent="0.2">
      <c r="A531" s="705"/>
      <c r="B531" s="705"/>
      <c r="C531" s="705"/>
      <c r="D531" s="705"/>
      <c r="E531" s="705"/>
      <c r="F531" s="705"/>
      <c r="G531" s="705"/>
      <c r="H531" s="705"/>
      <c r="I531" s="705"/>
      <c r="J531" s="705"/>
      <c r="K531" s="705"/>
      <c r="L531" s="705"/>
      <c r="M531" s="705"/>
      <c r="N531" s="705"/>
      <c r="O531" s="705"/>
      <c r="P531" s="705"/>
      <c r="Q531" s="705"/>
      <c r="R531" s="705"/>
      <c r="S531" s="705"/>
      <c r="T531" s="705"/>
      <c r="U531" s="705"/>
      <c r="V531" s="705"/>
      <c r="W531" s="347"/>
      <c r="X531" s="347"/>
      <c r="Y531" s="347"/>
      <c r="Z531" s="347"/>
      <c r="AA531" s="347"/>
      <c r="AB531" s="347"/>
      <c r="AC531" s="347"/>
      <c r="AD531" s="347"/>
      <c r="AE531" s="347"/>
      <c r="AF531" s="347"/>
      <c r="AG531" s="347"/>
      <c r="AH531" s="347"/>
      <c r="AI531" s="347"/>
      <c r="AJ531" s="347"/>
      <c r="AK531" s="347"/>
      <c r="AL531" s="347"/>
      <c r="AM531" s="347"/>
      <c r="AN531" s="347"/>
      <c r="AO531" s="347"/>
      <c r="AP531" s="347"/>
      <c r="AQ531" s="347"/>
      <c r="AR531" s="347"/>
      <c r="AS531" s="347"/>
      <c r="AT531" s="347"/>
      <c r="AU531" s="347"/>
      <c r="AV531" s="347"/>
      <c r="AW531" s="347"/>
      <c r="AX531" s="390"/>
      <c r="AY531" s="386"/>
      <c r="AZ531" s="202"/>
      <c r="BA531" s="704"/>
      <c r="BB531" s="704"/>
      <c r="BC531" s="704"/>
      <c r="BD531" s="704"/>
      <c r="BE531" s="704"/>
      <c r="BF531" s="704"/>
      <c r="BG531" s="704"/>
      <c r="BH531" s="704"/>
      <c r="BI531" s="704"/>
      <c r="BJ531" s="704"/>
      <c r="BK531" s="704"/>
      <c r="BL531" s="704"/>
      <c r="BM531" s="704"/>
      <c r="BN531" s="704"/>
      <c r="BO531" s="704"/>
      <c r="BP531" s="704"/>
      <c r="BQ531" s="704"/>
      <c r="BR531" s="704"/>
      <c r="BS531" s="704"/>
      <c r="BT531" s="704"/>
      <c r="BU531" s="704"/>
      <c r="BV531" s="704"/>
      <c r="BW531" s="704"/>
      <c r="BX531" s="704"/>
      <c r="BY531" s="704"/>
      <c r="BZ531" s="704"/>
      <c r="CA531" s="704"/>
      <c r="CB531" s="704"/>
    </row>
    <row r="532" spans="1:80" s="314" customFormat="1" ht="15" customHeight="1" x14ac:dyDescent="0.2">
      <c r="A532" s="705"/>
      <c r="B532" s="705"/>
      <c r="C532" s="705"/>
      <c r="D532" s="705"/>
      <c r="E532" s="705"/>
      <c r="F532" s="705"/>
      <c r="G532" s="705"/>
      <c r="H532" s="705"/>
      <c r="I532" s="705"/>
      <c r="J532" s="705"/>
      <c r="K532" s="705"/>
      <c r="L532" s="705"/>
      <c r="M532" s="705"/>
      <c r="N532" s="705"/>
      <c r="O532" s="705"/>
      <c r="P532" s="705"/>
      <c r="Q532" s="705"/>
      <c r="R532" s="705"/>
      <c r="S532" s="705"/>
      <c r="T532" s="705"/>
      <c r="U532" s="705"/>
      <c r="V532" s="705"/>
      <c r="W532" s="347"/>
      <c r="X532" s="347"/>
      <c r="Y532" s="347"/>
      <c r="Z532" s="347"/>
      <c r="AA532" s="347"/>
      <c r="AB532" s="347"/>
      <c r="AC532" s="347"/>
      <c r="AD532" s="347"/>
      <c r="AE532" s="347"/>
      <c r="AF532" s="347"/>
      <c r="AG532" s="347"/>
      <c r="AH532" s="347"/>
      <c r="AI532" s="347"/>
      <c r="AJ532" s="347"/>
      <c r="AK532" s="347"/>
      <c r="AL532" s="347"/>
      <c r="AM532" s="347"/>
      <c r="AN532" s="347"/>
      <c r="AO532" s="347"/>
      <c r="AP532" s="347"/>
      <c r="AQ532" s="347"/>
      <c r="AR532" s="347"/>
      <c r="AS532" s="347"/>
      <c r="AT532" s="347"/>
      <c r="AU532" s="347"/>
      <c r="AV532" s="347"/>
      <c r="AW532" s="347"/>
      <c r="AX532" s="390"/>
      <c r="AY532" s="386"/>
      <c r="AZ532" s="202"/>
      <c r="BA532" s="704"/>
      <c r="BB532" s="704"/>
      <c r="BC532" s="704"/>
      <c r="BD532" s="704"/>
      <c r="BE532" s="704"/>
      <c r="BF532" s="704"/>
      <c r="BG532" s="704"/>
      <c r="BH532" s="704"/>
      <c r="BI532" s="704"/>
      <c r="BJ532" s="704"/>
      <c r="BK532" s="704"/>
      <c r="BL532" s="704"/>
      <c r="BM532" s="704"/>
      <c r="BN532" s="704"/>
      <c r="BO532" s="704"/>
      <c r="BP532" s="704"/>
      <c r="BQ532" s="704"/>
      <c r="BR532" s="704"/>
      <c r="BS532" s="704"/>
      <c r="BT532" s="704"/>
      <c r="BU532" s="704"/>
      <c r="BV532" s="704"/>
      <c r="BW532" s="704"/>
      <c r="BX532" s="704"/>
      <c r="BY532" s="704"/>
      <c r="BZ532" s="704"/>
      <c r="CA532" s="704"/>
      <c r="CB532" s="704"/>
    </row>
    <row r="533" spans="1:80" s="314" customFormat="1" ht="15" customHeight="1" x14ac:dyDescent="0.2">
      <c r="A533" s="705"/>
      <c r="B533" s="705"/>
      <c r="C533" s="705"/>
      <c r="D533" s="705"/>
      <c r="E533" s="705"/>
      <c r="F533" s="705"/>
      <c r="G533" s="705"/>
      <c r="H533" s="705"/>
      <c r="I533" s="705"/>
      <c r="J533" s="705"/>
      <c r="K533" s="705"/>
      <c r="L533" s="705"/>
      <c r="M533" s="705"/>
      <c r="N533" s="705"/>
      <c r="O533" s="705"/>
      <c r="P533" s="705"/>
      <c r="Q533" s="705"/>
      <c r="R533" s="705"/>
      <c r="S533" s="705"/>
      <c r="T533" s="705"/>
      <c r="U533" s="705"/>
      <c r="V533" s="705"/>
      <c r="W533" s="347"/>
      <c r="X533" s="347"/>
      <c r="Y533" s="347"/>
      <c r="Z533" s="347"/>
      <c r="AA533" s="347"/>
      <c r="AB533" s="347"/>
      <c r="AC533" s="347"/>
      <c r="AD533" s="347"/>
      <c r="AE533" s="347"/>
      <c r="AF533" s="347"/>
      <c r="AG533" s="347"/>
      <c r="AH533" s="347"/>
      <c r="AI533" s="347"/>
      <c r="AJ533" s="347"/>
      <c r="AK533" s="347"/>
      <c r="AL533" s="347"/>
      <c r="AM533" s="347"/>
      <c r="AN533" s="347"/>
      <c r="AO533" s="347"/>
      <c r="AP533" s="347"/>
      <c r="AQ533" s="347"/>
      <c r="AR533" s="347"/>
      <c r="AS533" s="347"/>
      <c r="AT533" s="347"/>
      <c r="AU533" s="347"/>
      <c r="AV533" s="347"/>
      <c r="AW533" s="347"/>
      <c r="AX533" s="390"/>
      <c r="AY533" s="386"/>
      <c r="AZ533" s="202"/>
      <c r="BA533" s="704"/>
      <c r="BB533" s="704"/>
      <c r="BC533" s="704"/>
      <c r="BD533" s="704"/>
      <c r="BE533" s="704"/>
      <c r="BF533" s="704"/>
      <c r="BG533" s="704"/>
      <c r="BH533" s="704"/>
      <c r="BI533" s="704"/>
      <c r="BJ533" s="704"/>
      <c r="BK533" s="704"/>
      <c r="BL533" s="704"/>
      <c r="BM533" s="704"/>
      <c r="BN533" s="704"/>
      <c r="BO533" s="704"/>
      <c r="BP533" s="704"/>
      <c r="BQ533" s="704"/>
      <c r="BR533" s="704"/>
      <c r="BS533" s="704"/>
      <c r="BT533" s="704"/>
      <c r="BU533" s="704"/>
      <c r="BV533" s="704"/>
      <c r="BW533" s="704"/>
      <c r="BX533" s="704"/>
      <c r="BY533" s="704"/>
      <c r="BZ533" s="704"/>
      <c r="CA533" s="704"/>
      <c r="CB533" s="704"/>
    </row>
    <row r="534" spans="1:80" s="314" customFormat="1" ht="15" customHeight="1" x14ac:dyDescent="0.2">
      <c r="A534" s="705"/>
      <c r="B534" s="705"/>
      <c r="C534" s="705"/>
      <c r="D534" s="705"/>
      <c r="E534" s="705"/>
      <c r="F534" s="705"/>
      <c r="G534" s="705"/>
      <c r="H534" s="705"/>
      <c r="I534" s="705"/>
      <c r="J534" s="705"/>
      <c r="K534" s="705"/>
      <c r="L534" s="705"/>
      <c r="M534" s="705"/>
      <c r="N534" s="705"/>
      <c r="O534" s="705"/>
      <c r="P534" s="705"/>
      <c r="Q534" s="705"/>
      <c r="R534" s="705"/>
      <c r="S534" s="705"/>
      <c r="T534" s="705"/>
      <c r="U534" s="705"/>
      <c r="V534" s="705"/>
      <c r="W534" s="347"/>
      <c r="X534" s="347"/>
      <c r="Y534" s="347"/>
      <c r="Z534" s="347"/>
      <c r="AA534" s="347"/>
      <c r="AB534" s="347"/>
      <c r="AC534" s="347"/>
      <c r="AD534" s="347"/>
      <c r="AE534" s="347"/>
      <c r="AF534" s="347"/>
      <c r="AG534" s="347"/>
      <c r="AH534" s="347"/>
      <c r="AI534" s="347"/>
      <c r="AJ534" s="347"/>
      <c r="AK534" s="347"/>
      <c r="AL534" s="347"/>
      <c r="AM534" s="347"/>
      <c r="AN534" s="347"/>
      <c r="AO534" s="347"/>
      <c r="AP534" s="347"/>
      <c r="AQ534" s="347"/>
      <c r="AR534" s="347"/>
      <c r="AS534" s="347"/>
      <c r="AT534" s="347"/>
      <c r="AU534" s="347"/>
      <c r="AV534" s="347"/>
      <c r="AW534" s="347"/>
      <c r="AX534" s="390"/>
      <c r="AY534" s="386"/>
      <c r="AZ534" s="202"/>
      <c r="BA534" s="704"/>
      <c r="BB534" s="704"/>
      <c r="BC534" s="704"/>
      <c r="BD534" s="704"/>
      <c r="BE534" s="704"/>
      <c r="BF534" s="704"/>
      <c r="BG534" s="704"/>
      <c r="BH534" s="704"/>
      <c r="BI534" s="704"/>
      <c r="BJ534" s="704"/>
      <c r="BK534" s="704"/>
      <c r="BL534" s="704"/>
      <c r="BM534" s="704"/>
      <c r="BN534" s="704"/>
      <c r="BO534" s="704"/>
      <c r="BP534" s="704"/>
      <c r="BQ534" s="704"/>
      <c r="BR534" s="704"/>
      <c r="BS534" s="704"/>
      <c r="BT534" s="704"/>
      <c r="BU534" s="704"/>
      <c r="BV534" s="704"/>
      <c r="BW534" s="704"/>
      <c r="BX534" s="704"/>
      <c r="BY534" s="704"/>
      <c r="BZ534" s="704"/>
      <c r="CA534" s="704"/>
      <c r="CB534" s="704"/>
    </row>
    <row r="535" spans="1:80" s="314" customFormat="1" ht="15" customHeight="1" x14ac:dyDescent="0.2">
      <c r="A535" s="705"/>
      <c r="B535" s="705"/>
      <c r="C535" s="705"/>
      <c r="D535" s="705"/>
      <c r="E535" s="705"/>
      <c r="F535" s="705"/>
      <c r="G535" s="705"/>
      <c r="H535" s="705"/>
      <c r="I535" s="705"/>
      <c r="J535" s="705"/>
      <c r="K535" s="705"/>
      <c r="L535" s="705"/>
      <c r="M535" s="705"/>
      <c r="N535" s="705"/>
      <c r="O535" s="705"/>
      <c r="P535" s="705"/>
      <c r="Q535" s="705"/>
      <c r="R535" s="705"/>
      <c r="S535" s="705"/>
      <c r="T535" s="705"/>
      <c r="U535" s="705"/>
      <c r="V535" s="705"/>
      <c r="W535" s="347"/>
      <c r="X535" s="347"/>
      <c r="Y535" s="347"/>
      <c r="Z535" s="347"/>
      <c r="AA535" s="347"/>
      <c r="AB535" s="347"/>
      <c r="AC535" s="347"/>
      <c r="AD535" s="347"/>
      <c r="AE535" s="347"/>
      <c r="AF535" s="347"/>
      <c r="AG535" s="347"/>
      <c r="AH535" s="347"/>
      <c r="AI535" s="347"/>
      <c r="AJ535" s="347"/>
      <c r="AK535" s="347"/>
      <c r="AL535" s="347"/>
      <c r="AM535" s="347"/>
      <c r="AN535" s="347"/>
      <c r="AO535" s="347"/>
      <c r="AP535" s="347"/>
      <c r="AQ535" s="347"/>
      <c r="AR535" s="347"/>
      <c r="AS535" s="347"/>
      <c r="AT535" s="347"/>
      <c r="AU535" s="347"/>
      <c r="AV535" s="347"/>
      <c r="AW535" s="347"/>
      <c r="AX535" s="390"/>
      <c r="AY535" s="386"/>
      <c r="AZ535" s="202"/>
      <c r="BA535" s="704"/>
      <c r="BB535" s="704"/>
      <c r="BC535" s="704"/>
      <c r="BD535" s="704"/>
      <c r="BE535" s="704"/>
      <c r="BF535" s="704"/>
      <c r="BG535" s="704"/>
      <c r="BH535" s="704"/>
      <c r="BI535" s="704"/>
      <c r="BJ535" s="704"/>
      <c r="BK535" s="704"/>
      <c r="BL535" s="704"/>
      <c r="BM535" s="704"/>
      <c r="BN535" s="704"/>
      <c r="BO535" s="704"/>
      <c r="BP535" s="704"/>
      <c r="BQ535" s="704"/>
      <c r="BR535" s="704"/>
      <c r="BS535" s="704"/>
      <c r="BT535" s="704"/>
      <c r="BU535" s="704"/>
      <c r="BV535" s="704"/>
      <c r="BW535" s="704"/>
      <c r="BX535" s="704"/>
      <c r="BY535" s="704"/>
      <c r="BZ535" s="704"/>
      <c r="CA535" s="704"/>
      <c r="CB535" s="704"/>
    </row>
    <row r="536" spans="1:80" s="314" customFormat="1" ht="15" customHeight="1" x14ac:dyDescent="0.2">
      <c r="A536" s="705"/>
      <c r="B536" s="705"/>
      <c r="C536" s="705"/>
      <c r="D536" s="705"/>
      <c r="E536" s="705"/>
      <c r="F536" s="705"/>
      <c r="G536" s="705"/>
      <c r="H536" s="705"/>
      <c r="I536" s="705"/>
      <c r="J536" s="705"/>
      <c r="K536" s="705"/>
      <c r="L536" s="705"/>
      <c r="M536" s="705"/>
      <c r="N536" s="705"/>
      <c r="O536" s="705"/>
      <c r="P536" s="705"/>
      <c r="Q536" s="705"/>
      <c r="R536" s="705"/>
      <c r="S536" s="705"/>
      <c r="T536" s="705"/>
      <c r="U536" s="705"/>
      <c r="V536" s="705"/>
      <c r="W536" s="347"/>
      <c r="X536" s="347"/>
      <c r="Y536" s="347"/>
      <c r="Z536" s="347"/>
      <c r="AA536" s="347"/>
      <c r="AB536" s="347"/>
      <c r="AC536" s="347"/>
      <c r="AD536" s="347"/>
      <c r="AE536" s="347"/>
      <c r="AF536" s="347"/>
      <c r="AG536" s="347"/>
      <c r="AH536" s="347"/>
      <c r="AI536" s="347"/>
      <c r="AJ536" s="347"/>
      <c r="AK536" s="347"/>
      <c r="AL536" s="347"/>
      <c r="AM536" s="347"/>
      <c r="AN536" s="347"/>
      <c r="AO536" s="347"/>
      <c r="AP536" s="347"/>
      <c r="AQ536" s="347"/>
      <c r="AR536" s="347"/>
      <c r="AS536" s="347"/>
      <c r="AT536" s="347"/>
      <c r="AU536" s="347"/>
      <c r="AV536" s="347"/>
      <c r="AW536" s="347"/>
      <c r="AX536" s="390"/>
      <c r="AY536" s="386"/>
      <c r="AZ536" s="202"/>
      <c r="BA536" s="704"/>
      <c r="BB536" s="704"/>
      <c r="BC536" s="704"/>
      <c r="BD536" s="704"/>
      <c r="BE536" s="704"/>
      <c r="BF536" s="704"/>
      <c r="BG536" s="704"/>
      <c r="BH536" s="704"/>
      <c r="BI536" s="704"/>
      <c r="BJ536" s="704"/>
      <c r="BK536" s="704"/>
      <c r="BL536" s="704"/>
      <c r="BM536" s="704"/>
      <c r="BN536" s="704"/>
      <c r="BO536" s="704"/>
      <c r="BP536" s="704"/>
      <c r="BQ536" s="704"/>
      <c r="BR536" s="704"/>
      <c r="BS536" s="704"/>
      <c r="BT536" s="704"/>
      <c r="BU536" s="704"/>
      <c r="BV536" s="704"/>
      <c r="BW536" s="704"/>
      <c r="BX536" s="704"/>
      <c r="BY536" s="704"/>
      <c r="BZ536" s="704"/>
      <c r="CA536" s="704"/>
      <c r="CB536" s="704"/>
    </row>
    <row r="537" spans="1:80" s="314" customFormat="1" ht="15" customHeight="1" x14ac:dyDescent="0.2">
      <c r="A537" s="705"/>
      <c r="B537" s="705"/>
      <c r="C537" s="705"/>
      <c r="D537" s="705"/>
      <c r="E537" s="705"/>
      <c r="F537" s="705"/>
      <c r="G537" s="705"/>
      <c r="H537" s="705"/>
      <c r="I537" s="705"/>
      <c r="J537" s="705"/>
      <c r="K537" s="705"/>
      <c r="L537" s="705"/>
      <c r="M537" s="705"/>
      <c r="N537" s="705"/>
      <c r="O537" s="705"/>
      <c r="P537" s="705"/>
      <c r="Q537" s="705"/>
      <c r="R537" s="705"/>
      <c r="S537" s="705"/>
      <c r="T537" s="705"/>
      <c r="U537" s="705"/>
      <c r="V537" s="705"/>
      <c r="W537" s="347"/>
      <c r="X537" s="347"/>
      <c r="Y537" s="347"/>
      <c r="Z537" s="347"/>
      <c r="AA537" s="347"/>
      <c r="AB537" s="347"/>
      <c r="AC537" s="347"/>
      <c r="AD537" s="347"/>
      <c r="AE537" s="347"/>
      <c r="AF537" s="347"/>
      <c r="AG537" s="347"/>
      <c r="AH537" s="347"/>
      <c r="AI537" s="347"/>
      <c r="AJ537" s="347"/>
      <c r="AK537" s="347"/>
      <c r="AL537" s="347"/>
      <c r="AM537" s="347"/>
      <c r="AN537" s="347"/>
      <c r="AO537" s="347"/>
      <c r="AP537" s="347"/>
      <c r="AQ537" s="347"/>
      <c r="AR537" s="347"/>
      <c r="AS537" s="347"/>
      <c r="AT537" s="347"/>
      <c r="AU537" s="347"/>
      <c r="AV537" s="347"/>
      <c r="AW537" s="347"/>
      <c r="AX537" s="390"/>
      <c r="AY537" s="386"/>
      <c r="AZ537" s="202"/>
      <c r="BA537" s="704"/>
      <c r="BB537" s="704"/>
      <c r="BC537" s="704"/>
      <c r="BD537" s="704"/>
      <c r="BE537" s="704"/>
      <c r="BF537" s="704"/>
      <c r="BG537" s="704"/>
      <c r="BH537" s="704"/>
      <c r="BI537" s="704"/>
      <c r="BJ537" s="704"/>
      <c r="BK537" s="704"/>
      <c r="BL537" s="704"/>
      <c r="BM537" s="704"/>
      <c r="BN537" s="704"/>
      <c r="BO537" s="704"/>
      <c r="BP537" s="704"/>
      <c r="BQ537" s="704"/>
      <c r="BR537" s="704"/>
      <c r="BS537" s="704"/>
      <c r="BT537" s="704"/>
      <c r="BU537" s="704"/>
      <c r="BV537" s="704"/>
      <c r="BW537" s="704"/>
      <c r="BX537" s="704"/>
      <c r="BY537" s="704"/>
      <c r="BZ537" s="704"/>
      <c r="CA537" s="704"/>
      <c r="CB537" s="704"/>
    </row>
    <row r="538" spans="1:80" s="314" customFormat="1" ht="15" customHeight="1" x14ac:dyDescent="0.2">
      <c r="A538" s="705"/>
      <c r="B538" s="705"/>
      <c r="C538" s="705"/>
      <c r="D538" s="705"/>
      <c r="E538" s="705"/>
      <c r="F538" s="705"/>
      <c r="G538" s="705"/>
      <c r="H538" s="705"/>
      <c r="I538" s="705"/>
      <c r="J538" s="705"/>
      <c r="K538" s="705"/>
      <c r="L538" s="705"/>
      <c r="M538" s="705"/>
      <c r="N538" s="705"/>
      <c r="O538" s="705"/>
      <c r="P538" s="705"/>
      <c r="Q538" s="705"/>
      <c r="R538" s="705"/>
      <c r="S538" s="705"/>
      <c r="T538" s="705"/>
      <c r="U538" s="705"/>
      <c r="V538" s="705"/>
      <c r="W538" s="347"/>
      <c r="X538" s="347"/>
      <c r="Y538" s="347"/>
      <c r="Z538" s="347"/>
      <c r="AA538" s="347"/>
      <c r="AB538" s="347"/>
      <c r="AC538" s="347"/>
      <c r="AD538" s="347"/>
      <c r="AE538" s="347"/>
      <c r="AF538" s="347"/>
      <c r="AG538" s="347"/>
      <c r="AH538" s="347"/>
      <c r="AI538" s="347"/>
      <c r="AJ538" s="347"/>
      <c r="AK538" s="347"/>
      <c r="AL538" s="347"/>
      <c r="AM538" s="347"/>
      <c r="AN538" s="347"/>
      <c r="AO538" s="347"/>
      <c r="AP538" s="347"/>
      <c r="AQ538" s="347"/>
      <c r="AR538" s="347"/>
      <c r="AS538" s="347"/>
      <c r="AT538" s="347"/>
      <c r="AU538" s="347"/>
      <c r="AV538" s="347"/>
      <c r="AW538" s="347"/>
      <c r="AX538" s="390"/>
      <c r="AY538" s="386"/>
      <c r="AZ538" s="202"/>
      <c r="BA538" s="704"/>
      <c r="BB538" s="704"/>
      <c r="BC538" s="704"/>
      <c r="BD538" s="704"/>
      <c r="BE538" s="704"/>
      <c r="BF538" s="704"/>
      <c r="BG538" s="704"/>
      <c r="BH538" s="704"/>
      <c r="BI538" s="704"/>
      <c r="BJ538" s="704"/>
      <c r="BK538" s="704"/>
      <c r="BL538" s="704"/>
      <c r="BM538" s="704"/>
      <c r="BN538" s="704"/>
      <c r="BO538" s="704"/>
      <c r="BP538" s="704"/>
      <c r="BQ538" s="704"/>
      <c r="BR538" s="704"/>
      <c r="BS538" s="704"/>
      <c r="BT538" s="704"/>
      <c r="BU538" s="704"/>
      <c r="BV538" s="704"/>
      <c r="BW538" s="704"/>
      <c r="BX538" s="704"/>
      <c r="BY538" s="704"/>
      <c r="BZ538" s="704"/>
      <c r="CA538" s="704"/>
      <c r="CB538" s="704"/>
    </row>
    <row r="539" spans="1:80" s="314" customFormat="1" ht="15" customHeight="1" x14ac:dyDescent="0.2">
      <c r="A539" s="705"/>
      <c r="B539" s="705"/>
      <c r="C539" s="705"/>
      <c r="D539" s="705"/>
      <c r="E539" s="705"/>
      <c r="F539" s="705"/>
      <c r="G539" s="705"/>
      <c r="H539" s="705"/>
      <c r="I539" s="705"/>
      <c r="J539" s="705"/>
      <c r="K539" s="705"/>
      <c r="L539" s="705"/>
      <c r="M539" s="705"/>
      <c r="N539" s="705"/>
      <c r="O539" s="705"/>
      <c r="P539" s="705"/>
      <c r="Q539" s="705"/>
      <c r="R539" s="705"/>
      <c r="S539" s="705"/>
      <c r="T539" s="705"/>
      <c r="U539" s="705"/>
      <c r="V539" s="705"/>
      <c r="W539" s="347"/>
      <c r="X539" s="347"/>
      <c r="Y539" s="347"/>
      <c r="Z539" s="347"/>
      <c r="AA539" s="347"/>
      <c r="AB539" s="347"/>
      <c r="AC539" s="347"/>
      <c r="AD539" s="347"/>
      <c r="AE539" s="347"/>
      <c r="AF539" s="347"/>
      <c r="AG539" s="347"/>
      <c r="AH539" s="347"/>
      <c r="AI539" s="347"/>
      <c r="AJ539" s="347"/>
      <c r="AK539" s="347"/>
      <c r="AL539" s="347"/>
      <c r="AM539" s="347"/>
      <c r="AN539" s="347"/>
      <c r="AO539" s="347"/>
      <c r="AP539" s="347"/>
      <c r="AQ539" s="347"/>
      <c r="AR539" s="347"/>
      <c r="AS539" s="347"/>
      <c r="AT539" s="347"/>
      <c r="AU539" s="347"/>
      <c r="AV539" s="347"/>
      <c r="AW539" s="347"/>
      <c r="AX539" s="390"/>
      <c r="AY539" s="386"/>
      <c r="AZ539" s="202"/>
      <c r="BA539" s="704"/>
      <c r="BB539" s="704"/>
      <c r="BC539" s="704"/>
      <c r="BD539" s="704"/>
      <c r="BE539" s="704"/>
      <c r="BF539" s="704"/>
      <c r="BG539" s="704"/>
      <c r="BH539" s="704"/>
      <c r="BI539" s="704"/>
      <c r="BJ539" s="704"/>
      <c r="BK539" s="704"/>
      <c r="BL539" s="704"/>
      <c r="BM539" s="704"/>
      <c r="BN539" s="704"/>
      <c r="BO539" s="704"/>
      <c r="BP539" s="704"/>
      <c r="BQ539" s="704"/>
      <c r="BR539" s="704"/>
      <c r="BS539" s="704"/>
      <c r="BT539" s="704"/>
      <c r="BU539" s="704"/>
      <c r="BV539" s="704"/>
      <c r="BW539" s="704"/>
      <c r="BX539" s="704"/>
      <c r="BY539" s="704"/>
      <c r="BZ539" s="704"/>
      <c r="CA539" s="704"/>
      <c r="CB539" s="704"/>
    </row>
    <row r="540" spans="1:80" s="314" customFormat="1" ht="15" customHeight="1" x14ac:dyDescent="0.2">
      <c r="A540" s="705"/>
      <c r="B540" s="705"/>
      <c r="C540" s="705"/>
      <c r="D540" s="705"/>
      <c r="E540" s="705"/>
      <c r="F540" s="705"/>
      <c r="G540" s="705"/>
      <c r="H540" s="705"/>
      <c r="I540" s="705"/>
      <c r="J540" s="705"/>
      <c r="K540" s="705"/>
      <c r="L540" s="705"/>
      <c r="M540" s="705"/>
      <c r="N540" s="705"/>
      <c r="O540" s="705"/>
      <c r="P540" s="705"/>
      <c r="Q540" s="705"/>
      <c r="R540" s="705"/>
      <c r="S540" s="705"/>
      <c r="T540" s="705"/>
      <c r="U540" s="705"/>
      <c r="V540" s="705"/>
      <c r="W540" s="347"/>
      <c r="X540" s="347"/>
      <c r="Y540" s="347"/>
      <c r="Z540" s="347"/>
      <c r="AA540" s="347"/>
      <c r="AB540" s="347"/>
      <c r="AC540" s="347"/>
      <c r="AD540" s="347"/>
      <c r="AE540" s="347"/>
      <c r="AF540" s="347"/>
      <c r="AG540" s="347"/>
      <c r="AH540" s="347"/>
      <c r="AI540" s="347"/>
      <c r="AJ540" s="347"/>
      <c r="AK540" s="347"/>
      <c r="AL540" s="347"/>
      <c r="AM540" s="347"/>
      <c r="AN540" s="347"/>
      <c r="AO540" s="347"/>
      <c r="AP540" s="347"/>
      <c r="AQ540" s="347"/>
      <c r="AR540" s="347"/>
      <c r="AS540" s="347"/>
      <c r="AT540" s="347"/>
      <c r="AU540" s="347"/>
      <c r="AV540" s="347"/>
      <c r="AW540" s="347"/>
      <c r="AX540" s="390"/>
      <c r="AY540" s="386"/>
      <c r="AZ540" s="202"/>
      <c r="BA540" s="704"/>
      <c r="BB540" s="704"/>
      <c r="BC540" s="704"/>
      <c r="BD540" s="704"/>
      <c r="BE540" s="704"/>
      <c r="BF540" s="704"/>
      <c r="BG540" s="704"/>
      <c r="BH540" s="704"/>
      <c r="BI540" s="704"/>
      <c r="BJ540" s="704"/>
      <c r="BK540" s="704"/>
      <c r="BL540" s="704"/>
      <c r="BM540" s="704"/>
      <c r="BN540" s="704"/>
      <c r="BO540" s="704"/>
      <c r="BP540" s="704"/>
      <c r="BQ540" s="704"/>
      <c r="BR540" s="704"/>
      <c r="BS540" s="704"/>
      <c r="BT540" s="704"/>
      <c r="BU540" s="704"/>
      <c r="BV540" s="704"/>
      <c r="BW540" s="704"/>
      <c r="BX540" s="704"/>
      <c r="BY540" s="704"/>
      <c r="BZ540" s="704"/>
      <c r="CA540" s="704"/>
      <c r="CB540" s="704"/>
    </row>
    <row r="541" spans="1:80" s="314" customFormat="1" ht="15" customHeight="1" x14ac:dyDescent="0.2">
      <c r="A541" s="705"/>
      <c r="B541" s="705"/>
      <c r="C541" s="705"/>
      <c r="D541" s="705"/>
      <c r="E541" s="705"/>
      <c r="F541" s="705"/>
      <c r="G541" s="705"/>
      <c r="H541" s="705"/>
      <c r="I541" s="705"/>
      <c r="J541" s="705"/>
      <c r="K541" s="705"/>
      <c r="L541" s="705"/>
      <c r="M541" s="705"/>
      <c r="N541" s="705"/>
      <c r="O541" s="705"/>
      <c r="P541" s="705"/>
      <c r="Q541" s="705"/>
      <c r="R541" s="705"/>
      <c r="S541" s="705"/>
      <c r="T541" s="705"/>
      <c r="U541" s="705"/>
      <c r="V541" s="705"/>
      <c r="W541" s="347"/>
      <c r="X541" s="347"/>
      <c r="Y541" s="347"/>
      <c r="Z541" s="347"/>
      <c r="AA541" s="347"/>
      <c r="AB541" s="347"/>
      <c r="AC541" s="347"/>
      <c r="AD541" s="347"/>
      <c r="AE541" s="347"/>
      <c r="AF541" s="347"/>
      <c r="AG541" s="347"/>
      <c r="AH541" s="347"/>
      <c r="AI541" s="347"/>
      <c r="AJ541" s="347"/>
      <c r="AK541" s="347"/>
      <c r="AL541" s="347"/>
      <c r="AM541" s="347"/>
      <c r="AN541" s="347"/>
      <c r="AO541" s="347"/>
      <c r="AP541" s="347"/>
      <c r="AQ541" s="347"/>
      <c r="AR541" s="347"/>
      <c r="AS541" s="347"/>
      <c r="AT541" s="347"/>
      <c r="AU541" s="347"/>
      <c r="AV541" s="347"/>
      <c r="AW541" s="347"/>
      <c r="AX541" s="390"/>
      <c r="AY541" s="386"/>
      <c r="AZ541" s="202"/>
      <c r="BA541" s="704"/>
      <c r="BB541" s="704"/>
      <c r="BC541" s="704"/>
      <c r="BD541" s="704"/>
      <c r="BE541" s="704"/>
      <c r="BF541" s="704"/>
      <c r="BG541" s="704"/>
      <c r="BH541" s="704"/>
      <c r="BI541" s="704"/>
      <c r="BJ541" s="704"/>
      <c r="BK541" s="704"/>
      <c r="BL541" s="704"/>
      <c r="BM541" s="704"/>
      <c r="BN541" s="704"/>
      <c r="BO541" s="704"/>
      <c r="BP541" s="704"/>
      <c r="BQ541" s="704"/>
      <c r="BR541" s="704"/>
      <c r="BS541" s="704"/>
      <c r="BT541" s="704"/>
      <c r="BU541" s="704"/>
      <c r="BV541" s="704"/>
      <c r="BW541" s="704"/>
      <c r="BX541" s="704"/>
      <c r="BY541" s="704"/>
      <c r="BZ541" s="704"/>
      <c r="CA541" s="704"/>
      <c r="CB541" s="704"/>
    </row>
    <row r="542" spans="1:80" s="314" customFormat="1" ht="15" customHeight="1" x14ac:dyDescent="0.2">
      <c r="A542" s="705"/>
      <c r="B542" s="705"/>
      <c r="C542" s="705"/>
      <c r="D542" s="705"/>
      <c r="E542" s="705"/>
      <c r="F542" s="705"/>
      <c r="G542" s="705"/>
      <c r="H542" s="705"/>
      <c r="I542" s="705"/>
      <c r="J542" s="705"/>
      <c r="K542" s="705"/>
      <c r="L542" s="705"/>
      <c r="M542" s="705"/>
      <c r="N542" s="705"/>
      <c r="O542" s="705"/>
      <c r="P542" s="705"/>
      <c r="Q542" s="705"/>
      <c r="R542" s="705"/>
      <c r="S542" s="705"/>
      <c r="T542" s="705"/>
      <c r="U542" s="705"/>
      <c r="V542" s="705"/>
      <c r="W542" s="347"/>
      <c r="X542" s="347"/>
      <c r="Y542" s="347"/>
      <c r="Z542" s="347"/>
      <c r="AA542" s="347"/>
      <c r="AB542" s="347"/>
      <c r="AC542" s="347"/>
      <c r="AD542" s="347"/>
      <c r="AE542" s="347"/>
      <c r="AF542" s="347"/>
      <c r="AG542" s="347"/>
      <c r="AH542" s="347"/>
      <c r="AI542" s="347"/>
      <c r="AJ542" s="347"/>
      <c r="AK542" s="347"/>
      <c r="AL542" s="347"/>
      <c r="AM542" s="347"/>
      <c r="AN542" s="347"/>
      <c r="AO542" s="347"/>
      <c r="AP542" s="347"/>
      <c r="AQ542" s="347"/>
      <c r="AR542" s="347"/>
      <c r="AS542" s="347"/>
      <c r="AT542" s="347"/>
      <c r="AU542" s="347"/>
      <c r="AV542" s="347"/>
      <c r="AW542" s="347"/>
      <c r="AX542" s="390"/>
      <c r="AY542" s="386"/>
      <c r="AZ542" s="202"/>
      <c r="BA542" s="704"/>
      <c r="BB542" s="704"/>
      <c r="BC542" s="704"/>
      <c r="BD542" s="704"/>
      <c r="BE542" s="704"/>
      <c r="BF542" s="704"/>
      <c r="BG542" s="704"/>
      <c r="BH542" s="704"/>
      <c r="BI542" s="704"/>
      <c r="BJ542" s="704"/>
      <c r="BK542" s="704"/>
      <c r="BL542" s="704"/>
      <c r="BM542" s="704"/>
      <c r="BN542" s="704"/>
      <c r="BO542" s="704"/>
      <c r="BP542" s="704"/>
      <c r="BQ542" s="704"/>
      <c r="BR542" s="704"/>
      <c r="BS542" s="704"/>
      <c r="BT542" s="704"/>
      <c r="BU542" s="704"/>
      <c r="BV542" s="704"/>
      <c r="BW542" s="704"/>
      <c r="BX542" s="704"/>
      <c r="BY542" s="704"/>
      <c r="BZ542" s="704"/>
      <c r="CA542" s="704"/>
      <c r="CB542" s="704"/>
    </row>
    <row r="543" spans="1:80" s="314" customFormat="1" ht="15" customHeight="1" x14ac:dyDescent="0.2">
      <c r="A543" s="705"/>
      <c r="B543" s="705"/>
      <c r="C543" s="705"/>
      <c r="D543" s="705"/>
      <c r="E543" s="705"/>
      <c r="F543" s="705"/>
      <c r="G543" s="705"/>
      <c r="H543" s="705"/>
      <c r="I543" s="705"/>
      <c r="J543" s="705"/>
      <c r="K543" s="705"/>
      <c r="L543" s="705"/>
      <c r="M543" s="705"/>
      <c r="N543" s="705"/>
      <c r="O543" s="705"/>
      <c r="P543" s="705"/>
      <c r="Q543" s="705"/>
      <c r="R543" s="705"/>
      <c r="S543" s="705"/>
      <c r="T543" s="705"/>
      <c r="U543" s="705"/>
      <c r="V543" s="705"/>
      <c r="W543" s="347"/>
      <c r="X543" s="347"/>
      <c r="Y543" s="347"/>
      <c r="Z543" s="347"/>
      <c r="AA543" s="347"/>
      <c r="AB543" s="347"/>
      <c r="AC543" s="347"/>
      <c r="AD543" s="347"/>
      <c r="AE543" s="347"/>
      <c r="AF543" s="347"/>
      <c r="AG543" s="347"/>
      <c r="AH543" s="347"/>
      <c r="AI543" s="347"/>
      <c r="AJ543" s="347"/>
      <c r="AK543" s="347"/>
      <c r="AL543" s="347"/>
      <c r="AM543" s="347"/>
      <c r="AN543" s="347"/>
      <c r="AO543" s="347"/>
      <c r="AP543" s="347"/>
      <c r="AQ543" s="347"/>
      <c r="AR543" s="347"/>
      <c r="AS543" s="347"/>
      <c r="AT543" s="347"/>
      <c r="AU543" s="347"/>
      <c r="AV543" s="347"/>
      <c r="AW543" s="347"/>
      <c r="AX543" s="390"/>
      <c r="AY543" s="386"/>
      <c r="AZ543" s="202"/>
      <c r="BA543" s="704"/>
      <c r="BB543" s="704"/>
      <c r="BC543" s="704"/>
      <c r="BD543" s="704"/>
      <c r="BE543" s="704"/>
      <c r="BF543" s="704"/>
      <c r="BG543" s="704"/>
      <c r="BH543" s="704"/>
      <c r="BI543" s="704"/>
      <c r="BJ543" s="704"/>
      <c r="BK543" s="704"/>
      <c r="BL543" s="704"/>
      <c r="BM543" s="704"/>
      <c r="BN543" s="704"/>
      <c r="BO543" s="704"/>
      <c r="BP543" s="704"/>
      <c r="BQ543" s="704"/>
      <c r="BR543" s="704"/>
      <c r="BS543" s="704"/>
      <c r="BT543" s="704"/>
      <c r="BU543" s="704"/>
      <c r="BV543" s="704"/>
      <c r="BW543" s="704"/>
      <c r="BX543" s="704"/>
      <c r="BY543" s="704"/>
      <c r="BZ543" s="704"/>
      <c r="CA543" s="704"/>
      <c r="CB543" s="704"/>
    </row>
    <row r="544" spans="1:80" s="314" customFormat="1" ht="15" customHeight="1" x14ac:dyDescent="0.2">
      <c r="A544" s="705"/>
      <c r="B544" s="705"/>
      <c r="C544" s="705"/>
      <c r="D544" s="705"/>
      <c r="E544" s="705"/>
      <c r="F544" s="705"/>
      <c r="G544" s="705"/>
      <c r="H544" s="705"/>
      <c r="I544" s="705"/>
      <c r="J544" s="705"/>
      <c r="K544" s="705"/>
      <c r="L544" s="705"/>
      <c r="M544" s="705"/>
      <c r="N544" s="705"/>
      <c r="O544" s="705"/>
      <c r="P544" s="705"/>
      <c r="Q544" s="705"/>
      <c r="R544" s="705"/>
      <c r="S544" s="705"/>
      <c r="T544" s="705"/>
      <c r="U544" s="705"/>
      <c r="V544" s="705"/>
      <c r="W544" s="347"/>
      <c r="X544" s="347"/>
      <c r="Y544" s="347"/>
      <c r="Z544" s="347"/>
      <c r="AA544" s="347"/>
      <c r="AB544" s="347"/>
      <c r="AC544" s="347"/>
      <c r="AD544" s="347"/>
      <c r="AE544" s="347"/>
      <c r="AF544" s="347"/>
      <c r="AG544" s="347"/>
      <c r="AH544" s="347"/>
      <c r="AI544" s="347"/>
      <c r="AJ544" s="347"/>
      <c r="AK544" s="347"/>
      <c r="AL544" s="347"/>
      <c r="AM544" s="347"/>
      <c r="AN544" s="347"/>
      <c r="AO544" s="347"/>
      <c r="AP544" s="347"/>
      <c r="AQ544" s="347"/>
      <c r="AR544" s="347"/>
      <c r="AS544" s="347"/>
      <c r="AT544" s="347"/>
      <c r="AU544" s="347"/>
      <c r="AV544" s="347"/>
      <c r="AW544" s="347"/>
      <c r="AX544" s="390"/>
      <c r="AY544" s="386"/>
      <c r="AZ544" s="202"/>
      <c r="BA544" s="704"/>
      <c r="BB544" s="704"/>
      <c r="BC544" s="704"/>
      <c r="BD544" s="704"/>
      <c r="BE544" s="704"/>
      <c r="BF544" s="704"/>
      <c r="BG544" s="704"/>
      <c r="BH544" s="704"/>
      <c r="BI544" s="704"/>
      <c r="BJ544" s="704"/>
      <c r="BK544" s="704"/>
      <c r="BL544" s="704"/>
      <c r="BM544" s="704"/>
      <c r="BN544" s="704"/>
      <c r="BO544" s="704"/>
      <c r="BP544" s="704"/>
      <c r="BQ544" s="704"/>
      <c r="BR544" s="704"/>
      <c r="BS544" s="704"/>
      <c r="BT544" s="704"/>
      <c r="BU544" s="704"/>
      <c r="BV544" s="704"/>
      <c r="BW544" s="704"/>
      <c r="BX544" s="704"/>
      <c r="BY544" s="704"/>
      <c r="BZ544" s="704"/>
      <c r="CA544" s="704"/>
      <c r="CB544" s="704"/>
    </row>
    <row r="545" spans="1:80" s="314" customFormat="1" ht="15" customHeight="1" x14ac:dyDescent="0.2">
      <c r="A545" s="705"/>
      <c r="B545" s="705"/>
      <c r="C545" s="705"/>
      <c r="D545" s="705"/>
      <c r="E545" s="705"/>
      <c r="F545" s="705"/>
      <c r="G545" s="705"/>
      <c r="H545" s="705"/>
      <c r="I545" s="705"/>
      <c r="J545" s="705"/>
      <c r="K545" s="705"/>
      <c r="L545" s="705"/>
      <c r="M545" s="705"/>
      <c r="N545" s="705"/>
      <c r="O545" s="705"/>
      <c r="P545" s="705"/>
      <c r="Q545" s="705"/>
      <c r="R545" s="705"/>
      <c r="S545" s="705"/>
      <c r="T545" s="705"/>
      <c r="U545" s="705"/>
      <c r="V545" s="705"/>
      <c r="W545" s="347"/>
      <c r="X545" s="347"/>
      <c r="Y545" s="347"/>
      <c r="Z545" s="347"/>
      <c r="AA545" s="347"/>
      <c r="AB545" s="347"/>
      <c r="AC545" s="347"/>
      <c r="AD545" s="347"/>
      <c r="AE545" s="347"/>
      <c r="AF545" s="347"/>
      <c r="AG545" s="347"/>
      <c r="AH545" s="347"/>
      <c r="AI545" s="347"/>
      <c r="AJ545" s="347"/>
      <c r="AK545" s="347"/>
      <c r="AL545" s="347"/>
      <c r="AM545" s="347"/>
      <c r="AN545" s="347"/>
      <c r="AO545" s="347"/>
      <c r="AP545" s="347"/>
      <c r="AQ545" s="347"/>
      <c r="AR545" s="347"/>
      <c r="AS545" s="347"/>
      <c r="AT545" s="347"/>
      <c r="AU545" s="347"/>
      <c r="AV545" s="347"/>
      <c r="AW545" s="347"/>
      <c r="AX545" s="390"/>
      <c r="AY545" s="386"/>
      <c r="AZ545" s="202"/>
      <c r="BA545" s="704"/>
      <c r="BB545" s="704"/>
      <c r="BC545" s="704"/>
      <c r="BD545" s="704"/>
      <c r="BE545" s="704"/>
      <c r="BF545" s="704"/>
      <c r="BG545" s="704"/>
      <c r="BH545" s="704"/>
      <c r="BI545" s="704"/>
      <c r="BJ545" s="704"/>
      <c r="BK545" s="704"/>
      <c r="BL545" s="704"/>
      <c r="BM545" s="704"/>
      <c r="BN545" s="704"/>
      <c r="BO545" s="704"/>
      <c r="BP545" s="704"/>
      <c r="BQ545" s="704"/>
      <c r="BR545" s="704"/>
      <c r="BS545" s="704"/>
      <c r="BT545" s="704"/>
      <c r="BU545" s="704"/>
      <c r="BV545" s="704"/>
      <c r="BW545" s="704"/>
      <c r="BX545" s="704"/>
      <c r="BY545" s="704"/>
      <c r="BZ545" s="704"/>
      <c r="CA545" s="704"/>
      <c r="CB545" s="704"/>
    </row>
    <row r="546" spans="1:80" s="314" customFormat="1" ht="15" customHeight="1" x14ac:dyDescent="0.2">
      <c r="A546" s="705"/>
      <c r="B546" s="705"/>
      <c r="C546" s="705"/>
      <c r="D546" s="705"/>
      <c r="E546" s="705"/>
      <c r="F546" s="705"/>
      <c r="G546" s="705"/>
      <c r="H546" s="705"/>
      <c r="I546" s="705"/>
      <c r="J546" s="705"/>
      <c r="K546" s="705"/>
      <c r="L546" s="705"/>
      <c r="M546" s="705"/>
      <c r="N546" s="705"/>
      <c r="O546" s="705"/>
      <c r="P546" s="705"/>
      <c r="Q546" s="705"/>
      <c r="R546" s="705"/>
      <c r="S546" s="705"/>
      <c r="T546" s="705"/>
      <c r="U546" s="705"/>
      <c r="V546" s="705"/>
      <c r="W546" s="347"/>
      <c r="X546" s="347"/>
      <c r="Y546" s="347"/>
      <c r="Z546" s="347"/>
      <c r="AA546" s="347"/>
      <c r="AB546" s="347"/>
      <c r="AC546" s="347"/>
      <c r="AD546" s="347"/>
      <c r="AE546" s="347"/>
      <c r="AF546" s="347"/>
      <c r="AG546" s="347"/>
      <c r="AH546" s="347"/>
      <c r="AI546" s="347"/>
      <c r="AJ546" s="347"/>
      <c r="AK546" s="347"/>
      <c r="AL546" s="347"/>
      <c r="AM546" s="347"/>
      <c r="AN546" s="347"/>
      <c r="AO546" s="347"/>
      <c r="AP546" s="347"/>
      <c r="AQ546" s="347"/>
      <c r="AR546" s="347"/>
      <c r="AS546" s="347"/>
      <c r="AT546" s="347"/>
      <c r="AU546" s="347"/>
      <c r="AV546" s="347"/>
      <c r="AW546" s="347"/>
      <c r="AX546" s="390"/>
      <c r="AY546" s="386"/>
      <c r="AZ546" s="202"/>
      <c r="BA546" s="704"/>
      <c r="BB546" s="704"/>
      <c r="BC546" s="704"/>
      <c r="BD546" s="704"/>
      <c r="BE546" s="704"/>
      <c r="BF546" s="704"/>
      <c r="BG546" s="704"/>
      <c r="BH546" s="704"/>
      <c r="BI546" s="704"/>
      <c r="BJ546" s="704"/>
      <c r="BK546" s="704"/>
      <c r="BL546" s="704"/>
      <c r="BM546" s="704"/>
      <c r="BN546" s="704"/>
      <c r="BO546" s="704"/>
      <c r="BP546" s="704"/>
      <c r="BQ546" s="704"/>
      <c r="BR546" s="704"/>
      <c r="BS546" s="704"/>
      <c r="BT546" s="704"/>
      <c r="BU546" s="704"/>
      <c r="BV546" s="704"/>
      <c r="BW546" s="704"/>
      <c r="BX546" s="704"/>
      <c r="BY546" s="704"/>
      <c r="BZ546" s="704"/>
      <c r="CA546" s="704"/>
      <c r="CB546" s="704"/>
    </row>
    <row r="547" spans="1:80" s="314" customFormat="1" ht="15" customHeight="1" x14ac:dyDescent="0.2">
      <c r="A547" s="705"/>
      <c r="B547" s="705"/>
      <c r="C547" s="705"/>
      <c r="D547" s="705"/>
      <c r="E547" s="705"/>
      <c r="F547" s="705"/>
      <c r="G547" s="705"/>
      <c r="H547" s="705"/>
      <c r="I547" s="705"/>
      <c r="J547" s="705"/>
      <c r="K547" s="705"/>
      <c r="L547" s="705"/>
      <c r="M547" s="705"/>
      <c r="N547" s="705"/>
      <c r="O547" s="705"/>
      <c r="P547" s="705"/>
      <c r="Q547" s="705"/>
      <c r="R547" s="705"/>
      <c r="S547" s="705"/>
      <c r="T547" s="705"/>
      <c r="U547" s="705"/>
      <c r="V547" s="705"/>
      <c r="W547" s="347"/>
      <c r="X547" s="347"/>
      <c r="Y547" s="347"/>
      <c r="Z547" s="347"/>
      <c r="AA547" s="347"/>
      <c r="AB547" s="347"/>
      <c r="AC547" s="347"/>
      <c r="AD547" s="347"/>
      <c r="AE547" s="347"/>
      <c r="AF547" s="347"/>
      <c r="AG547" s="347"/>
      <c r="AH547" s="347"/>
      <c r="AI547" s="347"/>
      <c r="AJ547" s="347"/>
      <c r="AK547" s="347"/>
      <c r="AL547" s="347"/>
      <c r="AM547" s="347"/>
      <c r="AN547" s="347"/>
      <c r="AO547" s="347"/>
      <c r="AP547" s="347"/>
      <c r="AQ547" s="347"/>
      <c r="AR547" s="347"/>
      <c r="AS547" s="347"/>
      <c r="AT547" s="347"/>
      <c r="AU547" s="347"/>
      <c r="AV547" s="347"/>
      <c r="AW547" s="347"/>
      <c r="AX547" s="390"/>
      <c r="AY547" s="386"/>
      <c r="AZ547" s="202"/>
      <c r="BA547" s="704"/>
      <c r="BB547" s="704"/>
      <c r="BC547" s="704"/>
      <c r="BD547" s="704"/>
      <c r="BE547" s="704"/>
      <c r="BF547" s="704"/>
      <c r="BG547" s="704"/>
      <c r="BH547" s="704"/>
      <c r="BI547" s="704"/>
      <c r="BJ547" s="704"/>
      <c r="BK547" s="704"/>
      <c r="BL547" s="704"/>
      <c r="BM547" s="704"/>
      <c r="BN547" s="704"/>
      <c r="BO547" s="704"/>
      <c r="BP547" s="704"/>
      <c r="BQ547" s="704"/>
      <c r="BR547" s="704"/>
      <c r="BS547" s="704"/>
      <c r="BT547" s="704"/>
      <c r="BU547" s="704"/>
      <c r="BV547" s="704"/>
      <c r="BW547" s="704"/>
      <c r="BX547" s="704"/>
      <c r="BY547" s="704"/>
      <c r="BZ547" s="704"/>
      <c r="CA547" s="704"/>
      <c r="CB547" s="704"/>
    </row>
    <row r="548" spans="1:80" s="314" customFormat="1" ht="15" customHeight="1" x14ac:dyDescent="0.2">
      <c r="A548" s="705"/>
      <c r="B548" s="705"/>
      <c r="C548" s="705"/>
      <c r="D548" s="705"/>
      <c r="E548" s="705"/>
      <c r="F548" s="705"/>
      <c r="G548" s="705"/>
      <c r="H548" s="705"/>
      <c r="I548" s="705"/>
      <c r="J548" s="705"/>
      <c r="K548" s="705"/>
      <c r="L548" s="705"/>
      <c r="M548" s="705"/>
      <c r="N548" s="705"/>
      <c r="O548" s="705"/>
      <c r="P548" s="705"/>
      <c r="Q548" s="705"/>
      <c r="R548" s="705"/>
      <c r="S548" s="705"/>
      <c r="T548" s="705"/>
      <c r="U548" s="705"/>
      <c r="V548" s="705"/>
      <c r="W548" s="347"/>
      <c r="X548" s="347"/>
      <c r="Y548" s="347"/>
      <c r="Z548" s="347"/>
      <c r="AA548" s="347"/>
      <c r="AB548" s="347"/>
      <c r="AC548" s="347"/>
      <c r="AD548" s="347"/>
      <c r="AE548" s="347"/>
      <c r="AF548" s="347"/>
      <c r="AG548" s="347"/>
      <c r="AH548" s="347"/>
      <c r="AI548" s="347"/>
      <c r="AJ548" s="347"/>
      <c r="AK548" s="347"/>
      <c r="AL548" s="347"/>
      <c r="AM548" s="347"/>
      <c r="AN548" s="347"/>
      <c r="AO548" s="347"/>
      <c r="AP548" s="347"/>
      <c r="AQ548" s="347"/>
      <c r="AR548" s="347"/>
      <c r="AS548" s="347"/>
      <c r="AT548" s="347"/>
      <c r="AU548" s="347"/>
      <c r="AV548" s="347"/>
      <c r="AW548" s="347"/>
      <c r="AX548" s="390"/>
      <c r="AY548" s="386"/>
      <c r="AZ548" s="202"/>
      <c r="BA548" s="704"/>
      <c r="BB548" s="704"/>
      <c r="BC548" s="704"/>
      <c r="BD548" s="704"/>
      <c r="BE548" s="704"/>
      <c r="BF548" s="704"/>
      <c r="BG548" s="704"/>
      <c r="BH548" s="704"/>
      <c r="BI548" s="704"/>
      <c r="BJ548" s="704"/>
      <c r="BK548" s="704"/>
      <c r="BL548" s="704"/>
      <c r="BM548" s="704"/>
      <c r="BN548" s="704"/>
      <c r="BO548" s="704"/>
      <c r="BP548" s="704"/>
      <c r="BQ548" s="704"/>
      <c r="BR548" s="704"/>
      <c r="BS548" s="704"/>
      <c r="BT548" s="704"/>
      <c r="BU548" s="704"/>
      <c r="BV548" s="704"/>
      <c r="BW548" s="704"/>
      <c r="BX548" s="704"/>
      <c r="BY548" s="704"/>
      <c r="BZ548" s="704"/>
      <c r="CA548" s="704"/>
      <c r="CB548" s="704"/>
    </row>
    <row r="549" spans="1:80" s="314" customFormat="1" ht="15" customHeight="1" x14ac:dyDescent="0.2">
      <c r="A549" s="705"/>
      <c r="B549" s="705"/>
      <c r="C549" s="705"/>
      <c r="D549" s="705"/>
      <c r="E549" s="705"/>
      <c r="F549" s="705"/>
      <c r="G549" s="705"/>
      <c r="H549" s="705"/>
      <c r="I549" s="705"/>
      <c r="J549" s="705"/>
      <c r="K549" s="705"/>
      <c r="L549" s="705"/>
      <c r="M549" s="705"/>
      <c r="N549" s="705"/>
      <c r="O549" s="705"/>
      <c r="P549" s="705"/>
      <c r="Q549" s="705"/>
      <c r="R549" s="705"/>
      <c r="S549" s="705"/>
      <c r="T549" s="705"/>
      <c r="U549" s="705"/>
      <c r="V549" s="705"/>
      <c r="W549" s="347"/>
      <c r="X549" s="347"/>
      <c r="Y549" s="347"/>
      <c r="Z549" s="347"/>
      <c r="AA549" s="347"/>
      <c r="AB549" s="347"/>
      <c r="AC549" s="347"/>
      <c r="AD549" s="347"/>
      <c r="AE549" s="347"/>
      <c r="AF549" s="347"/>
      <c r="AG549" s="347"/>
      <c r="AH549" s="347"/>
      <c r="AI549" s="347"/>
      <c r="AJ549" s="347"/>
      <c r="AK549" s="347"/>
      <c r="AL549" s="347"/>
      <c r="AM549" s="347"/>
      <c r="AN549" s="347"/>
      <c r="AO549" s="347"/>
      <c r="AP549" s="347"/>
      <c r="AQ549" s="347"/>
      <c r="AR549" s="347"/>
      <c r="AS549" s="347"/>
      <c r="AT549" s="347"/>
      <c r="AU549" s="347"/>
      <c r="AV549" s="347"/>
      <c r="AW549" s="347"/>
      <c r="AX549" s="390"/>
      <c r="AY549" s="386"/>
      <c r="AZ549" s="202"/>
      <c r="BA549" s="704"/>
      <c r="BB549" s="704"/>
      <c r="BC549" s="704"/>
      <c r="BD549" s="704"/>
      <c r="BE549" s="704"/>
      <c r="BF549" s="704"/>
      <c r="BG549" s="704"/>
      <c r="BH549" s="704"/>
      <c r="BI549" s="704"/>
      <c r="BJ549" s="704"/>
      <c r="BK549" s="704"/>
      <c r="BL549" s="704"/>
      <c r="BM549" s="704"/>
      <c r="BN549" s="704"/>
      <c r="BO549" s="704"/>
      <c r="BP549" s="704"/>
      <c r="BQ549" s="704"/>
      <c r="BR549" s="704"/>
      <c r="BS549" s="704"/>
      <c r="BT549" s="704"/>
      <c r="BU549" s="704"/>
      <c r="BV549" s="704"/>
      <c r="BW549" s="704"/>
      <c r="BX549" s="704"/>
      <c r="BY549" s="704"/>
      <c r="BZ549" s="704"/>
      <c r="CA549" s="704"/>
      <c r="CB549" s="704"/>
    </row>
    <row r="550" spans="1:80" s="314" customFormat="1" ht="15" customHeight="1" x14ac:dyDescent="0.2">
      <c r="A550" s="705"/>
      <c r="B550" s="705"/>
      <c r="C550" s="705"/>
      <c r="D550" s="705"/>
      <c r="E550" s="705"/>
      <c r="F550" s="705"/>
      <c r="G550" s="705"/>
      <c r="H550" s="705"/>
      <c r="I550" s="705"/>
      <c r="J550" s="705"/>
      <c r="K550" s="705"/>
      <c r="L550" s="705"/>
      <c r="M550" s="705"/>
      <c r="N550" s="705"/>
      <c r="O550" s="705"/>
      <c r="P550" s="705"/>
      <c r="Q550" s="705"/>
      <c r="R550" s="705"/>
      <c r="S550" s="705"/>
      <c r="T550" s="705"/>
      <c r="U550" s="705"/>
      <c r="V550" s="705"/>
      <c r="W550" s="347"/>
      <c r="X550" s="347"/>
      <c r="Y550" s="347"/>
      <c r="Z550" s="347"/>
      <c r="AA550" s="347"/>
      <c r="AB550" s="347"/>
      <c r="AC550" s="347"/>
      <c r="AD550" s="347"/>
      <c r="AE550" s="347"/>
      <c r="AF550" s="347"/>
      <c r="AG550" s="347"/>
      <c r="AH550" s="347"/>
      <c r="AI550" s="347"/>
      <c r="AJ550" s="347"/>
      <c r="AK550" s="347"/>
      <c r="AL550" s="347"/>
      <c r="AM550" s="347"/>
      <c r="AN550" s="347"/>
      <c r="AO550" s="347"/>
      <c r="AP550" s="347"/>
      <c r="AQ550" s="347"/>
      <c r="AR550" s="347"/>
      <c r="AS550" s="347"/>
      <c r="AT550" s="347"/>
      <c r="AU550" s="347"/>
      <c r="AV550" s="347"/>
      <c r="AW550" s="347"/>
      <c r="AX550" s="390"/>
      <c r="AY550" s="386"/>
      <c r="AZ550" s="202"/>
      <c r="BA550" s="704"/>
      <c r="BB550" s="704"/>
      <c r="BC550" s="704"/>
      <c r="BD550" s="704"/>
      <c r="BE550" s="704"/>
      <c r="BF550" s="704"/>
      <c r="BG550" s="704"/>
      <c r="BH550" s="704"/>
      <c r="BI550" s="704"/>
      <c r="BJ550" s="704"/>
      <c r="BK550" s="704"/>
      <c r="BL550" s="704"/>
      <c r="BM550" s="704"/>
      <c r="BN550" s="704"/>
      <c r="BO550" s="704"/>
      <c r="BP550" s="704"/>
      <c r="BQ550" s="704"/>
      <c r="BR550" s="704"/>
      <c r="BS550" s="704"/>
      <c r="BT550" s="704"/>
      <c r="BU550" s="704"/>
      <c r="BV550" s="704"/>
      <c r="BW550" s="704"/>
      <c r="BX550" s="704"/>
      <c r="BY550" s="704"/>
      <c r="BZ550" s="704"/>
      <c r="CA550" s="704"/>
      <c r="CB550" s="704"/>
    </row>
    <row r="551" spans="1:80" s="314" customFormat="1" ht="15" customHeight="1" x14ac:dyDescent="0.2">
      <c r="A551" s="705"/>
      <c r="B551" s="705"/>
      <c r="C551" s="705"/>
      <c r="D551" s="705"/>
      <c r="E551" s="705"/>
      <c r="F551" s="705"/>
      <c r="G551" s="705"/>
      <c r="H551" s="705"/>
      <c r="I551" s="705"/>
      <c r="J551" s="705"/>
      <c r="K551" s="705"/>
      <c r="L551" s="705"/>
      <c r="M551" s="705"/>
      <c r="N551" s="705"/>
      <c r="O551" s="705"/>
      <c r="P551" s="705"/>
      <c r="Q551" s="705"/>
      <c r="R551" s="705"/>
      <c r="S551" s="705"/>
      <c r="T551" s="705"/>
      <c r="U551" s="705"/>
      <c r="V551" s="705"/>
      <c r="W551" s="347"/>
      <c r="X551" s="347"/>
      <c r="Y551" s="347"/>
      <c r="Z551" s="347"/>
      <c r="AA551" s="347"/>
      <c r="AB551" s="347"/>
      <c r="AC551" s="347"/>
      <c r="AD551" s="347"/>
      <c r="AE551" s="347"/>
      <c r="AF551" s="347"/>
      <c r="AG551" s="347"/>
      <c r="AH551" s="347"/>
      <c r="AI551" s="347"/>
      <c r="AJ551" s="347"/>
      <c r="AK551" s="347"/>
      <c r="AL551" s="347"/>
      <c r="AM551" s="347"/>
      <c r="AN551" s="347"/>
      <c r="AO551" s="347"/>
      <c r="AP551" s="347"/>
      <c r="AQ551" s="347"/>
      <c r="AR551" s="347"/>
      <c r="AS551" s="347"/>
      <c r="AT551" s="347"/>
      <c r="AU551" s="347"/>
      <c r="AV551" s="347"/>
      <c r="AW551" s="347"/>
      <c r="AX551" s="390"/>
      <c r="AY551" s="386"/>
      <c r="AZ551" s="202"/>
      <c r="BA551" s="704"/>
      <c r="BB551" s="704"/>
      <c r="BC551" s="704"/>
      <c r="BD551" s="704"/>
      <c r="BE551" s="704"/>
      <c r="BF551" s="704"/>
      <c r="BG551" s="704"/>
      <c r="BH551" s="704"/>
      <c r="BI551" s="704"/>
      <c r="BJ551" s="704"/>
      <c r="BK551" s="704"/>
      <c r="BL551" s="704"/>
      <c r="BM551" s="704"/>
      <c r="BN551" s="704"/>
      <c r="BO551" s="704"/>
      <c r="BP551" s="704"/>
      <c r="BQ551" s="704"/>
      <c r="BR551" s="704"/>
      <c r="BS551" s="704"/>
      <c r="BT551" s="704"/>
      <c r="BU551" s="704"/>
      <c r="BV551" s="704"/>
      <c r="BW551" s="704"/>
      <c r="BX551" s="704"/>
      <c r="BY551" s="704"/>
      <c r="BZ551" s="704"/>
      <c r="CA551" s="704"/>
      <c r="CB551" s="704"/>
    </row>
    <row r="552" spans="1:80" s="314" customFormat="1" ht="15" customHeight="1" x14ac:dyDescent="0.2">
      <c r="A552" s="705"/>
      <c r="B552" s="705"/>
      <c r="C552" s="705"/>
      <c r="D552" s="705"/>
      <c r="E552" s="705"/>
      <c r="F552" s="705"/>
      <c r="G552" s="705"/>
      <c r="H552" s="705"/>
      <c r="I552" s="705"/>
      <c r="J552" s="705"/>
      <c r="K552" s="705"/>
      <c r="L552" s="705"/>
      <c r="M552" s="705"/>
      <c r="N552" s="705"/>
      <c r="O552" s="705"/>
      <c r="P552" s="705"/>
      <c r="Q552" s="705"/>
      <c r="R552" s="705"/>
      <c r="S552" s="705"/>
      <c r="T552" s="705"/>
      <c r="U552" s="705"/>
      <c r="V552" s="705"/>
      <c r="W552" s="347"/>
      <c r="X552" s="347"/>
      <c r="Y552" s="347"/>
      <c r="Z552" s="347"/>
      <c r="AA552" s="347"/>
      <c r="AB552" s="347"/>
      <c r="AC552" s="347"/>
      <c r="AD552" s="347"/>
      <c r="AE552" s="347"/>
      <c r="AF552" s="347"/>
      <c r="AG552" s="347"/>
      <c r="AH552" s="347"/>
      <c r="AI552" s="347"/>
      <c r="AJ552" s="347"/>
      <c r="AK552" s="347"/>
      <c r="AL552" s="347"/>
      <c r="AM552" s="347"/>
      <c r="AN552" s="347"/>
      <c r="AO552" s="347"/>
      <c r="AP552" s="347"/>
      <c r="AQ552" s="347"/>
      <c r="AR552" s="347"/>
      <c r="AS552" s="347"/>
      <c r="AT552" s="347"/>
      <c r="AU552" s="347"/>
      <c r="AV552" s="347"/>
      <c r="AW552" s="347"/>
      <c r="AX552" s="390"/>
      <c r="AY552" s="386"/>
      <c r="AZ552" s="202"/>
      <c r="BA552" s="704"/>
      <c r="BB552" s="704"/>
      <c r="BC552" s="704"/>
      <c r="BD552" s="704"/>
      <c r="BE552" s="704"/>
      <c r="BF552" s="704"/>
      <c r="BG552" s="704"/>
      <c r="BH552" s="704"/>
      <c r="BI552" s="704"/>
      <c r="BJ552" s="704"/>
      <c r="BK552" s="704"/>
      <c r="BL552" s="704"/>
      <c r="BM552" s="704"/>
      <c r="BN552" s="704"/>
      <c r="BO552" s="704"/>
      <c r="BP552" s="704"/>
      <c r="BQ552" s="704"/>
      <c r="BR552" s="704"/>
      <c r="BS552" s="704"/>
      <c r="BT552" s="704"/>
      <c r="BU552" s="704"/>
      <c r="BV552" s="704"/>
      <c r="BW552" s="704"/>
      <c r="BX552" s="704"/>
      <c r="BY552" s="704"/>
      <c r="BZ552" s="704"/>
      <c r="CA552" s="704"/>
      <c r="CB552" s="704"/>
    </row>
    <row r="553" spans="1:80" s="314" customFormat="1" ht="15" customHeight="1" x14ac:dyDescent="0.2">
      <c r="A553" s="705"/>
      <c r="B553" s="705"/>
      <c r="C553" s="705"/>
      <c r="D553" s="705"/>
      <c r="E553" s="705"/>
      <c r="F553" s="705"/>
      <c r="G553" s="705"/>
      <c r="H553" s="705"/>
      <c r="I553" s="705"/>
      <c r="J553" s="705"/>
      <c r="K553" s="705"/>
      <c r="L553" s="705"/>
      <c r="M553" s="705"/>
      <c r="N553" s="705"/>
      <c r="O553" s="705"/>
      <c r="P553" s="705"/>
      <c r="Q553" s="705"/>
      <c r="R553" s="705"/>
      <c r="S553" s="705"/>
      <c r="T553" s="705"/>
      <c r="U553" s="705"/>
      <c r="V553" s="705"/>
      <c r="W553" s="347"/>
      <c r="X553" s="347"/>
      <c r="Y553" s="347"/>
      <c r="Z553" s="347"/>
      <c r="AA553" s="347"/>
      <c r="AB553" s="347"/>
      <c r="AC553" s="347"/>
      <c r="AD553" s="347"/>
      <c r="AE553" s="347"/>
      <c r="AF553" s="347"/>
      <c r="AG553" s="347"/>
      <c r="AH553" s="347"/>
      <c r="AI553" s="347"/>
      <c r="AJ553" s="347"/>
      <c r="AK553" s="347"/>
      <c r="AL553" s="347"/>
      <c r="AM553" s="347"/>
      <c r="AN553" s="347"/>
      <c r="AO553" s="347"/>
      <c r="AP553" s="347"/>
      <c r="AQ553" s="347"/>
      <c r="AR553" s="347"/>
      <c r="AS553" s="347"/>
      <c r="AT553" s="347"/>
      <c r="AU553" s="347"/>
      <c r="AV553" s="347"/>
      <c r="AW553" s="347"/>
      <c r="AX553" s="390"/>
      <c r="AY553" s="386"/>
      <c r="AZ553" s="202"/>
      <c r="BA553" s="704"/>
      <c r="BB553" s="704"/>
      <c r="BC553" s="704"/>
      <c r="BD553" s="704"/>
      <c r="BE553" s="704"/>
      <c r="BF553" s="704"/>
      <c r="BG553" s="704"/>
      <c r="BH553" s="704"/>
      <c r="BI553" s="704"/>
      <c r="BJ553" s="704"/>
      <c r="BK553" s="704"/>
      <c r="BL553" s="704"/>
      <c r="BM553" s="704"/>
      <c r="BN553" s="704"/>
      <c r="BO553" s="704"/>
      <c r="BP553" s="704"/>
      <c r="BQ553" s="704"/>
      <c r="BR553" s="704"/>
      <c r="BS553" s="704"/>
      <c r="BT553" s="704"/>
      <c r="BU553" s="704"/>
      <c r="BV553" s="704"/>
      <c r="BW553" s="704"/>
      <c r="BX553" s="704"/>
      <c r="BY553" s="704"/>
      <c r="BZ553" s="704"/>
      <c r="CA553" s="704"/>
      <c r="CB553" s="704"/>
    </row>
    <row r="554" spans="1:80" s="314" customFormat="1" ht="15" customHeight="1" x14ac:dyDescent="0.2">
      <c r="A554" s="705"/>
      <c r="B554" s="705"/>
      <c r="C554" s="705"/>
      <c r="D554" s="705"/>
      <c r="E554" s="705"/>
      <c r="F554" s="705"/>
      <c r="G554" s="705"/>
      <c r="H554" s="705"/>
      <c r="I554" s="705"/>
      <c r="J554" s="705"/>
      <c r="K554" s="705"/>
      <c r="L554" s="705"/>
      <c r="M554" s="705"/>
      <c r="N554" s="705"/>
      <c r="O554" s="705"/>
      <c r="P554" s="705"/>
      <c r="Q554" s="705"/>
      <c r="R554" s="705"/>
      <c r="S554" s="705"/>
      <c r="T554" s="705"/>
      <c r="U554" s="705"/>
      <c r="V554" s="705"/>
      <c r="W554" s="347"/>
      <c r="X554" s="347"/>
      <c r="Y554" s="347"/>
      <c r="Z554" s="347"/>
      <c r="AA554" s="347"/>
      <c r="AB554" s="347"/>
      <c r="AC554" s="347"/>
      <c r="AD554" s="347"/>
      <c r="AE554" s="347"/>
      <c r="AF554" s="347"/>
      <c r="AG554" s="347"/>
      <c r="AH554" s="347"/>
      <c r="AI554" s="347"/>
      <c r="AJ554" s="347"/>
      <c r="AK554" s="347"/>
      <c r="AL554" s="347"/>
      <c r="AM554" s="347"/>
      <c r="AN554" s="347"/>
      <c r="AO554" s="347"/>
      <c r="AP554" s="347"/>
      <c r="AQ554" s="347"/>
      <c r="AR554" s="347"/>
      <c r="AS554" s="347"/>
      <c r="AT554" s="347"/>
      <c r="AU554" s="347"/>
      <c r="AV554" s="347"/>
      <c r="AW554" s="347"/>
      <c r="AX554" s="390"/>
      <c r="AY554" s="386"/>
      <c r="AZ554" s="202"/>
      <c r="BA554" s="704"/>
      <c r="BB554" s="704"/>
      <c r="BC554" s="704"/>
      <c r="BD554" s="704"/>
      <c r="BE554" s="704"/>
      <c r="BF554" s="704"/>
      <c r="BG554" s="704"/>
      <c r="BH554" s="704"/>
      <c r="BI554" s="704"/>
      <c r="BJ554" s="704"/>
      <c r="BK554" s="704"/>
      <c r="BL554" s="704"/>
      <c r="BM554" s="704"/>
      <c r="BN554" s="704"/>
      <c r="BO554" s="704"/>
      <c r="BP554" s="704"/>
      <c r="BQ554" s="704"/>
      <c r="BR554" s="704"/>
      <c r="BS554" s="704"/>
      <c r="BT554" s="704"/>
      <c r="BU554" s="704"/>
      <c r="BV554" s="704"/>
      <c r="BW554" s="704"/>
      <c r="BX554" s="704"/>
      <c r="BY554" s="704"/>
      <c r="BZ554" s="704"/>
      <c r="CA554" s="704"/>
      <c r="CB554" s="704"/>
    </row>
    <row r="555" spans="1:80" s="314" customFormat="1" ht="15" customHeight="1" x14ac:dyDescent="0.2">
      <c r="A555" s="705"/>
      <c r="B555" s="705"/>
      <c r="C555" s="705"/>
      <c r="D555" s="705"/>
      <c r="E555" s="705"/>
      <c r="F555" s="705"/>
      <c r="G555" s="705"/>
      <c r="H555" s="705"/>
      <c r="I555" s="705"/>
      <c r="J555" s="705"/>
      <c r="K555" s="705"/>
      <c r="L555" s="705"/>
      <c r="M555" s="705"/>
      <c r="N555" s="705"/>
      <c r="O555" s="705"/>
      <c r="P555" s="705"/>
      <c r="Q555" s="705"/>
      <c r="R555" s="705"/>
      <c r="S555" s="705"/>
      <c r="T555" s="705"/>
      <c r="U555" s="705"/>
      <c r="V555" s="705"/>
      <c r="W555" s="347"/>
      <c r="X555" s="347"/>
      <c r="Y555" s="347"/>
      <c r="Z555" s="347"/>
      <c r="AA555" s="347"/>
      <c r="AB555" s="347"/>
      <c r="AC555" s="347"/>
      <c r="AD555" s="347"/>
      <c r="AE555" s="347"/>
      <c r="AF555" s="347"/>
      <c r="AG555" s="347"/>
      <c r="AH555" s="347"/>
      <c r="AI555" s="347"/>
      <c r="AJ555" s="347"/>
      <c r="AK555" s="347"/>
      <c r="AL555" s="347"/>
      <c r="AM555" s="347"/>
      <c r="AN555" s="347"/>
      <c r="AO555" s="347"/>
      <c r="AP555" s="347"/>
      <c r="AQ555" s="347"/>
      <c r="AR555" s="347"/>
      <c r="AS555" s="347"/>
      <c r="AT555" s="347"/>
      <c r="AU555" s="347"/>
      <c r="AV555" s="347"/>
      <c r="AW555" s="347"/>
      <c r="AX555" s="390"/>
      <c r="AY555" s="386"/>
      <c r="AZ555" s="202"/>
      <c r="BA555" s="704"/>
      <c r="BB555" s="704"/>
      <c r="BC555" s="704"/>
      <c r="BD555" s="704"/>
      <c r="BE555" s="704"/>
      <c r="BF555" s="704"/>
      <c r="BG555" s="704"/>
      <c r="BH555" s="704"/>
      <c r="BI555" s="704"/>
      <c r="BJ555" s="704"/>
      <c r="BK555" s="704"/>
      <c r="BL555" s="704"/>
      <c r="BM555" s="704"/>
      <c r="BN555" s="704"/>
      <c r="BO555" s="704"/>
      <c r="BP555" s="704"/>
      <c r="BQ555" s="704"/>
      <c r="BR555" s="704"/>
      <c r="BS555" s="704"/>
      <c r="BT555" s="704"/>
      <c r="BU555" s="704"/>
      <c r="BV555" s="704"/>
      <c r="BW555" s="704"/>
      <c r="BX555" s="704"/>
      <c r="BY555" s="704"/>
      <c r="BZ555" s="704"/>
      <c r="CA555" s="704"/>
      <c r="CB555" s="704"/>
    </row>
    <row r="556" spans="1:80" s="314" customFormat="1" ht="15" customHeight="1" x14ac:dyDescent="0.2">
      <c r="A556" s="705"/>
      <c r="B556" s="705"/>
      <c r="C556" s="705"/>
      <c r="D556" s="705"/>
      <c r="E556" s="705"/>
      <c r="F556" s="705"/>
      <c r="G556" s="705"/>
      <c r="H556" s="705"/>
      <c r="I556" s="705"/>
      <c r="J556" s="705"/>
      <c r="K556" s="705"/>
      <c r="L556" s="705"/>
      <c r="M556" s="705"/>
      <c r="N556" s="705"/>
      <c r="O556" s="705"/>
      <c r="P556" s="705"/>
      <c r="Q556" s="705"/>
      <c r="R556" s="705"/>
      <c r="S556" s="705"/>
      <c r="T556" s="705"/>
      <c r="U556" s="705"/>
      <c r="V556" s="705"/>
      <c r="W556" s="347"/>
      <c r="X556" s="347"/>
      <c r="Y556" s="347"/>
      <c r="Z556" s="347"/>
      <c r="AA556" s="347"/>
      <c r="AB556" s="347"/>
      <c r="AC556" s="347"/>
      <c r="AD556" s="347"/>
      <c r="AE556" s="347"/>
      <c r="AF556" s="347"/>
      <c r="AG556" s="347"/>
      <c r="AH556" s="347"/>
      <c r="AI556" s="347"/>
      <c r="AJ556" s="347"/>
      <c r="AK556" s="347"/>
      <c r="AL556" s="347"/>
      <c r="AM556" s="347"/>
      <c r="AN556" s="347"/>
      <c r="AO556" s="347"/>
      <c r="AP556" s="347"/>
      <c r="AQ556" s="347"/>
      <c r="AR556" s="347"/>
      <c r="AS556" s="347"/>
      <c r="AT556" s="347"/>
      <c r="AU556" s="347"/>
      <c r="AV556" s="347"/>
      <c r="AW556" s="347"/>
      <c r="AX556" s="390"/>
      <c r="AY556" s="386"/>
      <c r="AZ556" s="202"/>
      <c r="BA556" s="704"/>
      <c r="BB556" s="704"/>
      <c r="BC556" s="704"/>
      <c r="BD556" s="704"/>
      <c r="BE556" s="704"/>
      <c r="BF556" s="704"/>
      <c r="BG556" s="704"/>
      <c r="BH556" s="704"/>
      <c r="BI556" s="704"/>
      <c r="BJ556" s="704"/>
      <c r="BK556" s="704"/>
      <c r="BL556" s="704"/>
      <c r="BM556" s="704"/>
      <c r="BN556" s="704"/>
      <c r="BO556" s="704"/>
      <c r="BP556" s="704"/>
      <c r="BQ556" s="704"/>
      <c r="BR556" s="704"/>
      <c r="BS556" s="704"/>
      <c r="BT556" s="704"/>
      <c r="BU556" s="704"/>
      <c r="BV556" s="704"/>
      <c r="BW556" s="704"/>
      <c r="BX556" s="704"/>
      <c r="BY556" s="704"/>
      <c r="BZ556" s="704"/>
      <c r="CA556" s="704"/>
      <c r="CB556" s="704"/>
    </row>
    <row r="557" spans="1:80" s="314" customFormat="1" ht="15" customHeight="1" x14ac:dyDescent="0.2">
      <c r="A557" s="705"/>
      <c r="B557" s="705"/>
      <c r="C557" s="705"/>
      <c r="D557" s="705"/>
      <c r="E557" s="705"/>
      <c r="F557" s="705"/>
      <c r="G557" s="705"/>
      <c r="H557" s="705"/>
      <c r="I557" s="705"/>
      <c r="J557" s="705"/>
      <c r="K557" s="705"/>
      <c r="L557" s="705"/>
      <c r="M557" s="705"/>
      <c r="N557" s="705"/>
      <c r="O557" s="705"/>
      <c r="P557" s="705"/>
      <c r="Q557" s="705"/>
      <c r="R557" s="705"/>
      <c r="S557" s="705"/>
      <c r="T557" s="705"/>
      <c r="U557" s="705"/>
      <c r="V557" s="705"/>
      <c r="W557" s="347"/>
      <c r="X557" s="347"/>
      <c r="Y557" s="347"/>
      <c r="Z557" s="347"/>
      <c r="AA557" s="347"/>
      <c r="AB557" s="347"/>
      <c r="AC557" s="347"/>
      <c r="AD557" s="347"/>
      <c r="AE557" s="347"/>
      <c r="AF557" s="347"/>
      <c r="AG557" s="347"/>
      <c r="AH557" s="347"/>
      <c r="AI557" s="347"/>
      <c r="AJ557" s="347"/>
      <c r="AK557" s="347"/>
      <c r="AL557" s="347"/>
      <c r="AM557" s="347"/>
      <c r="AN557" s="347"/>
      <c r="AO557" s="347"/>
      <c r="AP557" s="347"/>
      <c r="AQ557" s="347"/>
      <c r="AR557" s="347"/>
      <c r="AS557" s="347"/>
      <c r="AT557" s="347"/>
      <c r="AU557" s="347"/>
      <c r="AV557" s="347"/>
      <c r="AW557" s="347"/>
      <c r="AX557" s="390"/>
      <c r="AY557" s="386"/>
      <c r="AZ557" s="202"/>
      <c r="BA557" s="704"/>
      <c r="BB557" s="704"/>
      <c r="BC557" s="704"/>
      <c r="BD557" s="704"/>
      <c r="BE557" s="704"/>
      <c r="BF557" s="704"/>
      <c r="BG557" s="704"/>
      <c r="BH557" s="704"/>
      <c r="BI557" s="704"/>
      <c r="BJ557" s="704"/>
      <c r="BK557" s="704"/>
      <c r="BL557" s="704"/>
      <c r="BM557" s="704"/>
      <c r="BN557" s="704"/>
      <c r="BO557" s="704"/>
      <c r="BP557" s="704"/>
      <c r="BQ557" s="704"/>
      <c r="BR557" s="704"/>
      <c r="BS557" s="704"/>
      <c r="BT557" s="704"/>
      <c r="BU557" s="704"/>
      <c r="BV557" s="704"/>
      <c r="BW557" s="704"/>
      <c r="BX557" s="704"/>
      <c r="BY557" s="704"/>
      <c r="BZ557" s="704"/>
      <c r="CA557" s="704"/>
      <c r="CB557" s="704"/>
    </row>
    <row r="558" spans="1:80" s="314" customFormat="1" ht="15" customHeight="1" x14ac:dyDescent="0.2">
      <c r="A558" s="705"/>
      <c r="B558" s="705"/>
      <c r="C558" s="705"/>
      <c r="D558" s="705"/>
      <c r="E558" s="705"/>
      <c r="F558" s="705"/>
      <c r="G558" s="705"/>
      <c r="H558" s="705"/>
      <c r="I558" s="705"/>
      <c r="J558" s="705"/>
      <c r="K558" s="705"/>
      <c r="L558" s="705"/>
      <c r="M558" s="705"/>
      <c r="N558" s="705"/>
      <c r="O558" s="705"/>
      <c r="P558" s="705"/>
      <c r="Q558" s="705"/>
      <c r="R558" s="705"/>
      <c r="S558" s="705"/>
      <c r="T558" s="705"/>
      <c r="U558" s="705"/>
      <c r="V558" s="705"/>
      <c r="W558" s="347"/>
      <c r="X558" s="347"/>
      <c r="Y558" s="347"/>
      <c r="Z558" s="347"/>
      <c r="AA558" s="347"/>
      <c r="AB558" s="347"/>
      <c r="AC558" s="347"/>
      <c r="AD558" s="347"/>
      <c r="AE558" s="347"/>
      <c r="AF558" s="347"/>
      <c r="AG558" s="347"/>
      <c r="AH558" s="347"/>
      <c r="AI558" s="347"/>
      <c r="AJ558" s="347"/>
      <c r="AK558" s="347"/>
      <c r="AL558" s="347"/>
      <c r="AM558" s="347"/>
      <c r="AN558" s="347"/>
      <c r="AO558" s="347"/>
      <c r="AP558" s="347"/>
      <c r="AQ558" s="347"/>
      <c r="AR558" s="347"/>
      <c r="AS558" s="347"/>
      <c r="AT558" s="347"/>
      <c r="AU558" s="347"/>
      <c r="AV558" s="347"/>
      <c r="AW558" s="347"/>
      <c r="AX558" s="390"/>
      <c r="AY558" s="386"/>
      <c r="AZ558" s="202"/>
      <c r="BA558" s="704"/>
      <c r="BB558" s="704"/>
      <c r="BC558" s="704"/>
      <c r="BD558" s="704"/>
      <c r="BE558" s="704"/>
      <c r="BF558" s="704"/>
      <c r="BG558" s="704"/>
      <c r="BH558" s="704"/>
      <c r="BI558" s="704"/>
      <c r="BJ558" s="704"/>
      <c r="BK558" s="704"/>
      <c r="BL558" s="704"/>
      <c r="BM558" s="704"/>
      <c r="BN558" s="704"/>
      <c r="BO558" s="704"/>
      <c r="BP558" s="704"/>
      <c r="BQ558" s="704"/>
      <c r="BR558" s="704"/>
      <c r="BS558" s="704"/>
      <c r="BT558" s="704"/>
      <c r="BU558" s="704"/>
      <c r="BV558" s="704"/>
      <c r="BW558" s="704"/>
      <c r="BX558" s="704"/>
      <c r="BY558" s="704"/>
      <c r="BZ558" s="704"/>
      <c r="CA558" s="704"/>
      <c r="CB558" s="704"/>
    </row>
    <row r="559" spans="1:80" s="314" customFormat="1" ht="15" customHeight="1" x14ac:dyDescent="0.2">
      <c r="A559" s="705"/>
      <c r="B559" s="705"/>
      <c r="C559" s="705"/>
      <c r="D559" s="705"/>
      <c r="E559" s="705"/>
      <c r="F559" s="705"/>
      <c r="G559" s="705"/>
      <c r="H559" s="705"/>
      <c r="I559" s="705"/>
      <c r="J559" s="705"/>
      <c r="K559" s="705"/>
      <c r="L559" s="705"/>
      <c r="M559" s="705"/>
      <c r="N559" s="705"/>
      <c r="O559" s="705"/>
      <c r="P559" s="705"/>
      <c r="Q559" s="705"/>
      <c r="R559" s="705"/>
      <c r="S559" s="705"/>
      <c r="T559" s="705"/>
      <c r="U559" s="705"/>
      <c r="V559" s="705"/>
      <c r="W559" s="347"/>
      <c r="X559" s="347"/>
      <c r="Y559" s="347"/>
      <c r="Z559" s="347"/>
      <c r="AA559" s="347"/>
      <c r="AB559" s="347"/>
      <c r="AC559" s="347"/>
      <c r="AD559" s="347"/>
      <c r="AE559" s="347"/>
      <c r="AF559" s="347"/>
      <c r="AG559" s="347"/>
      <c r="AH559" s="347"/>
      <c r="AI559" s="347"/>
      <c r="AJ559" s="347"/>
      <c r="AK559" s="347"/>
      <c r="AL559" s="347"/>
      <c r="AM559" s="347"/>
      <c r="AN559" s="347"/>
      <c r="AO559" s="347"/>
      <c r="AP559" s="347"/>
      <c r="AQ559" s="347"/>
      <c r="AR559" s="347"/>
      <c r="AS559" s="347"/>
      <c r="AT559" s="347"/>
      <c r="AU559" s="347"/>
      <c r="AV559" s="347"/>
      <c r="AW559" s="347"/>
      <c r="AX559" s="390"/>
      <c r="AY559" s="386"/>
      <c r="AZ559" s="202"/>
      <c r="BA559" s="704"/>
      <c r="BB559" s="704"/>
      <c r="BC559" s="704"/>
      <c r="BD559" s="704"/>
      <c r="BE559" s="704"/>
      <c r="BF559" s="704"/>
      <c r="BG559" s="704"/>
      <c r="BH559" s="704"/>
      <c r="BI559" s="704"/>
      <c r="BJ559" s="704"/>
      <c r="BK559" s="704"/>
      <c r="BL559" s="704"/>
      <c r="BM559" s="704"/>
      <c r="BN559" s="704"/>
      <c r="BO559" s="704"/>
      <c r="BP559" s="704"/>
      <c r="BQ559" s="704"/>
      <c r="BR559" s="704"/>
      <c r="BS559" s="704"/>
      <c r="BT559" s="704"/>
      <c r="BU559" s="704"/>
      <c r="BV559" s="704"/>
      <c r="BW559" s="704"/>
      <c r="BX559" s="704"/>
      <c r="BY559" s="704"/>
      <c r="BZ559" s="704"/>
      <c r="CA559" s="704"/>
      <c r="CB559" s="704"/>
    </row>
    <row r="560" spans="1:80" s="314" customFormat="1" ht="15" customHeight="1" x14ac:dyDescent="0.2">
      <c r="A560" s="705"/>
      <c r="B560" s="705"/>
      <c r="C560" s="705"/>
      <c r="D560" s="705"/>
      <c r="E560" s="705"/>
      <c r="F560" s="705"/>
      <c r="G560" s="705"/>
      <c r="H560" s="705"/>
      <c r="I560" s="705"/>
      <c r="J560" s="705"/>
      <c r="K560" s="705"/>
      <c r="L560" s="705"/>
      <c r="M560" s="705"/>
      <c r="N560" s="705"/>
      <c r="O560" s="705"/>
      <c r="P560" s="705"/>
      <c r="Q560" s="705"/>
      <c r="R560" s="705"/>
      <c r="S560" s="705"/>
      <c r="T560" s="705"/>
      <c r="U560" s="705"/>
      <c r="V560" s="705"/>
      <c r="W560" s="347"/>
      <c r="X560" s="347"/>
      <c r="Y560" s="347"/>
      <c r="Z560" s="347"/>
      <c r="AA560" s="347"/>
      <c r="AB560" s="347"/>
      <c r="AC560" s="347"/>
      <c r="AD560" s="347"/>
      <c r="AE560" s="347"/>
      <c r="AF560" s="347"/>
      <c r="AG560" s="347"/>
      <c r="AH560" s="347"/>
      <c r="AI560" s="347"/>
      <c r="AJ560" s="347"/>
      <c r="AK560" s="347"/>
      <c r="AL560" s="347"/>
      <c r="AM560" s="347"/>
      <c r="AN560" s="347"/>
      <c r="AO560" s="347"/>
      <c r="AP560" s="347"/>
      <c r="AQ560" s="347"/>
      <c r="AR560" s="347"/>
      <c r="AS560" s="347"/>
      <c r="AT560" s="347"/>
      <c r="AU560" s="347"/>
      <c r="AV560" s="347"/>
      <c r="AW560" s="347"/>
      <c r="AX560" s="390"/>
      <c r="AY560" s="386"/>
      <c r="AZ560" s="202"/>
      <c r="BA560" s="704"/>
      <c r="BB560" s="704"/>
      <c r="BC560" s="704"/>
      <c r="BD560" s="704"/>
      <c r="BE560" s="704"/>
      <c r="BF560" s="704"/>
      <c r="BG560" s="704"/>
      <c r="BH560" s="704"/>
      <c r="BI560" s="704"/>
      <c r="BJ560" s="704"/>
      <c r="BK560" s="704"/>
      <c r="BL560" s="704"/>
      <c r="BM560" s="704"/>
      <c r="BN560" s="704"/>
      <c r="BO560" s="704"/>
      <c r="BP560" s="704"/>
      <c r="BQ560" s="704"/>
      <c r="BR560" s="704"/>
      <c r="BS560" s="704"/>
      <c r="BT560" s="704"/>
      <c r="BU560" s="704"/>
      <c r="BV560" s="704"/>
      <c r="BW560" s="704"/>
      <c r="BX560" s="704"/>
      <c r="BY560" s="704"/>
      <c r="BZ560" s="704"/>
      <c r="CA560" s="704"/>
      <c r="CB560" s="704"/>
    </row>
    <row r="561" spans="1:80" s="314" customFormat="1" ht="15" customHeight="1" x14ac:dyDescent="0.2">
      <c r="A561" s="705"/>
      <c r="B561" s="705"/>
      <c r="C561" s="705"/>
      <c r="D561" s="705"/>
      <c r="E561" s="705"/>
      <c r="F561" s="705"/>
      <c r="G561" s="705"/>
      <c r="H561" s="705"/>
      <c r="I561" s="705"/>
      <c r="J561" s="705"/>
      <c r="K561" s="705"/>
      <c r="L561" s="705"/>
      <c r="M561" s="705"/>
      <c r="N561" s="705"/>
      <c r="O561" s="705"/>
      <c r="P561" s="705"/>
      <c r="Q561" s="705"/>
      <c r="R561" s="705"/>
      <c r="S561" s="705"/>
      <c r="T561" s="705"/>
      <c r="U561" s="705"/>
      <c r="V561" s="705"/>
      <c r="W561" s="347"/>
      <c r="X561" s="347"/>
      <c r="Y561" s="347"/>
      <c r="Z561" s="347"/>
      <c r="AA561" s="347"/>
      <c r="AB561" s="347"/>
      <c r="AC561" s="347"/>
      <c r="AD561" s="347"/>
      <c r="AE561" s="347"/>
      <c r="AF561" s="347"/>
      <c r="AG561" s="347"/>
      <c r="AH561" s="347"/>
      <c r="AI561" s="347"/>
      <c r="AJ561" s="347"/>
      <c r="AK561" s="347"/>
      <c r="AL561" s="347"/>
      <c r="AM561" s="347"/>
      <c r="AN561" s="347"/>
      <c r="AO561" s="347"/>
      <c r="AP561" s="347"/>
      <c r="AQ561" s="347"/>
      <c r="AR561" s="347"/>
      <c r="AS561" s="347"/>
      <c r="AT561" s="347"/>
      <c r="AU561" s="347"/>
      <c r="AV561" s="347"/>
      <c r="AW561" s="347"/>
      <c r="AX561" s="390"/>
      <c r="AY561" s="386"/>
      <c r="AZ561" s="202"/>
      <c r="BA561" s="704"/>
      <c r="BB561" s="704"/>
      <c r="BC561" s="704"/>
      <c r="BD561" s="704"/>
      <c r="BE561" s="704"/>
      <c r="BF561" s="704"/>
      <c r="BG561" s="704"/>
      <c r="BH561" s="704"/>
      <c r="BI561" s="704"/>
      <c r="BJ561" s="704"/>
      <c r="BK561" s="704"/>
      <c r="BL561" s="704"/>
      <c r="BM561" s="704"/>
      <c r="BN561" s="704"/>
      <c r="BO561" s="704"/>
      <c r="BP561" s="704"/>
      <c r="BQ561" s="704"/>
      <c r="BR561" s="704"/>
      <c r="BS561" s="704"/>
      <c r="BT561" s="704"/>
      <c r="BU561" s="704"/>
      <c r="BV561" s="704"/>
      <c r="BW561" s="704"/>
      <c r="BX561" s="704"/>
      <c r="BY561" s="704"/>
      <c r="BZ561" s="704"/>
      <c r="CA561" s="704"/>
      <c r="CB561" s="704"/>
    </row>
    <row r="562" spans="1:80" s="314" customFormat="1" ht="15" customHeight="1" x14ac:dyDescent="0.2">
      <c r="A562" s="705"/>
      <c r="B562" s="705"/>
      <c r="C562" s="705"/>
      <c r="D562" s="705"/>
      <c r="E562" s="705"/>
      <c r="F562" s="705"/>
      <c r="G562" s="705"/>
      <c r="H562" s="705"/>
      <c r="I562" s="705"/>
      <c r="J562" s="705"/>
      <c r="K562" s="705"/>
      <c r="L562" s="705"/>
      <c r="M562" s="705"/>
      <c r="N562" s="705"/>
      <c r="O562" s="705"/>
      <c r="P562" s="705"/>
      <c r="Q562" s="705"/>
      <c r="R562" s="705"/>
      <c r="S562" s="705"/>
      <c r="T562" s="705"/>
      <c r="U562" s="705"/>
      <c r="V562" s="705"/>
      <c r="W562" s="347"/>
      <c r="X562" s="347"/>
      <c r="Y562" s="347"/>
      <c r="Z562" s="347"/>
      <c r="AA562" s="347"/>
      <c r="AB562" s="347"/>
      <c r="AC562" s="347"/>
      <c r="AD562" s="347"/>
      <c r="AE562" s="347"/>
      <c r="AF562" s="347"/>
      <c r="AG562" s="347"/>
      <c r="AH562" s="347"/>
      <c r="AI562" s="347"/>
      <c r="AJ562" s="347"/>
      <c r="AK562" s="347"/>
      <c r="AL562" s="347"/>
      <c r="AM562" s="347"/>
      <c r="AN562" s="347"/>
      <c r="AO562" s="347"/>
      <c r="AP562" s="347"/>
      <c r="AQ562" s="347"/>
      <c r="AR562" s="347"/>
      <c r="AS562" s="347"/>
      <c r="AT562" s="347"/>
      <c r="AU562" s="347"/>
      <c r="AV562" s="347"/>
      <c r="AW562" s="347"/>
      <c r="AX562" s="390"/>
      <c r="AY562" s="386"/>
      <c r="AZ562" s="202"/>
      <c r="BA562" s="704"/>
      <c r="BB562" s="704"/>
      <c r="BC562" s="704"/>
      <c r="BD562" s="704"/>
      <c r="BE562" s="704"/>
      <c r="BF562" s="704"/>
      <c r="BG562" s="704"/>
      <c r="BH562" s="704"/>
      <c r="BI562" s="704"/>
      <c r="BJ562" s="704"/>
      <c r="BK562" s="704"/>
      <c r="BL562" s="704"/>
      <c r="BM562" s="704"/>
      <c r="BN562" s="704"/>
      <c r="BO562" s="704"/>
      <c r="BP562" s="704"/>
      <c r="BQ562" s="704"/>
      <c r="BR562" s="704"/>
      <c r="BS562" s="704"/>
      <c r="BT562" s="704"/>
      <c r="BU562" s="704"/>
      <c r="BV562" s="704"/>
      <c r="BW562" s="704"/>
      <c r="BX562" s="704"/>
      <c r="BY562" s="704"/>
      <c r="BZ562" s="704"/>
      <c r="CA562" s="704"/>
      <c r="CB562" s="704"/>
    </row>
    <row r="563" spans="1:80" s="314" customFormat="1" ht="15" customHeight="1" x14ac:dyDescent="0.2">
      <c r="A563" s="705"/>
      <c r="B563" s="705"/>
      <c r="C563" s="705"/>
      <c r="D563" s="705"/>
      <c r="E563" s="705"/>
      <c r="F563" s="705"/>
      <c r="G563" s="705"/>
      <c r="H563" s="705"/>
      <c r="I563" s="705"/>
      <c r="J563" s="705"/>
      <c r="K563" s="705"/>
      <c r="L563" s="705"/>
      <c r="M563" s="705"/>
      <c r="N563" s="705"/>
      <c r="O563" s="705"/>
      <c r="P563" s="705"/>
      <c r="Q563" s="705"/>
      <c r="R563" s="705"/>
      <c r="S563" s="705"/>
      <c r="T563" s="705"/>
      <c r="U563" s="705"/>
      <c r="V563" s="705"/>
      <c r="W563" s="347"/>
      <c r="X563" s="347"/>
      <c r="Y563" s="347"/>
      <c r="Z563" s="347"/>
      <c r="AA563" s="347"/>
      <c r="AB563" s="347"/>
      <c r="AC563" s="347"/>
      <c r="AD563" s="347"/>
      <c r="AE563" s="347"/>
      <c r="AF563" s="347"/>
      <c r="AG563" s="347"/>
      <c r="AH563" s="347"/>
      <c r="AI563" s="347"/>
      <c r="AJ563" s="347"/>
      <c r="AK563" s="347"/>
      <c r="AL563" s="347"/>
      <c r="AM563" s="347"/>
      <c r="AN563" s="347"/>
      <c r="AO563" s="347"/>
      <c r="AP563" s="347"/>
      <c r="AQ563" s="347"/>
      <c r="AR563" s="347"/>
      <c r="AS563" s="347"/>
      <c r="AT563" s="347"/>
      <c r="AU563" s="347"/>
      <c r="AV563" s="347"/>
      <c r="AW563" s="347"/>
      <c r="AX563" s="390"/>
      <c r="AY563" s="386"/>
      <c r="AZ563" s="202"/>
      <c r="BA563" s="704"/>
      <c r="BB563" s="704"/>
      <c r="BC563" s="704"/>
      <c r="BD563" s="704"/>
      <c r="BE563" s="704"/>
      <c r="BF563" s="704"/>
      <c r="BG563" s="704"/>
      <c r="BH563" s="704"/>
      <c r="BI563" s="704"/>
      <c r="BJ563" s="704"/>
      <c r="BK563" s="704"/>
      <c r="BL563" s="704"/>
      <c r="BM563" s="704"/>
      <c r="BN563" s="704"/>
      <c r="BO563" s="704"/>
      <c r="BP563" s="704"/>
      <c r="BQ563" s="704"/>
      <c r="BR563" s="704"/>
      <c r="BS563" s="704"/>
      <c r="BT563" s="704"/>
      <c r="BU563" s="704"/>
      <c r="BV563" s="704"/>
      <c r="BW563" s="704"/>
      <c r="BX563" s="704"/>
      <c r="BY563" s="704"/>
      <c r="BZ563" s="704"/>
      <c r="CA563" s="704"/>
      <c r="CB563" s="704"/>
    </row>
    <row r="564" spans="1:80" s="314" customFormat="1" ht="15" customHeight="1" x14ac:dyDescent="0.2">
      <c r="A564" s="705"/>
      <c r="B564" s="705"/>
      <c r="C564" s="705"/>
      <c r="D564" s="705"/>
      <c r="E564" s="705"/>
      <c r="F564" s="705"/>
      <c r="G564" s="705"/>
      <c r="H564" s="705"/>
      <c r="I564" s="705"/>
      <c r="J564" s="705"/>
      <c r="K564" s="705"/>
      <c r="L564" s="705"/>
      <c r="M564" s="705"/>
      <c r="N564" s="705"/>
      <c r="O564" s="705"/>
      <c r="P564" s="705"/>
      <c r="Q564" s="705"/>
      <c r="R564" s="705"/>
      <c r="S564" s="705"/>
      <c r="T564" s="705"/>
      <c r="U564" s="705"/>
      <c r="V564" s="705"/>
      <c r="W564" s="347"/>
      <c r="X564" s="347"/>
      <c r="Y564" s="347"/>
      <c r="Z564" s="347"/>
      <c r="AA564" s="347"/>
      <c r="AB564" s="347"/>
      <c r="AC564" s="347"/>
      <c r="AD564" s="347"/>
      <c r="AE564" s="347"/>
      <c r="AF564" s="347"/>
      <c r="AG564" s="347"/>
      <c r="AH564" s="347"/>
      <c r="AI564" s="347"/>
      <c r="AJ564" s="347"/>
      <c r="AK564" s="347"/>
      <c r="AL564" s="347"/>
      <c r="AM564" s="347"/>
      <c r="AN564" s="347"/>
      <c r="AO564" s="347"/>
      <c r="AP564" s="347"/>
      <c r="AQ564" s="347"/>
      <c r="AR564" s="347"/>
      <c r="AS564" s="347"/>
      <c r="AT564" s="347"/>
      <c r="AU564" s="347"/>
      <c r="AV564" s="347"/>
      <c r="AW564" s="347"/>
      <c r="AX564" s="390"/>
      <c r="AY564" s="386"/>
      <c r="AZ564" s="202"/>
      <c r="BA564" s="704"/>
      <c r="BB564" s="704"/>
      <c r="BC564" s="704"/>
      <c r="BD564" s="704"/>
      <c r="BE564" s="704"/>
      <c r="BF564" s="704"/>
      <c r="BG564" s="704"/>
      <c r="BH564" s="704"/>
      <c r="BI564" s="704"/>
      <c r="BJ564" s="704"/>
      <c r="BK564" s="704"/>
      <c r="BL564" s="704"/>
      <c r="BM564" s="704"/>
      <c r="BN564" s="704"/>
      <c r="BO564" s="704"/>
      <c r="BP564" s="704"/>
      <c r="BQ564" s="704"/>
      <c r="BR564" s="704"/>
      <c r="BS564" s="704"/>
      <c r="BT564" s="704"/>
      <c r="BU564" s="704"/>
      <c r="BV564" s="704"/>
      <c r="BW564" s="704"/>
      <c r="BX564" s="704"/>
      <c r="BY564" s="704"/>
      <c r="BZ564" s="704"/>
      <c r="CA564" s="704"/>
      <c r="CB564" s="704"/>
    </row>
    <row r="565" spans="1:80" s="314" customFormat="1" ht="15" customHeight="1" x14ac:dyDescent="0.2">
      <c r="A565" s="705"/>
      <c r="B565" s="705"/>
      <c r="C565" s="705"/>
      <c r="D565" s="705"/>
      <c r="E565" s="705"/>
      <c r="F565" s="705"/>
      <c r="G565" s="705"/>
      <c r="H565" s="705"/>
      <c r="I565" s="705"/>
      <c r="J565" s="705"/>
      <c r="K565" s="705"/>
      <c r="L565" s="705"/>
      <c r="M565" s="705"/>
      <c r="N565" s="705"/>
      <c r="O565" s="705"/>
      <c r="P565" s="705"/>
      <c r="Q565" s="705"/>
      <c r="R565" s="705"/>
      <c r="S565" s="705"/>
      <c r="T565" s="705"/>
      <c r="U565" s="705"/>
      <c r="V565" s="705"/>
      <c r="W565" s="347"/>
      <c r="X565" s="347"/>
      <c r="Y565" s="347"/>
      <c r="Z565" s="347"/>
      <c r="AA565" s="347"/>
      <c r="AB565" s="347"/>
      <c r="AC565" s="347"/>
      <c r="AD565" s="347"/>
      <c r="AE565" s="347"/>
      <c r="AF565" s="347"/>
      <c r="AG565" s="347"/>
      <c r="AH565" s="347"/>
      <c r="AI565" s="347"/>
      <c r="AJ565" s="347"/>
      <c r="AK565" s="347"/>
      <c r="AL565" s="347"/>
      <c r="AM565" s="347"/>
      <c r="AN565" s="347"/>
      <c r="AO565" s="347"/>
      <c r="AP565" s="347"/>
      <c r="AQ565" s="347"/>
      <c r="AR565" s="347"/>
      <c r="AS565" s="347"/>
      <c r="AT565" s="347"/>
      <c r="AU565" s="347"/>
      <c r="AV565" s="347"/>
      <c r="AW565" s="347"/>
      <c r="AX565" s="390"/>
      <c r="AY565" s="386"/>
      <c r="AZ565" s="202"/>
      <c r="BA565" s="704"/>
      <c r="BB565" s="704"/>
      <c r="BC565" s="704"/>
      <c r="BD565" s="704"/>
      <c r="BE565" s="704"/>
      <c r="BF565" s="704"/>
      <c r="BG565" s="704"/>
      <c r="BH565" s="704"/>
      <c r="BI565" s="704"/>
      <c r="BJ565" s="704"/>
      <c r="BK565" s="704"/>
      <c r="BL565" s="704"/>
      <c r="BM565" s="704"/>
      <c r="BN565" s="704"/>
      <c r="BO565" s="704"/>
      <c r="BP565" s="704"/>
      <c r="BQ565" s="704"/>
      <c r="BR565" s="704"/>
      <c r="BS565" s="704"/>
      <c r="BT565" s="704"/>
      <c r="BU565" s="704"/>
      <c r="BV565" s="704"/>
      <c r="BW565" s="704"/>
      <c r="BX565" s="704"/>
      <c r="BY565" s="704"/>
      <c r="BZ565" s="704"/>
      <c r="CA565" s="704"/>
      <c r="CB565" s="704"/>
    </row>
    <row r="566" spans="1:80" s="314" customFormat="1" ht="15" customHeight="1" x14ac:dyDescent="0.2">
      <c r="A566" s="705"/>
      <c r="B566" s="705"/>
      <c r="C566" s="705"/>
      <c r="D566" s="705"/>
      <c r="E566" s="705"/>
      <c r="F566" s="705"/>
      <c r="G566" s="705"/>
      <c r="H566" s="705"/>
      <c r="I566" s="705"/>
      <c r="J566" s="705"/>
      <c r="K566" s="705"/>
      <c r="L566" s="705"/>
      <c r="M566" s="705"/>
      <c r="N566" s="705"/>
      <c r="O566" s="705"/>
      <c r="P566" s="705"/>
      <c r="Q566" s="705"/>
      <c r="R566" s="705"/>
      <c r="S566" s="705"/>
      <c r="T566" s="705"/>
      <c r="U566" s="705"/>
      <c r="V566" s="705"/>
      <c r="W566" s="347"/>
      <c r="X566" s="347"/>
      <c r="Y566" s="347"/>
      <c r="Z566" s="347"/>
      <c r="AA566" s="347"/>
      <c r="AB566" s="347"/>
      <c r="AC566" s="347"/>
      <c r="AD566" s="347"/>
      <c r="AE566" s="347"/>
      <c r="AF566" s="347"/>
      <c r="AG566" s="347"/>
      <c r="AH566" s="347"/>
      <c r="AI566" s="347"/>
      <c r="AJ566" s="347"/>
      <c r="AK566" s="347"/>
      <c r="AL566" s="347"/>
      <c r="AM566" s="347"/>
      <c r="AN566" s="347"/>
      <c r="AO566" s="347"/>
      <c r="AP566" s="347"/>
      <c r="AQ566" s="347"/>
      <c r="AR566" s="347"/>
      <c r="AS566" s="347"/>
      <c r="AT566" s="347"/>
      <c r="AU566" s="347"/>
      <c r="AV566" s="347"/>
      <c r="AW566" s="347"/>
      <c r="AX566" s="390"/>
      <c r="AY566" s="386"/>
      <c r="AZ566" s="202"/>
      <c r="BA566" s="704"/>
      <c r="BB566" s="704"/>
      <c r="BC566" s="704"/>
      <c r="BD566" s="704"/>
      <c r="BE566" s="704"/>
      <c r="BF566" s="704"/>
      <c r="BG566" s="704"/>
      <c r="BH566" s="704"/>
      <c r="BI566" s="704"/>
      <c r="BJ566" s="704"/>
      <c r="BK566" s="704"/>
      <c r="BL566" s="704"/>
      <c r="BM566" s="704"/>
      <c r="BN566" s="704"/>
      <c r="BO566" s="704"/>
      <c r="BP566" s="704"/>
      <c r="BQ566" s="704"/>
      <c r="BR566" s="704"/>
      <c r="BS566" s="704"/>
      <c r="BT566" s="704"/>
      <c r="BU566" s="704"/>
      <c r="BV566" s="704"/>
      <c r="BW566" s="704"/>
      <c r="BX566" s="704"/>
      <c r="BY566" s="704"/>
      <c r="BZ566" s="704"/>
      <c r="CA566" s="704"/>
      <c r="CB566" s="704"/>
    </row>
    <row r="567" spans="1:80" s="314" customFormat="1" ht="15" customHeight="1" x14ac:dyDescent="0.2">
      <c r="A567" s="705"/>
      <c r="B567" s="705"/>
      <c r="C567" s="705"/>
      <c r="D567" s="705"/>
      <c r="E567" s="705"/>
      <c r="F567" s="705"/>
      <c r="G567" s="705"/>
      <c r="H567" s="705"/>
      <c r="I567" s="705"/>
      <c r="J567" s="705"/>
      <c r="K567" s="705"/>
      <c r="L567" s="705"/>
      <c r="M567" s="705"/>
      <c r="N567" s="705"/>
      <c r="O567" s="705"/>
      <c r="P567" s="705"/>
      <c r="Q567" s="705"/>
      <c r="R567" s="705"/>
      <c r="S567" s="705"/>
      <c r="T567" s="705"/>
      <c r="U567" s="705"/>
      <c r="V567" s="705"/>
      <c r="W567" s="347"/>
      <c r="X567" s="347"/>
      <c r="Y567" s="347"/>
      <c r="Z567" s="347"/>
      <c r="AA567" s="347"/>
      <c r="AB567" s="347"/>
      <c r="AC567" s="347"/>
      <c r="AD567" s="347"/>
      <c r="AE567" s="347"/>
      <c r="AF567" s="347"/>
      <c r="AG567" s="347"/>
      <c r="AH567" s="347"/>
      <c r="AI567" s="347"/>
      <c r="AJ567" s="347"/>
      <c r="AK567" s="347"/>
      <c r="AL567" s="347"/>
      <c r="AM567" s="347"/>
      <c r="AN567" s="347"/>
      <c r="AO567" s="347"/>
      <c r="AP567" s="347"/>
      <c r="AQ567" s="347"/>
      <c r="AR567" s="347"/>
      <c r="AS567" s="347"/>
      <c r="AT567" s="347"/>
      <c r="AU567" s="347"/>
      <c r="AV567" s="347"/>
      <c r="AW567" s="347"/>
      <c r="AX567" s="390"/>
      <c r="AY567" s="386"/>
      <c r="AZ567" s="202"/>
      <c r="BA567" s="704"/>
      <c r="BB567" s="704"/>
      <c r="BC567" s="704"/>
      <c r="BD567" s="704"/>
      <c r="BE567" s="704"/>
      <c r="BF567" s="704"/>
      <c r="BG567" s="704"/>
      <c r="BH567" s="704"/>
      <c r="BI567" s="704"/>
      <c r="BJ567" s="704"/>
      <c r="BK567" s="704"/>
      <c r="BL567" s="704"/>
      <c r="BM567" s="704"/>
      <c r="BN567" s="704"/>
      <c r="BO567" s="704"/>
      <c r="BP567" s="704"/>
      <c r="BQ567" s="704"/>
      <c r="BR567" s="704"/>
      <c r="BS567" s="704"/>
      <c r="BT567" s="704"/>
      <c r="BU567" s="704"/>
      <c r="BV567" s="704"/>
      <c r="BW567" s="704"/>
      <c r="BX567" s="704"/>
      <c r="BY567" s="704"/>
      <c r="BZ567" s="704"/>
      <c r="CA567" s="704"/>
      <c r="CB567" s="704"/>
    </row>
    <row r="568" spans="1:80" s="314" customFormat="1" ht="15" customHeight="1" x14ac:dyDescent="0.2">
      <c r="A568" s="705"/>
      <c r="B568" s="705"/>
      <c r="C568" s="705"/>
      <c r="D568" s="705"/>
      <c r="E568" s="705"/>
      <c r="F568" s="705"/>
      <c r="G568" s="705"/>
      <c r="H568" s="705"/>
      <c r="I568" s="705"/>
      <c r="J568" s="705"/>
      <c r="K568" s="705"/>
      <c r="L568" s="705"/>
      <c r="M568" s="705"/>
      <c r="N568" s="705"/>
      <c r="O568" s="705"/>
      <c r="P568" s="705"/>
      <c r="Q568" s="705"/>
      <c r="R568" s="705"/>
      <c r="S568" s="705"/>
      <c r="T568" s="705"/>
      <c r="U568" s="705"/>
      <c r="V568" s="705"/>
      <c r="W568" s="347"/>
      <c r="X568" s="347"/>
      <c r="Y568" s="347"/>
      <c r="Z568" s="347"/>
      <c r="AA568" s="347"/>
      <c r="AB568" s="347"/>
      <c r="AC568" s="347"/>
      <c r="AD568" s="347"/>
      <c r="AE568" s="347"/>
      <c r="AF568" s="347"/>
      <c r="AG568" s="347"/>
      <c r="AH568" s="347"/>
      <c r="AI568" s="347"/>
      <c r="AJ568" s="347"/>
      <c r="AK568" s="347"/>
      <c r="AL568" s="347"/>
      <c r="AM568" s="347"/>
      <c r="AN568" s="347"/>
      <c r="AO568" s="347"/>
      <c r="AP568" s="347"/>
      <c r="AQ568" s="347"/>
      <c r="AR568" s="347"/>
      <c r="AS568" s="347"/>
      <c r="AT568" s="347"/>
      <c r="AU568" s="347"/>
      <c r="AV568" s="347"/>
      <c r="AW568" s="347"/>
      <c r="AX568" s="390"/>
      <c r="AY568" s="386"/>
      <c r="AZ568" s="202"/>
      <c r="BA568" s="704"/>
      <c r="BB568" s="704"/>
      <c r="BC568" s="704"/>
      <c r="BD568" s="704"/>
      <c r="BE568" s="704"/>
      <c r="BF568" s="704"/>
      <c r="BG568" s="704"/>
      <c r="BH568" s="704"/>
      <c r="BI568" s="704"/>
      <c r="BJ568" s="704"/>
      <c r="BK568" s="704"/>
      <c r="BL568" s="704"/>
      <c r="BM568" s="704"/>
      <c r="BN568" s="704"/>
      <c r="BO568" s="704"/>
      <c r="BP568" s="704"/>
      <c r="BQ568" s="704"/>
      <c r="BR568" s="704"/>
      <c r="BS568" s="704"/>
      <c r="BT568" s="704"/>
      <c r="BU568" s="704"/>
      <c r="BV568" s="704"/>
      <c r="BW568" s="704"/>
      <c r="BX568" s="704"/>
      <c r="BY568" s="704"/>
      <c r="BZ568" s="704"/>
      <c r="CA568" s="704"/>
      <c r="CB568" s="704"/>
    </row>
    <row r="569" spans="1:80" s="314" customFormat="1" ht="15" customHeight="1" x14ac:dyDescent="0.2">
      <c r="A569" s="705"/>
      <c r="B569" s="705"/>
      <c r="C569" s="705"/>
      <c r="D569" s="705"/>
      <c r="E569" s="705"/>
      <c r="F569" s="705"/>
      <c r="G569" s="705"/>
      <c r="H569" s="705"/>
      <c r="I569" s="705"/>
      <c r="J569" s="705"/>
      <c r="K569" s="705"/>
      <c r="L569" s="705"/>
      <c r="M569" s="705"/>
      <c r="N569" s="705"/>
      <c r="O569" s="705"/>
      <c r="P569" s="705"/>
      <c r="Q569" s="705"/>
      <c r="R569" s="705"/>
      <c r="S569" s="705"/>
      <c r="T569" s="705"/>
      <c r="U569" s="705"/>
      <c r="V569" s="705"/>
      <c r="W569" s="347"/>
      <c r="X569" s="347"/>
      <c r="Y569" s="347"/>
      <c r="Z569" s="347"/>
      <c r="AA569" s="347"/>
      <c r="AB569" s="347"/>
      <c r="AC569" s="347"/>
      <c r="AD569" s="347"/>
      <c r="AE569" s="347"/>
      <c r="AF569" s="347"/>
      <c r="AG569" s="347"/>
      <c r="AH569" s="347"/>
      <c r="AI569" s="347"/>
      <c r="AJ569" s="347"/>
      <c r="AK569" s="347"/>
      <c r="AL569" s="347"/>
      <c r="AM569" s="347"/>
      <c r="AN569" s="347"/>
      <c r="AO569" s="347"/>
      <c r="AP569" s="347"/>
      <c r="AQ569" s="347"/>
      <c r="AR569" s="347"/>
      <c r="AS569" s="347"/>
      <c r="AT569" s="347"/>
      <c r="AU569" s="347"/>
      <c r="AV569" s="347"/>
      <c r="AW569" s="347"/>
      <c r="AX569" s="390"/>
      <c r="AY569" s="386"/>
      <c r="AZ569" s="202"/>
      <c r="BA569" s="704"/>
      <c r="BB569" s="704"/>
      <c r="BC569" s="704"/>
      <c r="BD569" s="704"/>
      <c r="BE569" s="704"/>
      <c r="BF569" s="704"/>
      <c r="BG569" s="704"/>
      <c r="BH569" s="704"/>
      <c r="BI569" s="704"/>
      <c r="BJ569" s="704"/>
      <c r="BK569" s="704"/>
      <c r="BL569" s="704"/>
      <c r="BM569" s="704"/>
      <c r="BN569" s="704"/>
      <c r="BO569" s="704"/>
      <c r="BP569" s="704"/>
      <c r="BQ569" s="704"/>
      <c r="BR569" s="704"/>
      <c r="BS569" s="704"/>
      <c r="BT569" s="704"/>
      <c r="BU569" s="704"/>
      <c r="BV569" s="704"/>
      <c r="BW569" s="704"/>
      <c r="BX569" s="704"/>
      <c r="BY569" s="704"/>
      <c r="BZ569" s="704"/>
      <c r="CA569" s="704"/>
      <c r="CB569" s="704"/>
    </row>
    <row r="570" spans="1:80" s="314" customFormat="1" ht="15" customHeight="1" x14ac:dyDescent="0.2">
      <c r="A570" s="705"/>
      <c r="B570" s="705"/>
      <c r="C570" s="705"/>
      <c r="D570" s="705"/>
      <c r="E570" s="705"/>
      <c r="F570" s="705"/>
      <c r="G570" s="705"/>
      <c r="H570" s="705"/>
      <c r="I570" s="705"/>
      <c r="J570" s="705"/>
      <c r="K570" s="705"/>
      <c r="L570" s="705"/>
      <c r="M570" s="705"/>
      <c r="N570" s="705"/>
      <c r="O570" s="705"/>
      <c r="P570" s="705"/>
      <c r="Q570" s="705"/>
      <c r="R570" s="705"/>
      <c r="S570" s="705"/>
      <c r="T570" s="705"/>
      <c r="U570" s="705"/>
      <c r="V570" s="705"/>
      <c r="W570" s="347"/>
      <c r="X570" s="347"/>
      <c r="Y570" s="347"/>
      <c r="Z570" s="347"/>
      <c r="AA570" s="347"/>
      <c r="AB570" s="347"/>
      <c r="AC570" s="347"/>
      <c r="AD570" s="347"/>
      <c r="AE570" s="347"/>
      <c r="AF570" s="347"/>
      <c r="AG570" s="347"/>
      <c r="AH570" s="347"/>
      <c r="AI570" s="347"/>
      <c r="AJ570" s="347"/>
      <c r="AK570" s="347"/>
      <c r="AL570" s="347"/>
      <c r="AM570" s="347"/>
      <c r="AN570" s="347"/>
      <c r="AO570" s="347"/>
      <c r="AP570" s="347"/>
      <c r="AQ570" s="347"/>
      <c r="AR570" s="347"/>
      <c r="AS570" s="347"/>
      <c r="AT570" s="347"/>
      <c r="AU570" s="347"/>
      <c r="AV570" s="347"/>
      <c r="AW570" s="347"/>
      <c r="AX570" s="390"/>
      <c r="AY570" s="386"/>
      <c r="AZ570" s="202"/>
      <c r="BA570" s="704"/>
      <c r="BB570" s="704"/>
      <c r="BC570" s="704"/>
      <c r="BD570" s="704"/>
      <c r="BE570" s="704"/>
      <c r="BF570" s="704"/>
      <c r="BG570" s="704"/>
      <c r="BH570" s="704"/>
      <c r="BI570" s="704"/>
      <c r="BJ570" s="704"/>
      <c r="BK570" s="704"/>
      <c r="BL570" s="704"/>
      <c r="BM570" s="704"/>
      <c r="BN570" s="704"/>
      <c r="BO570" s="704"/>
      <c r="BP570" s="704"/>
      <c r="BQ570" s="704"/>
      <c r="BR570" s="704"/>
      <c r="BS570" s="704"/>
      <c r="BT570" s="704"/>
      <c r="BU570" s="704"/>
      <c r="BV570" s="704"/>
      <c r="BW570" s="704"/>
      <c r="BX570" s="704"/>
      <c r="BY570" s="704"/>
      <c r="BZ570" s="704"/>
      <c r="CA570" s="704"/>
      <c r="CB570" s="704"/>
    </row>
    <row r="571" spans="1:80" s="314" customFormat="1" ht="15" customHeight="1" x14ac:dyDescent="0.2">
      <c r="A571" s="705"/>
      <c r="B571" s="705"/>
      <c r="C571" s="705"/>
      <c r="D571" s="705"/>
      <c r="E571" s="705"/>
      <c r="F571" s="705"/>
      <c r="G571" s="705"/>
      <c r="H571" s="705"/>
      <c r="I571" s="705"/>
      <c r="J571" s="705"/>
      <c r="K571" s="705"/>
      <c r="L571" s="705"/>
      <c r="M571" s="705"/>
      <c r="N571" s="705"/>
      <c r="O571" s="705"/>
      <c r="P571" s="705"/>
      <c r="Q571" s="705"/>
      <c r="R571" s="705"/>
      <c r="S571" s="705"/>
      <c r="T571" s="705"/>
      <c r="U571" s="705"/>
      <c r="V571" s="705"/>
      <c r="W571" s="347"/>
      <c r="X571" s="347"/>
      <c r="Y571" s="347"/>
      <c r="Z571" s="347"/>
      <c r="AA571" s="347"/>
      <c r="AB571" s="347"/>
      <c r="AC571" s="347"/>
      <c r="AD571" s="347"/>
      <c r="AE571" s="347"/>
      <c r="AF571" s="347"/>
      <c r="AG571" s="347"/>
      <c r="AH571" s="347"/>
      <c r="AI571" s="347"/>
      <c r="AJ571" s="347"/>
      <c r="AK571" s="347"/>
      <c r="AL571" s="347"/>
      <c r="AM571" s="347"/>
      <c r="AN571" s="347"/>
      <c r="AO571" s="347"/>
      <c r="AP571" s="347"/>
      <c r="AQ571" s="347"/>
      <c r="AR571" s="347"/>
      <c r="AS571" s="347"/>
      <c r="AT571" s="347"/>
      <c r="AU571" s="347"/>
      <c r="AV571" s="347"/>
      <c r="AW571" s="347"/>
      <c r="AX571" s="390"/>
      <c r="AY571" s="386"/>
      <c r="AZ571" s="202"/>
      <c r="BA571" s="704"/>
      <c r="BB571" s="704"/>
      <c r="BC571" s="704"/>
      <c r="BD571" s="704"/>
      <c r="BE571" s="704"/>
      <c r="BF571" s="704"/>
      <c r="BG571" s="704"/>
      <c r="BH571" s="704"/>
      <c r="BI571" s="704"/>
      <c r="BJ571" s="704"/>
      <c r="BK571" s="704"/>
      <c r="BL571" s="704"/>
      <c r="BM571" s="704"/>
      <c r="BN571" s="704"/>
      <c r="BO571" s="704"/>
      <c r="BP571" s="704"/>
      <c r="BQ571" s="704"/>
      <c r="BR571" s="704"/>
      <c r="BS571" s="704"/>
      <c r="BT571" s="704"/>
      <c r="BU571" s="704"/>
      <c r="BV571" s="704"/>
      <c r="BW571" s="704"/>
      <c r="BX571" s="704"/>
      <c r="BY571" s="704"/>
      <c r="BZ571" s="704"/>
      <c r="CA571" s="704"/>
      <c r="CB571" s="704"/>
    </row>
    <row r="572" spans="1:80" s="314" customFormat="1" ht="15" customHeight="1" x14ac:dyDescent="0.2">
      <c r="A572" s="705"/>
      <c r="B572" s="705"/>
      <c r="C572" s="705"/>
      <c r="D572" s="705"/>
      <c r="E572" s="705"/>
      <c r="F572" s="705"/>
      <c r="G572" s="705"/>
      <c r="H572" s="705"/>
      <c r="I572" s="705"/>
      <c r="J572" s="705"/>
      <c r="K572" s="705"/>
      <c r="L572" s="705"/>
      <c r="M572" s="705"/>
      <c r="N572" s="705"/>
      <c r="O572" s="705"/>
      <c r="P572" s="705"/>
      <c r="Q572" s="705"/>
      <c r="R572" s="705"/>
      <c r="S572" s="705"/>
      <c r="T572" s="705"/>
      <c r="U572" s="705"/>
      <c r="V572" s="705"/>
      <c r="W572" s="347"/>
      <c r="X572" s="347"/>
      <c r="Y572" s="347"/>
      <c r="Z572" s="347"/>
      <c r="AA572" s="347"/>
      <c r="AB572" s="347"/>
      <c r="AC572" s="347"/>
      <c r="AD572" s="347"/>
      <c r="AE572" s="347"/>
      <c r="AF572" s="347"/>
      <c r="AG572" s="347"/>
      <c r="AH572" s="347"/>
      <c r="AI572" s="347"/>
      <c r="AJ572" s="347"/>
      <c r="AK572" s="347"/>
      <c r="AL572" s="347"/>
      <c r="AM572" s="347"/>
      <c r="AN572" s="347"/>
      <c r="AO572" s="347"/>
      <c r="AP572" s="347"/>
      <c r="AQ572" s="347"/>
      <c r="AR572" s="347"/>
      <c r="AS572" s="347"/>
      <c r="AT572" s="347"/>
      <c r="AU572" s="347"/>
      <c r="AV572" s="347"/>
      <c r="AW572" s="347"/>
      <c r="AX572" s="390"/>
      <c r="AY572" s="386"/>
      <c r="AZ572" s="202"/>
      <c r="BA572" s="704"/>
      <c r="BB572" s="704"/>
      <c r="BC572" s="704"/>
      <c r="BD572" s="704"/>
      <c r="BE572" s="704"/>
      <c r="BF572" s="704"/>
      <c r="BG572" s="704"/>
      <c r="BH572" s="704"/>
      <c r="BI572" s="704"/>
      <c r="BJ572" s="704"/>
      <c r="BK572" s="704"/>
      <c r="BL572" s="704"/>
      <c r="BM572" s="704"/>
      <c r="BN572" s="704"/>
      <c r="BO572" s="704"/>
      <c r="BP572" s="704"/>
      <c r="BQ572" s="704"/>
      <c r="BR572" s="704"/>
      <c r="BS572" s="704"/>
      <c r="BT572" s="704"/>
      <c r="BU572" s="704"/>
      <c r="BV572" s="704"/>
      <c r="BW572" s="704"/>
      <c r="BX572" s="704"/>
      <c r="BY572" s="704"/>
      <c r="BZ572" s="704"/>
      <c r="CA572" s="704"/>
      <c r="CB572" s="704"/>
    </row>
    <row r="573" spans="1:80" s="314" customFormat="1" ht="15" customHeight="1" x14ac:dyDescent="0.2">
      <c r="A573" s="705"/>
      <c r="B573" s="705"/>
      <c r="C573" s="705"/>
      <c r="D573" s="705"/>
      <c r="E573" s="705"/>
      <c r="F573" s="705"/>
      <c r="G573" s="705"/>
      <c r="H573" s="705"/>
      <c r="I573" s="705"/>
      <c r="J573" s="705"/>
      <c r="K573" s="705"/>
      <c r="L573" s="705"/>
      <c r="M573" s="705"/>
      <c r="N573" s="705"/>
      <c r="O573" s="705"/>
      <c r="P573" s="705"/>
      <c r="Q573" s="705"/>
      <c r="R573" s="705"/>
      <c r="S573" s="705"/>
      <c r="T573" s="705"/>
      <c r="U573" s="705"/>
      <c r="V573" s="705"/>
      <c r="W573" s="347"/>
      <c r="X573" s="347"/>
      <c r="Y573" s="347"/>
      <c r="Z573" s="347"/>
      <c r="AA573" s="347"/>
      <c r="AB573" s="347"/>
      <c r="AC573" s="347"/>
      <c r="AD573" s="347"/>
      <c r="AE573" s="347"/>
      <c r="AF573" s="347"/>
      <c r="AG573" s="347"/>
      <c r="AH573" s="347"/>
      <c r="AI573" s="347"/>
      <c r="AJ573" s="347"/>
      <c r="AK573" s="347"/>
      <c r="AL573" s="347"/>
      <c r="AM573" s="347"/>
      <c r="AN573" s="347"/>
      <c r="AO573" s="347"/>
      <c r="AP573" s="347"/>
      <c r="AQ573" s="347"/>
      <c r="AR573" s="347"/>
      <c r="AS573" s="347"/>
      <c r="AT573" s="347"/>
      <c r="AU573" s="347"/>
      <c r="AV573" s="347"/>
      <c r="AW573" s="347"/>
      <c r="AX573" s="390"/>
      <c r="AY573" s="386"/>
      <c r="AZ573" s="202"/>
      <c r="BA573" s="704"/>
      <c r="BB573" s="704"/>
      <c r="BC573" s="704"/>
      <c r="BD573" s="704"/>
      <c r="BE573" s="704"/>
      <c r="BF573" s="704"/>
      <c r="BG573" s="704"/>
      <c r="BH573" s="704"/>
      <c r="BI573" s="704"/>
      <c r="BJ573" s="704"/>
      <c r="BK573" s="704"/>
      <c r="BL573" s="704"/>
      <c r="BM573" s="704"/>
      <c r="BN573" s="704"/>
      <c r="BO573" s="704"/>
      <c r="BP573" s="704"/>
      <c r="BQ573" s="704"/>
      <c r="BR573" s="704"/>
      <c r="BS573" s="704"/>
      <c r="BT573" s="704"/>
      <c r="BU573" s="704"/>
      <c r="BV573" s="704"/>
      <c r="BW573" s="704"/>
      <c r="BX573" s="704"/>
      <c r="BY573" s="704"/>
      <c r="BZ573" s="704"/>
      <c r="CA573" s="704"/>
      <c r="CB573" s="704"/>
    </row>
    <row r="574" spans="1:80" s="314" customFormat="1" ht="15" customHeight="1" x14ac:dyDescent="0.2">
      <c r="A574" s="705"/>
      <c r="B574" s="705"/>
      <c r="C574" s="705"/>
      <c r="D574" s="705"/>
      <c r="E574" s="705"/>
      <c r="F574" s="705"/>
      <c r="G574" s="705"/>
      <c r="H574" s="705"/>
      <c r="I574" s="705"/>
      <c r="J574" s="705"/>
      <c r="K574" s="705"/>
      <c r="L574" s="705"/>
      <c r="M574" s="705"/>
      <c r="N574" s="705"/>
      <c r="O574" s="705"/>
      <c r="P574" s="705"/>
      <c r="Q574" s="705"/>
      <c r="R574" s="705"/>
      <c r="S574" s="705"/>
      <c r="T574" s="705"/>
      <c r="U574" s="705"/>
      <c r="V574" s="705"/>
      <c r="W574" s="347"/>
      <c r="X574" s="347"/>
      <c r="Y574" s="347"/>
      <c r="Z574" s="347"/>
      <c r="AA574" s="347"/>
      <c r="AB574" s="347"/>
      <c r="AC574" s="347"/>
      <c r="AD574" s="347"/>
      <c r="AE574" s="347"/>
      <c r="AF574" s="347"/>
      <c r="AG574" s="347"/>
      <c r="AH574" s="347"/>
      <c r="AI574" s="347"/>
      <c r="AJ574" s="347"/>
      <c r="AK574" s="347"/>
      <c r="AL574" s="347"/>
      <c r="AM574" s="347"/>
      <c r="AN574" s="347"/>
      <c r="AO574" s="347"/>
      <c r="AP574" s="347"/>
      <c r="AQ574" s="347"/>
      <c r="AR574" s="347"/>
      <c r="AS574" s="347"/>
      <c r="AT574" s="347"/>
      <c r="AU574" s="347"/>
      <c r="AV574" s="347"/>
      <c r="AW574" s="347"/>
      <c r="AX574" s="390"/>
      <c r="AY574" s="386"/>
      <c r="AZ574" s="202"/>
      <c r="BA574" s="704"/>
      <c r="BB574" s="704"/>
      <c r="BC574" s="704"/>
      <c r="BD574" s="704"/>
      <c r="BE574" s="704"/>
      <c r="BF574" s="704"/>
      <c r="BG574" s="704"/>
      <c r="BH574" s="704"/>
      <c r="BI574" s="704"/>
      <c r="BJ574" s="704"/>
      <c r="BK574" s="704"/>
      <c r="BL574" s="704"/>
      <c r="BM574" s="704"/>
      <c r="BN574" s="704"/>
      <c r="BO574" s="704"/>
      <c r="BP574" s="704"/>
      <c r="BQ574" s="704"/>
      <c r="BR574" s="704"/>
      <c r="BS574" s="704"/>
      <c r="BT574" s="704"/>
      <c r="BU574" s="704"/>
      <c r="BV574" s="704"/>
      <c r="BW574" s="704"/>
      <c r="BX574" s="704"/>
      <c r="BY574" s="704"/>
      <c r="BZ574" s="704"/>
      <c r="CA574" s="704"/>
      <c r="CB574" s="704"/>
    </row>
    <row r="575" spans="1:80" s="314" customFormat="1" ht="15" customHeight="1" x14ac:dyDescent="0.2">
      <c r="A575" s="705"/>
      <c r="B575" s="705"/>
      <c r="C575" s="705"/>
      <c r="D575" s="705"/>
      <c r="E575" s="705"/>
      <c r="F575" s="705"/>
      <c r="G575" s="705"/>
      <c r="H575" s="705"/>
      <c r="I575" s="705"/>
      <c r="J575" s="705"/>
      <c r="K575" s="705"/>
      <c r="L575" s="705"/>
      <c r="M575" s="705"/>
      <c r="N575" s="705"/>
      <c r="O575" s="705"/>
      <c r="P575" s="705"/>
      <c r="Q575" s="705"/>
      <c r="R575" s="705"/>
      <c r="S575" s="705"/>
      <c r="T575" s="705"/>
      <c r="U575" s="705"/>
      <c r="V575" s="705"/>
      <c r="W575" s="347"/>
      <c r="X575" s="347"/>
      <c r="Y575" s="347"/>
      <c r="Z575" s="347"/>
      <c r="AA575" s="347"/>
      <c r="AB575" s="347"/>
      <c r="AC575" s="347"/>
      <c r="AD575" s="347"/>
      <c r="AE575" s="347"/>
      <c r="AF575" s="347"/>
      <c r="AG575" s="347"/>
      <c r="AH575" s="347"/>
      <c r="AI575" s="347"/>
      <c r="AJ575" s="347"/>
      <c r="AK575" s="347"/>
      <c r="AL575" s="347"/>
      <c r="AM575" s="347"/>
      <c r="AN575" s="347"/>
      <c r="AO575" s="347"/>
      <c r="AP575" s="347"/>
      <c r="AQ575" s="347"/>
      <c r="AR575" s="347"/>
      <c r="AS575" s="347"/>
      <c r="AT575" s="347"/>
      <c r="AU575" s="347"/>
      <c r="AV575" s="347"/>
      <c r="AW575" s="347"/>
      <c r="AX575" s="390"/>
      <c r="AY575" s="386"/>
      <c r="AZ575" s="202"/>
      <c r="BA575" s="704"/>
      <c r="BB575" s="704"/>
      <c r="BC575" s="704"/>
      <c r="BD575" s="704"/>
      <c r="BE575" s="704"/>
      <c r="BF575" s="704"/>
      <c r="BG575" s="704"/>
      <c r="BH575" s="704"/>
      <c r="BI575" s="704"/>
      <c r="BJ575" s="704"/>
      <c r="BK575" s="704"/>
      <c r="BL575" s="704"/>
      <c r="BM575" s="704"/>
      <c r="BN575" s="704"/>
      <c r="BO575" s="704"/>
      <c r="BP575" s="704"/>
      <c r="BQ575" s="704"/>
      <c r="BR575" s="704"/>
      <c r="BS575" s="704"/>
      <c r="BT575" s="704"/>
      <c r="BU575" s="704"/>
      <c r="BV575" s="704"/>
      <c r="BW575" s="704"/>
      <c r="BX575" s="704"/>
      <c r="BY575" s="704"/>
      <c r="BZ575" s="704"/>
      <c r="CA575" s="704"/>
      <c r="CB575" s="704"/>
    </row>
    <row r="576" spans="1:80" s="314" customFormat="1" ht="15" customHeight="1" x14ac:dyDescent="0.2">
      <c r="A576" s="705"/>
      <c r="B576" s="705"/>
      <c r="C576" s="705"/>
      <c r="D576" s="705"/>
      <c r="E576" s="705"/>
      <c r="F576" s="705"/>
      <c r="G576" s="705"/>
      <c r="H576" s="705"/>
      <c r="I576" s="705"/>
      <c r="J576" s="705"/>
      <c r="K576" s="705"/>
      <c r="L576" s="705"/>
      <c r="M576" s="705"/>
      <c r="N576" s="705"/>
      <c r="O576" s="705"/>
      <c r="P576" s="705"/>
      <c r="Q576" s="705"/>
      <c r="R576" s="705"/>
      <c r="S576" s="705"/>
      <c r="T576" s="705"/>
      <c r="U576" s="705"/>
      <c r="V576" s="705"/>
      <c r="W576" s="347"/>
      <c r="X576" s="347"/>
      <c r="Y576" s="347"/>
      <c r="Z576" s="347"/>
      <c r="AA576" s="347"/>
      <c r="AB576" s="347"/>
      <c r="AC576" s="347"/>
      <c r="AD576" s="347"/>
      <c r="AE576" s="347"/>
      <c r="AF576" s="347"/>
      <c r="AG576" s="347"/>
      <c r="AH576" s="347"/>
      <c r="AI576" s="347"/>
      <c r="AJ576" s="347"/>
      <c r="AK576" s="347"/>
      <c r="AL576" s="347"/>
      <c r="AM576" s="347"/>
      <c r="AN576" s="347"/>
      <c r="AO576" s="347"/>
      <c r="AP576" s="347"/>
      <c r="AQ576" s="347"/>
      <c r="AR576" s="347"/>
      <c r="AS576" s="347"/>
      <c r="AT576" s="347"/>
      <c r="AU576" s="347"/>
      <c r="AV576" s="347"/>
      <c r="AW576" s="347"/>
      <c r="AX576" s="390"/>
      <c r="AY576" s="386"/>
      <c r="AZ576" s="202"/>
      <c r="BA576" s="704"/>
      <c r="BB576" s="704"/>
      <c r="BC576" s="704"/>
      <c r="BD576" s="704"/>
      <c r="BE576" s="704"/>
      <c r="BF576" s="704"/>
      <c r="BG576" s="704"/>
      <c r="BH576" s="704"/>
      <c r="BI576" s="704"/>
      <c r="BJ576" s="704"/>
      <c r="BK576" s="704"/>
      <c r="BL576" s="704"/>
      <c r="BM576" s="704"/>
      <c r="BN576" s="704"/>
      <c r="BO576" s="704"/>
      <c r="BP576" s="704"/>
      <c r="BQ576" s="704"/>
      <c r="BR576" s="704"/>
      <c r="BS576" s="704"/>
      <c r="BT576" s="704"/>
      <c r="BU576" s="704"/>
      <c r="BV576" s="704"/>
      <c r="BW576" s="704"/>
      <c r="BX576" s="704"/>
      <c r="BY576" s="704"/>
      <c r="BZ576" s="704"/>
      <c r="CA576" s="704"/>
      <c r="CB576" s="704"/>
    </row>
    <row r="577" spans="1:80" s="314" customFormat="1" ht="15" customHeight="1" x14ac:dyDescent="0.2">
      <c r="A577" s="705"/>
      <c r="B577" s="705"/>
      <c r="C577" s="705"/>
      <c r="D577" s="705"/>
      <c r="E577" s="705"/>
      <c r="F577" s="705"/>
      <c r="G577" s="705"/>
      <c r="H577" s="705"/>
      <c r="I577" s="705"/>
      <c r="J577" s="705"/>
      <c r="K577" s="705"/>
      <c r="L577" s="705"/>
      <c r="M577" s="705"/>
      <c r="N577" s="705"/>
      <c r="O577" s="705"/>
      <c r="P577" s="705"/>
      <c r="Q577" s="705"/>
      <c r="R577" s="705"/>
      <c r="S577" s="705"/>
      <c r="T577" s="705"/>
      <c r="U577" s="705"/>
      <c r="V577" s="705"/>
      <c r="W577" s="347"/>
      <c r="X577" s="347"/>
      <c r="Y577" s="347"/>
      <c r="Z577" s="347"/>
      <c r="AA577" s="347"/>
      <c r="AB577" s="347"/>
      <c r="AC577" s="347"/>
      <c r="AD577" s="347"/>
      <c r="AE577" s="347"/>
      <c r="AF577" s="347"/>
      <c r="AG577" s="347"/>
      <c r="AH577" s="347"/>
      <c r="AI577" s="347"/>
      <c r="AJ577" s="347"/>
      <c r="AK577" s="347"/>
      <c r="AL577" s="347"/>
      <c r="AM577" s="347"/>
      <c r="AN577" s="347"/>
      <c r="AO577" s="347"/>
      <c r="AP577" s="347"/>
      <c r="AQ577" s="347"/>
      <c r="AR577" s="347"/>
      <c r="AS577" s="347"/>
      <c r="AT577" s="347"/>
      <c r="AU577" s="347"/>
      <c r="AV577" s="347"/>
      <c r="AW577" s="347"/>
      <c r="AX577" s="390"/>
      <c r="AY577" s="386"/>
      <c r="AZ577" s="202"/>
      <c r="BA577" s="704"/>
      <c r="BB577" s="704"/>
      <c r="BC577" s="704"/>
      <c r="BD577" s="704"/>
      <c r="BE577" s="704"/>
      <c r="BF577" s="704"/>
      <c r="BG577" s="704"/>
      <c r="BH577" s="704"/>
      <c r="BI577" s="704"/>
      <c r="BJ577" s="704"/>
      <c r="BK577" s="704"/>
      <c r="BL577" s="704"/>
      <c r="BM577" s="704"/>
      <c r="BN577" s="704"/>
      <c r="BO577" s="704"/>
      <c r="BP577" s="704"/>
      <c r="BQ577" s="704"/>
      <c r="BR577" s="704"/>
      <c r="BS577" s="704"/>
      <c r="BT577" s="704"/>
      <c r="BU577" s="704"/>
      <c r="BV577" s="704"/>
      <c r="BW577" s="704"/>
      <c r="BX577" s="704"/>
      <c r="BY577" s="704"/>
      <c r="BZ577" s="704"/>
      <c r="CA577" s="704"/>
      <c r="CB577" s="704"/>
    </row>
    <row r="578" spans="1:80" s="314" customFormat="1" ht="15" customHeight="1" x14ac:dyDescent="0.2">
      <c r="A578" s="705"/>
      <c r="B578" s="705"/>
      <c r="C578" s="705"/>
      <c r="D578" s="705"/>
      <c r="E578" s="705"/>
      <c r="F578" s="705"/>
      <c r="G578" s="705"/>
      <c r="H578" s="705"/>
      <c r="I578" s="705"/>
      <c r="J578" s="705"/>
      <c r="K578" s="705"/>
      <c r="L578" s="705"/>
      <c r="M578" s="705"/>
      <c r="N578" s="705"/>
      <c r="O578" s="705"/>
      <c r="P578" s="705"/>
      <c r="Q578" s="705"/>
      <c r="R578" s="705"/>
      <c r="S578" s="705"/>
      <c r="T578" s="705"/>
      <c r="U578" s="705"/>
      <c r="V578" s="705"/>
      <c r="W578" s="347"/>
      <c r="X578" s="347"/>
      <c r="Y578" s="347"/>
      <c r="Z578" s="347"/>
      <c r="AA578" s="347"/>
      <c r="AB578" s="347"/>
      <c r="AC578" s="347"/>
      <c r="AD578" s="347"/>
      <c r="AE578" s="347"/>
      <c r="AF578" s="347"/>
      <c r="AG578" s="347"/>
      <c r="AH578" s="347"/>
      <c r="AI578" s="347"/>
      <c r="AJ578" s="347"/>
      <c r="AK578" s="347"/>
      <c r="AL578" s="347"/>
      <c r="AM578" s="347"/>
      <c r="AN578" s="347"/>
      <c r="AO578" s="347"/>
      <c r="AP578" s="347"/>
      <c r="AQ578" s="347"/>
      <c r="AR578" s="347"/>
      <c r="AS578" s="347"/>
      <c r="AT578" s="347"/>
      <c r="AU578" s="347"/>
      <c r="AV578" s="347"/>
      <c r="AW578" s="347"/>
      <c r="AX578" s="390"/>
      <c r="AY578" s="386"/>
      <c r="AZ578" s="202"/>
      <c r="BA578" s="704"/>
      <c r="BB578" s="704"/>
      <c r="BC578" s="704"/>
      <c r="BD578" s="704"/>
      <c r="BE578" s="704"/>
      <c r="BF578" s="704"/>
      <c r="BG578" s="704"/>
      <c r="BH578" s="704"/>
      <c r="BI578" s="704"/>
      <c r="BJ578" s="704"/>
      <c r="BK578" s="704"/>
      <c r="BL578" s="704"/>
      <c r="BM578" s="704"/>
      <c r="BN578" s="704"/>
      <c r="BO578" s="704"/>
      <c r="BP578" s="704"/>
      <c r="BQ578" s="704"/>
      <c r="BR578" s="704"/>
      <c r="BS578" s="704"/>
      <c r="BT578" s="704"/>
      <c r="BU578" s="704"/>
      <c r="BV578" s="704"/>
      <c r="BW578" s="704"/>
      <c r="BX578" s="704"/>
      <c r="BY578" s="704"/>
      <c r="BZ578" s="704"/>
      <c r="CA578" s="704"/>
      <c r="CB578" s="704"/>
    </row>
    <row r="579" spans="1:80" s="314" customFormat="1" ht="15" customHeight="1" x14ac:dyDescent="0.2">
      <c r="A579" s="705"/>
      <c r="B579" s="705"/>
      <c r="C579" s="705"/>
      <c r="D579" s="705"/>
      <c r="E579" s="705"/>
      <c r="F579" s="705"/>
      <c r="G579" s="705"/>
      <c r="H579" s="705"/>
      <c r="I579" s="705"/>
      <c r="J579" s="705"/>
      <c r="K579" s="705"/>
      <c r="L579" s="705"/>
      <c r="M579" s="705"/>
      <c r="N579" s="705"/>
      <c r="O579" s="705"/>
      <c r="P579" s="705"/>
      <c r="Q579" s="705"/>
      <c r="R579" s="705"/>
      <c r="S579" s="705"/>
      <c r="T579" s="705"/>
      <c r="U579" s="705"/>
      <c r="V579" s="705"/>
      <c r="W579" s="347"/>
      <c r="X579" s="347"/>
      <c r="Y579" s="347"/>
      <c r="Z579" s="347"/>
      <c r="AA579" s="347"/>
      <c r="AB579" s="347"/>
      <c r="AC579" s="347"/>
      <c r="AD579" s="347"/>
      <c r="AE579" s="347"/>
      <c r="AF579" s="347"/>
      <c r="AG579" s="347"/>
      <c r="AH579" s="347"/>
      <c r="AI579" s="347"/>
      <c r="AJ579" s="347"/>
      <c r="AK579" s="347"/>
      <c r="AL579" s="347"/>
      <c r="AM579" s="347"/>
      <c r="AN579" s="347"/>
      <c r="AO579" s="347"/>
      <c r="AP579" s="347"/>
      <c r="AQ579" s="347"/>
      <c r="AR579" s="347"/>
      <c r="AS579" s="347"/>
      <c r="AT579" s="347"/>
      <c r="AU579" s="347"/>
      <c r="AV579" s="347"/>
      <c r="AW579" s="347"/>
      <c r="AY579" s="212"/>
      <c r="AZ579" s="202"/>
      <c r="BA579" s="704"/>
      <c r="BB579" s="704"/>
      <c r="BC579" s="704"/>
      <c r="BD579" s="704"/>
      <c r="BE579" s="704"/>
      <c r="BF579" s="704"/>
      <c r="BG579" s="704"/>
      <c r="BH579" s="704"/>
      <c r="BI579" s="704"/>
      <c r="BJ579" s="704"/>
      <c r="BK579" s="704"/>
      <c r="BL579" s="704"/>
      <c r="BM579" s="704"/>
      <c r="BN579" s="704"/>
      <c r="BO579" s="704"/>
      <c r="BP579" s="704"/>
      <c r="BQ579" s="704"/>
      <c r="BR579" s="704"/>
      <c r="BS579" s="704"/>
      <c r="BT579" s="704"/>
      <c r="BU579" s="704"/>
      <c r="BV579" s="704"/>
      <c r="BW579" s="704"/>
      <c r="BX579" s="704"/>
      <c r="BY579" s="704"/>
      <c r="BZ579" s="704"/>
      <c r="CA579" s="704"/>
      <c r="CB579" s="704"/>
    </row>
    <row r="580" spans="1:80" s="314" customFormat="1" ht="15" customHeight="1" x14ac:dyDescent="0.2">
      <c r="A580" s="705"/>
      <c r="B580" s="705"/>
      <c r="C580" s="705"/>
      <c r="D580" s="705"/>
      <c r="E580" s="705"/>
      <c r="F580" s="705"/>
      <c r="G580" s="705"/>
      <c r="H580" s="705"/>
      <c r="I580" s="705"/>
      <c r="J580" s="705"/>
      <c r="K580" s="705"/>
      <c r="L580" s="705"/>
      <c r="M580" s="705"/>
      <c r="N580" s="705"/>
      <c r="O580" s="705"/>
      <c r="P580" s="705"/>
      <c r="Q580" s="705"/>
      <c r="R580" s="705"/>
      <c r="S580" s="705"/>
      <c r="T580" s="705"/>
      <c r="U580" s="705"/>
      <c r="V580" s="705"/>
      <c r="W580" s="347"/>
      <c r="X580" s="347"/>
      <c r="Y580" s="347"/>
      <c r="Z580" s="347"/>
      <c r="AA580" s="347"/>
      <c r="AB580" s="347"/>
      <c r="AC580" s="347"/>
      <c r="AD580" s="347"/>
      <c r="AE580" s="347"/>
      <c r="AF580" s="347"/>
      <c r="AG580" s="347"/>
      <c r="AH580" s="347"/>
      <c r="AI580" s="347"/>
      <c r="AJ580" s="347"/>
      <c r="AK580" s="347"/>
      <c r="AL580" s="347"/>
      <c r="AM580" s="347"/>
      <c r="AN580" s="347"/>
      <c r="AO580" s="347"/>
      <c r="AP580" s="347"/>
      <c r="AQ580" s="347"/>
      <c r="AR580" s="347"/>
      <c r="AS580" s="347"/>
      <c r="AT580" s="347"/>
      <c r="AU580" s="347"/>
      <c r="AV580" s="347"/>
      <c r="AW580" s="347"/>
      <c r="AY580" s="212"/>
      <c r="AZ580" s="202"/>
      <c r="BA580" s="704"/>
      <c r="BB580" s="704"/>
      <c r="BC580" s="704"/>
      <c r="BD580" s="704"/>
      <c r="BE580" s="704"/>
      <c r="BF580" s="704"/>
      <c r="BG580" s="704"/>
      <c r="BH580" s="704"/>
      <c r="BI580" s="704"/>
      <c r="BJ580" s="704"/>
      <c r="BK580" s="704"/>
      <c r="BL580" s="704"/>
      <c r="BM580" s="704"/>
      <c r="BN580" s="704"/>
      <c r="BO580" s="704"/>
      <c r="BP580" s="704"/>
      <c r="BQ580" s="704"/>
      <c r="BR580" s="704"/>
      <c r="BS580" s="704"/>
      <c r="BT580" s="704"/>
      <c r="BU580" s="704"/>
      <c r="BV580" s="704"/>
      <c r="BW580" s="704"/>
      <c r="BX580" s="704"/>
      <c r="BY580" s="704"/>
      <c r="BZ580" s="704"/>
      <c r="CA580" s="704"/>
      <c r="CB580" s="704"/>
    </row>
    <row r="581" spans="1:80" s="314" customFormat="1" ht="15" customHeight="1" x14ac:dyDescent="0.2">
      <c r="A581" s="705"/>
      <c r="B581" s="705"/>
      <c r="C581" s="705"/>
      <c r="D581" s="705"/>
      <c r="E581" s="705"/>
      <c r="F581" s="705"/>
      <c r="G581" s="705"/>
      <c r="H581" s="705"/>
      <c r="I581" s="705"/>
      <c r="J581" s="705"/>
      <c r="K581" s="705"/>
      <c r="L581" s="705"/>
      <c r="M581" s="705"/>
      <c r="N581" s="705"/>
      <c r="O581" s="705"/>
      <c r="P581" s="705"/>
      <c r="Q581" s="705"/>
      <c r="R581" s="705"/>
      <c r="S581" s="705"/>
      <c r="T581" s="705"/>
      <c r="U581" s="705"/>
      <c r="V581" s="705"/>
      <c r="W581" s="347"/>
      <c r="X581" s="347"/>
      <c r="Y581" s="347"/>
      <c r="Z581" s="347"/>
      <c r="AA581" s="347"/>
      <c r="AB581" s="347"/>
      <c r="AC581" s="347"/>
      <c r="AD581" s="347"/>
      <c r="AE581" s="347"/>
      <c r="AF581" s="347"/>
      <c r="AG581" s="347"/>
      <c r="AH581" s="347"/>
      <c r="AI581" s="347"/>
      <c r="AJ581" s="347"/>
      <c r="AK581" s="347"/>
      <c r="AL581" s="347"/>
      <c r="AM581" s="347"/>
      <c r="AN581" s="347"/>
      <c r="AO581" s="347"/>
      <c r="AP581" s="347"/>
      <c r="AQ581" s="347"/>
      <c r="AR581" s="347"/>
      <c r="AS581" s="347"/>
      <c r="AT581" s="347"/>
      <c r="AU581" s="347"/>
      <c r="AV581" s="347"/>
      <c r="AW581" s="347"/>
      <c r="AY581" s="212"/>
      <c r="AZ581" s="202"/>
      <c r="BA581" s="704"/>
      <c r="BB581" s="704"/>
      <c r="BC581" s="704"/>
      <c r="BD581" s="704"/>
      <c r="BE581" s="704"/>
      <c r="BF581" s="704"/>
      <c r="BG581" s="704"/>
      <c r="BH581" s="704"/>
      <c r="BI581" s="704"/>
      <c r="BJ581" s="704"/>
      <c r="BK581" s="704"/>
      <c r="BL581" s="704"/>
      <c r="BM581" s="704"/>
      <c r="BN581" s="704"/>
      <c r="BO581" s="704"/>
      <c r="BP581" s="704"/>
      <c r="BQ581" s="704"/>
      <c r="BR581" s="704"/>
      <c r="BS581" s="704"/>
      <c r="BT581" s="704"/>
      <c r="BU581" s="704"/>
      <c r="BV581" s="704"/>
      <c r="BW581" s="704"/>
      <c r="BX581" s="704"/>
      <c r="BY581" s="704"/>
      <c r="BZ581" s="704"/>
      <c r="CA581" s="704"/>
      <c r="CB581" s="704"/>
    </row>
    <row r="582" spans="1:80" s="314" customFormat="1" ht="15" customHeight="1" x14ac:dyDescent="0.2">
      <c r="A582" s="705"/>
      <c r="B582" s="705"/>
      <c r="C582" s="705"/>
      <c r="D582" s="705"/>
      <c r="E582" s="705"/>
      <c r="F582" s="705"/>
      <c r="G582" s="705"/>
      <c r="H582" s="705"/>
      <c r="I582" s="705"/>
      <c r="J582" s="705"/>
      <c r="K582" s="705"/>
      <c r="L582" s="705"/>
      <c r="M582" s="705"/>
      <c r="N582" s="705"/>
      <c r="O582" s="705"/>
      <c r="P582" s="705"/>
      <c r="Q582" s="705"/>
      <c r="R582" s="705"/>
      <c r="S582" s="705"/>
      <c r="T582" s="705"/>
      <c r="U582" s="705"/>
      <c r="V582" s="705"/>
      <c r="W582" s="347"/>
      <c r="X582" s="347"/>
      <c r="Y582" s="347"/>
      <c r="Z582" s="347"/>
      <c r="AA582" s="347"/>
      <c r="AB582" s="347"/>
      <c r="AC582" s="347"/>
      <c r="AD582" s="347"/>
      <c r="AE582" s="347"/>
      <c r="AF582" s="347"/>
      <c r="AG582" s="347"/>
      <c r="AH582" s="347"/>
      <c r="AI582" s="347"/>
      <c r="AJ582" s="347"/>
      <c r="AK582" s="347"/>
      <c r="AL582" s="347"/>
      <c r="AM582" s="347"/>
      <c r="AN582" s="347"/>
      <c r="AO582" s="347"/>
      <c r="AP582" s="347"/>
      <c r="AQ582" s="347"/>
      <c r="AR582" s="347"/>
      <c r="AS582" s="347"/>
      <c r="AT582" s="347"/>
      <c r="AU582" s="347"/>
      <c r="AV582" s="347"/>
      <c r="AW582" s="347"/>
      <c r="AY582" s="212"/>
      <c r="AZ582" s="202"/>
      <c r="BA582" s="704"/>
      <c r="BB582" s="704"/>
      <c r="BC582" s="704"/>
      <c r="BD582" s="704"/>
      <c r="BE582" s="704"/>
      <c r="BF582" s="704"/>
      <c r="BG582" s="704"/>
      <c r="BH582" s="704"/>
      <c r="BI582" s="704"/>
      <c r="BJ582" s="704"/>
      <c r="BK582" s="704"/>
      <c r="BL582" s="704"/>
      <c r="BM582" s="704"/>
      <c r="BN582" s="704"/>
      <c r="BO582" s="704"/>
      <c r="BP582" s="704"/>
      <c r="BQ582" s="704"/>
      <c r="BR582" s="704"/>
      <c r="BS582" s="704"/>
      <c r="BT582" s="704"/>
      <c r="BU582" s="704"/>
      <c r="BV582" s="704"/>
      <c r="BW582" s="704"/>
      <c r="BX582" s="704"/>
      <c r="BY582" s="704"/>
      <c r="BZ582" s="704"/>
      <c r="CA582" s="704"/>
      <c r="CB582" s="704"/>
    </row>
    <row r="583" spans="1:80" s="314" customFormat="1" ht="15" customHeight="1" x14ac:dyDescent="0.2">
      <c r="A583" s="705"/>
      <c r="B583" s="705"/>
      <c r="C583" s="705"/>
      <c r="D583" s="705"/>
      <c r="E583" s="705"/>
      <c r="F583" s="705"/>
      <c r="G583" s="705"/>
      <c r="H583" s="705"/>
      <c r="I583" s="705"/>
      <c r="J583" s="705"/>
      <c r="K583" s="705"/>
      <c r="L583" s="705"/>
      <c r="M583" s="705"/>
      <c r="N583" s="705"/>
      <c r="O583" s="705"/>
      <c r="P583" s="705"/>
      <c r="Q583" s="705"/>
      <c r="R583" s="705"/>
      <c r="S583" s="705"/>
      <c r="T583" s="705"/>
      <c r="U583" s="705"/>
      <c r="V583" s="705"/>
      <c r="W583" s="347"/>
      <c r="X583" s="347"/>
      <c r="Y583" s="347"/>
      <c r="Z583" s="347"/>
      <c r="AA583" s="347"/>
      <c r="AB583" s="347"/>
      <c r="AC583" s="347"/>
      <c r="AD583" s="347"/>
      <c r="AE583" s="347"/>
      <c r="AF583" s="347"/>
      <c r="AG583" s="347"/>
      <c r="AH583" s="347"/>
      <c r="AI583" s="347"/>
      <c r="AJ583" s="347"/>
      <c r="AK583" s="347"/>
      <c r="AL583" s="347"/>
      <c r="AM583" s="347"/>
      <c r="AN583" s="347"/>
      <c r="AO583" s="347"/>
      <c r="AP583" s="347"/>
      <c r="AQ583" s="347"/>
      <c r="AR583" s="347"/>
      <c r="AS583" s="347"/>
      <c r="AT583" s="347"/>
      <c r="AU583" s="347"/>
      <c r="AV583" s="347"/>
      <c r="AW583" s="347"/>
      <c r="AY583" s="212"/>
      <c r="AZ583" s="202"/>
      <c r="BA583" s="704"/>
      <c r="BB583" s="704"/>
      <c r="BC583" s="704"/>
      <c r="BD583" s="704"/>
      <c r="BE583" s="704"/>
      <c r="BF583" s="704"/>
      <c r="BG583" s="704"/>
      <c r="BH583" s="704"/>
      <c r="BI583" s="704"/>
      <c r="BJ583" s="704"/>
      <c r="BK583" s="704"/>
      <c r="BL583" s="704"/>
      <c r="BM583" s="704"/>
      <c r="BN583" s="704"/>
      <c r="BO583" s="704"/>
      <c r="BP583" s="704"/>
      <c r="BQ583" s="704"/>
      <c r="BR583" s="704"/>
      <c r="BS583" s="704"/>
      <c r="BT583" s="704"/>
      <c r="BU583" s="704"/>
      <c r="BV583" s="704"/>
      <c r="BW583" s="704"/>
      <c r="BX583" s="704"/>
      <c r="BY583" s="704"/>
      <c r="BZ583" s="704"/>
      <c r="CA583" s="704"/>
      <c r="CB583" s="704"/>
    </row>
    <row r="584" spans="1:80" s="314" customFormat="1" ht="15" customHeight="1" x14ac:dyDescent="0.2">
      <c r="A584" s="705"/>
      <c r="B584" s="705"/>
      <c r="C584" s="705"/>
      <c r="D584" s="705"/>
      <c r="E584" s="705"/>
      <c r="F584" s="705"/>
      <c r="G584" s="705"/>
      <c r="H584" s="705"/>
      <c r="I584" s="705"/>
      <c r="J584" s="705"/>
      <c r="K584" s="705"/>
      <c r="L584" s="705"/>
      <c r="M584" s="705"/>
      <c r="N584" s="705"/>
      <c r="O584" s="705"/>
      <c r="P584" s="705"/>
      <c r="Q584" s="705"/>
      <c r="R584" s="705"/>
      <c r="S584" s="705"/>
      <c r="T584" s="705"/>
      <c r="U584" s="705"/>
      <c r="V584" s="705"/>
      <c r="W584" s="347"/>
      <c r="X584" s="347"/>
      <c r="Y584" s="347"/>
      <c r="Z584" s="347"/>
      <c r="AA584" s="347"/>
      <c r="AB584" s="347"/>
      <c r="AC584" s="347"/>
      <c r="AD584" s="347"/>
      <c r="AE584" s="347"/>
      <c r="AF584" s="347"/>
      <c r="AG584" s="347"/>
      <c r="AH584" s="347"/>
      <c r="AI584" s="347"/>
      <c r="AJ584" s="347"/>
      <c r="AK584" s="347"/>
      <c r="AL584" s="347"/>
      <c r="AM584" s="347"/>
      <c r="AN584" s="347"/>
      <c r="AO584" s="347"/>
      <c r="AP584" s="347"/>
      <c r="AQ584" s="347"/>
      <c r="AR584" s="347"/>
      <c r="AS584" s="347"/>
      <c r="AT584" s="347"/>
      <c r="AU584" s="347"/>
      <c r="AV584" s="347"/>
      <c r="AW584" s="347"/>
      <c r="AY584" s="212"/>
      <c r="AZ584" s="202"/>
      <c r="BA584" s="704"/>
      <c r="BB584" s="704"/>
      <c r="BC584" s="704"/>
      <c r="BD584" s="704"/>
      <c r="BE584" s="704"/>
      <c r="BF584" s="704"/>
      <c r="BG584" s="704"/>
      <c r="BH584" s="704"/>
      <c r="BI584" s="704"/>
      <c r="BJ584" s="704"/>
      <c r="BK584" s="704"/>
      <c r="BL584" s="704"/>
      <c r="BM584" s="704"/>
      <c r="BN584" s="704"/>
      <c r="BO584" s="704"/>
      <c r="BP584" s="704"/>
      <c r="BQ584" s="704"/>
      <c r="BR584" s="704"/>
      <c r="BS584" s="704"/>
      <c r="BT584" s="704"/>
      <c r="BU584" s="704"/>
      <c r="BV584" s="704"/>
      <c r="BW584" s="704"/>
      <c r="BX584" s="704"/>
      <c r="BY584" s="704"/>
      <c r="BZ584" s="704"/>
      <c r="CA584" s="704"/>
      <c r="CB584" s="704"/>
    </row>
    <row r="585" spans="1:80" s="314" customFormat="1" ht="15" customHeight="1" x14ac:dyDescent="0.2">
      <c r="A585" s="705"/>
      <c r="B585" s="705"/>
      <c r="C585" s="705"/>
      <c r="D585" s="705"/>
      <c r="E585" s="705"/>
      <c r="F585" s="705"/>
      <c r="G585" s="705"/>
      <c r="H585" s="705"/>
      <c r="I585" s="705"/>
      <c r="J585" s="705"/>
      <c r="K585" s="705"/>
      <c r="L585" s="705"/>
      <c r="M585" s="705"/>
      <c r="N585" s="705"/>
      <c r="O585" s="705"/>
      <c r="P585" s="705"/>
      <c r="Q585" s="705"/>
      <c r="R585" s="705"/>
      <c r="S585" s="705"/>
      <c r="T585" s="705"/>
      <c r="U585" s="705"/>
      <c r="V585" s="705"/>
      <c r="W585" s="347"/>
      <c r="X585" s="347"/>
      <c r="Y585" s="347"/>
      <c r="Z585" s="347"/>
      <c r="AA585" s="347"/>
      <c r="AB585" s="347"/>
      <c r="AC585" s="347"/>
      <c r="AD585" s="347"/>
      <c r="AE585" s="347"/>
      <c r="AF585" s="347"/>
      <c r="AG585" s="347"/>
      <c r="AH585" s="347"/>
      <c r="AI585" s="347"/>
      <c r="AJ585" s="347"/>
      <c r="AK585" s="347"/>
      <c r="AL585" s="347"/>
      <c r="AM585" s="347"/>
      <c r="AN585" s="347"/>
      <c r="AO585" s="347"/>
      <c r="AP585" s="347"/>
      <c r="AQ585" s="347"/>
      <c r="AR585" s="347"/>
      <c r="AS585" s="347"/>
      <c r="AT585" s="347"/>
      <c r="AU585" s="347"/>
      <c r="AV585" s="347"/>
      <c r="AW585" s="347"/>
      <c r="AY585" s="212"/>
      <c r="AZ585" s="202"/>
      <c r="BA585" s="704"/>
      <c r="BB585" s="704"/>
      <c r="BC585" s="704"/>
      <c r="BD585" s="704"/>
      <c r="BE585" s="704"/>
      <c r="BF585" s="704"/>
      <c r="BG585" s="704"/>
      <c r="BH585" s="704"/>
      <c r="BI585" s="704"/>
      <c r="BJ585" s="704"/>
      <c r="BK585" s="704"/>
      <c r="BL585" s="704"/>
      <c r="BM585" s="704"/>
      <c r="BN585" s="704"/>
      <c r="BO585" s="704"/>
      <c r="BP585" s="704"/>
      <c r="BQ585" s="704"/>
      <c r="BR585" s="704"/>
      <c r="BS585" s="704"/>
      <c r="BT585" s="704"/>
      <c r="BU585" s="704"/>
      <c r="BV585" s="704"/>
      <c r="BW585" s="704"/>
      <c r="BX585" s="704"/>
      <c r="BY585" s="704"/>
      <c r="BZ585" s="704"/>
      <c r="CA585" s="704"/>
      <c r="CB585" s="704"/>
    </row>
    <row r="586" spans="1:80" s="314" customFormat="1" ht="15" customHeight="1" x14ac:dyDescent="0.2">
      <c r="A586" s="705"/>
      <c r="B586" s="705"/>
      <c r="C586" s="705"/>
      <c r="D586" s="705"/>
      <c r="E586" s="705"/>
      <c r="F586" s="705"/>
      <c r="G586" s="705"/>
      <c r="H586" s="705"/>
      <c r="I586" s="705"/>
      <c r="J586" s="705"/>
      <c r="K586" s="705"/>
      <c r="L586" s="705"/>
      <c r="M586" s="705"/>
      <c r="N586" s="705"/>
      <c r="O586" s="705"/>
      <c r="P586" s="705"/>
      <c r="Q586" s="705"/>
      <c r="R586" s="705"/>
      <c r="S586" s="705"/>
      <c r="T586" s="705"/>
      <c r="U586" s="705"/>
      <c r="V586" s="705"/>
      <c r="W586" s="347"/>
      <c r="X586" s="347"/>
      <c r="Y586" s="347"/>
      <c r="Z586" s="347"/>
      <c r="AA586" s="347"/>
      <c r="AB586" s="347"/>
      <c r="AC586" s="347"/>
      <c r="AD586" s="347"/>
      <c r="AE586" s="347"/>
      <c r="AF586" s="347"/>
      <c r="AG586" s="347"/>
      <c r="AH586" s="347"/>
      <c r="AI586" s="347"/>
      <c r="AJ586" s="347"/>
      <c r="AK586" s="347"/>
      <c r="AL586" s="347"/>
      <c r="AM586" s="347"/>
      <c r="AN586" s="347"/>
      <c r="AO586" s="347"/>
      <c r="AP586" s="347"/>
      <c r="AQ586" s="347"/>
      <c r="AR586" s="347"/>
      <c r="AS586" s="347"/>
      <c r="AT586" s="347"/>
      <c r="AU586" s="347"/>
      <c r="AV586" s="347"/>
      <c r="AW586" s="347"/>
      <c r="AY586" s="212"/>
      <c r="AZ586" s="202"/>
      <c r="BA586" s="704"/>
      <c r="BB586" s="704"/>
      <c r="BC586" s="704"/>
      <c r="BD586" s="704"/>
      <c r="BE586" s="704"/>
      <c r="BF586" s="704"/>
      <c r="BG586" s="704"/>
      <c r="BH586" s="704"/>
      <c r="BI586" s="704"/>
      <c r="BJ586" s="704"/>
      <c r="BK586" s="704"/>
      <c r="BL586" s="704"/>
      <c r="BM586" s="704"/>
      <c r="BN586" s="704"/>
      <c r="BO586" s="704"/>
      <c r="BP586" s="704"/>
      <c r="BQ586" s="704"/>
      <c r="BR586" s="704"/>
      <c r="BS586" s="704"/>
      <c r="BT586" s="704"/>
      <c r="BU586" s="704"/>
      <c r="BV586" s="704"/>
      <c r="BW586" s="704"/>
      <c r="BX586" s="704"/>
      <c r="BY586" s="704"/>
      <c r="BZ586" s="704"/>
      <c r="CA586" s="704"/>
      <c r="CB586" s="704"/>
    </row>
    <row r="587" spans="1:80" s="314" customFormat="1" ht="15" customHeight="1" x14ac:dyDescent="0.2">
      <c r="A587" s="705"/>
      <c r="B587" s="705"/>
      <c r="C587" s="705"/>
      <c r="D587" s="705"/>
      <c r="E587" s="705"/>
      <c r="F587" s="705"/>
      <c r="G587" s="705"/>
      <c r="H587" s="705"/>
      <c r="I587" s="705"/>
      <c r="J587" s="705"/>
      <c r="K587" s="705"/>
      <c r="L587" s="705"/>
      <c r="M587" s="705"/>
      <c r="N587" s="705"/>
      <c r="O587" s="705"/>
      <c r="P587" s="705"/>
      <c r="Q587" s="705"/>
      <c r="R587" s="705"/>
      <c r="S587" s="705"/>
      <c r="T587" s="705"/>
      <c r="U587" s="705"/>
      <c r="V587" s="705"/>
      <c r="W587" s="347"/>
      <c r="X587" s="347"/>
      <c r="Y587" s="347"/>
      <c r="Z587" s="347"/>
      <c r="AA587" s="347"/>
      <c r="AB587" s="347"/>
      <c r="AC587" s="347"/>
      <c r="AD587" s="347"/>
      <c r="AE587" s="347"/>
      <c r="AF587" s="347"/>
      <c r="AG587" s="347"/>
      <c r="AH587" s="347"/>
      <c r="AI587" s="347"/>
      <c r="AJ587" s="347"/>
      <c r="AK587" s="347"/>
      <c r="AL587" s="347"/>
      <c r="AM587" s="347"/>
      <c r="AN587" s="347"/>
      <c r="AO587" s="347"/>
      <c r="AP587" s="347"/>
      <c r="AQ587" s="347"/>
      <c r="AR587" s="347"/>
      <c r="AS587" s="347"/>
      <c r="AT587" s="347"/>
      <c r="AU587" s="347"/>
      <c r="AV587" s="347"/>
      <c r="AW587" s="347"/>
      <c r="AY587" s="212"/>
      <c r="AZ587" s="202"/>
      <c r="BA587" s="704"/>
      <c r="BB587" s="704"/>
      <c r="BC587" s="704"/>
      <c r="BD587" s="704"/>
      <c r="BE587" s="704"/>
      <c r="BF587" s="704"/>
      <c r="BG587" s="704"/>
      <c r="BH587" s="704"/>
      <c r="BI587" s="704"/>
      <c r="BJ587" s="704"/>
      <c r="BK587" s="704"/>
      <c r="BL587" s="704"/>
      <c r="BM587" s="704"/>
      <c r="BN587" s="704"/>
      <c r="BO587" s="704"/>
      <c r="BP587" s="704"/>
      <c r="BQ587" s="704"/>
      <c r="BR587" s="704"/>
      <c r="BS587" s="704"/>
      <c r="BT587" s="704"/>
      <c r="BU587" s="704"/>
      <c r="BV587" s="704"/>
      <c r="BW587" s="704"/>
      <c r="BX587" s="704"/>
      <c r="BY587" s="704"/>
      <c r="BZ587" s="704"/>
      <c r="CA587" s="704"/>
      <c r="CB587" s="704"/>
    </row>
    <row r="588" spans="1:80" s="314" customFormat="1" ht="1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347"/>
      <c r="X588" s="347"/>
      <c r="Y588" s="347"/>
      <c r="Z588" s="347"/>
      <c r="AA588" s="347"/>
      <c r="AB588" s="347"/>
      <c r="AC588" s="347"/>
      <c r="AD588" s="347"/>
      <c r="AE588" s="347"/>
      <c r="AF588" s="347"/>
      <c r="AG588" s="347"/>
      <c r="AH588" s="347"/>
      <c r="AI588" s="347"/>
      <c r="AJ588" s="347"/>
      <c r="AK588" s="347"/>
      <c r="AL588" s="347"/>
      <c r="AM588" s="347"/>
      <c r="AN588" s="347"/>
      <c r="AO588" s="347"/>
      <c r="AP588" s="347"/>
      <c r="AQ588" s="347"/>
      <c r="AR588" s="347"/>
      <c r="AS588" s="347"/>
      <c r="AT588" s="347"/>
      <c r="AU588" s="347"/>
      <c r="AV588" s="347"/>
      <c r="AW588" s="347"/>
      <c r="AY588" s="212"/>
      <c r="AZ588" s="202"/>
      <c r="BA588" s="704"/>
      <c r="BB588" s="704"/>
      <c r="BC588" s="704"/>
      <c r="BD588" s="704"/>
      <c r="BE588" s="704"/>
      <c r="BF588" s="704"/>
      <c r="BG588" s="704"/>
      <c r="BH588" s="704"/>
      <c r="BI588" s="704"/>
      <c r="BJ588" s="704"/>
      <c r="BK588" s="704"/>
      <c r="BL588" s="704"/>
      <c r="BM588" s="704"/>
      <c r="BN588" s="704"/>
      <c r="BO588" s="704"/>
      <c r="BP588" s="704"/>
      <c r="BQ588" s="704"/>
      <c r="BR588" s="704"/>
      <c r="BS588" s="704"/>
      <c r="BT588" s="704"/>
      <c r="BU588" s="704"/>
      <c r="BV588" s="704"/>
      <c r="BW588" s="704"/>
      <c r="BX588" s="704"/>
      <c r="BY588" s="704"/>
      <c r="BZ588" s="704"/>
      <c r="CA588" s="704"/>
      <c r="CB588" s="704"/>
    </row>
  </sheetData>
  <mergeCells count="20">
    <mergeCell ref="B1:I1"/>
    <mergeCell ref="K1:K2"/>
    <mergeCell ref="Q1:W1"/>
    <mergeCell ref="B2:F2"/>
    <mergeCell ref="G2:H2"/>
    <mergeCell ref="I2:I3"/>
    <mergeCell ref="B39:I39"/>
    <mergeCell ref="B40:I40"/>
    <mergeCell ref="B42:I42"/>
    <mergeCell ref="B43:F43"/>
    <mergeCell ref="G43:H43"/>
    <mergeCell ref="I43:I44"/>
    <mergeCell ref="B121:I121"/>
    <mergeCell ref="B122:I122"/>
    <mergeCell ref="B80:I80"/>
    <mergeCell ref="B81:I81"/>
    <mergeCell ref="B83:I83"/>
    <mergeCell ref="B84:F84"/>
    <mergeCell ref="G84:H84"/>
    <mergeCell ref="I84:I8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9" orientation="landscape" verticalDpi="300" r:id="rId1"/>
  <rowBreaks count="1" manualBreakCount="1">
    <brk id="82" max="16383" man="1"/>
  </rowBreaks>
  <colBreaks count="1" manualBreakCount="1">
    <brk id="32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C588"/>
  <sheetViews>
    <sheetView showGridLines="0" showRuler="0" showWhiteSpace="0" view="pageLayout" zoomScale="90" zoomScaleNormal="85" zoomScalePageLayoutView="90" workbookViewId="0">
      <selection activeCell="F16" sqref="F16"/>
    </sheetView>
  </sheetViews>
  <sheetFormatPr baseColWidth="10" defaultColWidth="8.5" defaultRowHeight="15" customHeight="1" x14ac:dyDescent="0.2"/>
  <cols>
    <col min="1" max="1" width="15.5" style="822" customWidth="1"/>
    <col min="2" max="2" width="10" style="822" customWidth="1"/>
    <col min="3" max="6" width="14.25" style="822" customWidth="1"/>
    <col min="7" max="7" width="10" style="822" customWidth="1"/>
    <col min="8" max="9" width="14.25" style="822" customWidth="1"/>
    <col min="10" max="10" width="2.625" style="822" customWidth="1"/>
    <col min="11" max="12" width="15.625" style="822" customWidth="1"/>
    <col min="13" max="13" width="11.125" style="822" customWidth="1"/>
    <col min="14" max="14" width="9.25" style="822" customWidth="1"/>
    <col min="15" max="15" width="7.5" style="822" customWidth="1"/>
    <col min="16" max="16" width="7.375" style="822" customWidth="1"/>
    <col min="17" max="17" width="2.625" style="822" customWidth="1"/>
    <col min="18" max="18" width="9.5" style="202" customWidth="1"/>
    <col min="19" max="19" width="10" style="202" customWidth="1"/>
    <col min="20" max="23" width="13.5" style="202" customWidth="1"/>
    <col min="24" max="24" width="10" style="347" customWidth="1"/>
    <col min="25" max="25" width="8.625" style="347" customWidth="1"/>
    <col min="26" max="26" width="12.25" style="347" customWidth="1"/>
    <col min="27" max="27" width="8.625" style="347" customWidth="1"/>
    <col min="28" max="30" width="12.25" style="347" customWidth="1"/>
    <col min="31" max="31" width="8.625" style="347" customWidth="1"/>
    <col min="32" max="32" width="12.25" style="347" customWidth="1"/>
    <col min="33" max="33" width="14.25" style="347" customWidth="1"/>
    <col min="34" max="34" width="15.5" style="347" customWidth="1"/>
    <col min="35" max="36" width="8.75" style="347" customWidth="1"/>
    <col min="37" max="40" width="12.25" style="347" customWidth="1"/>
    <col min="41" max="41" width="8.75" style="347" customWidth="1"/>
    <col min="42" max="42" width="12.125" style="347" customWidth="1"/>
    <col min="43" max="43" width="14.125" style="347" customWidth="1"/>
    <col min="44" max="46" width="8.75" style="347" customWidth="1"/>
    <col min="47" max="50" width="12.25" style="347" customWidth="1"/>
    <col min="51" max="51" width="8.75" style="314" customWidth="1"/>
    <col min="52" max="52" width="10.875" style="212" customWidth="1"/>
    <col min="53" max="53" width="14.25" style="202" customWidth="1"/>
    <col min="54" max="54" width="15.5" style="822" customWidth="1"/>
    <col min="55" max="55" width="12.75" style="822" customWidth="1"/>
    <col min="56" max="56" width="3.5" style="822" customWidth="1"/>
    <col min="57" max="57" width="6.625" style="822" customWidth="1"/>
    <col min="58" max="60" width="15.5" style="822" customWidth="1"/>
    <col min="61" max="61" width="11.625" style="822" customWidth="1"/>
    <col min="62" max="62" width="14.125" style="822" customWidth="1"/>
    <col min="63" max="63" width="13.375" style="822" customWidth="1"/>
    <col min="64" max="64" width="11.625" style="822" customWidth="1"/>
    <col min="65" max="65" width="11" style="822" customWidth="1"/>
    <col min="66" max="66" width="12.5" style="822" customWidth="1"/>
    <col min="67" max="67" width="14.125" style="822" customWidth="1"/>
    <col min="68" max="68" width="9.625" style="822" customWidth="1"/>
    <col min="69" max="69" width="9" style="822" customWidth="1"/>
    <col min="70" max="70" width="8.375" style="822" customWidth="1"/>
    <col min="71" max="71" width="14.25" style="822" customWidth="1"/>
    <col min="72" max="72" width="8.75" style="822" customWidth="1"/>
    <col min="73" max="16384" width="8.5" style="822"/>
  </cols>
  <sheetData>
    <row r="1" spans="1:77" s="820" customFormat="1" ht="15" customHeight="1" thickBot="1" x14ac:dyDescent="0.25">
      <c r="A1" s="79"/>
      <c r="B1" s="883" t="s">
        <v>323</v>
      </c>
      <c r="C1" s="884"/>
      <c r="D1" s="884"/>
      <c r="E1" s="884"/>
      <c r="F1" s="884"/>
      <c r="G1" s="884"/>
      <c r="H1" s="884"/>
      <c r="I1" s="885"/>
      <c r="K1" s="876" t="s">
        <v>271</v>
      </c>
      <c r="L1" s="876" t="s">
        <v>143</v>
      </c>
      <c r="M1" s="81" t="s">
        <v>97</v>
      </c>
      <c r="N1" s="82">
        <f>SUM(N4:N34)</f>
        <v>0</v>
      </c>
      <c r="O1" s="81"/>
      <c r="P1" s="83">
        <f>SUM(P4:P30)</f>
        <v>0</v>
      </c>
      <c r="R1" s="937"/>
      <c r="S1" s="937"/>
      <c r="T1" s="937"/>
      <c r="U1" s="937"/>
      <c r="V1" s="937"/>
      <c r="W1" s="937"/>
      <c r="X1" s="937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P1" s="355"/>
      <c r="AQ1" s="355"/>
      <c r="AR1" s="355"/>
      <c r="AS1" s="355"/>
      <c r="AT1" s="355"/>
      <c r="AU1" s="355"/>
      <c r="AV1" s="355"/>
      <c r="AW1" s="355"/>
      <c r="AX1" s="355"/>
      <c r="AY1" s="819"/>
      <c r="AZ1" s="356"/>
      <c r="BA1" s="819"/>
      <c r="BB1" s="84"/>
      <c r="BC1" s="84"/>
      <c r="BD1" s="84"/>
      <c r="BE1" s="84"/>
      <c r="BF1" s="84"/>
      <c r="BG1" s="84"/>
      <c r="BH1" s="84"/>
      <c r="BI1" s="84"/>
      <c r="BP1" s="819"/>
      <c r="BQ1" s="819"/>
      <c r="BR1" s="84"/>
      <c r="BS1" s="84"/>
      <c r="BT1" s="84"/>
      <c r="BU1" s="84"/>
      <c r="BV1" s="819"/>
      <c r="BW1" s="819"/>
      <c r="BX1" s="819"/>
      <c r="BY1" s="819"/>
    </row>
    <row r="2" spans="1:77" s="820" customFormat="1" ht="15" customHeight="1" thickBot="1" x14ac:dyDescent="0.25">
      <c r="A2" s="79"/>
      <c r="B2" s="870"/>
      <c r="C2" s="871"/>
      <c r="D2" s="871"/>
      <c r="E2" s="871"/>
      <c r="F2" s="872"/>
      <c r="G2" s="871" t="s">
        <v>14</v>
      </c>
      <c r="H2" s="872"/>
      <c r="I2" s="873" t="s">
        <v>12</v>
      </c>
      <c r="K2" s="876"/>
      <c r="L2" s="876"/>
      <c r="M2" s="81"/>
      <c r="N2" s="81"/>
      <c r="O2" s="81"/>
      <c r="P2" s="84"/>
      <c r="R2" s="824"/>
      <c r="S2" s="202"/>
      <c r="T2" s="202"/>
      <c r="U2" s="202"/>
      <c r="V2" s="824"/>
      <c r="W2" s="824"/>
      <c r="X2" s="824"/>
      <c r="Y2" s="355"/>
      <c r="Z2" s="355"/>
      <c r="AA2" s="355"/>
      <c r="AB2" s="355"/>
      <c r="AC2" s="355"/>
      <c r="AD2" s="355"/>
      <c r="AE2" s="355"/>
      <c r="AF2" s="357"/>
      <c r="AG2" s="355"/>
      <c r="AH2" s="355"/>
      <c r="AI2" s="355"/>
      <c r="AJ2" s="355"/>
      <c r="AK2" s="355"/>
      <c r="AL2" s="355"/>
      <c r="AM2" s="355"/>
      <c r="AN2" s="355"/>
      <c r="AO2" s="357"/>
      <c r="AP2" s="355"/>
      <c r="AQ2" s="355"/>
      <c r="AR2" s="355"/>
      <c r="AS2" s="355"/>
      <c r="AT2" s="355"/>
      <c r="AU2" s="355"/>
      <c r="AV2" s="355"/>
      <c r="AW2" s="355"/>
      <c r="AX2" s="357"/>
      <c r="AY2" s="819"/>
      <c r="AZ2" s="356"/>
      <c r="BA2" s="86"/>
      <c r="BB2" s="819"/>
      <c r="BC2" s="819"/>
      <c r="BD2" s="819"/>
      <c r="BE2" s="819"/>
      <c r="BP2" s="819"/>
      <c r="BQ2" s="819"/>
      <c r="BR2" s="84"/>
      <c r="BS2" s="84"/>
      <c r="BT2" s="84"/>
      <c r="BU2" s="86"/>
      <c r="BV2" s="819"/>
      <c r="BW2" s="819"/>
      <c r="BX2" s="819"/>
      <c r="BY2" s="819"/>
    </row>
    <row r="3" spans="1:77" ht="15.75" thickBot="1" x14ac:dyDescent="0.25">
      <c r="A3" s="416"/>
      <c r="B3" s="417" t="s">
        <v>95</v>
      </c>
      <c r="C3" s="145" t="s">
        <v>17</v>
      </c>
      <c r="D3" s="90" t="s">
        <v>128</v>
      </c>
      <c r="E3" s="90" t="s">
        <v>111</v>
      </c>
      <c r="F3" s="92" t="s">
        <v>30</v>
      </c>
      <c r="G3" s="89" t="s">
        <v>85</v>
      </c>
      <c r="H3" s="144" t="s">
        <v>11</v>
      </c>
      <c r="I3" s="874"/>
      <c r="K3" s="457">
        <v>1</v>
      </c>
      <c r="L3" s="581">
        <f>100%-K3</f>
        <v>0</v>
      </c>
      <c r="M3" s="81" t="s">
        <v>41</v>
      </c>
      <c r="N3" s="81" t="s">
        <v>48</v>
      </c>
      <c r="O3" s="81" t="s">
        <v>49</v>
      </c>
      <c r="P3" s="819" t="s">
        <v>44</v>
      </c>
      <c r="R3" s="824"/>
      <c r="V3" s="824"/>
      <c r="W3" s="824"/>
      <c r="X3" s="824"/>
      <c r="Z3" s="361"/>
      <c r="AA3" s="361"/>
      <c r="AF3" s="357"/>
      <c r="AI3" s="361"/>
      <c r="AJ3" s="361"/>
      <c r="AK3" s="361"/>
      <c r="AO3" s="357"/>
      <c r="AX3" s="357"/>
      <c r="AY3" s="823"/>
      <c r="AZ3" s="356"/>
      <c r="BA3" s="86"/>
      <c r="BB3" s="823"/>
      <c r="BC3" s="823"/>
      <c r="BD3" s="823"/>
      <c r="BE3" s="823"/>
      <c r="BF3" s="312"/>
      <c r="BG3" s="312"/>
      <c r="BH3" s="312"/>
      <c r="BI3" s="312"/>
      <c r="BJ3" s="312"/>
      <c r="BK3" s="312"/>
      <c r="BL3" s="312"/>
      <c r="BM3" s="312"/>
      <c r="BN3" s="312"/>
      <c r="BO3" s="312"/>
      <c r="BP3" s="823"/>
      <c r="BQ3" s="823"/>
      <c r="BR3" s="823"/>
      <c r="BS3" s="823"/>
      <c r="BT3" s="823"/>
      <c r="BU3" s="86"/>
      <c r="BV3" s="823"/>
      <c r="BW3" s="823"/>
      <c r="BX3" s="823"/>
      <c r="BY3" s="823"/>
    </row>
    <row r="4" spans="1:77" ht="15" customHeight="1" x14ac:dyDescent="0.2">
      <c r="A4" s="646">
        <v>42401</v>
      </c>
      <c r="B4" s="115">
        <v>2</v>
      </c>
      <c r="C4" s="126"/>
      <c r="D4" s="419"/>
      <c r="E4" s="147">
        <f t="shared" ref="E4:E31" si="0">(B4*10)*F4</f>
        <v>0.58000000000000007</v>
      </c>
      <c r="F4" s="420">
        <v>2.9000000000000001E-2</v>
      </c>
      <c r="G4" s="101">
        <v>0</v>
      </c>
      <c r="H4" s="149">
        <v>0</v>
      </c>
      <c r="I4" s="152">
        <f>E4+H4</f>
        <v>0.58000000000000007</v>
      </c>
      <c r="K4" s="580">
        <f>I4*$K$3</f>
        <v>0.58000000000000007</v>
      </c>
      <c r="L4" s="580">
        <f>I4*$L$3</f>
        <v>0</v>
      </c>
      <c r="M4" s="94"/>
      <c r="N4" s="95"/>
      <c r="P4" s="95"/>
      <c r="S4" s="453"/>
      <c r="T4" s="940"/>
      <c r="U4" s="940"/>
      <c r="V4" s="940"/>
      <c r="W4" s="940"/>
      <c r="X4" s="817"/>
      <c r="Y4" s="364"/>
      <c r="Z4" s="361"/>
      <c r="AA4" s="361"/>
      <c r="AB4" s="364"/>
      <c r="AC4" s="364"/>
      <c r="AD4" s="361"/>
      <c r="AE4" s="361"/>
      <c r="AF4" s="361"/>
      <c r="AG4" s="364"/>
      <c r="AH4" s="364"/>
      <c r="AI4" s="361"/>
      <c r="AJ4" s="361"/>
      <c r="AK4" s="361"/>
      <c r="AL4" s="361"/>
      <c r="AM4" s="361"/>
      <c r="AN4" s="361"/>
      <c r="AO4" s="361"/>
      <c r="AP4" s="364"/>
      <c r="AQ4" s="361"/>
      <c r="AR4" s="344"/>
      <c r="AS4" s="364"/>
      <c r="AT4" s="364"/>
      <c r="AU4" s="361"/>
      <c r="AV4" s="361"/>
      <c r="AW4" s="361"/>
      <c r="AX4" s="361"/>
      <c r="AY4" s="108"/>
      <c r="AZ4" s="356"/>
      <c r="BA4" s="109"/>
      <c r="BB4" s="110"/>
      <c r="BC4" s="110"/>
      <c r="BD4" s="109"/>
      <c r="BE4" s="108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109"/>
      <c r="BQ4" s="109"/>
      <c r="BR4" s="109"/>
      <c r="BS4" s="108"/>
      <c r="BT4" s="109"/>
      <c r="BU4" s="109"/>
      <c r="BV4" s="823"/>
      <c r="BW4" s="110"/>
      <c r="BX4" s="108"/>
      <c r="BY4" s="108"/>
    </row>
    <row r="5" spans="1:77" ht="15" customHeight="1" x14ac:dyDescent="0.2">
      <c r="A5" s="586">
        <v>42402</v>
      </c>
      <c r="B5" s="115">
        <v>2</v>
      </c>
      <c r="C5" s="126"/>
      <c r="D5" s="419"/>
      <c r="E5" s="147">
        <f t="shared" si="0"/>
        <v>0.61</v>
      </c>
      <c r="F5" s="420">
        <v>3.0499999999999999E-2</v>
      </c>
      <c r="G5" s="101"/>
      <c r="H5" s="149"/>
      <c r="I5" s="152">
        <f t="shared" ref="I5:I34" si="1">E5+H5</f>
        <v>0.61</v>
      </c>
      <c r="K5" s="580">
        <f t="shared" ref="K5:K34" si="2">I5*$K$3</f>
        <v>0.61</v>
      </c>
      <c r="L5" s="580">
        <f t="shared" ref="L5:L34" si="3">I5*$L$3</f>
        <v>0</v>
      </c>
      <c r="M5" s="94"/>
      <c r="N5" s="95"/>
      <c r="P5" s="95"/>
      <c r="S5" s="453"/>
      <c r="T5" s="940"/>
      <c r="U5" s="940"/>
      <c r="V5" s="940"/>
      <c r="W5" s="940"/>
      <c r="X5" s="281"/>
      <c r="Y5" s="364"/>
      <c r="Z5" s="361"/>
      <c r="AA5" s="361"/>
      <c r="AB5" s="364"/>
      <c r="AC5" s="364"/>
      <c r="AD5" s="361"/>
      <c r="AE5" s="361"/>
      <c r="AF5" s="361"/>
      <c r="AG5" s="364"/>
      <c r="AH5" s="364"/>
      <c r="AI5" s="361"/>
      <c r="AJ5" s="361"/>
      <c r="AK5" s="361"/>
      <c r="AL5" s="361"/>
      <c r="AM5" s="361"/>
      <c r="AN5" s="361"/>
      <c r="AO5" s="361"/>
      <c r="AP5" s="364"/>
      <c r="AQ5" s="361"/>
      <c r="AR5" s="344"/>
      <c r="AS5" s="364"/>
      <c r="AT5" s="364"/>
      <c r="AU5" s="361"/>
      <c r="AV5" s="361"/>
      <c r="AW5" s="361"/>
      <c r="AX5" s="361"/>
      <c r="AY5" s="108"/>
      <c r="AZ5" s="356"/>
      <c r="BA5" s="109"/>
      <c r="BB5" s="110"/>
      <c r="BC5" s="110"/>
      <c r="BD5" s="109"/>
      <c r="BE5" s="108"/>
      <c r="BF5" s="312"/>
      <c r="BG5" s="312"/>
      <c r="BH5" s="312"/>
      <c r="BI5" s="312"/>
      <c r="BJ5" s="312"/>
      <c r="BK5" s="312"/>
      <c r="BL5" s="312"/>
      <c r="BM5" s="312"/>
      <c r="BN5" s="312"/>
      <c r="BO5" s="312"/>
      <c r="BP5" s="109"/>
      <c r="BQ5" s="109"/>
      <c r="BR5" s="109"/>
      <c r="BS5" s="108"/>
      <c r="BT5" s="109"/>
      <c r="BU5" s="109"/>
      <c r="BV5" s="823"/>
      <c r="BW5" s="110"/>
      <c r="BX5" s="108"/>
      <c r="BY5" s="108"/>
    </row>
    <row r="6" spans="1:77" ht="15" customHeight="1" x14ac:dyDescent="0.2">
      <c r="A6" s="586">
        <v>42403</v>
      </c>
      <c r="B6" s="115">
        <v>2</v>
      </c>
      <c r="C6" s="126"/>
      <c r="D6" s="419"/>
      <c r="E6" s="147">
        <f t="shared" si="0"/>
        <v>0.53</v>
      </c>
      <c r="F6" s="420">
        <v>2.6499999999999999E-2</v>
      </c>
      <c r="G6" s="101"/>
      <c r="H6" s="149"/>
      <c r="I6" s="152">
        <f t="shared" si="1"/>
        <v>0.53</v>
      </c>
      <c r="K6" s="580">
        <f t="shared" si="2"/>
        <v>0.53</v>
      </c>
      <c r="L6" s="580">
        <f t="shared" si="3"/>
        <v>0</v>
      </c>
      <c r="M6" s="94"/>
      <c r="N6" s="95"/>
      <c r="P6" s="95"/>
      <c r="S6" s="453"/>
      <c r="T6" s="940"/>
      <c r="U6" s="940"/>
      <c r="V6" s="940"/>
      <c r="W6" s="940"/>
      <c r="X6" s="373"/>
      <c r="Y6" s="364"/>
      <c r="Z6" s="361"/>
      <c r="AA6" s="361"/>
      <c r="AB6" s="364"/>
      <c r="AC6" s="364"/>
      <c r="AD6" s="361"/>
      <c r="AE6" s="361"/>
      <c r="AF6" s="361"/>
      <c r="AG6" s="364"/>
      <c r="AH6" s="364"/>
      <c r="AI6" s="361"/>
      <c r="AJ6" s="361"/>
      <c r="AK6" s="361"/>
      <c r="AL6" s="361"/>
      <c r="AM6" s="361"/>
      <c r="AN6" s="361"/>
      <c r="AO6" s="361"/>
      <c r="AP6" s="364"/>
      <c r="AQ6" s="361"/>
      <c r="AR6" s="344"/>
      <c r="AS6" s="364"/>
      <c r="AT6" s="364"/>
      <c r="AU6" s="361"/>
      <c r="AV6" s="361"/>
      <c r="AW6" s="361"/>
      <c r="AX6" s="361"/>
      <c r="AY6" s="108"/>
      <c r="AZ6" s="356"/>
      <c r="BA6" s="109"/>
      <c r="BB6" s="110"/>
      <c r="BC6" s="110"/>
      <c r="BD6" s="109"/>
      <c r="BE6" s="108"/>
      <c r="BF6" s="312"/>
      <c r="BG6" s="312"/>
      <c r="BH6" s="312"/>
      <c r="BI6" s="312"/>
      <c r="BJ6" s="312"/>
      <c r="BK6" s="312"/>
      <c r="BL6" s="312"/>
      <c r="BM6" s="312"/>
      <c r="BN6" s="312"/>
      <c r="BO6" s="312"/>
      <c r="BP6" s="109"/>
      <c r="BQ6" s="109"/>
      <c r="BR6" s="109"/>
      <c r="BS6" s="108"/>
      <c r="BT6" s="109"/>
      <c r="BU6" s="109"/>
      <c r="BV6" s="823"/>
      <c r="BW6" s="110"/>
      <c r="BX6" s="108"/>
      <c r="BY6" s="108"/>
    </row>
    <row r="7" spans="1:77" ht="15" customHeight="1" x14ac:dyDescent="0.2">
      <c r="A7" s="586">
        <v>42404</v>
      </c>
      <c r="B7" s="115">
        <v>2</v>
      </c>
      <c r="C7" s="126"/>
      <c r="D7" s="419"/>
      <c r="E7" s="147">
        <f t="shared" si="0"/>
        <v>0.6</v>
      </c>
      <c r="F7" s="420">
        <v>0.03</v>
      </c>
      <c r="G7" s="101"/>
      <c r="H7" s="149"/>
      <c r="I7" s="152">
        <f t="shared" si="1"/>
        <v>0.6</v>
      </c>
      <c r="K7" s="580">
        <f t="shared" si="2"/>
        <v>0.6</v>
      </c>
      <c r="L7" s="580">
        <f t="shared" si="3"/>
        <v>0</v>
      </c>
      <c r="M7" s="94"/>
      <c r="N7" s="95"/>
      <c r="P7" s="95"/>
      <c r="S7" s="453"/>
      <c r="T7" s="940"/>
      <c r="U7" s="940"/>
      <c r="V7" s="940"/>
      <c r="W7" s="940"/>
      <c r="X7" s="202"/>
      <c r="Y7" s="364"/>
      <c r="Z7" s="361"/>
      <c r="AA7" s="361"/>
      <c r="AB7" s="364"/>
      <c r="AC7" s="364"/>
      <c r="AD7" s="361"/>
      <c r="AE7" s="361"/>
      <c r="AF7" s="361"/>
      <c r="AG7" s="364"/>
      <c r="AH7" s="364"/>
      <c r="AI7" s="361"/>
      <c r="AJ7" s="361"/>
      <c r="AK7" s="361"/>
      <c r="AL7" s="361"/>
      <c r="AM7" s="361"/>
      <c r="AN7" s="361"/>
      <c r="AO7" s="361"/>
      <c r="AP7" s="364"/>
      <c r="AQ7" s="361"/>
      <c r="AR7" s="344"/>
      <c r="AS7" s="364"/>
      <c r="AT7" s="364"/>
      <c r="AU7" s="361"/>
      <c r="AV7" s="361"/>
      <c r="AW7" s="361"/>
      <c r="AX7" s="361"/>
      <c r="AY7" s="108"/>
      <c r="AZ7" s="356"/>
      <c r="BA7" s="109"/>
      <c r="BB7" s="110"/>
      <c r="BC7" s="110"/>
      <c r="BD7" s="109"/>
      <c r="BE7" s="108"/>
      <c r="BF7" s="312"/>
      <c r="BG7" s="312"/>
      <c r="BH7" s="312"/>
      <c r="BI7" s="312"/>
      <c r="BJ7" s="312"/>
      <c r="BK7" s="312"/>
      <c r="BL7" s="312"/>
      <c r="BM7" s="312"/>
      <c r="BN7" s="312"/>
      <c r="BO7" s="312"/>
      <c r="BP7" s="109"/>
      <c r="BQ7" s="109"/>
      <c r="BR7" s="109"/>
      <c r="BS7" s="108"/>
      <c r="BT7" s="109"/>
      <c r="BU7" s="109"/>
      <c r="BV7" s="823"/>
      <c r="BW7" s="110"/>
      <c r="BX7" s="108"/>
      <c r="BY7" s="108"/>
    </row>
    <row r="8" spans="1:77" ht="15" customHeight="1" x14ac:dyDescent="0.2">
      <c r="A8" s="586">
        <v>42405</v>
      </c>
      <c r="B8" s="115">
        <v>2</v>
      </c>
      <c r="C8" s="126">
        <v>130</v>
      </c>
      <c r="D8" s="419">
        <v>130</v>
      </c>
      <c r="E8" s="147">
        <f t="shared" si="0"/>
        <v>0.54</v>
      </c>
      <c r="F8" s="420">
        <v>2.7E-2</v>
      </c>
      <c r="G8" s="101"/>
      <c r="H8" s="149"/>
      <c r="I8" s="152">
        <f t="shared" si="1"/>
        <v>0.54</v>
      </c>
      <c r="K8" s="580">
        <f t="shared" si="2"/>
        <v>0.54</v>
      </c>
      <c r="L8" s="580">
        <f t="shared" si="3"/>
        <v>0</v>
      </c>
      <c r="M8" s="94"/>
      <c r="N8" s="95"/>
      <c r="P8" s="95"/>
      <c r="S8" s="453"/>
      <c r="T8" s="939"/>
      <c r="U8" s="939"/>
      <c r="V8" s="939"/>
      <c r="W8" s="939"/>
      <c r="X8" s="202"/>
      <c r="Y8" s="364"/>
      <c r="Z8" s="361"/>
      <c r="AA8" s="361"/>
      <c r="AB8" s="364"/>
      <c r="AC8" s="364"/>
      <c r="AD8" s="361"/>
      <c r="AE8" s="361"/>
      <c r="AF8" s="361"/>
      <c r="AG8" s="364"/>
      <c r="AH8" s="364"/>
      <c r="AI8" s="361"/>
      <c r="AJ8" s="361"/>
      <c r="AK8" s="361"/>
      <c r="AL8" s="361"/>
      <c r="AM8" s="361"/>
      <c r="AN8" s="361"/>
      <c r="AO8" s="361"/>
      <c r="AP8" s="364"/>
      <c r="AQ8" s="361"/>
      <c r="AR8" s="344"/>
      <c r="AS8" s="364"/>
      <c r="AT8" s="364"/>
      <c r="AU8" s="361"/>
      <c r="AV8" s="361"/>
      <c r="AW8" s="361"/>
      <c r="AX8" s="361"/>
      <c r="AY8" s="108"/>
      <c r="AZ8" s="356"/>
      <c r="BA8" s="109"/>
      <c r="BB8" s="110"/>
      <c r="BC8" s="110"/>
      <c r="BD8" s="109"/>
      <c r="BE8" s="108"/>
      <c r="BF8" s="312"/>
      <c r="BG8" s="312"/>
      <c r="BH8" s="312"/>
      <c r="BI8" s="312"/>
      <c r="BJ8" s="312"/>
      <c r="BK8" s="312"/>
      <c r="BL8" s="312"/>
      <c r="BM8" s="312"/>
      <c r="BN8" s="312"/>
      <c r="BO8" s="312"/>
      <c r="BP8" s="109"/>
      <c r="BQ8" s="109"/>
      <c r="BR8" s="109"/>
      <c r="BS8" s="108"/>
      <c r="BT8" s="109"/>
      <c r="BU8" s="109"/>
      <c r="BV8" s="823"/>
      <c r="BW8" s="110"/>
      <c r="BX8" s="108"/>
      <c r="BY8" s="108"/>
    </row>
    <row r="9" spans="1:77" ht="15" customHeight="1" x14ac:dyDescent="0.2">
      <c r="A9" s="586">
        <v>42406</v>
      </c>
      <c r="B9" s="115">
        <v>15</v>
      </c>
      <c r="C9" s="126"/>
      <c r="D9" s="419"/>
      <c r="E9" s="147">
        <f t="shared" si="0"/>
        <v>4.6500000000000004</v>
      </c>
      <c r="F9" s="420">
        <v>3.1E-2</v>
      </c>
      <c r="G9" s="101"/>
      <c r="H9" s="149"/>
      <c r="I9" s="152">
        <f t="shared" si="1"/>
        <v>4.6500000000000004</v>
      </c>
      <c r="K9" s="580">
        <f t="shared" si="2"/>
        <v>4.6500000000000004</v>
      </c>
      <c r="L9" s="580">
        <f t="shared" si="3"/>
        <v>0</v>
      </c>
      <c r="M9" s="94"/>
      <c r="N9" s="95"/>
      <c r="P9" s="95"/>
      <c r="S9" s="453"/>
      <c r="T9" s="939"/>
      <c r="U9" s="939"/>
      <c r="V9" s="939"/>
      <c r="W9" s="939"/>
      <c r="X9" s="202"/>
      <c r="Y9" s="364"/>
      <c r="Z9" s="361"/>
      <c r="AA9" s="361"/>
      <c r="AB9" s="364"/>
      <c r="AC9" s="364"/>
      <c r="AD9" s="361"/>
      <c r="AE9" s="361"/>
      <c r="AF9" s="361"/>
      <c r="AG9" s="364"/>
      <c r="AH9" s="364"/>
      <c r="AI9" s="361"/>
      <c r="AJ9" s="361"/>
      <c r="AK9" s="361"/>
      <c r="AL9" s="361"/>
      <c r="AM9" s="361"/>
      <c r="AN9" s="361"/>
      <c r="AO9" s="361"/>
      <c r="AP9" s="364"/>
      <c r="AQ9" s="361"/>
      <c r="AR9" s="344"/>
      <c r="AS9" s="364"/>
      <c r="AT9" s="364"/>
      <c r="AU9" s="361"/>
      <c r="AV9" s="361"/>
      <c r="AW9" s="361"/>
      <c r="AX9" s="361"/>
      <c r="AY9" s="108"/>
      <c r="AZ9" s="356"/>
      <c r="BA9" s="109"/>
      <c r="BB9" s="110"/>
      <c r="BC9" s="110"/>
      <c r="BD9" s="109"/>
      <c r="BE9" s="108"/>
      <c r="BF9" s="312"/>
      <c r="BG9" s="312"/>
      <c r="BH9" s="312"/>
      <c r="BI9" s="312"/>
      <c r="BJ9" s="312"/>
      <c r="BK9" s="312"/>
      <c r="BL9" s="312"/>
      <c r="BM9" s="312"/>
      <c r="BN9" s="312"/>
      <c r="BO9" s="312"/>
      <c r="BP9" s="109"/>
      <c r="BQ9" s="109"/>
      <c r="BR9" s="109"/>
      <c r="BS9" s="108"/>
      <c r="BT9" s="109"/>
      <c r="BU9" s="109"/>
      <c r="BV9" s="823"/>
      <c r="BW9" s="110"/>
      <c r="BX9" s="108"/>
      <c r="BY9" s="108"/>
    </row>
    <row r="10" spans="1:77" ht="15" customHeight="1" x14ac:dyDescent="0.2">
      <c r="A10" s="586">
        <v>42407</v>
      </c>
      <c r="B10" s="115">
        <v>15</v>
      </c>
      <c r="C10" s="126">
        <v>10</v>
      </c>
      <c r="D10" s="419"/>
      <c r="E10" s="147">
        <f t="shared" si="0"/>
        <v>3.9</v>
      </c>
      <c r="F10" s="420">
        <v>2.5999999999999999E-2</v>
      </c>
      <c r="G10" s="101"/>
      <c r="H10" s="149"/>
      <c r="I10" s="152">
        <f t="shared" si="1"/>
        <v>3.9</v>
      </c>
      <c r="K10" s="580">
        <f t="shared" si="2"/>
        <v>3.9</v>
      </c>
      <c r="L10" s="580">
        <f t="shared" si="3"/>
        <v>0</v>
      </c>
      <c r="M10" s="94"/>
      <c r="N10" s="95"/>
      <c r="P10" s="95"/>
      <c r="S10" s="453"/>
      <c r="T10" s="939"/>
      <c r="U10" s="939"/>
      <c r="V10" s="939"/>
      <c r="W10" s="939"/>
      <c r="X10" s="367"/>
      <c r="Y10" s="364"/>
      <c r="Z10" s="361"/>
      <c r="AA10" s="361"/>
      <c r="AB10" s="364"/>
      <c r="AC10" s="364"/>
      <c r="AD10" s="361"/>
      <c r="AE10" s="361"/>
      <c r="AF10" s="361"/>
      <c r="AG10" s="364"/>
      <c r="AH10" s="364"/>
      <c r="AI10" s="361"/>
      <c r="AJ10" s="361"/>
      <c r="AK10" s="361"/>
      <c r="AL10" s="361"/>
      <c r="AM10" s="361"/>
      <c r="AN10" s="361"/>
      <c r="AO10" s="361"/>
      <c r="AP10" s="364"/>
      <c r="AQ10" s="361"/>
      <c r="AR10" s="344"/>
      <c r="AS10" s="364"/>
      <c r="AT10" s="364"/>
      <c r="AU10" s="361"/>
      <c r="AV10" s="361"/>
      <c r="AW10" s="361"/>
      <c r="AX10" s="361"/>
      <c r="AY10" s="108"/>
      <c r="AZ10" s="356"/>
      <c r="BA10" s="109"/>
      <c r="BB10" s="110"/>
      <c r="BC10" s="110"/>
      <c r="BD10" s="109"/>
      <c r="BE10" s="108"/>
      <c r="BF10" s="312"/>
      <c r="BG10" s="312"/>
      <c r="BH10" s="312"/>
      <c r="BI10" s="312"/>
      <c r="BJ10" s="312"/>
      <c r="BK10" s="312"/>
      <c r="BL10" s="312"/>
      <c r="BM10" s="312"/>
      <c r="BN10" s="312"/>
      <c r="BO10" s="312"/>
      <c r="BP10" s="109"/>
      <c r="BQ10" s="109"/>
      <c r="BR10" s="109"/>
      <c r="BS10" s="108"/>
      <c r="BT10" s="109"/>
      <c r="BU10" s="109"/>
      <c r="BV10" s="823"/>
      <c r="BW10" s="110"/>
      <c r="BX10" s="108"/>
      <c r="BY10" s="108"/>
    </row>
    <row r="11" spans="1:77" ht="15" customHeight="1" x14ac:dyDescent="0.2">
      <c r="A11" s="586">
        <v>42408</v>
      </c>
      <c r="B11" s="115">
        <v>16</v>
      </c>
      <c r="C11" s="126"/>
      <c r="D11" s="419"/>
      <c r="E11" s="147">
        <f t="shared" si="0"/>
        <v>4.88</v>
      </c>
      <c r="F11" s="420">
        <v>3.0499999999999999E-2</v>
      </c>
      <c r="G11" s="101"/>
      <c r="H11" s="149"/>
      <c r="I11" s="152">
        <f t="shared" si="1"/>
        <v>4.88</v>
      </c>
      <c r="K11" s="580">
        <f t="shared" si="2"/>
        <v>4.88</v>
      </c>
      <c r="L11" s="580">
        <f t="shared" si="3"/>
        <v>0</v>
      </c>
      <c r="M11" s="94"/>
      <c r="N11" s="95"/>
      <c r="P11" s="95"/>
      <c r="S11" s="454"/>
      <c r="T11" s="939"/>
      <c r="U11" s="939"/>
      <c r="V11" s="939"/>
      <c r="W11" s="939"/>
      <c r="X11" s="202"/>
      <c r="Y11" s="364"/>
      <c r="Z11" s="361"/>
      <c r="AA11" s="361"/>
      <c r="AB11" s="364"/>
      <c r="AC11" s="364"/>
      <c r="AD11" s="361"/>
      <c r="AE11" s="361"/>
      <c r="AF11" s="361"/>
      <c r="AG11" s="364"/>
      <c r="AH11" s="364"/>
      <c r="AI11" s="361"/>
      <c r="AJ11" s="361"/>
      <c r="AK11" s="361"/>
      <c r="AL11" s="361"/>
      <c r="AM11" s="361"/>
      <c r="AN11" s="361"/>
      <c r="AO11" s="361"/>
      <c r="AP11" s="364"/>
      <c r="AQ11" s="361"/>
      <c r="AR11" s="344"/>
      <c r="AS11" s="364"/>
      <c r="AT11" s="364"/>
      <c r="AU11" s="361"/>
      <c r="AV11" s="361"/>
      <c r="AW11" s="361"/>
      <c r="AX11" s="361"/>
      <c r="AY11" s="108"/>
      <c r="AZ11" s="356"/>
      <c r="BA11" s="109"/>
      <c r="BB11" s="110"/>
      <c r="BC11" s="110"/>
      <c r="BD11" s="109"/>
      <c r="BE11" s="108"/>
      <c r="BF11" s="312"/>
      <c r="BG11" s="312"/>
      <c r="BH11" s="312"/>
      <c r="BI11" s="312"/>
      <c r="BJ11" s="312"/>
      <c r="BK11" s="312"/>
      <c r="BL11" s="312"/>
      <c r="BM11" s="312"/>
      <c r="BN11" s="312"/>
      <c r="BO11" s="312"/>
      <c r="BP11" s="109"/>
      <c r="BQ11" s="109"/>
      <c r="BR11" s="109"/>
      <c r="BS11" s="108"/>
      <c r="BT11" s="109"/>
      <c r="BU11" s="109"/>
      <c r="BV11" s="823"/>
      <c r="BW11" s="110"/>
      <c r="BX11" s="108"/>
      <c r="BY11" s="108"/>
    </row>
    <row r="12" spans="1:77" ht="15" customHeight="1" x14ac:dyDescent="0.2">
      <c r="A12" s="586">
        <v>42409</v>
      </c>
      <c r="B12" s="115">
        <v>16</v>
      </c>
      <c r="C12" s="126">
        <v>10</v>
      </c>
      <c r="D12" s="419"/>
      <c r="E12" s="147">
        <f t="shared" si="0"/>
        <v>4.08</v>
      </c>
      <c r="F12" s="420">
        <v>2.5499999999999998E-2</v>
      </c>
      <c r="G12" s="101"/>
      <c r="H12" s="149"/>
      <c r="I12" s="152">
        <f t="shared" si="1"/>
        <v>4.08</v>
      </c>
      <c r="K12" s="580">
        <f t="shared" si="2"/>
        <v>4.08</v>
      </c>
      <c r="L12" s="580">
        <f t="shared" si="3"/>
        <v>0</v>
      </c>
      <c r="M12" s="94"/>
      <c r="N12" s="95"/>
      <c r="P12" s="95"/>
      <c r="S12" s="455"/>
      <c r="T12" s="941"/>
      <c r="U12" s="941"/>
      <c r="V12" s="941"/>
      <c r="W12" s="941"/>
      <c r="X12" s="202"/>
      <c r="Y12" s="364"/>
      <c r="Z12" s="361"/>
      <c r="AA12" s="361"/>
      <c r="AB12" s="364"/>
      <c r="AC12" s="364"/>
      <c r="AD12" s="361"/>
      <c r="AE12" s="361"/>
      <c r="AF12" s="361"/>
      <c r="AG12" s="364"/>
      <c r="AH12" s="364"/>
      <c r="AI12" s="361"/>
      <c r="AJ12" s="361"/>
      <c r="AK12" s="361"/>
      <c r="AL12" s="361"/>
      <c r="AM12" s="361"/>
      <c r="AN12" s="361"/>
      <c r="AO12" s="361"/>
      <c r="AP12" s="364"/>
      <c r="AQ12" s="361"/>
      <c r="AR12" s="344"/>
      <c r="AS12" s="364"/>
      <c r="AT12" s="364"/>
      <c r="AU12" s="361"/>
      <c r="AV12" s="361"/>
      <c r="AW12" s="361"/>
      <c r="AX12" s="361"/>
      <c r="AY12" s="108"/>
      <c r="AZ12" s="356"/>
      <c r="BA12" s="109"/>
      <c r="BB12" s="110"/>
      <c r="BC12" s="110"/>
      <c r="BD12" s="109"/>
      <c r="BE12" s="108"/>
      <c r="BF12" s="312"/>
      <c r="BG12" s="312"/>
      <c r="BH12" s="312"/>
      <c r="BI12" s="312"/>
      <c r="BJ12" s="312"/>
      <c r="BK12" s="312"/>
      <c r="BL12" s="312"/>
      <c r="BM12" s="312"/>
      <c r="BN12" s="312"/>
      <c r="BO12" s="312"/>
      <c r="BP12" s="109"/>
      <c r="BQ12" s="109"/>
      <c r="BR12" s="109"/>
      <c r="BS12" s="108"/>
      <c r="BT12" s="109"/>
      <c r="BU12" s="109"/>
      <c r="BV12" s="823"/>
      <c r="BW12" s="110"/>
      <c r="BX12" s="108"/>
      <c r="BY12" s="108"/>
    </row>
    <row r="13" spans="1:77" ht="15" customHeight="1" x14ac:dyDescent="0.2">
      <c r="A13" s="586">
        <v>42410</v>
      </c>
      <c r="B13" s="115">
        <v>17</v>
      </c>
      <c r="C13" s="126"/>
      <c r="D13" s="419"/>
      <c r="E13" s="147">
        <f t="shared" si="0"/>
        <v>5.0999999999999996</v>
      </c>
      <c r="F13" s="420">
        <v>0.03</v>
      </c>
      <c r="G13" s="101"/>
      <c r="H13" s="149"/>
      <c r="I13" s="152">
        <f t="shared" si="1"/>
        <v>5.0999999999999996</v>
      </c>
      <c r="K13" s="580">
        <f t="shared" si="2"/>
        <v>5.0999999999999996</v>
      </c>
      <c r="L13" s="580">
        <f t="shared" si="3"/>
        <v>0</v>
      </c>
      <c r="M13" s="153"/>
      <c r="N13" s="95"/>
      <c r="P13" s="95"/>
      <c r="S13" s="456"/>
      <c r="T13" s="941"/>
      <c r="U13" s="941"/>
      <c r="V13" s="941"/>
      <c r="W13" s="941"/>
      <c r="X13" s="367"/>
      <c r="Y13" s="364"/>
      <c r="Z13" s="361"/>
      <c r="AA13" s="361"/>
      <c r="AB13" s="364"/>
      <c r="AC13" s="364"/>
      <c r="AD13" s="361"/>
      <c r="AE13" s="361"/>
      <c r="AF13" s="361"/>
      <c r="AG13" s="364"/>
      <c r="AH13" s="364"/>
      <c r="AI13" s="361"/>
      <c r="AJ13" s="361"/>
      <c r="AK13" s="361"/>
      <c r="AL13" s="361"/>
      <c r="AM13" s="361"/>
      <c r="AN13" s="361"/>
      <c r="AO13" s="361"/>
      <c r="AP13" s="364"/>
      <c r="AQ13" s="361"/>
      <c r="AR13" s="344"/>
      <c r="AS13" s="364"/>
      <c r="AT13" s="364"/>
      <c r="AU13" s="361"/>
      <c r="AV13" s="361"/>
      <c r="AW13" s="361"/>
      <c r="AX13" s="361"/>
      <c r="AY13" s="108"/>
      <c r="AZ13" s="356"/>
      <c r="BA13" s="109"/>
      <c r="BB13" s="110"/>
      <c r="BC13" s="110"/>
      <c r="BD13" s="109"/>
      <c r="BE13" s="108"/>
      <c r="BF13" s="312"/>
      <c r="BG13" s="312"/>
      <c r="BH13" s="312"/>
      <c r="BI13" s="312"/>
      <c r="BJ13" s="312"/>
      <c r="BK13" s="312"/>
      <c r="BL13" s="312"/>
      <c r="BM13" s="312"/>
      <c r="BN13" s="312"/>
      <c r="BO13" s="312"/>
      <c r="BP13" s="109"/>
      <c r="BQ13" s="109"/>
      <c r="BR13" s="109"/>
      <c r="BS13" s="108"/>
      <c r="BT13" s="109"/>
      <c r="BU13" s="109"/>
      <c r="BV13" s="823"/>
      <c r="BW13" s="110"/>
      <c r="BX13" s="108"/>
      <c r="BY13" s="108"/>
    </row>
    <row r="14" spans="1:77" ht="15" customHeight="1" x14ac:dyDescent="0.2">
      <c r="A14" s="586">
        <v>42411</v>
      </c>
      <c r="B14" s="115">
        <v>17</v>
      </c>
      <c r="C14" s="126">
        <v>10</v>
      </c>
      <c r="D14" s="419"/>
      <c r="E14" s="147">
        <f t="shared" si="0"/>
        <v>4.59</v>
      </c>
      <c r="F14" s="420">
        <v>2.7E-2</v>
      </c>
      <c r="G14" s="101"/>
      <c r="H14" s="149"/>
      <c r="I14" s="152">
        <f t="shared" si="1"/>
        <v>4.59</v>
      </c>
      <c r="K14" s="580">
        <f t="shared" si="2"/>
        <v>4.59</v>
      </c>
      <c r="L14" s="580">
        <f t="shared" si="3"/>
        <v>0</v>
      </c>
      <c r="M14" s="94"/>
      <c r="N14" s="95"/>
      <c r="P14" s="95"/>
      <c r="S14" s="455"/>
      <c r="T14" s="941"/>
      <c r="U14" s="941"/>
      <c r="V14" s="941"/>
      <c r="W14" s="941"/>
      <c r="X14" s="202"/>
      <c r="Y14" s="364"/>
      <c r="Z14" s="361"/>
      <c r="AA14" s="361"/>
      <c r="AB14" s="364"/>
      <c r="AC14" s="364"/>
      <c r="AD14" s="361"/>
      <c r="AE14" s="361"/>
      <c r="AF14" s="361"/>
      <c r="AG14" s="364"/>
      <c r="AH14" s="364"/>
      <c r="AI14" s="361"/>
      <c r="AJ14" s="361"/>
      <c r="AK14" s="361"/>
      <c r="AL14" s="361"/>
      <c r="AM14" s="361"/>
      <c r="AN14" s="361"/>
      <c r="AO14" s="361"/>
      <c r="AP14" s="364"/>
      <c r="AQ14" s="361"/>
      <c r="AR14" s="344"/>
      <c r="AS14" s="364"/>
      <c r="AT14" s="364"/>
      <c r="AU14" s="361"/>
      <c r="AV14" s="361"/>
      <c r="AW14" s="361"/>
      <c r="AX14" s="361"/>
      <c r="AY14" s="108"/>
      <c r="AZ14" s="356"/>
      <c r="BA14" s="109"/>
      <c r="BB14" s="110"/>
      <c r="BC14" s="110"/>
      <c r="BD14" s="109"/>
      <c r="BE14" s="108"/>
      <c r="BF14" s="312"/>
      <c r="BG14" s="312"/>
      <c r="BH14" s="312"/>
      <c r="BI14" s="312"/>
      <c r="BJ14" s="312"/>
      <c r="BK14" s="312"/>
      <c r="BL14" s="312"/>
      <c r="BM14" s="312"/>
      <c r="BN14" s="312"/>
      <c r="BO14" s="312"/>
      <c r="BP14" s="109"/>
      <c r="BQ14" s="109"/>
      <c r="BR14" s="109"/>
      <c r="BS14" s="108"/>
      <c r="BT14" s="109"/>
      <c r="BU14" s="109"/>
      <c r="BV14" s="823"/>
      <c r="BW14" s="110"/>
      <c r="BX14" s="108"/>
      <c r="BY14" s="108"/>
    </row>
    <row r="15" spans="1:77" ht="15" customHeight="1" x14ac:dyDescent="0.2">
      <c r="A15" s="586">
        <v>42412</v>
      </c>
      <c r="B15" s="115">
        <v>18</v>
      </c>
      <c r="C15" s="126"/>
      <c r="D15" s="419"/>
      <c r="E15" s="147">
        <f t="shared" si="0"/>
        <v>5.31</v>
      </c>
      <c r="F15" s="420">
        <v>2.9499999999999998E-2</v>
      </c>
      <c r="G15" s="101"/>
      <c r="H15" s="149"/>
      <c r="I15" s="152">
        <f t="shared" si="1"/>
        <v>5.31</v>
      </c>
      <c r="K15" s="580">
        <f t="shared" si="2"/>
        <v>5.31</v>
      </c>
      <c r="L15" s="580">
        <f t="shared" si="3"/>
        <v>0</v>
      </c>
      <c r="M15" s="94"/>
      <c r="N15" s="95"/>
      <c r="P15" s="95"/>
      <c r="R15" s="385"/>
      <c r="S15" s="455"/>
      <c r="T15" s="941"/>
      <c r="U15" s="941"/>
      <c r="V15" s="941"/>
      <c r="W15" s="941"/>
      <c r="X15" s="824"/>
      <c r="Y15" s="364"/>
      <c r="Z15" s="361"/>
      <c r="AA15" s="361"/>
      <c r="AB15" s="364"/>
      <c r="AC15" s="364"/>
      <c r="AD15" s="361"/>
      <c r="AE15" s="361"/>
      <c r="AF15" s="361"/>
      <c r="AG15" s="364"/>
      <c r="AH15" s="364"/>
      <c r="AI15" s="361"/>
      <c r="AJ15" s="361"/>
      <c r="AK15" s="361"/>
      <c r="AL15" s="361"/>
      <c r="AM15" s="361"/>
      <c r="AN15" s="361"/>
      <c r="AO15" s="361"/>
      <c r="AP15" s="364"/>
      <c r="AQ15" s="361"/>
      <c r="AR15" s="344"/>
      <c r="AS15" s="364"/>
      <c r="AT15" s="364"/>
      <c r="AU15" s="361"/>
      <c r="AV15" s="361"/>
      <c r="AW15" s="361"/>
      <c r="AX15" s="361"/>
      <c r="AY15" s="108"/>
      <c r="AZ15" s="356"/>
      <c r="BA15" s="109"/>
      <c r="BB15" s="110"/>
      <c r="BC15" s="110"/>
      <c r="BD15" s="109"/>
      <c r="BE15" s="108"/>
      <c r="BF15" s="312"/>
      <c r="BG15" s="312"/>
      <c r="BH15" s="312"/>
      <c r="BI15" s="312"/>
      <c r="BJ15" s="312"/>
      <c r="BK15" s="312"/>
      <c r="BL15" s="312"/>
      <c r="BM15" s="312"/>
      <c r="BN15" s="312"/>
      <c r="BO15" s="312"/>
      <c r="BP15" s="109"/>
      <c r="BQ15" s="109"/>
      <c r="BR15" s="109"/>
      <c r="BS15" s="108"/>
      <c r="BT15" s="109"/>
      <c r="BU15" s="109"/>
      <c r="BV15" s="823"/>
      <c r="BW15" s="110"/>
      <c r="BX15" s="108"/>
      <c r="BY15" s="108"/>
    </row>
    <row r="16" spans="1:77" ht="15" customHeight="1" x14ac:dyDescent="0.2">
      <c r="A16" s="586">
        <v>42413</v>
      </c>
      <c r="B16" s="115">
        <v>18</v>
      </c>
      <c r="C16" s="126"/>
      <c r="D16" s="419"/>
      <c r="E16" s="147">
        <f t="shared" si="0"/>
        <v>0</v>
      </c>
      <c r="F16" s="420"/>
      <c r="G16" s="101"/>
      <c r="H16" s="149"/>
      <c r="I16" s="152">
        <f t="shared" si="1"/>
        <v>0</v>
      </c>
      <c r="K16" s="580">
        <f t="shared" si="2"/>
        <v>0</v>
      </c>
      <c r="L16" s="580">
        <f t="shared" si="3"/>
        <v>0</v>
      </c>
      <c r="M16" s="94"/>
      <c r="N16" s="95"/>
      <c r="P16" s="95"/>
      <c r="R16" s="824"/>
      <c r="S16" s="455"/>
      <c r="T16" s="940"/>
      <c r="U16" s="940"/>
      <c r="V16" s="940"/>
      <c r="W16" s="940"/>
      <c r="X16" s="387"/>
      <c r="Y16" s="364"/>
      <c r="Z16" s="361"/>
      <c r="AA16" s="361"/>
      <c r="AB16" s="364"/>
      <c r="AC16" s="364"/>
      <c r="AD16" s="361"/>
      <c r="AE16" s="361"/>
      <c r="AF16" s="361"/>
      <c r="AG16" s="364"/>
      <c r="AH16" s="364"/>
      <c r="AI16" s="361"/>
      <c r="AJ16" s="361"/>
      <c r="AK16" s="361"/>
      <c r="AL16" s="361"/>
      <c r="AM16" s="361"/>
      <c r="AN16" s="361"/>
      <c r="AO16" s="361"/>
      <c r="AP16" s="364"/>
      <c r="AQ16" s="361"/>
      <c r="AR16" s="344"/>
      <c r="AS16" s="364"/>
      <c r="AT16" s="364"/>
      <c r="AU16" s="361"/>
      <c r="AV16" s="361"/>
      <c r="AW16" s="361"/>
      <c r="AX16" s="361"/>
      <c r="AY16" s="108"/>
      <c r="AZ16" s="356"/>
      <c r="BA16" s="109"/>
      <c r="BB16" s="110"/>
      <c r="BC16" s="110"/>
      <c r="BD16" s="109"/>
      <c r="BE16" s="108"/>
      <c r="BF16" s="312"/>
      <c r="BG16" s="312"/>
      <c r="BH16" s="312"/>
      <c r="BI16" s="312"/>
      <c r="BJ16" s="312"/>
      <c r="BK16" s="312"/>
      <c r="BL16" s="312"/>
      <c r="BM16" s="312"/>
      <c r="BN16" s="312"/>
      <c r="BO16" s="312"/>
      <c r="BP16" s="109"/>
      <c r="BQ16" s="109"/>
      <c r="BR16" s="109"/>
      <c r="BS16" s="108"/>
      <c r="BT16" s="109"/>
      <c r="BU16" s="109"/>
      <c r="BV16" s="823"/>
      <c r="BW16" s="110"/>
      <c r="BX16" s="108"/>
      <c r="BY16" s="108"/>
    </row>
    <row r="17" spans="1:77" ht="15" customHeight="1" x14ac:dyDescent="0.2">
      <c r="A17" s="586">
        <v>42414</v>
      </c>
      <c r="B17" s="115">
        <v>18</v>
      </c>
      <c r="C17" s="126"/>
      <c r="D17" s="419"/>
      <c r="E17" s="147">
        <f t="shared" si="0"/>
        <v>0</v>
      </c>
      <c r="F17" s="420"/>
      <c r="G17" s="101"/>
      <c r="H17" s="149"/>
      <c r="I17" s="152">
        <f t="shared" si="1"/>
        <v>0</v>
      </c>
      <c r="K17" s="580">
        <f t="shared" si="2"/>
        <v>0</v>
      </c>
      <c r="L17" s="580">
        <f t="shared" si="3"/>
        <v>0</v>
      </c>
      <c r="M17" s="94"/>
      <c r="N17" s="95"/>
      <c r="P17" s="95"/>
      <c r="R17" s="212"/>
      <c r="S17" s="455"/>
      <c r="T17" s="940"/>
      <c r="U17" s="940"/>
      <c r="V17" s="940"/>
      <c r="W17" s="940"/>
      <c r="X17" s="260"/>
      <c r="Y17" s="364"/>
      <c r="Z17" s="361"/>
      <c r="AA17" s="361"/>
      <c r="AB17" s="364"/>
      <c r="AC17" s="364"/>
      <c r="AD17" s="361"/>
      <c r="AE17" s="361"/>
      <c r="AF17" s="361"/>
      <c r="AG17" s="364"/>
      <c r="AH17" s="364"/>
      <c r="AI17" s="361"/>
      <c r="AJ17" s="361"/>
      <c r="AK17" s="361"/>
      <c r="AL17" s="361"/>
      <c r="AM17" s="361"/>
      <c r="AN17" s="361"/>
      <c r="AO17" s="361"/>
      <c r="AP17" s="364"/>
      <c r="AQ17" s="361"/>
      <c r="AR17" s="344"/>
      <c r="AS17" s="364"/>
      <c r="AT17" s="364"/>
      <c r="AU17" s="361"/>
      <c r="AV17" s="361"/>
      <c r="AW17" s="361"/>
      <c r="AX17" s="361"/>
      <c r="AY17" s="108"/>
      <c r="AZ17" s="356"/>
      <c r="BA17" s="109"/>
      <c r="BB17" s="110"/>
      <c r="BC17" s="110"/>
      <c r="BD17" s="109"/>
      <c r="BE17" s="108"/>
      <c r="BF17" s="312"/>
      <c r="BG17" s="312"/>
      <c r="BH17" s="312"/>
      <c r="BI17" s="312"/>
      <c r="BJ17" s="312"/>
      <c r="BK17" s="312"/>
      <c r="BL17" s="312"/>
      <c r="BM17" s="312"/>
      <c r="BN17" s="312"/>
      <c r="BO17" s="312"/>
      <c r="BP17" s="109"/>
      <c r="BQ17" s="109"/>
      <c r="BR17" s="109"/>
      <c r="BS17" s="108"/>
      <c r="BT17" s="109"/>
      <c r="BU17" s="109"/>
      <c r="BV17" s="823"/>
      <c r="BW17" s="110"/>
      <c r="BX17" s="108"/>
      <c r="BY17" s="108"/>
    </row>
    <row r="18" spans="1:77" ht="15" customHeight="1" x14ac:dyDescent="0.2">
      <c r="A18" s="586">
        <v>42415</v>
      </c>
      <c r="B18" s="115">
        <v>18</v>
      </c>
      <c r="C18" s="126"/>
      <c r="D18" s="419"/>
      <c r="E18" s="147">
        <f t="shared" si="0"/>
        <v>0</v>
      </c>
      <c r="F18" s="420"/>
      <c r="G18" s="101"/>
      <c r="H18" s="149"/>
      <c r="I18" s="152">
        <f t="shared" si="1"/>
        <v>0</v>
      </c>
      <c r="K18" s="580">
        <f t="shared" si="2"/>
        <v>0</v>
      </c>
      <c r="L18" s="580">
        <f t="shared" si="3"/>
        <v>0</v>
      </c>
      <c r="M18" s="94"/>
      <c r="N18" s="95"/>
      <c r="P18" s="95"/>
      <c r="R18" s="212"/>
      <c r="S18" s="455"/>
      <c r="T18" s="940"/>
      <c r="U18" s="940"/>
      <c r="V18" s="940"/>
      <c r="W18" s="940"/>
      <c r="X18" s="260"/>
      <c r="Y18" s="364"/>
      <c r="Z18" s="361"/>
      <c r="AA18" s="361"/>
      <c r="AB18" s="364"/>
      <c r="AC18" s="364"/>
      <c r="AD18" s="361"/>
      <c r="AE18" s="361"/>
      <c r="AF18" s="361"/>
      <c r="AG18" s="364"/>
      <c r="AH18" s="364"/>
      <c r="AI18" s="361"/>
      <c r="AJ18" s="361"/>
      <c r="AK18" s="361"/>
      <c r="AL18" s="361"/>
      <c r="AM18" s="361"/>
      <c r="AN18" s="361"/>
      <c r="AO18" s="361"/>
      <c r="AP18" s="364"/>
      <c r="AQ18" s="361"/>
      <c r="AR18" s="344"/>
      <c r="AS18" s="364"/>
      <c r="AT18" s="364"/>
      <c r="AU18" s="361"/>
      <c r="AV18" s="361"/>
      <c r="AW18" s="361"/>
      <c r="AX18" s="361"/>
      <c r="AY18" s="108"/>
      <c r="AZ18" s="356"/>
      <c r="BA18" s="109"/>
      <c r="BB18" s="110"/>
      <c r="BC18" s="110"/>
      <c r="BD18" s="109"/>
      <c r="BE18" s="312"/>
      <c r="BF18" s="312"/>
      <c r="BG18" s="312"/>
      <c r="BH18" s="312"/>
      <c r="BI18" s="312"/>
      <c r="BJ18" s="312"/>
      <c r="BK18" s="312"/>
      <c r="BL18" s="312"/>
      <c r="BM18" s="312"/>
      <c r="BN18" s="312"/>
      <c r="BO18" s="312"/>
      <c r="BP18" s="109"/>
      <c r="BQ18" s="109"/>
      <c r="BR18" s="109"/>
      <c r="BS18" s="108"/>
      <c r="BT18" s="109"/>
      <c r="BU18" s="109"/>
      <c r="BV18" s="823"/>
      <c r="BW18" s="110"/>
      <c r="BX18" s="108"/>
      <c r="BY18" s="108"/>
    </row>
    <row r="19" spans="1:77" ht="15" customHeight="1" x14ac:dyDescent="0.2">
      <c r="A19" s="586">
        <v>42416</v>
      </c>
      <c r="B19" s="115">
        <v>18</v>
      </c>
      <c r="C19" s="126"/>
      <c r="D19" s="419"/>
      <c r="E19" s="147">
        <f t="shared" si="0"/>
        <v>0</v>
      </c>
      <c r="F19" s="420"/>
      <c r="G19" s="101"/>
      <c r="H19" s="149"/>
      <c r="I19" s="152">
        <f t="shared" si="1"/>
        <v>0</v>
      </c>
      <c r="K19" s="580">
        <f t="shared" si="2"/>
        <v>0</v>
      </c>
      <c r="L19" s="580">
        <f t="shared" si="3"/>
        <v>0</v>
      </c>
      <c r="M19" s="94"/>
      <c r="N19" s="95"/>
      <c r="P19" s="95"/>
      <c r="R19" s="212"/>
      <c r="S19" s="455"/>
      <c r="T19" s="940"/>
      <c r="U19" s="940"/>
      <c r="V19" s="940"/>
      <c r="W19" s="940"/>
      <c r="X19" s="260"/>
      <c r="Y19" s="364"/>
      <c r="Z19" s="361"/>
      <c r="AA19" s="361"/>
      <c r="AB19" s="364"/>
      <c r="AC19" s="364"/>
      <c r="AD19" s="361"/>
      <c r="AE19" s="361"/>
      <c r="AF19" s="361"/>
      <c r="AG19" s="364"/>
      <c r="AH19" s="364"/>
      <c r="AI19" s="361"/>
      <c r="AJ19" s="361"/>
      <c r="AK19" s="361"/>
      <c r="AL19" s="361"/>
      <c r="AM19" s="361"/>
      <c r="AN19" s="361"/>
      <c r="AO19" s="361"/>
      <c r="AP19" s="364"/>
      <c r="AQ19" s="361"/>
      <c r="AR19" s="344"/>
      <c r="AS19" s="364"/>
      <c r="AT19" s="364"/>
      <c r="AU19" s="361"/>
      <c r="AV19" s="361"/>
      <c r="AW19" s="361"/>
      <c r="AX19" s="361"/>
      <c r="AY19" s="108"/>
      <c r="AZ19" s="356"/>
      <c r="BA19" s="109"/>
      <c r="BB19" s="110"/>
      <c r="BC19" s="110"/>
      <c r="BD19" s="109"/>
      <c r="BE19" s="108"/>
      <c r="BF19" s="312"/>
      <c r="BG19" s="312"/>
      <c r="BH19" s="312"/>
      <c r="BI19" s="312"/>
      <c r="BJ19" s="312"/>
      <c r="BK19" s="312"/>
      <c r="BL19" s="312"/>
      <c r="BM19" s="312"/>
      <c r="BN19" s="312"/>
      <c r="BO19" s="312"/>
      <c r="BP19" s="109"/>
      <c r="BQ19" s="109"/>
      <c r="BR19" s="109"/>
      <c r="BS19" s="108"/>
      <c r="BT19" s="109"/>
      <c r="BU19" s="109"/>
      <c r="BV19" s="823"/>
      <c r="BW19" s="110"/>
      <c r="BX19" s="108"/>
      <c r="BY19" s="108"/>
    </row>
    <row r="20" spans="1:77" ht="15" customHeight="1" x14ac:dyDescent="0.2">
      <c r="A20" s="586">
        <v>42417</v>
      </c>
      <c r="B20" s="115">
        <v>18</v>
      </c>
      <c r="C20" s="126"/>
      <c r="D20" s="419"/>
      <c r="E20" s="147">
        <f t="shared" si="0"/>
        <v>0</v>
      </c>
      <c r="F20" s="420"/>
      <c r="G20" s="101"/>
      <c r="H20" s="149"/>
      <c r="I20" s="152">
        <f t="shared" si="1"/>
        <v>0</v>
      </c>
      <c r="K20" s="580">
        <f t="shared" si="2"/>
        <v>0</v>
      </c>
      <c r="L20" s="580">
        <f t="shared" si="3"/>
        <v>0</v>
      </c>
      <c r="M20" s="153"/>
      <c r="N20" s="95"/>
      <c r="P20" s="95"/>
      <c r="R20" s="212"/>
      <c r="S20" s="455"/>
      <c r="T20" s="940"/>
      <c r="U20" s="940"/>
      <c r="V20" s="940"/>
      <c r="W20" s="940"/>
      <c r="X20" s="260"/>
      <c r="Y20" s="364"/>
      <c r="Z20" s="361"/>
      <c r="AA20" s="361"/>
      <c r="AB20" s="364"/>
      <c r="AC20" s="364"/>
      <c r="AD20" s="361"/>
      <c r="AE20" s="361"/>
      <c r="AF20" s="361"/>
      <c r="AG20" s="364"/>
      <c r="AH20" s="364"/>
      <c r="AI20" s="361"/>
      <c r="AJ20" s="361"/>
      <c r="AK20" s="361"/>
      <c r="AL20" s="361"/>
      <c r="AM20" s="361"/>
      <c r="AN20" s="361"/>
      <c r="AO20" s="361"/>
      <c r="AP20" s="364"/>
      <c r="AQ20" s="361"/>
      <c r="AR20" s="344"/>
      <c r="AS20" s="364"/>
      <c r="AT20" s="364"/>
      <c r="AU20" s="361"/>
      <c r="AV20" s="361"/>
      <c r="AW20" s="361"/>
      <c r="AX20" s="361"/>
      <c r="AY20" s="108"/>
      <c r="AZ20" s="356"/>
      <c r="BA20" s="109"/>
      <c r="BB20" s="110"/>
      <c r="BC20" s="110"/>
      <c r="BD20" s="109"/>
      <c r="BE20" s="108"/>
      <c r="BF20" s="312"/>
      <c r="BG20" s="312"/>
      <c r="BH20" s="312"/>
      <c r="BI20" s="312"/>
      <c r="BJ20" s="312"/>
      <c r="BK20" s="312"/>
      <c r="BL20" s="312"/>
      <c r="BM20" s="312"/>
      <c r="BN20" s="312"/>
      <c r="BO20" s="312"/>
      <c r="BP20" s="109"/>
      <c r="BQ20" s="109"/>
      <c r="BR20" s="109"/>
      <c r="BS20" s="108"/>
      <c r="BT20" s="109"/>
      <c r="BU20" s="109"/>
      <c r="BV20" s="823"/>
      <c r="BW20" s="110"/>
      <c r="BX20" s="108"/>
      <c r="BY20" s="108"/>
    </row>
    <row r="21" spans="1:77" ht="15" customHeight="1" x14ac:dyDescent="0.2">
      <c r="A21" s="586">
        <v>42418</v>
      </c>
      <c r="B21" s="115">
        <v>18</v>
      </c>
      <c r="C21" s="126"/>
      <c r="D21" s="419"/>
      <c r="E21" s="147">
        <f t="shared" si="0"/>
        <v>0</v>
      </c>
      <c r="F21" s="420"/>
      <c r="G21" s="101"/>
      <c r="H21" s="149"/>
      <c r="I21" s="152">
        <f t="shared" si="1"/>
        <v>0</v>
      </c>
      <c r="K21" s="580">
        <f t="shared" si="2"/>
        <v>0</v>
      </c>
      <c r="L21" s="580">
        <f t="shared" si="3"/>
        <v>0</v>
      </c>
      <c r="M21" s="94"/>
      <c r="N21" s="95"/>
      <c r="P21" s="95"/>
      <c r="S21" s="455"/>
      <c r="T21" s="940"/>
      <c r="U21" s="940"/>
      <c r="V21" s="940"/>
      <c r="W21" s="940"/>
      <c r="X21" s="346"/>
      <c r="Y21" s="364"/>
      <c r="Z21" s="361"/>
      <c r="AA21" s="361"/>
      <c r="AB21" s="364"/>
      <c r="AC21" s="364"/>
      <c r="AD21" s="361"/>
      <c r="AE21" s="361"/>
      <c r="AF21" s="361"/>
      <c r="AG21" s="364"/>
      <c r="AH21" s="364"/>
      <c r="AI21" s="361"/>
      <c r="AJ21" s="361"/>
      <c r="AK21" s="361"/>
      <c r="AL21" s="361"/>
      <c r="AM21" s="361"/>
      <c r="AN21" s="361"/>
      <c r="AO21" s="361"/>
      <c r="AP21" s="364"/>
      <c r="AQ21" s="361"/>
      <c r="AR21" s="344"/>
      <c r="AS21" s="364"/>
      <c r="AT21" s="364"/>
      <c r="AU21" s="361"/>
      <c r="AV21" s="361"/>
      <c r="AW21" s="361"/>
      <c r="AX21" s="361"/>
      <c r="AY21" s="108"/>
      <c r="AZ21" s="356"/>
      <c r="BA21" s="109"/>
      <c r="BB21" s="110"/>
      <c r="BC21" s="110"/>
      <c r="BD21" s="109"/>
      <c r="BE21" s="108"/>
      <c r="BF21" s="312"/>
      <c r="BG21" s="312"/>
      <c r="BH21" s="312"/>
      <c r="BI21" s="312"/>
      <c r="BJ21" s="312"/>
      <c r="BK21" s="312"/>
      <c r="BL21" s="312"/>
      <c r="BM21" s="312"/>
      <c r="BN21" s="312"/>
      <c r="BO21" s="312"/>
      <c r="BP21" s="109"/>
      <c r="BQ21" s="109"/>
      <c r="BR21" s="109"/>
      <c r="BS21" s="108"/>
      <c r="BT21" s="109"/>
      <c r="BU21" s="109"/>
      <c r="BV21" s="823"/>
      <c r="BW21" s="110"/>
      <c r="BX21" s="108"/>
      <c r="BY21" s="108"/>
    </row>
    <row r="22" spans="1:77" ht="15" customHeight="1" x14ac:dyDescent="0.2">
      <c r="A22" s="586">
        <v>42419</v>
      </c>
      <c r="B22" s="115">
        <v>18</v>
      </c>
      <c r="C22" s="126"/>
      <c r="D22" s="419"/>
      <c r="E22" s="147">
        <f t="shared" si="0"/>
        <v>0</v>
      </c>
      <c r="F22" s="420"/>
      <c r="G22" s="101"/>
      <c r="H22" s="149"/>
      <c r="I22" s="152">
        <f t="shared" si="1"/>
        <v>0</v>
      </c>
      <c r="K22" s="580">
        <f t="shared" si="2"/>
        <v>0</v>
      </c>
      <c r="L22" s="580">
        <f t="shared" si="3"/>
        <v>0</v>
      </c>
      <c r="M22" s="94"/>
      <c r="N22" s="95"/>
      <c r="P22" s="95"/>
      <c r="S22" s="455"/>
      <c r="T22" s="940"/>
      <c r="U22" s="940"/>
      <c r="V22" s="940"/>
      <c r="W22" s="940"/>
      <c r="X22" s="346"/>
      <c r="Y22" s="364"/>
      <c r="Z22" s="361"/>
      <c r="AA22" s="361"/>
      <c r="AB22" s="364"/>
      <c r="AC22" s="364"/>
      <c r="AD22" s="361"/>
      <c r="AE22" s="361"/>
      <c r="AF22" s="361"/>
      <c r="AG22" s="364"/>
      <c r="AH22" s="364"/>
      <c r="AI22" s="361"/>
      <c r="AJ22" s="361"/>
      <c r="AK22" s="361"/>
      <c r="AL22" s="361"/>
      <c r="AM22" s="361"/>
      <c r="AN22" s="361"/>
      <c r="AO22" s="361"/>
      <c r="AP22" s="364"/>
      <c r="AQ22" s="361"/>
      <c r="AR22" s="344"/>
      <c r="AS22" s="364"/>
      <c r="AT22" s="364"/>
      <c r="AU22" s="361"/>
      <c r="AV22" s="361"/>
      <c r="AW22" s="361"/>
      <c r="AX22" s="361"/>
      <c r="AY22" s="108"/>
      <c r="AZ22" s="356"/>
      <c r="BA22" s="109"/>
      <c r="BB22" s="110"/>
      <c r="BC22" s="110"/>
      <c r="BD22" s="109"/>
      <c r="BE22" s="108"/>
      <c r="BF22" s="312"/>
      <c r="BG22" s="312"/>
      <c r="BH22" s="312"/>
      <c r="BI22" s="312"/>
      <c r="BJ22" s="312"/>
      <c r="BK22" s="312"/>
      <c r="BL22" s="312"/>
      <c r="BM22" s="312"/>
      <c r="BN22" s="312"/>
      <c r="BO22" s="312"/>
      <c r="BP22" s="109"/>
      <c r="BQ22" s="109"/>
      <c r="BR22" s="109"/>
      <c r="BS22" s="108"/>
      <c r="BT22" s="109"/>
      <c r="BU22" s="109"/>
      <c r="BV22" s="823"/>
      <c r="BW22" s="110"/>
      <c r="BX22" s="108"/>
      <c r="BY22" s="108"/>
    </row>
    <row r="23" spans="1:77" ht="15" customHeight="1" x14ac:dyDescent="0.2">
      <c r="A23" s="586">
        <v>42420</v>
      </c>
      <c r="B23" s="115">
        <v>18</v>
      </c>
      <c r="C23" s="126"/>
      <c r="D23" s="419"/>
      <c r="E23" s="147">
        <f t="shared" si="0"/>
        <v>0</v>
      </c>
      <c r="F23" s="420"/>
      <c r="G23" s="101"/>
      <c r="H23" s="149"/>
      <c r="I23" s="152">
        <f t="shared" si="1"/>
        <v>0</v>
      </c>
      <c r="K23" s="580">
        <f t="shared" si="2"/>
        <v>0</v>
      </c>
      <c r="L23" s="580">
        <f t="shared" si="3"/>
        <v>0</v>
      </c>
      <c r="M23" s="94"/>
      <c r="N23" s="95"/>
      <c r="P23" s="95"/>
      <c r="S23" s="455"/>
      <c r="T23" s="940"/>
      <c r="U23" s="940"/>
      <c r="V23" s="940"/>
      <c r="W23" s="940"/>
      <c r="X23" s="346"/>
      <c r="Y23" s="364"/>
      <c r="Z23" s="361"/>
      <c r="AA23" s="361"/>
      <c r="AB23" s="364"/>
      <c r="AC23" s="364"/>
      <c r="AD23" s="361"/>
      <c r="AE23" s="361"/>
      <c r="AF23" s="361"/>
      <c r="AG23" s="364"/>
      <c r="AH23" s="364"/>
      <c r="AI23" s="361"/>
      <c r="AJ23" s="361"/>
      <c r="AK23" s="361"/>
      <c r="AL23" s="361"/>
      <c r="AM23" s="361"/>
      <c r="AN23" s="361"/>
      <c r="AO23" s="361"/>
      <c r="AP23" s="364"/>
      <c r="AQ23" s="361"/>
      <c r="AR23" s="344"/>
      <c r="AS23" s="364"/>
      <c r="AT23" s="364"/>
      <c r="AU23" s="361"/>
      <c r="AV23" s="361"/>
      <c r="AW23" s="361"/>
      <c r="AX23" s="361"/>
      <c r="AY23" s="108"/>
      <c r="AZ23" s="356"/>
      <c r="BA23" s="109"/>
      <c r="BB23" s="110"/>
      <c r="BC23" s="110"/>
      <c r="BD23" s="109"/>
      <c r="BE23" s="108"/>
      <c r="BF23" s="312"/>
      <c r="BG23" s="312"/>
      <c r="BH23" s="312"/>
      <c r="BI23" s="312"/>
      <c r="BJ23" s="312"/>
      <c r="BK23" s="312"/>
      <c r="BL23" s="312"/>
      <c r="BM23" s="312"/>
      <c r="BN23" s="312"/>
      <c r="BO23" s="312"/>
      <c r="BP23" s="109"/>
      <c r="BQ23" s="109"/>
      <c r="BR23" s="109"/>
      <c r="BS23" s="108"/>
      <c r="BT23" s="109"/>
      <c r="BU23" s="109"/>
      <c r="BV23" s="823"/>
      <c r="BW23" s="110"/>
      <c r="BX23" s="108"/>
      <c r="BY23" s="108"/>
    </row>
    <row r="24" spans="1:77" ht="15" customHeight="1" x14ac:dyDescent="0.2">
      <c r="A24" s="586">
        <v>42421</v>
      </c>
      <c r="B24" s="115">
        <v>18</v>
      </c>
      <c r="C24" s="126"/>
      <c r="D24" s="419"/>
      <c r="E24" s="147">
        <f t="shared" si="0"/>
        <v>0</v>
      </c>
      <c r="F24" s="420"/>
      <c r="G24" s="101"/>
      <c r="H24" s="149"/>
      <c r="I24" s="152">
        <f t="shared" si="1"/>
        <v>0</v>
      </c>
      <c r="K24" s="580">
        <f t="shared" si="2"/>
        <v>0</v>
      </c>
      <c r="L24" s="580">
        <f t="shared" si="3"/>
        <v>0</v>
      </c>
      <c r="M24" s="94"/>
      <c r="N24" s="95"/>
      <c r="P24" s="95"/>
      <c r="S24" s="455"/>
      <c r="T24" s="939"/>
      <c r="U24" s="939"/>
      <c r="V24" s="939"/>
      <c r="W24" s="939"/>
      <c r="X24" s="346"/>
      <c r="Y24" s="364"/>
      <c r="Z24" s="361"/>
      <c r="AA24" s="361"/>
      <c r="AB24" s="364"/>
      <c r="AC24" s="364"/>
      <c r="AD24" s="361"/>
      <c r="AE24" s="361"/>
      <c r="AF24" s="361"/>
      <c r="AG24" s="364"/>
      <c r="AH24" s="364"/>
      <c r="AI24" s="361"/>
      <c r="AJ24" s="361"/>
      <c r="AK24" s="361"/>
      <c r="AL24" s="361"/>
      <c r="AM24" s="361"/>
      <c r="AN24" s="361"/>
      <c r="AO24" s="361"/>
      <c r="AP24" s="364"/>
      <c r="AQ24" s="361"/>
      <c r="AR24" s="344"/>
      <c r="AS24" s="364"/>
      <c r="AT24" s="364"/>
      <c r="AU24" s="361"/>
      <c r="AV24" s="361"/>
      <c r="AW24" s="361"/>
      <c r="AX24" s="361"/>
      <c r="AY24" s="108"/>
      <c r="AZ24" s="356"/>
      <c r="BA24" s="109"/>
      <c r="BB24" s="110"/>
      <c r="BC24" s="110"/>
      <c r="BD24" s="109"/>
      <c r="BE24" s="108"/>
      <c r="BF24" s="312"/>
      <c r="BG24" s="312"/>
      <c r="BH24" s="312"/>
      <c r="BI24" s="312"/>
      <c r="BJ24" s="312"/>
      <c r="BK24" s="312"/>
      <c r="BL24" s="312"/>
      <c r="BM24" s="312"/>
      <c r="BN24" s="312"/>
      <c r="BO24" s="312"/>
      <c r="BP24" s="109"/>
      <c r="BQ24" s="109"/>
      <c r="BR24" s="109"/>
      <c r="BS24" s="108"/>
      <c r="BT24" s="109"/>
      <c r="BU24" s="109"/>
      <c r="BV24" s="823"/>
      <c r="BW24" s="110"/>
      <c r="BX24" s="108"/>
      <c r="BY24" s="108"/>
    </row>
    <row r="25" spans="1:77" ht="15" customHeight="1" x14ac:dyDescent="0.2">
      <c r="A25" s="586">
        <v>42422</v>
      </c>
      <c r="B25" s="115">
        <v>18</v>
      </c>
      <c r="C25" s="126"/>
      <c r="D25" s="419"/>
      <c r="E25" s="147">
        <f t="shared" si="0"/>
        <v>0</v>
      </c>
      <c r="F25" s="420"/>
      <c r="G25" s="101"/>
      <c r="H25" s="149"/>
      <c r="I25" s="152">
        <f t="shared" si="1"/>
        <v>0</v>
      </c>
      <c r="K25" s="580">
        <f t="shared" si="2"/>
        <v>0</v>
      </c>
      <c r="L25" s="580">
        <f t="shared" si="3"/>
        <v>0</v>
      </c>
      <c r="M25" s="94"/>
      <c r="N25" s="95"/>
      <c r="P25" s="95"/>
      <c r="S25" s="455"/>
      <c r="T25" s="939"/>
      <c r="U25" s="939"/>
      <c r="V25" s="939"/>
      <c r="W25" s="939"/>
      <c r="X25" s="346"/>
      <c r="Y25" s="364"/>
      <c r="Z25" s="361"/>
      <c r="AA25" s="361"/>
      <c r="AB25" s="364"/>
      <c r="AC25" s="364"/>
      <c r="AD25" s="361"/>
      <c r="AE25" s="361"/>
      <c r="AF25" s="361"/>
      <c r="AG25" s="364"/>
      <c r="AH25" s="364"/>
      <c r="AI25" s="361"/>
      <c r="AJ25" s="361"/>
      <c r="AK25" s="361"/>
      <c r="AL25" s="361"/>
      <c r="AM25" s="361"/>
      <c r="AN25" s="361"/>
      <c r="AO25" s="361"/>
      <c r="AP25" s="364"/>
      <c r="AQ25" s="361"/>
      <c r="AR25" s="344"/>
      <c r="AS25" s="364"/>
      <c r="AT25" s="364"/>
      <c r="AU25" s="361"/>
      <c r="AV25" s="361"/>
      <c r="AW25" s="361"/>
      <c r="AX25" s="361"/>
      <c r="AY25" s="108"/>
      <c r="AZ25" s="356"/>
      <c r="BA25" s="109"/>
      <c r="BB25" s="110"/>
      <c r="BC25" s="110"/>
      <c r="BD25" s="109"/>
      <c r="BE25" s="108"/>
      <c r="BF25" s="312"/>
      <c r="BG25" s="312"/>
      <c r="BH25" s="312"/>
      <c r="BI25" s="312"/>
      <c r="BJ25" s="312"/>
      <c r="BK25" s="312"/>
      <c r="BL25" s="312"/>
      <c r="BM25" s="312"/>
      <c r="BN25" s="312"/>
      <c r="BO25" s="312"/>
      <c r="BP25" s="109"/>
      <c r="BQ25" s="109"/>
      <c r="BR25" s="109"/>
      <c r="BS25" s="108"/>
      <c r="BT25" s="109"/>
      <c r="BU25" s="109"/>
      <c r="BV25" s="823"/>
      <c r="BW25" s="110"/>
      <c r="BX25" s="108"/>
      <c r="BY25" s="108"/>
    </row>
    <row r="26" spans="1:77" ht="15" customHeight="1" x14ac:dyDescent="0.2">
      <c r="A26" s="586">
        <v>42423</v>
      </c>
      <c r="B26" s="115">
        <v>18</v>
      </c>
      <c r="C26" s="126"/>
      <c r="D26" s="419"/>
      <c r="E26" s="147">
        <f t="shared" si="0"/>
        <v>0</v>
      </c>
      <c r="F26" s="420"/>
      <c r="G26" s="101"/>
      <c r="H26" s="149"/>
      <c r="I26" s="152">
        <f t="shared" si="1"/>
        <v>0</v>
      </c>
      <c r="K26" s="580">
        <f t="shared" si="2"/>
        <v>0</v>
      </c>
      <c r="L26" s="580">
        <f t="shared" si="3"/>
        <v>0</v>
      </c>
      <c r="M26" s="94"/>
      <c r="N26" s="95"/>
      <c r="P26" s="95"/>
      <c r="S26" s="455"/>
      <c r="T26" s="939"/>
      <c r="U26" s="939"/>
      <c r="V26" s="939"/>
      <c r="W26" s="939"/>
      <c r="X26" s="346"/>
      <c r="Y26" s="364"/>
      <c r="Z26" s="361"/>
      <c r="AA26" s="361"/>
      <c r="AB26" s="364"/>
      <c r="AC26" s="364"/>
      <c r="AD26" s="361"/>
      <c r="AE26" s="361"/>
      <c r="AF26" s="361"/>
      <c r="AG26" s="364"/>
      <c r="AH26" s="364"/>
      <c r="AI26" s="361"/>
      <c r="AJ26" s="361"/>
      <c r="AK26" s="361"/>
      <c r="AL26" s="361"/>
      <c r="AM26" s="361"/>
      <c r="AN26" s="361"/>
      <c r="AO26" s="361"/>
      <c r="AP26" s="364"/>
      <c r="AQ26" s="361"/>
      <c r="AR26" s="344"/>
      <c r="AS26" s="364"/>
      <c r="AT26" s="364"/>
      <c r="AU26" s="361"/>
      <c r="AV26" s="361"/>
      <c r="AW26" s="361"/>
      <c r="AX26" s="361"/>
      <c r="AY26" s="108"/>
      <c r="AZ26" s="356"/>
      <c r="BA26" s="109"/>
      <c r="BB26" s="110"/>
      <c r="BC26" s="110"/>
      <c r="BD26" s="109"/>
      <c r="BE26" s="108"/>
      <c r="BF26" s="312"/>
      <c r="BG26" s="312"/>
      <c r="BH26" s="312"/>
      <c r="BI26" s="312"/>
      <c r="BJ26" s="312"/>
      <c r="BK26" s="312"/>
      <c r="BL26" s="312"/>
      <c r="BM26" s="312"/>
      <c r="BN26" s="312"/>
      <c r="BO26" s="312"/>
      <c r="BP26" s="109"/>
      <c r="BQ26" s="109"/>
      <c r="BR26" s="109"/>
      <c r="BS26" s="108"/>
      <c r="BT26" s="109"/>
      <c r="BU26" s="109"/>
      <c r="BV26" s="823"/>
      <c r="BW26" s="110"/>
      <c r="BX26" s="108"/>
      <c r="BY26" s="108"/>
    </row>
    <row r="27" spans="1:77" ht="15" customHeight="1" x14ac:dyDescent="0.2">
      <c r="A27" s="586">
        <v>42424</v>
      </c>
      <c r="B27" s="115">
        <v>18</v>
      </c>
      <c r="C27" s="126"/>
      <c r="D27" s="419"/>
      <c r="E27" s="147">
        <f t="shared" si="0"/>
        <v>0</v>
      </c>
      <c r="F27" s="420"/>
      <c r="G27" s="101"/>
      <c r="H27" s="149"/>
      <c r="I27" s="152">
        <f t="shared" si="1"/>
        <v>0</v>
      </c>
      <c r="K27" s="580">
        <f t="shared" si="2"/>
        <v>0</v>
      </c>
      <c r="L27" s="580">
        <f t="shared" si="3"/>
        <v>0</v>
      </c>
      <c r="M27" s="153"/>
      <c r="N27" s="95"/>
      <c r="P27" s="95"/>
      <c r="S27" s="455"/>
      <c r="T27" s="939"/>
      <c r="U27" s="939"/>
      <c r="V27" s="939"/>
      <c r="W27" s="939"/>
      <c r="X27" s="346"/>
      <c r="Y27" s="364"/>
      <c r="Z27" s="361"/>
      <c r="AA27" s="361"/>
      <c r="AB27" s="364"/>
      <c r="AC27" s="364"/>
      <c r="AD27" s="361"/>
      <c r="AE27" s="361"/>
      <c r="AF27" s="361"/>
      <c r="AG27" s="364"/>
      <c r="AH27" s="364"/>
      <c r="AI27" s="361"/>
      <c r="AJ27" s="361"/>
      <c r="AK27" s="361"/>
      <c r="AL27" s="361"/>
      <c r="AM27" s="361"/>
      <c r="AN27" s="361"/>
      <c r="AO27" s="361"/>
      <c r="AP27" s="364"/>
      <c r="AQ27" s="361"/>
      <c r="AR27" s="344"/>
      <c r="AS27" s="364"/>
      <c r="AT27" s="364"/>
      <c r="AU27" s="361"/>
      <c r="AV27" s="361"/>
      <c r="AW27" s="361"/>
      <c r="AX27" s="361"/>
      <c r="AY27" s="108"/>
      <c r="AZ27" s="356"/>
      <c r="BA27" s="109"/>
      <c r="BB27" s="110"/>
      <c r="BC27" s="110"/>
      <c r="BD27" s="109"/>
      <c r="BE27" s="108"/>
      <c r="BF27" s="312"/>
      <c r="BG27" s="312"/>
      <c r="BH27" s="312"/>
      <c r="BI27" s="312"/>
      <c r="BJ27" s="312"/>
      <c r="BK27" s="312"/>
      <c r="BL27" s="312"/>
      <c r="BM27" s="312"/>
      <c r="BN27" s="312"/>
      <c r="BO27" s="312"/>
      <c r="BP27" s="109"/>
      <c r="BQ27" s="109"/>
      <c r="BR27" s="109"/>
      <c r="BS27" s="108"/>
      <c r="BT27" s="109"/>
      <c r="BU27" s="109"/>
      <c r="BV27" s="823"/>
      <c r="BW27" s="110"/>
      <c r="BX27" s="108"/>
      <c r="BY27" s="108"/>
    </row>
    <row r="28" spans="1:77" ht="15" customHeight="1" x14ac:dyDescent="0.2">
      <c r="A28" s="586">
        <v>42425</v>
      </c>
      <c r="B28" s="115">
        <v>18</v>
      </c>
      <c r="C28" s="126"/>
      <c r="D28" s="419"/>
      <c r="E28" s="147">
        <f t="shared" si="0"/>
        <v>0</v>
      </c>
      <c r="F28" s="420"/>
      <c r="G28" s="101"/>
      <c r="H28" s="149"/>
      <c r="I28" s="152">
        <f t="shared" si="1"/>
        <v>0</v>
      </c>
      <c r="K28" s="580">
        <f t="shared" si="2"/>
        <v>0</v>
      </c>
      <c r="L28" s="580">
        <f t="shared" si="3"/>
        <v>0</v>
      </c>
      <c r="M28" s="94"/>
      <c r="N28" s="95"/>
      <c r="P28" s="95"/>
      <c r="S28" s="455"/>
      <c r="T28" s="938"/>
      <c r="U28" s="938"/>
      <c r="V28" s="938"/>
      <c r="W28" s="938"/>
      <c r="X28" s="346"/>
      <c r="Y28" s="364"/>
      <c r="Z28" s="361"/>
      <c r="AA28" s="361"/>
      <c r="AB28" s="364"/>
      <c r="AC28" s="364"/>
      <c r="AD28" s="361"/>
      <c r="AE28" s="361"/>
      <c r="AF28" s="361"/>
      <c r="AG28" s="364"/>
      <c r="AH28" s="364"/>
      <c r="AI28" s="361"/>
      <c r="AJ28" s="361"/>
      <c r="AK28" s="361"/>
      <c r="AL28" s="361"/>
      <c r="AM28" s="361"/>
      <c r="AN28" s="361"/>
      <c r="AO28" s="361"/>
      <c r="AP28" s="364"/>
      <c r="AQ28" s="361"/>
      <c r="AR28" s="344"/>
      <c r="AS28" s="364"/>
      <c r="AT28" s="364"/>
      <c r="AU28" s="361"/>
      <c r="AV28" s="361"/>
      <c r="AW28" s="361"/>
      <c r="AX28" s="361"/>
      <c r="AY28" s="108"/>
      <c r="AZ28" s="356"/>
      <c r="BA28" s="109"/>
      <c r="BB28" s="110"/>
      <c r="BC28" s="110"/>
      <c r="BD28" s="109"/>
      <c r="BE28" s="108"/>
      <c r="BF28" s="312"/>
      <c r="BG28" s="312"/>
      <c r="BH28" s="312"/>
      <c r="BI28" s="312"/>
      <c r="BJ28" s="312"/>
      <c r="BK28" s="312"/>
      <c r="BL28" s="312"/>
      <c r="BM28" s="312"/>
      <c r="BN28" s="312"/>
      <c r="BO28" s="312"/>
      <c r="BP28" s="109"/>
      <c r="BQ28" s="109"/>
      <c r="BR28" s="109"/>
      <c r="BS28" s="108"/>
      <c r="BT28" s="109"/>
      <c r="BU28" s="109"/>
      <c r="BV28" s="823"/>
      <c r="BW28" s="110"/>
      <c r="BX28" s="108"/>
      <c r="BY28" s="108"/>
    </row>
    <row r="29" spans="1:77" ht="15" customHeight="1" x14ac:dyDescent="0.2">
      <c r="A29" s="586">
        <v>42426</v>
      </c>
      <c r="B29" s="115">
        <v>18</v>
      </c>
      <c r="C29" s="126"/>
      <c r="D29" s="419"/>
      <c r="E29" s="147">
        <f t="shared" si="0"/>
        <v>0</v>
      </c>
      <c r="F29" s="420"/>
      <c r="G29" s="101"/>
      <c r="H29" s="149"/>
      <c r="I29" s="152">
        <f t="shared" si="1"/>
        <v>0</v>
      </c>
      <c r="K29" s="580">
        <f t="shared" si="2"/>
        <v>0</v>
      </c>
      <c r="L29" s="580">
        <f t="shared" si="3"/>
        <v>0</v>
      </c>
      <c r="M29" s="94"/>
      <c r="N29" s="95"/>
      <c r="P29" s="95"/>
      <c r="T29" s="938"/>
      <c r="U29" s="938"/>
      <c r="V29" s="938"/>
      <c r="W29" s="938"/>
      <c r="X29" s="346"/>
      <c r="Y29" s="364"/>
      <c r="Z29" s="361"/>
      <c r="AA29" s="361"/>
      <c r="AB29" s="364"/>
      <c r="AC29" s="364"/>
      <c r="AD29" s="361"/>
      <c r="AE29" s="361"/>
      <c r="AF29" s="361"/>
      <c r="AG29" s="364"/>
      <c r="AH29" s="364"/>
      <c r="AI29" s="361"/>
      <c r="AJ29" s="361"/>
      <c r="AK29" s="361"/>
      <c r="AL29" s="361"/>
      <c r="AM29" s="361"/>
      <c r="AN29" s="361"/>
      <c r="AO29" s="361"/>
      <c r="AP29" s="364"/>
      <c r="AQ29" s="361"/>
      <c r="AR29" s="344"/>
      <c r="AS29" s="364"/>
      <c r="AT29" s="364"/>
      <c r="AU29" s="361"/>
      <c r="AV29" s="361"/>
      <c r="AW29" s="361"/>
      <c r="AX29" s="361"/>
      <c r="AY29" s="108"/>
      <c r="AZ29" s="356"/>
      <c r="BA29" s="109"/>
      <c r="BB29" s="110"/>
      <c r="BC29" s="110"/>
      <c r="BD29" s="109"/>
      <c r="BE29" s="108"/>
      <c r="BF29" s="312"/>
      <c r="BG29" s="312"/>
      <c r="BH29" s="312"/>
      <c r="BI29" s="312"/>
      <c r="BJ29" s="312"/>
      <c r="BK29" s="312"/>
      <c r="BL29" s="312"/>
      <c r="BM29" s="312"/>
      <c r="BN29" s="312"/>
      <c r="BO29" s="312"/>
      <c r="BP29" s="109"/>
      <c r="BQ29" s="109"/>
      <c r="BR29" s="109"/>
      <c r="BS29" s="108"/>
      <c r="BT29" s="109"/>
      <c r="BU29" s="109"/>
      <c r="BV29" s="823"/>
      <c r="BW29" s="110"/>
      <c r="BX29" s="108"/>
      <c r="BY29" s="108"/>
    </row>
    <row r="30" spans="1:77" ht="15" customHeight="1" x14ac:dyDescent="0.2">
      <c r="A30" s="586">
        <v>42427</v>
      </c>
      <c r="B30" s="115">
        <v>18</v>
      </c>
      <c r="C30" s="126"/>
      <c r="D30" s="419"/>
      <c r="E30" s="147">
        <f t="shared" si="0"/>
        <v>0</v>
      </c>
      <c r="F30" s="420"/>
      <c r="G30" s="101"/>
      <c r="H30" s="149"/>
      <c r="I30" s="152">
        <f t="shared" si="1"/>
        <v>0</v>
      </c>
      <c r="K30" s="580">
        <f t="shared" si="2"/>
        <v>0</v>
      </c>
      <c r="L30" s="580">
        <f t="shared" si="3"/>
        <v>0</v>
      </c>
      <c r="M30" s="94"/>
      <c r="N30" s="95"/>
      <c r="P30" s="95"/>
      <c r="T30" s="938"/>
      <c r="U30" s="938"/>
      <c r="V30" s="938"/>
      <c r="W30" s="938"/>
      <c r="X30" s="346"/>
      <c r="Y30" s="364"/>
      <c r="Z30" s="361"/>
      <c r="AA30" s="361"/>
      <c r="AB30" s="364"/>
      <c r="AC30" s="364"/>
      <c r="AD30" s="361"/>
      <c r="AE30" s="361"/>
      <c r="AF30" s="361"/>
      <c r="AG30" s="364"/>
      <c r="AH30" s="364"/>
      <c r="AI30" s="361"/>
      <c r="AJ30" s="361"/>
      <c r="AK30" s="361"/>
      <c r="AL30" s="361"/>
      <c r="AM30" s="361"/>
      <c r="AN30" s="361"/>
      <c r="AO30" s="361"/>
      <c r="AP30" s="364"/>
      <c r="AQ30" s="361"/>
      <c r="AR30" s="344"/>
      <c r="AS30" s="364"/>
      <c r="AT30" s="364"/>
      <c r="AU30" s="361"/>
      <c r="AV30" s="361"/>
      <c r="AW30" s="361"/>
      <c r="AX30" s="361"/>
      <c r="AY30" s="108"/>
      <c r="AZ30" s="356"/>
      <c r="BA30" s="109"/>
      <c r="BB30" s="110"/>
      <c r="BC30" s="110"/>
      <c r="BD30" s="109"/>
      <c r="BE30" s="108"/>
      <c r="BF30" s="312"/>
      <c r="BG30" s="312"/>
      <c r="BH30" s="312"/>
      <c r="BI30" s="312"/>
      <c r="BJ30" s="312"/>
      <c r="BK30" s="312"/>
      <c r="BL30" s="312"/>
      <c r="BM30" s="312"/>
      <c r="BN30" s="312"/>
      <c r="BO30" s="312"/>
      <c r="BP30" s="109"/>
      <c r="BQ30" s="109"/>
      <c r="BR30" s="109"/>
      <c r="BS30" s="108"/>
      <c r="BT30" s="109"/>
      <c r="BU30" s="109"/>
      <c r="BV30" s="823"/>
      <c r="BW30" s="110"/>
      <c r="BX30" s="108"/>
      <c r="BY30" s="108"/>
    </row>
    <row r="31" spans="1:77" s="81" customFormat="1" ht="15" customHeight="1" x14ac:dyDescent="0.2">
      <c r="A31" s="586">
        <v>42428</v>
      </c>
      <c r="B31" s="115">
        <v>18</v>
      </c>
      <c r="C31" s="126"/>
      <c r="D31" s="419"/>
      <c r="E31" s="147">
        <f t="shared" si="0"/>
        <v>0</v>
      </c>
      <c r="F31" s="420"/>
      <c r="G31" s="101"/>
      <c r="H31" s="149"/>
      <c r="I31" s="152">
        <f t="shared" si="1"/>
        <v>0</v>
      </c>
      <c r="K31" s="580">
        <f t="shared" si="2"/>
        <v>0</v>
      </c>
      <c r="L31" s="580">
        <f t="shared" si="3"/>
        <v>0</v>
      </c>
      <c r="M31" s="94"/>
      <c r="N31" s="95"/>
      <c r="O31" s="822"/>
      <c r="P31" s="95"/>
      <c r="R31" s="824"/>
      <c r="S31" s="202"/>
      <c r="T31" s="938"/>
      <c r="U31" s="938"/>
      <c r="V31" s="938"/>
      <c r="W31" s="938"/>
      <c r="X31" s="346"/>
      <c r="Y31" s="364"/>
      <c r="Z31" s="361"/>
      <c r="AA31" s="361"/>
      <c r="AB31" s="364"/>
      <c r="AC31" s="364"/>
      <c r="AD31" s="361"/>
      <c r="AE31" s="361"/>
      <c r="AF31" s="361"/>
      <c r="AG31" s="364"/>
      <c r="AH31" s="364"/>
      <c r="AI31" s="361"/>
      <c r="AJ31" s="361"/>
      <c r="AK31" s="361"/>
      <c r="AL31" s="361"/>
      <c r="AM31" s="361"/>
      <c r="AN31" s="361"/>
      <c r="AO31" s="361"/>
      <c r="AP31" s="364"/>
      <c r="AQ31" s="361"/>
      <c r="AR31" s="344"/>
      <c r="AS31" s="364"/>
      <c r="AT31" s="364"/>
      <c r="AU31" s="361"/>
      <c r="AV31" s="361"/>
      <c r="AW31" s="361"/>
      <c r="AX31" s="361"/>
      <c r="AY31" s="108"/>
      <c r="AZ31" s="356"/>
      <c r="BA31" s="109"/>
      <c r="BB31" s="110"/>
      <c r="BC31" s="110"/>
      <c r="BD31" s="109"/>
      <c r="BE31" s="108"/>
      <c r="BF31" s="820"/>
      <c r="BG31" s="820"/>
      <c r="BH31" s="820"/>
      <c r="BI31" s="820"/>
      <c r="BJ31" s="820"/>
      <c r="BK31" s="820"/>
      <c r="BL31" s="820"/>
      <c r="BM31" s="820"/>
      <c r="BN31" s="820"/>
      <c r="BO31" s="820"/>
      <c r="BP31" s="109"/>
      <c r="BQ31" s="109"/>
      <c r="BR31" s="109"/>
      <c r="BS31" s="108"/>
      <c r="BT31" s="109"/>
      <c r="BU31" s="109"/>
      <c r="BV31" s="819"/>
      <c r="BW31" s="137"/>
      <c r="BX31" s="174"/>
      <c r="BY31" s="174"/>
    </row>
    <row r="32" spans="1:77" ht="15" customHeight="1" x14ac:dyDescent="0.2">
      <c r="A32" s="586">
        <v>42429</v>
      </c>
      <c r="B32" s="115">
        <v>18</v>
      </c>
      <c r="C32" s="126"/>
      <c r="D32" s="419"/>
      <c r="E32" s="147">
        <f>(B32*10)*F32</f>
        <v>0</v>
      </c>
      <c r="F32" s="420"/>
      <c r="G32" s="101"/>
      <c r="H32" s="149"/>
      <c r="I32" s="152">
        <f t="shared" si="1"/>
        <v>0</v>
      </c>
      <c r="K32" s="580">
        <f t="shared" si="2"/>
        <v>0</v>
      </c>
      <c r="L32" s="580">
        <f t="shared" si="3"/>
        <v>0</v>
      </c>
      <c r="M32" s="94"/>
      <c r="N32" s="95"/>
      <c r="P32" s="95"/>
      <c r="T32" s="398"/>
      <c r="U32" s="110"/>
      <c r="V32" s="109"/>
      <c r="W32" s="109"/>
      <c r="X32" s="346"/>
      <c r="Y32" s="364"/>
      <c r="Z32" s="361"/>
      <c r="AA32" s="361"/>
      <c r="AB32" s="364"/>
      <c r="AC32" s="364"/>
      <c r="AD32" s="361"/>
      <c r="AE32" s="361"/>
      <c r="AF32" s="361"/>
      <c r="AG32" s="364"/>
      <c r="AH32" s="364"/>
      <c r="AI32" s="361"/>
      <c r="AJ32" s="361"/>
      <c r="AK32" s="361"/>
      <c r="AL32" s="361"/>
      <c r="AM32" s="361"/>
      <c r="AN32" s="361"/>
      <c r="AO32" s="361"/>
      <c r="AP32" s="364"/>
      <c r="AQ32" s="361"/>
      <c r="AR32" s="344"/>
      <c r="AS32" s="364"/>
      <c r="AT32" s="364"/>
      <c r="AU32" s="361"/>
      <c r="AV32" s="361"/>
      <c r="AW32" s="361"/>
      <c r="AX32" s="361"/>
      <c r="AY32" s="108"/>
      <c r="AZ32" s="356"/>
      <c r="BA32" s="109"/>
      <c r="BB32" s="110"/>
      <c r="BC32" s="110"/>
      <c r="BD32" s="109"/>
      <c r="BE32" s="108"/>
      <c r="BF32" s="312"/>
      <c r="BG32" s="312"/>
      <c r="BH32" s="312"/>
      <c r="BI32" s="312"/>
      <c r="BJ32" s="312"/>
      <c r="BK32" s="312"/>
      <c r="BL32" s="312"/>
      <c r="BM32" s="312"/>
      <c r="BN32" s="312"/>
      <c r="BO32" s="312"/>
      <c r="BP32" s="109"/>
      <c r="BQ32" s="109"/>
      <c r="BR32" s="109"/>
      <c r="BS32" s="108"/>
      <c r="BT32" s="109"/>
      <c r="BU32" s="109"/>
      <c r="BV32" s="823"/>
      <c r="BW32" s="110"/>
      <c r="BX32" s="108"/>
      <c r="BY32" s="108"/>
    </row>
    <row r="33" spans="1:77" ht="15" customHeight="1" x14ac:dyDescent="0.2">
      <c r="A33" s="586"/>
      <c r="B33" s="115"/>
      <c r="C33" s="126"/>
      <c r="D33" s="419"/>
      <c r="E33" s="147"/>
      <c r="F33" s="420"/>
      <c r="G33" s="101"/>
      <c r="H33" s="149"/>
      <c r="I33" s="152">
        <f t="shared" si="1"/>
        <v>0</v>
      </c>
      <c r="K33" s="580">
        <f t="shared" si="2"/>
        <v>0</v>
      </c>
      <c r="L33" s="580">
        <f t="shared" si="3"/>
        <v>0</v>
      </c>
      <c r="M33" s="94"/>
      <c r="N33" s="95"/>
      <c r="P33" s="95"/>
      <c r="T33" s="398"/>
      <c r="U33" s="110"/>
      <c r="V33" s="109"/>
      <c r="W33" s="109"/>
      <c r="X33" s="346"/>
      <c r="Y33" s="364"/>
      <c r="Z33" s="361"/>
      <c r="AA33" s="361"/>
      <c r="AB33" s="364"/>
      <c r="AC33" s="364"/>
      <c r="AD33" s="361"/>
      <c r="AE33" s="361"/>
      <c r="AF33" s="361"/>
      <c r="AG33" s="364"/>
      <c r="AH33" s="364"/>
      <c r="AI33" s="361"/>
      <c r="AJ33" s="361"/>
      <c r="AK33" s="361"/>
      <c r="AL33" s="361"/>
      <c r="AM33" s="361"/>
      <c r="AN33" s="361"/>
      <c r="AO33" s="361"/>
      <c r="AP33" s="364"/>
      <c r="AQ33" s="361"/>
      <c r="AR33" s="344"/>
      <c r="AS33" s="364"/>
      <c r="AT33" s="364"/>
      <c r="AU33" s="361"/>
      <c r="AV33" s="361"/>
      <c r="AW33" s="361"/>
      <c r="AX33" s="361"/>
      <c r="AY33" s="108"/>
      <c r="AZ33" s="356"/>
      <c r="BA33" s="109"/>
      <c r="BB33" s="110"/>
      <c r="BC33" s="110"/>
      <c r="BD33" s="109"/>
      <c r="BE33" s="108"/>
      <c r="BF33" s="312"/>
      <c r="BG33" s="312"/>
      <c r="BH33" s="312"/>
      <c r="BI33" s="312"/>
      <c r="BJ33" s="312"/>
      <c r="BK33" s="312"/>
      <c r="BL33" s="312"/>
      <c r="BM33" s="312"/>
      <c r="BN33" s="312"/>
      <c r="BO33" s="312"/>
      <c r="BP33" s="109"/>
      <c r="BQ33" s="109"/>
      <c r="BR33" s="109"/>
      <c r="BS33" s="108"/>
      <c r="BT33" s="109"/>
      <c r="BU33" s="109"/>
      <c r="BV33" s="823"/>
      <c r="BW33" s="823"/>
      <c r="BX33" s="823"/>
      <c r="BY33" s="312"/>
    </row>
    <row r="34" spans="1:77" ht="15" customHeight="1" x14ac:dyDescent="0.2">
      <c r="A34" s="586"/>
      <c r="B34" s="115"/>
      <c r="C34" s="126"/>
      <c r="D34" s="419"/>
      <c r="E34" s="147"/>
      <c r="F34" s="420"/>
      <c r="G34" s="101"/>
      <c r="H34" s="149"/>
      <c r="I34" s="152">
        <f t="shared" si="1"/>
        <v>0</v>
      </c>
      <c r="K34" s="580">
        <f t="shared" si="2"/>
        <v>0</v>
      </c>
      <c r="L34" s="580">
        <f t="shared" si="3"/>
        <v>0</v>
      </c>
      <c r="M34" s="153"/>
      <c r="N34" s="95"/>
      <c r="P34" s="95"/>
      <c r="S34" s="746"/>
      <c r="T34" s="747"/>
      <c r="U34" s="110"/>
      <c r="V34" s="109"/>
      <c r="W34" s="109"/>
      <c r="X34" s="346"/>
      <c r="Y34" s="364"/>
      <c r="Z34" s="361"/>
      <c r="AA34" s="361"/>
      <c r="AB34" s="364"/>
      <c r="AC34" s="364"/>
      <c r="AD34" s="361"/>
      <c r="AE34" s="361"/>
      <c r="AF34" s="361"/>
      <c r="AG34" s="364"/>
      <c r="AH34" s="364"/>
      <c r="AI34" s="361"/>
      <c r="AJ34" s="361"/>
      <c r="AK34" s="361"/>
      <c r="AL34" s="361"/>
      <c r="AM34" s="361"/>
      <c r="AN34" s="361"/>
      <c r="AO34" s="361"/>
      <c r="AP34" s="364"/>
      <c r="AQ34" s="361"/>
      <c r="AR34" s="344"/>
      <c r="AS34" s="364"/>
      <c r="AT34" s="364"/>
      <c r="AU34" s="361"/>
      <c r="AV34" s="361"/>
      <c r="AW34" s="361"/>
      <c r="AX34" s="361"/>
      <c r="AY34" s="108"/>
      <c r="AZ34" s="356"/>
      <c r="BA34" s="109"/>
      <c r="BB34" s="110"/>
      <c r="BC34" s="110"/>
      <c r="BD34" s="109"/>
      <c r="BE34" s="108"/>
      <c r="BF34" s="312"/>
      <c r="BG34" s="312"/>
      <c r="BH34" s="312"/>
      <c r="BI34" s="312"/>
      <c r="BJ34" s="312"/>
      <c r="BK34" s="312"/>
      <c r="BL34" s="312"/>
      <c r="BM34" s="312"/>
      <c r="BN34" s="312"/>
      <c r="BO34" s="312"/>
      <c r="BP34" s="109"/>
      <c r="BQ34" s="109"/>
      <c r="BR34" s="109"/>
      <c r="BS34" s="108"/>
      <c r="BT34" s="109"/>
      <c r="BU34" s="109"/>
      <c r="BV34" s="823"/>
      <c r="BW34" s="823"/>
      <c r="BX34" s="823"/>
      <c r="BY34" s="312"/>
    </row>
    <row r="35" spans="1:77" ht="15" customHeight="1" thickBot="1" x14ac:dyDescent="0.25">
      <c r="A35" s="111"/>
      <c r="B35" s="121"/>
      <c r="C35" s="264"/>
      <c r="D35" s="421"/>
      <c r="E35" s="147"/>
      <c r="F35" s="420"/>
      <c r="G35" s="117"/>
      <c r="H35" s="158"/>
      <c r="I35" s="161"/>
      <c r="S35" s="746"/>
      <c r="T35" s="747"/>
      <c r="U35" s="774"/>
      <c r="V35" s="126"/>
      <c r="W35" s="109"/>
      <c r="X35" s="346"/>
      <c r="Y35" s="364"/>
      <c r="Z35" s="361"/>
      <c r="AA35" s="361"/>
      <c r="AB35" s="364"/>
      <c r="AC35" s="364"/>
      <c r="AD35" s="361"/>
      <c r="AE35" s="361"/>
      <c r="AF35" s="361"/>
      <c r="AG35" s="364"/>
      <c r="AH35" s="364"/>
      <c r="AI35" s="361"/>
      <c r="AJ35" s="361"/>
      <c r="AK35" s="361"/>
      <c r="AL35" s="361"/>
      <c r="AM35" s="361"/>
      <c r="AN35" s="361"/>
      <c r="AO35" s="361"/>
      <c r="AP35" s="364"/>
      <c r="AQ35" s="361"/>
      <c r="AR35" s="344"/>
      <c r="AS35" s="364"/>
      <c r="AT35" s="364"/>
      <c r="AU35" s="361"/>
      <c r="AV35" s="361"/>
      <c r="AW35" s="361"/>
      <c r="AX35" s="361"/>
      <c r="AY35" s="108"/>
      <c r="AZ35" s="356"/>
      <c r="BA35" s="109"/>
      <c r="BB35" s="110"/>
      <c r="BC35" s="110"/>
      <c r="BD35" s="109"/>
      <c r="BE35" s="108"/>
      <c r="BF35" s="312"/>
      <c r="BG35" s="312"/>
      <c r="BH35" s="312"/>
      <c r="BI35" s="312"/>
      <c r="BJ35" s="312"/>
      <c r="BK35" s="312"/>
      <c r="BL35" s="312"/>
      <c r="BM35" s="312"/>
      <c r="BN35" s="312"/>
      <c r="BO35" s="312"/>
      <c r="BP35" s="109"/>
      <c r="BQ35" s="109"/>
      <c r="BR35" s="109"/>
      <c r="BS35" s="108"/>
      <c r="BT35" s="109"/>
      <c r="BU35" s="109"/>
      <c r="BV35" s="823"/>
      <c r="BW35" s="823"/>
      <c r="BX35" s="823"/>
      <c r="BY35" s="312"/>
    </row>
    <row r="36" spans="1:77" ht="15" customHeight="1" x14ac:dyDescent="0.2">
      <c r="A36" s="123" t="s">
        <v>6</v>
      </c>
      <c r="B36" s="105"/>
      <c r="C36" s="103">
        <f>SUM(C4:C34)</f>
        <v>160</v>
      </c>
      <c r="D36" s="103">
        <f>SUM(D4:D34)</f>
        <v>130</v>
      </c>
      <c r="E36" s="163">
        <f>SUM(E4:E34)</f>
        <v>35.369999999999997</v>
      </c>
      <c r="F36" s="424">
        <f>SUM(F4:F35)</f>
        <v>0.34250000000000003</v>
      </c>
      <c r="G36" s="150"/>
      <c r="H36" s="149">
        <f>SUM(H4:H35)</f>
        <v>0</v>
      </c>
      <c r="I36" s="168">
        <f>SUM(I4:I35)</f>
        <v>35.369999999999997</v>
      </c>
      <c r="K36" s="580">
        <f>SUM(K4:K34)</f>
        <v>35.369999999999997</v>
      </c>
      <c r="L36" s="580">
        <f>SUM(L4:L34)</f>
        <v>0</v>
      </c>
      <c r="S36" s="746"/>
      <c r="T36" s="747"/>
      <c r="U36" s="110"/>
      <c r="V36" s="109"/>
      <c r="W36" s="109"/>
      <c r="Y36" s="364"/>
      <c r="Z36" s="361"/>
      <c r="AA36" s="344"/>
      <c r="AB36" s="375"/>
      <c r="AC36" s="375"/>
      <c r="AD36" s="361"/>
      <c r="AE36" s="361"/>
      <c r="AF36" s="361"/>
      <c r="AG36" s="364"/>
      <c r="AH36" s="364"/>
      <c r="AI36" s="361"/>
      <c r="AJ36" s="344"/>
      <c r="AK36" s="344"/>
      <c r="AL36" s="361"/>
      <c r="AM36" s="361"/>
      <c r="AN36" s="361"/>
      <c r="AO36" s="361"/>
      <c r="AP36" s="364"/>
      <c r="AQ36" s="361"/>
      <c r="AR36" s="344"/>
      <c r="AS36" s="375"/>
      <c r="AT36" s="375"/>
      <c r="AU36" s="361"/>
      <c r="AV36" s="361"/>
      <c r="AW36" s="361"/>
      <c r="AX36" s="361"/>
      <c r="AY36" s="110"/>
      <c r="AZ36" s="356"/>
      <c r="BA36" s="109"/>
      <c r="BB36" s="110"/>
      <c r="BC36" s="110"/>
      <c r="BD36" s="109"/>
      <c r="BE36" s="110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109"/>
      <c r="BQ36" s="109"/>
      <c r="BR36" s="109"/>
      <c r="BS36" s="110"/>
      <c r="BT36" s="109"/>
      <c r="BU36" s="109"/>
      <c r="BV36" s="823"/>
      <c r="BW36" s="823"/>
      <c r="BX36" s="823"/>
      <c r="BY36" s="312"/>
    </row>
    <row r="37" spans="1:77" ht="15" customHeight="1" x14ac:dyDescent="0.2">
      <c r="A37" s="124"/>
      <c r="B37" s="112"/>
      <c r="C37" s="126"/>
      <c r="D37" s="419"/>
      <c r="E37" s="147"/>
      <c r="F37" s="420"/>
      <c r="G37" s="101"/>
      <c r="H37" s="149"/>
      <c r="I37" s="152"/>
      <c r="K37" s="580">
        <f>K36-C36+D36+1.84</f>
        <v>7.2100000000000044</v>
      </c>
      <c r="L37" s="580">
        <f>L36-B42</f>
        <v>0</v>
      </c>
      <c r="T37" s="398"/>
      <c r="U37" s="110"/>
      <c r="V37" s="818"/>
      <c r="W37" s="109"/>
      <c r="Y37" s="361"/>
      <c r="Z37" s="361"/>
      <c r="AA37" s="361"/>
      <c r="AB37" s="364"/>
      <c r="AC37" s="364"/>
      <c r="AD37" s="364"/>
      <c r="AE37" s="361"/>
      <c r="AF37" s="361"/>
      <c r="AG37" s="361"/>
      <c r="AH37" s="361"/>
      <c r="AI37" s="361"/>
      <c r="AJ37" s="361"/>
      <c r="AK37" s="361"/>
      <c r="AL37" s="364"/>
      <c r="AM37" s="364"/>
      <c r="AN37" s="361"/>
      <c r="AO37" s="361"/>
      <c r="AP37" s="364"/>
      <c r="AQ37" s="377"/>
      <c r="AR37" s="377"/>
      <c r="AS37" s="364"/>
      <c r="AT37" s="364"/>
      <c r="AU37" s="361"/>
      <c r="AV37" s="361"/>
      <c r="AW37" s="344"/>
      <c r="AX37" s="361"/>
      <c r="AY37" s="108"/>
      <c r="AZ37" s="356"/>
      <c r="BA37" s="818"/>
      <c r="BB37" s="110"/>
      <c r="BC37" s="110"/>
      <c r="BD37" s="818"/>
      <c r="BE37" s="108"/>
      <c r="BF37" s="312"/>
      <c r="BG37" s="312"/>
      <c r="BH37" s="312"/>
      <c r="BI37" s="312"/>
      <c r="BJ37" s="312"/>
      <c r="BK37" s="312"/>
      <c r="BL37" s="312"/>
      <c r="BM37" s="312"/>
      <c r="BN37" s="312"/>
      <c r="BO37" s="312"/>
      <c r="BP37" s="818"/>
      <c r="BQ37" s="818"/>
      <c r="BR37" s="818"/>
      <c r="BS37" s="108"/>
      <c r="BT37" s="818"/>
      <c r="BU37" s="818"/>
      <c r="BV37" s="823"/>
      <c r="BW37" s="823"/>
      <c r="BX37" s="823"/>
      <c r="BY37" s="312"/>
    </row>
    <row r="38" spans="1:77" ht="15" customHeight="1" x14ac:dyDescent="0.2">
      <c r="A38" s="128" t="s">
        <v>16</v>
      </c>
      <c r="B38" s="134"/>
      <c r="C38" s="342">
        <f>AVERAGE(C4:C34)</f>
        <v>40</v>
      </c>
      <c r="D38" s="425"/>
      <c r="E38" s="170">
        <f>AVERAGE(E4:E34)</f>
        <v>1.219655172413793</v>
      </c>
      <c r="F38" s="426">
        <f>AVERAGE(F4:F34)</f>
        <v>2.854166666666667E-2</v>
      </c>
      <c r="G38" s="172"/>
      <c r="H38" s="171">
        <f>AVERAGE(H4:H35)</f>
        <v>0</v>
      </c>
      <c r="I38" s="173">
        <f>H38</f>
        <v>0</v>
      </c>
      <c r="T38" s="399"/>
      <c r="U38" s="348"/>
      <c r="V38" s="349"/>
      <c r="W38" s="349"/>
      <c r="X38" s="350"/>
      <c r="Y38" s="379"/>
      <c r="Z38" s="380"/>
      <c r="AA38" s="381"/>
      <c r="AB38" s="382"/>
      <c r="AC38" s="382"/>
      <c r="AD38" s="380"/>
      <c r="AE38" s="380"/>
      <c r="AF38" s="380"/>
      <c r="AG38" s="379"/>
      <c r="AH38" s="379"/>
      <c r="AI38" s="380"/>
      <c r="AJ38" s="381"/>
      <c r="AK38" s="381"/>
      <c r="AL38" s="380"/>
      <c r="AM38" s="380"/>
      <c r="AN38" s="380"/>
      <c r="AO38" s="380"/>
      <c r="AP38" s="379"/>
      <c r="AQ38" s="380"/>
      <c r="AR38" s="380"/>
      <c r="AS38" s="382"/>
      <c r="AT38" s="382"/>
      <c r="AU38" s="380"/>
      <c r="AV38" s="380"/>
      <c r="AW38" s="380"/>
      <c r="AX38" s="380"/>
      <c r="AY38" s="823"/>
      <c r="AZ38" s="356"/>
      <c r="BA38" s="823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</row>
    <row r="39" spans="1:77" ht="15" customHeight="1" x14ac:dyDescent="0.2">
      <c r="A39" s="135" t="s">
        <v>15</v>
      </c>
      <c r="B39" s="868">
        <f>D36+E36+H36-C36+1.84</f>
        <v>7.2100000000000044</v>
      </c>
      <c r="C39" s="868"/>
      <c r="D39" s="868"/>
      <c r="E39" s="868"/>
      <c r="F39" s="868"/>
      <c r="G39" s="868"/>
      <c r="H39" s="868"/>
      <c r="I39" s="869"/>
      <c r="M39" s="81"/>
      <c r="N39" s="81"/>
      <c r="O39" s="81"/>
      <c r="P39" s="81"/>
      <c r="T39" s="452"/>
      <c r="U39" s="452"/>
      <c r="V39" s="136"/>
      <c r="W39" s="136"/>
      <c r="X39" s="351"/>
      <c r="Y39" s="383"/>
      <c r="Z39" s="383"/>
      <c r="AA39" s="383"/>
      <c r="AB39" s="383"/>
      <c r="AC39" s="383"/>
      <c r="AD39" s="383"/>
      <c r="AE39" s="383"/>
      <c r="AF39" s="383"/>
      <c r="AG39" s="383"/>
      <c r="AH39" s="383"/>
      <c r="AI39" s="383"/>
      <c r="AJ39" s="383"/>
      <c r="AK39" s="383"/>
      <c r="AL39" s="383"/>
      <c r="AM39" s="383"/>
      <c r="AN39" s="383"/>
      <c r="AO39" s="383"/>
      <c r="AP39" s="383"/>
      <c r="AQ39" s="383"/>
      <c r="AR39" s="383"/>
      <c r="AS39" s="383"/>
      <c r="AT39" s="383"/>
      <c r="AU39" s="383"/>
      <c r="AV39" s="383"/>
      <c r="AW39" s="383"/>
      <c r="AX39" s="383"/>
      <c r="AY39" s="821"/>
      <c r="AZ39" s="356"/>
      <c r="BA39" s="821"/>
      <c r="BB39" s="821"/>
      <c r="BC39" s="821"/>
      <c r="BD39" s="821"/>
      <c r="BE39" s="821"/>
      <c r="BF39" s="312"/>
      <c r="BG39" s="312"/>
      <c r="BH39" s="312"/>
      <c r="BI39" s="312"/>
      <c r="BJ39" s="312"/>
      <c r="BK39" s="312"/>
      <c r="BL39" s="312"/>
      <c r="BM39" s="312"/>
      <c r="BN39" s="312"/>
      <c r="BO39" s="312"/>
      <c r="BP39" s="821"/>
      <c r="BQ39" s="821"/>
      <c r="BR39" s="136"/>
      <c r="BS39" s="136"/>
      <c r="BT39" s="136"/>
      <c r="BU39" s="136"/>
      <c r="BV39" s="823"/>
      <c r="BW39" s="823"/>
      <c r="BX39" s="823"/>
      <c r="BY39" s="312"/>
    </row>
    <row r="40" spans="1:77" ht="15" customHeight="1" thickBot="1" x14ac:dyDescent="0.25">
      <c r="A40" s="124" t="s">
        <v>1</v>
      </c>
      <c r="B40" s="935"/>
      <c r="C40" s="935"/>
      <c r="D40" s="935"/>
      <c r="E40" s="935"/>
      <c r="F40" s="935"/>
      <c r="G40" s="935"/>
      <c r="H40" s="935"/>
      <c r="I40" s="936"/>
      <c r="T40" s="139"/>
      <c r="U40" s="139"/>
      <c r="V40" s="139"/>
      <c r="W40" s="139"/>
      <c r="Y40" s="384"/>
      <c r="Z40" s="384"/>
      <c r="AA40" s="384"/>
      <c r="AB40" s="384"/>
      <c r="AC40" s="384"/>
      <c r="AD40" s="384"/>
      <c r="AE40" s="384"/>
      <c r="AF40" s="384"/>
      <c r="AG40" s="384"/>
      <c r="AH40" s="384"/>
      <c r="AI40" s="384"/>
      <c r="AJ40" s="384"/>
      <c r="AK40" s="384"/>
      <c r="AL40" s="384"/>
      <c r="AM40" s="384"/>
      <c r="AN40" s="384"/>
      <c r="AO40" s="384"/>
      <c r="AP40" s="384"/>
      <c r="AQ40" s="384"/>
      <c r="AR40" s="384"/>
      <c r="AS40" s="384"/>
      <c r="AT40" s="384"/>
      <c r="AU40" s="384"/>
      <c r="AV40" s="384"/>
      <c r="AW40" s="384"/>
      <c r="AX40" s="384"/>
      <c r="AY40" s="818"/>
      <c r="AZ40" s="356"/>
      <c r="BA40" s="818"/>
      <c r="BB40" s="818"/>
      <c r="BC40" s="818"/>
      <c r="BD40" s="818"/>
      <c r="BE40" s="818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818"/>
      <c r="BQ40" s="818"/>
      <c r="BR40" s="139"/>
      <c r="BS40" s="139"/>
      <c r="BT40" s="139"/>
      <c r="BU40" s="139"/>
      <c r="BV40" s="823"/>
      <c r="BW40" s="823"/>
      <c r="BX40" s="823"/>
      <c r="BY40" s="312"/>
    </row>
    <row r="41" spans="1:77" ht="3" customHeight="1" x14ac:dyDescent="0.2">
      <c r="A41" s="141"/>
      <c r="B41" s="143"/>
      <c r="C41" s="143"/>
      <c r="D41" s="143"/>
      <c r="E41" s="143"/>
      <c r="F41" s="143"/>
      <c r="G41" s="143"/>
      <c r="H41" s="141"/>
      <c r="I41" s="141"/>
      <c r="T41" s="823"/>
      <c r="U41" s="823"/>
      <c r="V41" s="823"/>
      <c r="W41" s="823"/>
      <c r="AY41" s="823"/>
      <c r="AZ41" s="356"/>
      <c r="BA41" s="823"/>
      <c r="BB41" s="823"/>
      <c r="BC41" s="823"/>
      <c r="BD41" s="823"/>
      <c r="BE41" s="823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823"/>
      <c r="BQ41" s="823"/>
      <c r="BR41" s="823"/>
      <c r="BS41" s="823"/>
      <c r="BT41" s="823"/>
      <c r="BU41" s="823"/>
      <c r="BV41" s="823"/>
      <c r="BW41" s="823"/>
      <c r="BX41" s="823"/>
      <c r="BY41" s="823"/>
    </row>
    <row r="42" spans="1:77" s="312" customFormat="1" ht="15" customHeight="1" x14ac:dyDescent="0.2">
      <c r="A42" s="818"/>
      <c r="B42" s="875"/>
      <c r="C42" s="875"/>
      <c r="D42" s="875"/>
      <c r="E42" s="875"/>
      <c r="F42" s="875"/>
      <c r="G42" s="875"/>
      <c r="H42" s="875"/>
      <c r="I42" s="875"/>
      <c r="R42" s="823"/>
      <c r="S42" s="823"/>
      <c r="T42" s="86"/>
      <c r="U42" s="86"/>
      <c r="V42" s="84"/>
      <c r="W42" s="84"/>
      <c r="X42" s="344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  <c r="AL42" s="355"/>
      <c r="AM42" s="355"/>
      <c r="AN42" s="355"/>
      <c r="AO42" s="355"/>
      <c r="AP42" s="355"/>
      <c r="AQ42" s="355"/>
      <c r="AR42" s="355"/>
      <c r="AS42" s="355"/>
      <c r="AT42" s="355"/>
      <c r="AU42" s="355"/>
      <c r="AV42" s="355"/>
      <c r="AW42" s="355"/>
      <c r="AX42" s="355"/>
      <c r="AY42" s="823"/>
      <c r="AZ42" s="356"/>
      <c r="BA42" s="823"/>
      <c r="BB42" s="823"/>
      <c r="BC42" s="823"/>
      <c r="BD42" s="823"/>
      <c r="BE42" s="823"/>
      <c r="BF42" s="823"/>
      <c r="BG42" s="823"/>
      <c r="BH42" s="823"/>
      <c r="BR42" s="823"/>
      <c r="BS42" s="823"/>
      <c r="BT42" s="823"/>
      <c r="BU42" s="823"/>
      <c r="BV42" s="823"/>
      <c r="BW42" s="823"/>
      <c r="BX42" s="823"/>
    </row>
    <row r="43" spans="1:77" ht="15" customHeight="1" x14ac:dyDescent="0.2">
      <c r="A43" s="818"/>
      <c r="B43" s="932"/>
      <c r="C43" s="932"/>
      <c r="D43" s="932"/>
      <c r="E43" s="932"/>
      <c r="F43" s="932"/>
      <c r="G43" s="932"/>
      <c r="H43" s="932"/>
      <c r="I43" s="933"/>
      <c r="J43" s="84"/>
      <c r="K43" s="84"/>
      <c r="L43" s="84"/>
      <c r="M43" s="84"/>
      <c r="N43" s="84"/>
      <c r="O43" s="84"/>
      <c r="P43" s="84"/>
      <c r="Q43" s="84"/>
      <c r="R43" s="84"/>
      <c r="S43" s="86"/>
      <c r="T43" s="86"/>
      <c r="U43" s="86"/>
      <c r="V43" s="84"/>
      <c r="W43" s="86"/>
      <c r="X43" s="344"/>
      <c r="Y43" s="355"/>
      <c r="Z43" s="355"/>
      <c r="AA43" s="355"/>
      <c r="AB43" s="355"/>
      <c r="AC43" s="355"/>
      <c r="AD43" s="355"/>
      <c r="AE43" s="355"/>
      <c r="AF43" s="357"/>
      <c r="AG43" s="355"/>
      <c r="AH43" s="355"/>
      <c r="AI43" s="355"/>
      <c r="AJ43" s="355"/>
      <c r="AK43" s="355"/>
      <c r="AL43" s="355"/>
      <c r="AM43" s="355"/>
      <c r="AN43" s="355"/>
      <c r="AO43" s="357"/>
      <c r="AP43" s="355"/>
      <c r="AQ43" s="355"/>
      <c r="AR43" s="355"/>
      <c r="AS43" s="355"/>
      <c r="AT43" s="355"/>
      <c r="AU43" s="355"/>
      <c r="AV43" s="355"/>
      <c r="AW43" s="355"/>
      <c r="AX43" s="357"/>
      <c r="AY43" s="823"/>
      <c r="AZ43" s="356"/>
      <c r="BA43" s="86"/>
      <c r="BB43" s="823"/>
      <c r="BC43" s="823"/>
      <c r="BD43" s="823"/>
      <c r="BE43" s="823"/>
      <c r="BF43" s="823"/>
      <c r="BG43" s="823"/>
      <c r="BH43" s="823"/>
      <c r="BI43" s="312"/>
      <c r="BJ43" s="312"/>
      <c r="BK43" s="312"/>
      <c r="BL43" s="312"/>
      <c r="BM43" s="312"/>
      <c r="BN43" s="312"/>
      <c r="BO43" s="312"/>
      <c r="BP43" s="312"/>
      <c r="BQ43" s="312"/>
      <c r="BR43" s="823"/>
      <c r="BS43" s="823"/>
      <c r="BT43" s="823"/>
      <c r="BU43" s="823"/>
      <c r="BV43" s="823"/>
      <c r="BW43" s="823"/>
      <c r="BX43" s="823"/>
      <c r="BY43" s="312"/>
    </row>
    <row r="44" spans="1:77" ht="15" customHeight="1" x14ac:dyDescent="0.2">
      <c r="A44" s="345"/>
      <c r="B44" s="823"/>
      <c r="C44" s="823"/>
      <c r="D44" s="823"/>
      <c r="E44" s="823"/>
      <c r="F44" s="109"/>
      <c r="G44" s="823"/>
      <c r="H44" s="823"/>
      <c r="I44" s="933"/>
      <c r="J44" s="823"/>
      <c r="K44" s="823"/>
      <c r="L44" s="823"/>
      <c r="M44" s="823"/>
      <c r="N44" s="823"/>
      <c r="O44" s="823"/>
      <c r="P44" s="823"/>
      <c r="Q44" s="823"/>
      <c r="R44" s="823"/>
      <c r="S44" s="823"/>
      <c r="T44" s="823"/>
      <c r="U44" s="823"/>
      <c r="V44" s="823"/>
      <c r="W44" s="86"/>
      <c r="X44" s="345"/>
      <c r="AF44" s="357"/>
      <c r="AO44" s="357"/>
      <c r="AX44" s="357"/>
      <c r="AY44" s="823"/>
      <c r="AZ44" s="356"/>
      <c r="BA44" s="86"/>
      <c r="BB44" s="823"/>
      <c r="BC44" s="823"/>
      <c r="BD44" s="823"/>
      <c r="BE44" s="823"/>
      <c r="BF44" s="823"/>
      <c r="BG44" s="823"/>
      <c r="BH44" s="823"/>
      <c r="BI44" s="312"/>
      <c r="BJ44" s="312"/>
      <c r="BK44" s="312"/>
      <c r="BL44" s="312"/>
      <c r="BM44" s="312"/>
      <c r="BN44" s="312"/>
      <c r="BO44" s="312"/>
      <c r="BP44" s="312"/>
      <c r="BQ44" s="312"/>
      <c r="BR44" s="823"/>
      <c r="BS44" s="823"/>
      <c r="BT44" s="823"/>
      <c r="BU44" s="823"/>
      <c r="BV44" s="823"/>
      <c r="BW44" s="823"/>
      <c r="BX44" s="823"/>
      <c r="BY44" s="312"/>
    </row>
    <row r="45" spans="1:77" ht="15" customHeight="1" x14ac:dyDescent="0.2">
      <c r="A45" s="386"/>
      <c r="B45" s="110"/>
      <c r="C45" s="110"/>
      <c r="D45" s="110"/>
      <c r="E45" s="110"/>
      <c r="F45" s="109"/>
      <c r="G45" s="109"/>
      <c r="H45" s="109"/>
      <c r="I45" s="109"/>
      <c r="J45" s="110"/>
      <c r="K45" s="110"/>
      <c r="L45" s="110"/>
      <c r="M45" s="109"/>
      <c r="N45" s="109"/>
      <c r="O45" s="818"/>
      <c r="P45" s="818"/>
      <c r="Q45" s="818"/>
      <c r="R45" s="110"/>
      <c r="S45" s="110"/>
      <c r="T45" s="110"/>
      <c r="U45" s="109"/>
      <c r="V45" s="109"/>
      <c r="W45" s="109"/>
      <c r="X45" s="346"/>
      <c r="Y45" s="364"/>
      <c r="Z45" s="361"/>
      <c r="AA45" s="344"/>
      <c r="AB45" s="364"/>
      <c r="AC45" s="364"/>
      <c r="AD45" s="361"/>
      <c r="AE45" s="361"/>
      <c r="AF45" s="361"/>
      <c r="AG45" s="364"/>
      <c r="AH45" s="364"/>
      <c r="AI45" s="361"/>
      <c r="AJ45" s="344"/>
      <c r="AK45" s="344"/>
      <c r="AL45" s="361"/>
      <c r="AM45" s="361"/>
      <c r="AN45" s="361"/>
      <c r="AO45" s="361"/>
      <c r="AP45" s="364"/>
      <c r="AQ45" s="361"/>
      <c r="AR45" s="344"/>
      <c r="AS45" s="364"/>
      <c r="AT45" s="364"/>
      <c r="AU45" s="361"/>
      <c r="AV45" s="361"/>
      <c r="AW45" s="361"/>
      <c r="AX45" s="361"/>
      <c r="AY45" s="823"/>
      <c r="AZ45" s="356"/>
      <c r="BA45" s="109"/>
      <c r="BB45" s="823"/>
      <c r="BC45" s="823"/>
      <c r="BD45" s="823"/>
      <c r="BE45" s="823"/>
      <c r="BF45" s="823"/>
      <c r="BG45" s="823"/>
      <c r="BH45" s="823"/>
      <c r="BI45" s="312"/>
      <c r="BJ45" s="312"/>
      <c r="BK45" s="312"/>
      <c r="BL45" s="312"/>
      <c r="BM45" s="312"/>
      <c r="BN45" s="312"/>
      <c r="BO45" s="312"/>
      <c r="BP45" s="312"/>
      <c r="BQ45" s="312"/>
      <c r="BR45" s="823"/>
      <c r="BS45" s="823"/>
      <c r="BT45" s="823"/>
      <c r="BU45" s="823"/>
      <c r="BV45" s="823"/>
      <c r="BW45" s="823"/>
      <c r="BX45" s="823"/>
      <c r="BY45" s="312"/>
    </row>
    <row r="46" spans="1:77" ht="15" customHeight="1" x14ac:dyDescent="0.2">
      <c r="A46" s="386"/>
      <c r="B46" s="110"/>
      <c r="C46" s="110"/>
      <c r="D46" s="110"/>
      <c r="E46" s="110"/>
      <c r="F46" s="109"/>
      <c r="G46" s="109"/>
      <c r="H46" s="109"/>
      <c r="I46" s="109"/>
      <c r="J46" s="110"/>
      <c r="K46" s="110"/>
      <c r="L46" s="110"/>
      <c r="M46" s="109"/>
      <c r="N46" s="109"/>
      <c r="O46" s="818"/>
      <c r="P46" s="818"/>
      <c r="Q46" s="818"/>
      <c r="R46" s="110"/>
      <c r="S46" s="110"/>
      <c r="T46" s="110"/>
      <c r="U46" s="109"/>
      <c r="V46" s="109"/>
      <c r="W46" s="109"/>
      <c r="X46" s="346"/>
      <c r="Y46" s="364"/>
      <c r="Z46" s="361"/>
      <c r="AA46" s="344"/>
      <c r="AB46" s="364"/>
      <c r="AC46" s="364"/>
      <c r="AD46" s="361"/>
      <c r="AE46" s="361"/>
      <c r="AF46" s="361"/>
      <c r="AG46" s="364"/>
      <c r="AH46" s="364"/>
      <c r="AI46" s="361"/>
      <c r="AJ46" s="344"/>
      <c r="AK46" s="344"/>
      <c r="AL46" s="361"/>
      <c r="AM46" s="361"/>
      <c r="AN46" s="361"/>
      <c r="AO46" s="361"/>
      <c r="AP46" s="364"/>
      <c r="AQ46" s="361"/>
      <c r="AR46" s="344"/>
      <c r="AS46" s="364"/>
      <c r="AT46" s="364"/>
      <c r="AU46" s="361"/>
      <c r="AV46" s="361"/>
      <c r="AW46" s="361"/>
      <c r="AX46" s="361"/>
      <c r="AY46" s="823"/>
      <c r="AZ46" s="356"/>
      <c r="BA46" s="109"/>
      <c r="BB46" s="823"/>
      <c r="BC46" s="823"/>
      <c r="BD46" s="823"/>
      <c r="BE46" s="823"/>
      <c r="BF46" s="823"/>
      <c r="BG46" s="823"/>
      <c r="BH46" s="823"/>
      <c r="BI46" s="312"/>
      <c r="BJ46" s="312"/>
      <c r="BK46" s="312"/>
      <c r="BL46" s="312"/>
      <c r="BM46" s="312"/>
      <c r="BN46" s="312"/>
      <c r="BO46" s="312"/>
      <c r="BP46" s="312"/>
      <c r="BQ46" s="312"/>
      <c r="BR46" s="823"/>
      <c r="BS46" s="823"/>
      <c r="BT46" s="823"/>
      <c r="BU46" s="823"/>
      <c r="BV46" s="823"/>
      <c r="BW46" s="823"/>
      <c r="BX46" s="823"/>
      <c r="BY46" s="312"/>
    </row>
    <row r="47" spans="1:77" ht="15" customHeight="1" x14ac:dyDescent="0.2">
      <c r="A47" s="386"/>
      <c r="B47" s="110"/>
      <c r="C47" s="110"/>
      <c r="D47" s="110"/>
      <c r="E47" s="110"/>
      <c r="F47" s="109"/>
      <c r="G47" s="109"/>
      <c r="H47" s="109"/>
      <c r="I47" s="109"/>
      <c r="J47" s="110"/>
      <c r="K47" s="110"/>
      <c r="L47" s="110"/>
      <c r="M47" s="109"/>
      <c r="N47" s="109"/>
      <c r="O47" s="818"/>
      <c r="P47" s="818"/>
      <c r="Q47" s="818"/>
      <c r="R47" s="110"/>
      <c r="S47" s="110"/>
      <c r="T47" s="110"/>
      <c r="U47" s="109"/>
      <c r="V47" s="109"/>
      <c r="W47" s="109"/>
      <c r="X47" s="346"/>
      <c r="Y47" s="364"/>
      <c r="Z47" s="361"/>
      <c r="AA47" s="344"/>
      <c r="AB47" s="364"/>
      <c r="AC47" s="364"/>
      <c r="AD47" s="361"/>
      <c r="AE47" s="361"/>
      <c r="AF47" s="361"/>
      <c r="AG47" s="364"/>
      <c r="AH47" s="364"/>
      <c r="AI47" s="361"/>
      <c r="AJ47" s="344"/>
      <c r="AK47" s="344"/>
      <c r="AL47" s="361"/>
      <c r="AM47" s="361"/>
      <c r="AN47" s="361"/>
      <c r="AO47" s="361"/>
      <c r="AP47" s="364"/>
      <c r="AQ47" s="361"/>
      <c r="AR47" s="344"/>
      <c r="AS47" s="364"/>
      <c r="AT47" s="364"/>
      <c r="AU47" s="361"/>
      <c r="AV47" s="361"/>
      <c r="AW47" s="361"/>
      <c r="AX47" s="361"/>
      <c r="AY47" s="823"/>
      <c r="AZ47" s="356"/>
      <c r="BA47" s="109"/>
      <c r="BB47" s="823"/>
      <c r="BC47" s="823"/>
      <c r="BD47" s="823"/>
      <c r="BE47" s="823"/>
      <c r="BF47" s="823"/>
      <c r="BG47" s="823"/>
      <c r="BH47" s="823"/>
      <c r="BI47" s="312"/>
      <c r="BJ47" s="312"/>
      <c r="BK47" s="312"/>
      <c r="BL47" s="312"/>
      <c r="BM47" s="312"/>
      <c r="BN47" s="312"/>
      <c r="BO47" s="312"/>
      <c r="BP47" s="312"/>
      <c r="BQ47" s="312"/>
      <c r="BR47" s="823"/>
      <c r="BS47" s="823"/>
      <c r="BT47" s="823"/>
      <c r="BU47" s="823"/>
      <c r="BV47" s="823"/>
      <c r="BW47" s="823"/>
      <c r="BX47" s="823"/>
      <c r="BY47" s="312"/>
    </row>
    <row r="48" spans="1:77" ht="15" customHeight="1" x14ac:dyDescent="0.2">
      <c r="A48" s="386"/>
      <c r="B48" s="110"/>
      <c r="C48" s="110"/>
      <c r="D48" s="110"/>
      <c r="E48" s="110"/>
      <c r="F48" s="109"/>
      <c r="G48" s="109"/>
      <c r="H48" s="109"/>
      <c r="I48" s="109"/>
      <c r="J48" s="110"/>
      <c r="K48" s="110"/>
      <c r="L48" s="110"/>
      <c r="M48" s="109"/>
      <c r="N48" s="109"/>
      <c r="O48" s="818"/>
      <c r="P48" s="818"/>
      <c r="Q48" s="818"/>
      <c r="R48" s="110"/>
      <c r="S48" s="110"/>
      <c r="T48" s="110"/>
      <c r="U48" s="109"/>
      <c r="V48" s="109"/>
      <c r="W48" s="109"/>
      <c r="X48" s="346"/>
      <c r="Y48" s="364"/>
      <c r="Z48" s="361"/>
      <c r="AA48" s="344"/>
      <c r="AB48" s="364"/>
      <c r="AC48" s="364"/>
      <c r="AD48" s="361"/>
      <c r="AE48" s="361"/>
      <c r="AF48" s="361"/>
      <c r="AG48" s="364"/>
      <c r="AH48" s="364"/>
      <c r="AI48" s="361"/>
      <c r="AJ48" s="344"/>
      <c r="AK48" s="344"/>
      <c r="AL48" s="361"/>
      <c r="AM48" s="361"/>
      <c r="AN48" s="361"/>
      <c r="AO48" s="361"/>
      <c r="AP48" s="364"/>
      <c r="AQ48" s="361"/>
      <c r="AR48" s="344"/>
      <c r="AS48" s="364"/>
      <c r="AT48" s="364"/>
      <c r="AU48" s="361"/>
      <c r="AV48" s="361"/>
      <c r="AW48" s="361"/>
      <c r="AX48" s="361"/>
      <c r="AY48" s="823"/>
      <c r="AZ48" s="356"/>
      <c r="BA48" s="109"/>
      <c r="BB48" s="823"/>
      <c r="BC48" s="823"/>
      <c r="BD48" s="823"/>
      <c r="BE48" s="823"/>
      <c r="BF48" s="823"/>
      <c r="BG48" s="823"/>
      <c r="BH48" s="823"/>
      <c r="BI48" s="312"/>
      <c r="BJ48" s="312"/>
      <c r="BK48" s="312"/>
      <c r="BL48" s="312"/>
      <c r="BM48" s="312"/>
      <c r="BN48" s="312"/>
      <c r="BO48" s="312"/>
      <c r="BP48" s="312"/>
      <c r="BQ48" s="312"/>
      <c r="BR48" s="823"/>
      <c r="BS48" s="823"/>
      <c r="BT48" s="823"/>
      <c r="BU48" s="823"/>
      <c r="BV48" s="823"/>
      <c r="BW48" s="823"/>
      <c r="BX48" s="823"/>
      <c r="BY48" s="312"/>
    </row>
    <row r="49" spans="1:77" ht="15" customHeight="1" x14ac:dyDescent="0.2">
      <c r="A49" s="386"/>
      <c r="B49" s="110"/>
      <c r="C49" s="110"/>
      <c r="D49" s="110"/>
      <c r="E49" s="110"/>
      <c r="F49" s="109"/>
      <c r="G49" s="109"/>
      <c r="H49" s="109"/>
      <c r="I49" s="109"/>
      <c r="J49" s="110"/>
      <c r="K49" s="110"/>
      <c r="L49" s="110"/>
      <c r="M49" s="109"/>
      <c r="N49" s="109"/>
      <c r="O49" s="818"/>
      <c r="P49" s="818"/>
      <c r="Q49" s="818"/>
      <c r="R49" s="110"/>
      <c r="S49" s="110"/>
      <c r="T49" s="110"/>
      <c r="U49" s="109"/>
      <c r="V49" s="109"/>
      <c r="W49" s="109"/>
      <c r="X49" s="346"/>
      <c r="Y49" s="364"/>
      <c r="Z49" s="361"/>
      <c r="AA49" s="344"/>
      <c r="AB49" s="364"/>
      <c r="AC49" s="364"/>
      <c r="AD49" s="361"/>
      <c r="AE49" s="361"/>
      <c r="AF49" s="361"/>
      <c r="AG49" s="364"/>
      <c r="AH49" s="364"/>
      <c r="AI49" s="361"/>
      <c r="AJ49" s="344"/>
      <c r="AK49" s="344"/>
      <c r="AL49" s="361"/>
      <c r="AM49" s="361"/>
      <c r="AN49" s="361"/>
      <c r="AO49" s="361"/>
      <c r="AP49" s="364"/>
      <c r="AQ49" s="361"/>
      <c r="AR49" s="344"/>
      <c r="AS49" s="364"/>
      <c r="AT49" s="364"/>
      <c r="AU49" s="361"/>
      <c r="AV49" s="361"/>
      <c r="AW49" s="361"/>
      <c r="AX49" s="361"/>
      <c r="AY49" s="823"/>
      <c r="AZ49" s="356"/>
      <c r="BA49" s="109"/>
      <c r="BB49" s="823"/>
      <c r="BC49" s="823"/>
      <c r="BD49" s="823"/>
      <c r="BE49" s="823"/>
      <c r="BF49" s="823"/>
      <c r="BG49" s="823"/>
      <c r="BH49" s="823"/>
      <c r="BI49" s="312"/>
      <c r="BJ49" s="312"/>
      <c r="BK49" s="312"/>
      <c r="BL49" s="312"/>
      <c r="BM49" s="312"/>
      <c r="BN49" s="312"/>
      <c r="BO49" s="312"/>
      <c r="BP49" s="312"/>
      <c r="BQ49" s="312"/>
      <c r="BR49" s="823"/>
      <c r="BS49" s="823"/>
      <c r="BT49" s="823"/>
      <c r="BU49" s="823"/>
      <c r="BV49" s="823"/>
      <c r="BW49" s="823"/>
      <c r="BX49" s="823"/>
      <c r="BY49" s="312"/>
    </row>
    <row r="50" spans="1:77" ht="15" customHeight="1" x14ac:dyDescent="0.2">
      <c r="A50" s="386"/>
      <c r="B50" s="110"/>
      <c r="C50" s="110"/>
      <c r="D50" s="110"/>
      <c r="E50" s="110"/>
      <c r="F50" s="109"/>
      <c r="G50" s="109"/>
      <c r="H50" s="109"/>
      <c r="I50" s="109"/>
      <c r="J50" s="110"/>
      <c r="K50" s="110"/>
      <c r="L50" s="110"/>
      <c r="M50" s="109"/>
      <c r="N50" s="109"/>
      <c r="O50" s="818"/>
      <c r="P50" s="818"/>
      <c r="Q50" s="818"/>
      <c r="R50" s="110"/>
      <c r="S50" s="110"/>
      <c r="T50" s="110"/>
      <c r="U50" s="109"/>
      <c r="V50" s="109"/>
      <c r="W50" s="109"/>
      <c r="X50" s="346"/>
      <c r="Y50" s="364"/>
      <c r="Z50" s="361"/>
      <c r="AA50" s="344"/>
      <c r="AB50" s="364"/>
      <c r="AC50" s="364"/>
      <c r="AD50" s="361"/>
      <c r="AE50" s="361"/>
      <c r="AF50" s="361"/>
      <c r="AG50" s="364"/>
      <c r="AH50" s="364"/>
      <c r="AI50" s="361"/>
      <c r="AJ50" s="344"/>
      <c r="AK50" s="344"/>
      <c r="AL50" s="361"/>
      <c r="AM50" s="361"/>
      <c r="AN50" s="361"/>
      <c r="AO50" s="361"/>
      <c r="AP50" s="364"/>
      <c r="AQ50" s="361"/>
      <c r="AR50" s="344"/>
      <c r="AS50" s="364"/>
      <c r="AT50" s="364"/>
      <c r="AU50" s="361"/>
      <c r="AV50" s="361"/>
      <c r="AW50" s="361"/>
      <c r="AX50" s="361"/>
      <c r="AY50" s="823"/>
      <c r="AZ50" s="356"/>
      <c r="BA50" s="109"/>
      <c r="BB50" s="823"/>
      <c r="BC50" s="823"/>
      <c r="BD50" s="823"/>
      <c r="BE50" s="823"/>
      <c r="BF50" s="823"/>
      <c r="BG50" s="823"/>
      <c r="BH50" s="823"/>
      <c r="BI50" s="312"/>
      <c r="BJ50" s="312"/>
      <c r="BK50" s="312"/>
      <c r="BL50" s="312"/>
      <c r="BM50" s="312"/>
      <c r="BN50" s="312"/>
      <c r="BO50" s="312"/>
      <c r="BP50" s="312"/>
      <c r="BQ50" s="312"/>
      <c r="BR50" s="823"/>
      <c r="BS50" s="823"/>
      <c r="BT50" s="823"/>
      <c r="BU50" s="823"/>
      <c r="BV50" s="823"/>
      <c r="BW50" s="823"/>
      <c r="BX50" s="823"/>
      <c r="BY50" s="312"/>
    </row>
    <row r="51" spans="1:77" ht="15" customHeight="1" x14ac:dyDescent="0.2">
      <c r="A51" s="386"/>
      <c r="B51" s="110"/>
      <c r="C51" s="110"/>
      <c r="D51" s="110"/>
      <c r="E51" s="110"/>
      <c r="F51" s="109"/>
      <c r="G51" s="109"/>
      <c r="H51" s="109"/>
      <c r="I51" s="109"/>
      <c r="J51" s="110"/>
      <c r="K51" s="110"/>
      <c r="L51" s="110"/>
      <c r="M51" s="109"/>
      <c r="N51" s="109"/>
      <c r="O51" s="818"/>
      <c r="P51" s="818"/>
      <c r="Q51" s="818"/>
      <c r="R51" s="110"/>
      <c r="S51" s="110"/>
      <c r="T51" s="110"/>
      <c r="U51" s="109"/>
      <c r="V51" s="109"/>
      <c r="W51" s="109"/>
      <c r="X51" s="346"/>
      <c r="Y51" s="364"/>
      <c r="Z51" s="361"/>
      <c r="AA51" s="344"/>
      <c r="AB51" s="364"/>
      <c r="AC51" s="364"/>
      <c r="AD51" s="361"/>
      <c r="AE51" s="361"/>
      <c r="AF51" s="361"/>
      <c r="AG51" s="364"/>
      <c r="AH51" s="364"/>
      <c r="AI51" s="361"/>
      <c r="AJ51" s="344"/>
      <c r="AK51" s="344"/>
      <c r="AL51" s="361"/>
      <c r="AM51" s="361"/>
      <c r="AN51" s="361"/>
      <c r="AO51" s="361"/>
      <c r="AP51" s="364"/>
      <c r="AQ51" s="361"/>
      <c r="AR51" s="344"/>
      <c r="AS51" s="364"/>
      <c r="AT51" s="364"/>
      <c r="AU51" s="361"/>
      <c r="AV51" s="361"/>
      <c r="AW51" s="361"/>
      <c r="AX51" s="361"/>
      <c r="AY51" s="823"/>
      <c r="AZ51" s="356"/>
      <c r="BA51" s="109"/>
      <c r="BB51" s="823"/>
      <c r="BC51" s="823"/>
      <c r="BD51" s="823"/>
      <c r="BE51" s="823"/>
      <c r="BF51" s="823"/>
      <c r="BG51" s="823"/>
      <c r="BH51" s="823"/>
      <c r="BI51" s="312"/>
      <c r="BJ51" s="312"/>
      <c r="BK51" s="312"/>
      <c r="BL51" s="312"/>
      <c r="BM51" s="312"/>
      <c r="BN51" s="312"/>
      <c r="BO51" s="312"/>
      <c r="BP51" s="312"/>
      <c r="BQ51" s="312"/>
      <c r="BR51" s="823"/>
      <c r="BS51" s="823"/>
      <c r="BT51" s="823"/>
      <c r="BU51" s="823"/>
      <c r="BV51" s="823"/>
      <c r="BW51" s="823"/>
      <c r="BX51" s="823"/>
      <c r="BY51" s="312"/>
    </row>
    <row r="52" spans="1:77" ht="15" customHeight="1" x14ac:dyDescent="0.2">
      <c r="A52" s="386"/>
      <c r="B52" s="110"/>
      <c r="C52" s="110"/>
      <c r="D52" s="110"/>
      <c r="E52" s="110"/>
      <c r="F52" s="109"/>
      <c r="G52" s="109"/>
      <c r="H52" s="109"/>
      <c r="I52" s="109"/>
      <c r="J52" s="110"/>
      <c r="K52" s="110"/>
      <c r="L52" s="110"/>
      <c r="M52" s="109"/>
      <c r="N52" s="109"/>
      <c r="O52" s="818"/>
      <c r="P52" s="818"/>
      <c r="Q52" s="818"/>
      <c r="R52" s="110"/>
      <c r="S52" s="110"/>
      <c r="T52" s="110"/>
      <c r="U52" s="109"/>
      <c r="V52" s="109"/>
      <c r="W52" s="109"/>
      <c r="X52" s="346"/>
      <c r="Y52" s="364"/>
      <c r="Z52" s="361"/>
      <c r="AA52" s="344"/>
      <c r="AB52" s="364"/>
      <c r="AC52" s="364"/>
      <c r="AD52" s="361"/>
      <c r="AE52" s="361"/>
      <c r="AF52" s="361"/>
      <c r="AG52" s="364"/>
      <c r="AH52" s="364"/>
      <c r="AI52" s="361"/>
      <c r="AJ52" s="344"/>
      <c r="AK52" s="344"/>
      <c r="AL52" s="361"/>
      <c r="AM52" s="361"/>
      <c r="AN52" s="361"/>
      <c r="AO52" s="361"/>
      <c r="AP52" s="364"/>
      <c r="AQ52" s="361"/>
      <c r="AR52" s="344"/>
      <c r="AS52" s="364"/>
      <c r="AT52" s="364"/>
      <c r="AU52" s="361"/>
      <c r="AV52" s="361"/>
      <c r="AW52" s="361"/>
      <c r="AX52" s="361"/>
      <c r="AY52" s="823"/>
      <c r="AZ52" s="356"/>
      <c r="BA52" s="109"/>
      <c r="BB52" s="823"/>
      <c r="BC52" s="823"/>
      <c r="BD52" s="823"/>
      <c r="BE52" s="823"/>
      <c r="BF52" s="823"/>
      <c r="BG52" s="823"/>
      <c r="BH52" s="823"/>
      <c r="BI52" s="312"/>
      <c r="BJ52" s="312"/>
      <c r="BK52" s="312"/>
      <c r="BL52" s="312"/>
      <c r="BM52" s="312"/>
      <c r="BN52" s="312"/>
      <c r="BO52" s="312"/>
      <c r="BP52" s="312"/>
      <c r="BQ52" s="312"/>
      <c r="BR52" s="823"/>
      <c r="BS52" s="823"/>
      <c r="BT52" s="823"/>
      <c r="BU52" s="823"/>
      <c r="BV52" s="823"/>
      <c r="BW52" s="823"/>
      <c r="BX52" s="823"/>
      <c r="BY52" s="312"/>
    </row>
    <row r="53" spans="1:77" ht="15" customHeight="1" x14ac:dyDescent="0.2">
      <c r="A53" s="386"/>
      <c r="B53" s="110"/>
      <c r="C53" s="110"/>
      <c r="D53" s="110"/>
      <c r="E53" s="110"/>
      <c r="F53" s="109"/>
      <c r="G53" s="109"/>
      <c r="H53" s="109"/>
      <c r="I53" s="109"/>
      <c r="J53" s="110"/>
      <c r="K53" s="110"/>
      <c r="L53" s="110"/>
      <c r="M53" s="109"/>
      <c r="N53" s="109"/>
      <c r="O53" s="818"/>
      <c r="P53" s="818"/>
      <c r="Q53" s="818"/>
      <c r="R53" s="110"/>
      <c r="S53" s="110"/>
      <c r="T53" s="110"/>
      <c r="U53" s="109"/>
      <c r="V53" s="109"/>
      <c r="W53" s="109"/>
      <c r="X53" s="346"/>
      <c r="Y53" s="364"/>
      <c r="Z53" s="361"/>
      <c r="AA53" s="344"/>
      <c r="AB53" s="364"/>
      <c r="AC53" s="364"/>
      <c r="AD53" s="361"/>
      <c r="AE53" s="361"/>
      <c r="AF53" s="361"/>
      <c r="AG53" s="364"/>
      <c r="AH53" s="364"/>
      <c r="AI53" s="361"/>
      <c r="AJ53" s="344"/>
      <c r="AK53" s="344"/>
      <c r="AL53" s="361"/>
      <c r="AM53" s="361"/>
      <c r="AN53" s="361"/>
      <c r="AO53" s="361"/>
      <c r="AP53" s="364"/>
      <c r="AQ53" s="361"/>
      <c r="AR53" s="344"/>
      <c r="AS53" s="364"/>
      <c r="AT53" s="364"/>
      <c r="AU53" s="361"/>
      <c r="AV53" s="361"/>
      <c r="AW53" s="361"/>
      <c r="AX53" s="361"/>
      <c r="AY53" s="823"/>
      <c r="AZ53" s="356"/>
      <c r="BA53" s="109"/>
      <c r="BB53" s="823"/>
      <c r="BC53" s="823"/>
      <c r="BD53" s="823"/>
      <c r="BE53" s="823"/>
      <c r="BF53" s="823"/>
      <c r="BG53" s="823"/>
      <c r="BH53" s="823"/>
      <c r="BI53" s="312"/>
      <c r="BJ53" s="312"/>
      <c r="BK53" s="312"/>
      <c r="BL53" s="312"/>
      <c r="BM53" s="312"/>
      <c r="BN53" s="312"/>
      <c r="BO53" s="312"/>
      <c r="BP53" s="312"/>
      <c r="BQ53" s="312"/>
      <c r="BR53" s="823"/>
      <c r="BS53" s="823"/>
      <c r="BT53" s="823"/>
      <c r="BU53" s="823"/>
      <c r="BV53" s="823"/>
      <c r="BW53" s="823"/>
      <c r="BX53" s="823"/>
      <c r="BY53" s="312"/>
    </row>
    <row r="54" spans="1:77" ht="15" customHeight="1" x14ac:dyDescent="0.2">
      <c r="A54" s="386"/>
      <c r="B54" s="110"/>
      <c r="C54" s="110"/>
      <c r="D54" s="110"/>
      <c r="E54" s="110"/>
      <c r="F54" s="109"/>
      <c r="G54" s="109"/>
      <c r="H54" s="109"/>
      <c r="I54" s="109"/>
      <c r="J54" s="110"/>
      <c r="K54" s="110"/>
      <c r="L54" s="110"/>
      <c r="M54" s="109"/>
      <c r="N54" s="109"/>
      <c r="O54" s="818"/>
      <c r="P54" s="818"/>
      <c r="Q54" s="818"/>
      <c r="R54" s="110"/>
      <c r="S54" s="110"/>
      <c r="T54" s="110"/>
      <c r="U54" s="109"/>
      <c r="V54" s="109"/>
      <c r="W54" s="109"/>
      <c r="X54" s="346"/>
      <c r="Y54" s="364"/>
      <c r="Z54" s="361"/>
      <c r="AA54" s="344"/>
      <c r="AB54" s="364"/>
      <c r="AC54" s="364"/>
      <c r="AD54" s="361"/>
      <c r="AE54" s="361"/>
      <c r="AF54" s="361"/>
      <c r="AG54" s="364"/>
      <c r="AH54" s="364"/>
      <c r="AI54" s="361"/>
      <c r="AJ54" s="344"/>
      <c r="AK54" s="344"/>
      <c r="AL54" s="361"/>
      <c r="AM54" s="361"/>
      <c r="AN54" s="361"/>
      <c r="AO54" s="361"/>
      <c r="AP54" s="364"/>
      <c r="AQ54" s="361"/>
      <c r="AR54" s="344"/>
      <c r="AS54" s="364"/>
      <c r="AT54" s="364"/>
      <c r="AU54" s="361"/>
      <c r="AV54" s="361"/>
      <c r="AW54" s="361"/>
      <c r="AX54" s="361"/>
      <c r="AY54" s="823"/>
      <c r="AZ54" s="356"/>
      <c r="BA54" s="109"/>
      <c r="BB54" s="823"/>
      <c r="BC54" s="823"/>
      <c r="BD54" s="823"/>
      <c r="BE54" s="823"/>
      <c r="BF54" s="823"/>
      <c r="BG54" s="823"/>
      <c r="BH54" s="823"/>
      <c r="BI54" s="312"/>
      <c r="BJ54" s="312"/>
      <c r="BK54" s="312"/>
      <c r="BL54" s="312"/>
      <c r="BM54" s="312"/>
      <c r="BN54" s="312"/>
      <c r="BO54" s="312"/>
      <c r="BP54" s="312"/>
      <c r="BQ54" s="312"/>
      <c r="BR54" s="823"/>
      <c r="BS54" s="823"/>
      <c r="BT54" s="823"/>
      <c r="BU54" s="823"/>
      <c r="BV54" s="823"/>
      <c r="BW54" s="823"/>
      <c r="BX54" s="823"/>
      <c r="BY54" s="312"/>
    </row>
    <row r="55" spans="1:77" ht="15" customHeight="1" x14ac:dyDescent="0.2">
      <c r="A55" s="386"/>
      <c r="B55" s="110"/>
      <c r="C55" s="110"/>
      <c r="D55" s="110"/>
      <c r="E55" s="110"/>
      <c r="F55" s="109"/>
      <c r="G55" s="109"/>
      <c r="H55" s="109"/>
      <c r="I55" s="109"/>
      <c r="J55" s="110"/>
      <c r="K55" s="110"/>
      <c r="L55" s="110"/>
      <c r="M55" s="109"/>
      <c r="N55" s="109"/>
      <c r="O55" s="818"/>
      <c r="P55" s="818"/>
      <c r="Q55" s="818"/>
      <c r="R55" s="110"/>
      <c r="S55" s="110"/>
      <c r="T55" s="110"/>
      <c r="U55" s="109"/>
      <c r="V55" s="109"/>
      <c r="W55" s="109"/>
      <c r="X55" s="346"/>
      <c r="Y55" s="364"/>
      <c r="Z55" s="361"/>
      <c r="AA55" s="344"/>
      <c r="AB55" s="364"/>
      <c r="AC55" s="364"/>
      <c r="AD55" s="361"/>
      <c r="AE55" s="361"/>
      <c r="AF55" s="361"/>
      <c r="AG55" s="364"/>
      <c r="AH55" s="364"/>
      <c r="AI55" s="361"/>
      <c r="AJ55" s="344"/>
      <c r="AK55" s="344"/>
      <c r="AL55" s="361"/>
      <c r="AM55" s="361"/>
      <c r="AN55" s="361"/>
      <c r="AO55" s="361"/>
      <c r="AP55" s="364"/>
      <c r="AQ55" s="361"/>
      <c r="AR55" s="344"/>
      <c r="AS55" s="364"/>
      <c r="AT55" s="364"/>
      <c r="AU55" s="361"/>
      <c r="AV55" s="361"/>
      <c r="AW55" s="361"/>
      <c r="AX55" s="361"/>
      <c r="AY55" s="823"/>
      <c r="AZ55" s="356"/>
      <c r="BA55" s="109"/>
      <c r="BB55" s="823"/>
      <c r="BC55" s="823"/>
      <c r="BD55" s="823"/>
      <c r="BE55" s="823"/>
      <c r="BF55" s="823"/>
      <c r="BG55" s="823"/>
      <c r="BH55" s="823"/>
      <c r="BI55" s="312"/>
      <c r="BJ55" s="312"/>
      <c r="BK55" s="312"/>
      <c r="BL55" s="312"/>
      <c r="BM55" s="312"/>
      <c r="BN55" s="312"/>
      <c r="BO55" s="312"/>
      <c r="BP55" s="312"/>
      <c r="BQ55" s="312"/>
      <c r="BR55" s="823"/>
      <c r="BS55" s="823"/>
      <c r="BT55" s="823"/>
      <c r="BU55" s="823"/>
      <c r="BV55" s="823"/>
      <c r="BW55" s="823"/>
      <c r="BX55" s="823"/>
      <c r="BY55" s="312"/>
    </row>
    <row r="56" spans="1:77" ht="15" customHeight="1" x14ac:dyDescent="0.2">
      <c r="A56" s="386"/>
      <c r="B56" s="110"/>
      <c r="C56" s="110"/>
      <c r="D56" s="110"/>
      <c r="E56" s="110"/>
      <c r="F56" s="109"/>
      <c r="G56" s="109"/>
      <c r="H56" s="109"/>
      <c r="I56" s="109"/>
      <c r="J56" s="110"/>
      <c r="K56" s="110"/>
      <c r="L56" s="110"/>
      <c r="M56" s="109"/>
      <c r="N56" s="109"/>
      <c r="O56" s="818"/>
      <c r="P56" s="818"/>
      <c r="Q56" s="818"/>
      <c r="R56" s="110"/>
      <c r="S56" s="110"/>
      <c r="T56" s="110"/>
      <c r="U56" s="109"/>
      <c r="V56" s="109"/>
      <c r="W56" s="109"/>
      <c r="X56" s="346"/>
      <c r="Y56" s="364"/>
      <c r="Z56" s="361"/>
      <c r="AA56" s="344"/>
      <c r="AB56" s="364"/>
      <c r="AC56" s="364"/>
      <c r="AD56" s="361"/>
      <c r="AE56" s="361"/>
      <c r="AF56" s="361"/>
      <c r="AG56" s="364"/>
      <c r="AH56" s="364"/>
      <c r="AI56" s="361"/>
      <c r="AJ56" s="344"/>
      <c r="AK56" s="344"/>
      <c r="AL56" s="361"/>
      <c r="AM56" s="361"/>
      <c r="AN56" s="361"/>
      <c r="AO56" s="361"/>
      <c r="AP56" s="364"/>
      <c r="AQ56" s="361"/>
      <c r="AR56" s="344"/>
      <c r="AS56" s="364"/>
      <c r="AT56" s="364"/>
      <c r="AU56" s="361"/>
      <c r="AV56" s="361"/>
      <c r="AW56" s="361"/>
      <c r="AX56" s="361"/>
      <c r="AY56" s="823"/>
      <c r="AZ56" s="356"/>
      <c r="BA56" s="109"/>
      <c r="BB56" s="823"/>
      <c r="BC56" s="823"/>
      <c r="BD56" s="823"/>
      <c r="BE56" s="823"/>
      <c r="BF56" s="823"/>
      <c r="BG56" s="823"/>
      <c r="BH56" s="823"/>
      <c r="BI56" s="312"/>
      <c r="BJ56" s="312"/>
      <c r="BK56" s="312"/>
      <c r="BL56" s="312"/>
      <c r="BM56" s="312"/>
      <c r="BN56" s="312"/>
      <c r="BO56" s="312"/>
      <c r="BP56" s="312"/>
      <c r="BQ56" s="312"/>
      <c r="BR56" s="823"/>
      <c r="BS56" s="823"/>
      <c r="BT56" s="823"/>
      <c r="BU56" s="823"/>
      <c r="BV56" s="823"/>
      <c r="BW56" s="823"/>
      <c r="BX56" s="823"/>
      <c r="BY56" s="312"/>
    </row>
    <row r="57" spans="1:77" ht="15" customHeight="1" x14ac:dyDescent="0.2">
      <c r="A57" s="386"/>
      <c r="B57" s="110"/>
      <c r="C57" s="110"/>
      <c r="D57" s="110"/>
      <c r="E57" s="110"/>
      <c r="F57" s="109"/>
      <c r="G57" s="109"/>
      <c r="H57" s="109"/>
      <c r="I57" s="109"/>
      <c r="J57" s="110"/>
      <c r="K57" s="110"/>
      <c r="L57" s="110"/>
      <c r="M57" s="109"/>
      <c r="N57" s="109"/>
      <c r="O57" s="818"/>
      <c r="P57" s="818"/>
      <c r="Q57" s="818"/>
      <c r="R57" s="110"/>
      <c r="S57" s="110"/>
      <c r="T57" s="110"/>
      <c r="U57" s="109"/>
      <c r="V57" s="109"/>
      <c r="W57" s="109"/>
      <c r="X57" s="346"/>
      <c r="Y57" s="364"/>
      <c r="Z57" s="361"/>
      <c r="AA57" s="344"/>
      <c r="AB57" s="364"/>
      <c r="AC57" s="364"/>
      <c r="AD57" s="361"/>
      <c r="AE57" s="361"/>
      <c r="AF57" s="361"/>
      <c r="AG57" s="364"/>
      <c r="AH57" s="364"/>
      <c r="AI57" s="361"/>
      <c r="AJ57" s="344"/>
      <c r="AK57" s="344"/>
      <c r="AL57" s="361"/>
      <c r="AM57" s="361"/>
      <c r="AN57" s="361"/>
      <c r="AO57" s="361"/>
      <c r="AP57" s="364"/>
      <c r="AQ57" s="361"/>
      <c r="AR57" s="344"/>
      <c r="AS57" s="364"/>
      <c r="AT57" s="364"/>
      <c r="AU57" s="361"/>
      <c r="AV57" s="361"/>
      <c r="AW57" s="361"/>
      <c r="AX57" s="361"/>
      <c r="AY57" s="823"/>
      <c r="AZ57" s="356"/>
      <c r="BA57" s="109"/>
      <c r="BB57" s="823"/>
      <c r="BC57" s="823"/>
      <c r="BD57" s="823"/>
      <c r="BE57" s="823"/>
      <c r="BF57" s="823"/>
      <c r="BG57" s="823"/>
      <c r="BH57" s="823"/>
      <c r="BI57" s="312"/>
      <c r="BJ57" s="312"/>
      <c r="BK57" s="312"/>
      <c r="BL57" s="312"/>
      <c r="BM57" s="312"/>
      <c r="BN57" s="312"/>
      <c r="BO57" s="312"/>
      <c r="BP57" s="312"/>
      <c r="BQ57" s="312"/>
      <c r="BR57" s="823"/>
      <c r="BS57" s="823"/>
      <c r="BT57" s="823"/>
      <c r="BU57" s="823"/>
      <c r="BV57" s="823"/>
      <c r="BW57" s="823"/>
      <c r="BX57" s="823"/>
      <c r="BY57" s="312"/>
    </row>
    <row r="58" spans="1:77" ht="15" customHeight="1" x14ac:dyDescent="0.2">
      <c r="A58" s="386"/>
      <c r="B58" s="110"/>
      <c r="C58" s="110"/>
      <c r="D58" s="110"/>
      <c r="E58" s="110"/>
      <c r="F58" s="109"/>
      <c r="G58" s="109"/>
      <c r="H58" s="109"/>
      <c r="I58" s="109"/>
      <c r="J58" s="110"/>
      <c r="K58" s="110"/>
      <c r="L58" s="110"/>
      <c r="M58" s="109"/>
      <c r="N58" s="109"/>
      <c r="O58" s="818"/>
      <c r="P58" s="818"/>
      <c r="Q58" s="818"/>
      <c r="R58" s="110"/>
      <c r="S58" s="110"/>
      <c r="T58" s="110"/>
      <c r="U58" s="109"/>
      <c r="V58" s="109"/>
      <c r="W58" s="109"/>
      <c r="X58" s="346"/>
      <c r="Y58" s="364"/>
      <c r="Z58" s="361"/>
      <c r="AA58" s="344"/>
      <c r="AB58" s="364"/>
      <c r="AC58" s="364"/>
      <c r="AD58" s="361"/>
      <c r="AE58" s="361"/>
      <c r="AF58" s="361"/>
      <c r="AG58" s="364"/>
      <c r="AH58" s="364"/>
      <c r="AI58" s="361"/>
      <c r="AJ58" s="344"/>
      <c r="AK58" s="344"/>
      <c r="AL58" s="361"/>
      <c r="AM58" s="361"/>
      <c r="AN58" s="361"/>
      <c r="AO58" s="361"/>
      <c r="AP58" s="364"/>
      <c r="AQ58" s="361"/>
      <c r="AR58" s="344"/>
      <c r="AS58" s="364"/>
      <c r="AT58" s="364"/>
      <c r="AU58" s="361"/>
      <c r="AV58" s="361"/>
      <c r="AW58" s="361"/>
      <c r="AX58" s="361"/>
      <c r="AY58" s="823"/>
      <c r="AZ58" s="356"/>
      <c r="BA58" s="109"/>
      <c r="BB58" s="823"/>
      <c r="BC58" s="823"/>
      <c r="BD58" s="823"/>
      <c r="BE58" s="823"/>
      <c r="BF58" s="823"/>
      <c r="BG58" s="823"/>
      <c r="BH58" s="823"/>
      <c r="BI58" s="312"/>
      <c r="BJ58" s="312"/>
      <c r="BK58" s="312"/>
      <c r="BL58" s="312"/>
      <c r="BM58" s="312"/>
      <c r="BN58" s="312"/>
      <c r="BO58" s="312"/>
      <c r="BP58" s="312"/>
      <c r="BQ58" s="312"/>
      <c r="BR58" s="823"/>
      <c r="BS58" s="823"/>
      <c r="BT58" s="823"/>
      <c r="BU58" s="823"/>
      <c r="BV58" s="823"/>
      <c r="BW58" s="823"/>
      <c r="BX58" s="823"/>
      <c r="BY58" s="312"/>
    </row>
    <row r="59" spans="1:77" ht="15" customHeight="1" x14ac:dyDescent="0.2">
      <c r="A59" s="386"/>
      <c r="B59" s="110"/>
      <c r="C59" s="110"/>
      <c r="D59" s="110"/>
      <c r="E59" s="110"/>
      <c r="F59" s="109"/>
      <c r="G59" s="109"/>
      <c r="H59" s="109"/>
      <c r="I59" s="109"/>
      <c r="J59" s="110"/>
      <c r="K59" s="110"/>
      <c r="L59" s="110"/>
      <c r="M59" s="109"/>
      <c r="N59" s="109"/>
      <c r="O59" s="818"/>
      <c r="P59" s="818"/>
      <c r="Q59" s="818"/>
      <c r="R59" s="110"/>
      <c r="S59" s="110"/>
      <c r="T59" s="110"/>
      <c r="U59" s="109"/>
      <c r="V59" s="109"/>
      <c r="W59" s="109"/>
      <c r="X59" s="346"/>
      <c r="Y59" s="364"/>
      <c r="Z59" s="361"/>
      <c r="AA59" s="344"/>
      <c r="AB59" s="364"/>
      <c r="AC59" s="364"/>
      <c r="AD59" s="361"/>
      <c r="AE59" s="361"/>
      <c r="AF59" s="361"/>
      <c r="AG59" s="364"/>
      <c r="AH59" s="364"/>
      <c r="AI59" s="361"/>
      <c r="AJ59" s="344"/>
      <c r="AK59" s="344"/>
      <c r="AL59" s="361"/>
      <c r="AM59" s="361"/>
      <c r="AN59" s="361"/>
      <c r="AO59" s="361"/>
      <c r="AP59" s="364"/>
      <c r="AQ59" s="361"/>
      <c r="AR59" s="344"/>
      <c r="AS59" s="364"/>
      <c r="AT59" s="364"/>
      <c r="AU59" s="361"/>
      <c r="AV59" s="361"/>
      <c r="AW59" s="361"/>
      <c r="AX59" s="361"/>
      <c r="AY59" s="823"/>
      <c r="AZ59" s="356"/>
      <c r="BA59" s="109"/>
      <c r="BB59" s="823"/>
      <c r="BC59" s="823"/>
      <c r="BD59" s="823"/>
      <c r="BE59" s="823"/>
      <c r="BF59" s="823"/>
      <c r="BG59" s="823"/>
      <c r="BH59" s="823"/>
      <c r="BI59" s="312"/>
      <c r="BJ59" s="312"/>
      <c r="BK59" s="312"/>
      <c r="BL59" s="312"/>
      <c r="BM59" s="312"/>
      <c r="BN59" s="312"/>
      <c r="BO59" s="312"/>
      <c r="BP59" s="312"/>
      <c r="BQ59" s="312"/>
      <c r="BR59" s="823"/>
      <c r="BS59" s="823"/>
      <c r="BT59" s="823"/>
      <c r="BU59" s="823"/>
      <c r="BV59" s="823"/>
      <c r="BW59" s="823"/>
      <c r="BX59" s="823"/>
      <c r="BY59" s="312"/>
    </row>
    <row r="60" spans="1:77" ht="15" customHeight="1" x14ac:dyDescent="0.2">
      <c r="A60" s="386"/>
      <c r="B60" s="110"/>
      <c r="C60" s="110"/>
      <c r="D60" s="110"/>
      <c r="E60" s="110"/>
      <c r="F60" s="109"/>
      <c r="G60" s="109"/>
      <c r="H60" s="109"/>
      <c r="I60" s="109"/>
      <c r="J60" s="110"/>
      <c r="K60" s="110"/>
      <c r="L60" s="110"/>
      <c r="M60" s="109"/>
      <c r="N60" s="109"/>
      <c r="O60" s="818"/>
      <c r="P60" s="818"/>
      <c r="Q60" s="818"/>
      <c r="R60" s="110"/>
      <c r="S60" s="110"/>
      <c r="T60" s="110"/>
      <c r="U60" s="109"/>
      <c r="V60" s="109"/>
      <c r="W60" s="109"/>
      <c r="X60" s="346"/>
      <c r="Y60" s="364"/>
      <c r="Z60" s="361"/>
      <c r="AA60" s="344"/>
      <c r="AB60" s="364"/>
      <c r="AC60" s="364"/>
      <c r="AD60" s="361"/>
      <c r="AE60" s="361"/>
      <c r="AF60" s="361"/>
      <c r="AG60" s="364"/>
      <c r="AH60" s="364"/>
      <c r="AI60" s="361"/>
      <c r="AJ60" s="344"/>
      <c r="AK60" s="344"/>
      <c r="AL60" s="361"/>
      <c r="AM60" s="361"/>
      <c r="AN60" s="361"/>
      <c r="AO60" s="361"/>
      <c r="AP60" s="364"/>
      <c r="AQ60" s="361"/>
      <c r="AR60" s="344"/>
      <c r="AS60" s="364"/>
      <c r="AT60" s="364"/>
      <c r="AU60" s="361"/>
      <c r="AV60" s="361"/>
      <c r="AW60" s="361"/>
      <c r="AX60" s="361"/>
      <c r="AY60" s="823"/>
      <c r="AZ60" s="356"/>
      <c r="BA60" s="109"/>
      <c r="BB60" s="823"/>
      <c r="BC60" s="823"/>
      <c r="BD60" s="823"/>
      <c r="BE60" s="823"/>
      <c r="BF60" s="823"/>
      <c r="BG60" s="823"/>
      <c r="BH60" s="823"/>
      <c r="BI60" s="312"/>
      <c r="BJ60" s="312"/>
      <c r="BK60" s="312"/>
      <c r="BL60" s="312"/>
      <c r="BM60" s="312"/>
      <c r="BN60" s="312"/>
      <c r="BO60" s="312"/>
      <c r="BP60" s="312"/>
      <c r="BQ60" s="312"/>
      <c r="BR60" s="823"/>
      <c r="BS60" s="823"/>
      <c r="BT60" s="823"/>
      <c r="BU60" s="823"/>
      <c r="BV60" s="823"/>
      <c r="BW60" s="823"/>
      <c r="BX60" s="823"/>
      <c r="BY60" s="312"/>
    </row>
    <row r="61" spans="1:77" ht="15" customHeight="1" x14ac:dyDescent="0.2">
      <c r="A61" s="386"/>
      <c r="B61" s="110"/>
      <c r="C61" s="110"/>
      <c r="D61" s="110"/>
      <c r="E61" s="110"/>
      <c r="F61" s="109"/>
      <c r="G61" s="109"/>
      <c r="H61" s="109"/>
      <c r="I61" s="109"/>
      <c r="J61" s="110"/>
      <c r="K61" s="110"/>
      <c r="L61" s="110"/>
      <c r="M61" s="109"/>
      <c r="N61" s="109"/>
      <c r="O61" s="818"/>
      <c r="P61" s="818"/>
      <c r="Q61" s="818"/>
      <c r="R61" s="110"/>
      <c r="S61" s="110"/>
      <c r="T61" s="110"/>
      <c r="U61" s="109"/>
      <c r="V61" s="109"/>
      <c r="W61" s="109"/>
      <c r="X61" s="346"/>
      <c r="Y61" s="364"/>
      <c r="Z61" s="361"/>
      <c r="AA61" s="344"/>
      <c r="AB61" s="364"/>
      <c r="AC61" s="364"/>
      <c r="AD61" s="361"/>
      <c r="AE61" s="361"/>
      <c r="AF61" s="361"/>
      <c r="AG61" s="364"/>
      <c r="AH61" s="364"/>
      <c r="AI61" s="361"/>
      <c r="AJ61" s="344"/>
      <c r="AK61" s="344"/>
      <c r="AL61" s="361"/>
      <c r="AM61" s="361"/>
      <c r="AN61" s="361"/>
      <c r="AO61" s="361"/>
      <c r="AP61" s="364"/>
      <c r="AQ61" s="361"/>
      <c r="AR61" s="344"/>
      <c r="AS61" s="364"/>
      <c r="AT61" s="364"/>
      <c r="AU61" s="361"/>
      <c r="AV61" s="361"/>
      <c r="AW61" s="361"/>
      <c r="AX61" s="361"/>
      <c r="AY61" s="823"/>
      <c r="AZ61" s="356"/>
      <c r="BA61" s="109"/>
      <c r="BB61" s="823"/>
      <c r="BC61" s="823"/>
      <c r="BD61" s="823"/>
      <c r="BE61" s="823"/>
      <c r="BF61" s="823"/>
      <c r="BG61" s="823"/>
      <c r="BH61" s="823"/>
      <c r="BI61" s="312"/>
      <c r="BJ61" s="312"/>
      <c r="BK61" s="312"/>
      <c r="BL61" s="312"/>
      <c r="BM61" s="312"/>
      <c r="BN61" s="312"/>
      <c r="BO61" s="312"/>
      <c r="BP61" s="312"/>
      <c r="BQ61" s="312"/>
      <c r="BR61" s="823"/>
      <c r="BS61" s="823"/>
      <c r="BT61" s="823"/>
      <c r="BU61" s="823"/>
      <c r="BV61" s="823"/>
      <c r="BW61" s="823"/>
      <c r="BX61" s="823"/>
      <c r="BY61" s="312"/>
    </row>
    <row r="62" spans="1:77" ht="15" customHeight="1" x14ac:dyDescent="0.2">
      <c r="A62" s="386"/>
      <c r="B62" s="110"/>
      <c r="C62" s="110"/>
      <c r="D62" s="110"/>
      <c r="E62" s="110"/>
      <c r="F62" s="109"/>
      <c r="G62" s="109"/>
      <c r="H62" s="109"/>
      <c r="I62" s="109"/>
      <c r="J62" s="110"/>
      <c r="K62" s="110"/>
      <c r="L62" s="110"/>
      <c r="M62" s="109"/>
      <c r="N62" s="109"/>
      <c r="O62" s="818"/>
      <c r="P62" s="818"/>
      <c r="Q62" s="818"/>
      <c r="R62" s="110"/>
      <c r="S62" s="110"/>
      <c r="T62" s="110"/>
      <c r="U62" s="109"/>
      <c r="V62" s="109"/>
      <c r="W62" s="109"/>
      <c r="X62" s="346"/>
      <c r="Y62" s="364"/>
      <c r="Z62" s="361"/>
      <c r="AA62" s="344"/>
      <c r="AB62" s="364"/>
      <c r="AC62" s="364"/>
      <c r="AD62" s="361"/>
      <c r="AE62" s="361"/>
      <c r="AF62" s="361"/>
      <c r="AG62" s="364"/>
      <c r="AH62" s="364"/>
      <c r="AI62" s="361"/>
      <c r="AJ62" s="344"/>
      <c r="AK62" s="344"/>
      <c r="AL62" s="361"/>
      <c r="AM62" s="361"/>
      <c r="AN62" s="361"/>
      <c r="AO62" s="361"/>
      <c r="AP62" s="364"/>
      <c r="AQ62" s="361"/>
      <c r="AR62" s="344"/>
      <c r="AS62" s="364"/>
      <c r="AT62" s="364"/>
      <c r="AU62" s="361"/>
      <c r="AV62" s="361"/>
      <c r="AW62" s="361"/>
      <c r="AX62" s="361"/>
      <c r="AY62" s="823"/>
      <c r="AZ62" s="356"/>
      <c r="BA62" s="109"/>
      <c r="BB62" s="823"/>
      <c r="BC62" s="823"/>
      <c r="BD62" s="823"/>
      <c r="BE62" s="823"/>
      <c r="BF62" s="823"/>
      <c r="BG62" s="823"/>
      <c r="BH62" s="823"/>
      <c r="BI62" s="312"/>
      <c r="BJ62" s="312"/>
      <c r="BK62" s="312"/>
      <c r="BL62" s="312"/>
      <c r="BM62" s="312"/>
      <c r="BN62" s="312"/>
      <c r="BO62" s="312"/>
      <c r="BP62" s="312"/>
      <c r="BQ62" s="312"/>
      <c r="BR62" s="823"/>
      <c r="BS62" s="823"/>
      <c r="BT62" s="823"/>
      <c r="BU62" s="823"/>
      <c r="BV62" s="823"/>
      <c r="BW62" s="823"/>
      <c r="BX62" s="823"/>
      <c r="BY62" s="312"/>
    </row>
    <row r="63" spans="1:77" ht="15" customHeight="1" x14ac:dyDescent="0.2">
      <c r="A63" s="386"/>
      <c r="B63" s="110"/>
      <c r="C63" s="110"/>
      <c r="D63" s="110"/>
      <c r="E63" s="110"/>
      <c r="F63" s="109"/>
      <c r="G63" s="109"/>
      <c r="H63" s="109"/>
      <c r="I63" s="109"/>
      <c r="J63" s="110"/>
      <c r="K63" s="110"/>
      <c r="L63" s="110"/>
      <c r="M63" s="109"/>
      <c r="N63" s="109"/>
      <c r="O63" s="818"/>
      <c r="P63" s="818"/>
      <c r="Q63" s="818"/>
      <c r="R63" s="110"/>
      <c r="S63" s="110"/>
      <c r="T63" s="110"/>
      <c r="U63" s="109"/>
      <c r="V63" s="109"/>
      <c r="W63" s="109"/>
      <c r="X63" s="346"/>
      <c r="Y63" s="364"/>
      <c r="Z63" s="361"/>
      <c r="AA63" s="344"/>
      <c r="AB63" s="364"/>
      <c r="AC63" s="364"/>
      <c r="AD63" s="361"/>
      <c r="AE63" s="361"/>
      <c r="AF63" s="361"/>
      <c r="AG63" s="364"/>
      <c r="AH63" s="364"/>
      <c r="AI63" s="361"/>
      <c r="AJ63" s="344"/>
      <c r="AK63" s="344"/>
      <c r="AL63" s="361"/>
      <c r="AM63" s="361"/>
      <c r="AN63" s="361"/>
      <c r="AO63" s="361"/>
      <c r="AP63" s="364"/>
      <c r="AQ63" s="361"/>
      <c r="AR63" s="344"/>
      <c r="AS63" s="364"/>
      <c r="AT63" s="364"/>
      <c r="AU63" s="361"/>
      <c r="AV63" s="361"/>
      <c r="AW63" s="361"/>
      <c r="AX63" s="361"/>
      <c r="AY63" s="823"/>
      <c r="AZ63" s="356"/>
      <c r="BA63" s="109"/>
      <c r="BB63" s="823"/>
      <c r="BC63" s="823"/>
      <c r="BD63" s="823"/>
      <c r="BE63" s="823"/>
      <c r="BF63" s="823"/>
      <c r="BG63" s="823"/>
      <c r="BH63" s="823"/>
      <c r="BI63" s="312"/>
      <c r="BJ63" s="312"/>
      <c r="BK63" s="312"/>
      <c r="BL63" s="312"/>
      <c r="BM63" s="312"/>
      <c r="BN63" s="312"/>
      <c r="BO63" s="312"/>
      <c r="BP63" s="312"/>
      <c r="BQ63" s="312"/>
      <c r="BR63" s="823"/>
      <c r="BS63" s="823"/>
      <c r="BT63" s="823"/>
      <c r="BU63" s="823"/>
      <c r="BV63" s="823"/>
      <c r="BW63" s="823"/>
      <c r="BX63" s="823"/>
      <c r="BY63" s="312"/>
    </row>
    <row r="64" spans="1:77" ht="15" customHeight="1" x14ac:dyDescent="0.2">
      <c r="A64" s="386"/>
      <c r="B64" s="110"/>
      <c r="C64" s="110"/>
      <c r="D64" s="110"/>
      <c r="E64" s="110"/>
      <c r="F64" s="109"/>
      <c r="G64" s="109"/>
      <c r="H64" s="109"/>
      <c r="I64" s="109"/>
      <c r="J64" s="110"/>
      <c r="K64" s="110"/>
      <c r="L64" s="110"/>
      <c r="M64" s="109"/>
      <c r="N64" s="109"/>
      <c r="O64" s="818"/>
      <c r="P64" s="818"/>
      <c r="Q64" s="818"/>
      <c r="R64" s="110"/>
      <c r="S64" s="110"/>
      <c r="T64" s="110"/>
      <c r="U64" s="109"/>
      <c r="V64" s="109"/>
      <c r="W64" s="109"/>
      <c r="X64" s="346"/>
      <c r="Y64" s="364"/>
      <c r="Z64" s="361"/>
      <c r="AA64" s="344"/>
      <c r="AB64" s="364"/>
      <c r="AC64" s="364"/>
      <c r="AD64" s="361"/>
      <c r="AE64" s="361"/>
      <c r="AF64" s="361"/>
      <c r="AG64" s="364"/>
      <c r="AH64" s="364"/>
      <c r="AI64" s="361"/>
      <c r="AJ64" s="344"/>
      <c r="AK64" s="344"/>
      <c r="AL64" s="361"/>
      <c r="AM64" s="361"/>
      <c r="AN64" s="361"/>
      <c r="AO64" s="361"/>
      <c r="AP64" s="364"/>
      <c r="AQ64" s="361"/>
      <c r="AR64" s="344"/>
      <c r="AS64" s="364"/>
      <c r="AT64" s="364"/>
      <c r="AU64" s="361"/>
      <c r="AV64" s="361"/>
      <c r="AW64" s="361"/>
      <c r="AX64" s="361"/>
      <c r="AY64" s="823"/>
      <c r="AZ64" s="356"/>
      <c r="BA64" s="109"/>
      <c r="BB64" s="823"/>
      <c r="BC64" s="823"/>
      <c r="BD64" s="823"/>
      <c r="BE64" s="823"/>
      <c r="BF64" s="823"/>
      <c r="BG64" s="823"/>
      <c r="BH64" s="823"/>
      <c r="BI64" s="312"/>
      <c r="BJ64" s="312"/>
      <c r="BK64" s="312"/>
      <c r="BL64" s="312"/>
      <c r="BM64" s="312"/>
      <c r="BN64" s="312"/>
      <c r="BO64" s="312"/>
      <c r="BP64" s="312"/>
      <c r="BQ64" s="312"/>
      <c r="BR64" s="823"/>
      <c r="BS64" s="823"/>
      <c r="BT64" s="823"/>
      <c r="BU64" s="823"/>
      <c r="BV64" s="823"/>
      <c r="BW64" s="823"/>
      <c r="BX64" s="823"/>
      <c r="BY64" s="312"/>
    </row>
    <row r="65" spans="1:77" ht="15" customHeight="1" x14ac:dyDescent="0.2">
      <c r="A65" s="386"/>
      <c r="B65" s="110"/>
      <c r="C65" s="110"/>
      <c r="D65" s="110"/>
      <c r="E65" s="110"/>
      <c r="F65" s="109"/>
      <c r="G65" s="109"/>
      <c r="H65" s="109"/>
      <c r="I65" s="109"/>
      <c r="J65" s="110"/>
      <c r="K65" s="110"/>
      <c r="L65" s="110"/>
      <c r="M65" s="109"/>
      <c r="N65" s="109"/>
      <c r="O65" s="818"/>
      <c r="P65" s="818"/>
      <c r="Q65" s="818"/>
      <c r="R65" s="110"/>
      <c r="S65" s="110"/>
      <c r="T65" s="110"/>
      <c r="U65" s="109"/>
      <c r="V65" s="109"/>
      <c r="W65" s="109"/>
      <c r="X65" s="346"/>
      <c r="Y65" s="364"/>
      <c r="Z65" s="361"/>
      <c r="AA65" s="344"/>
      <c r="AB65" s="364"/>
      <c r="AC65" s="364"/>
      <c r="AD65" s="361"/>
      <c r="AE65" s="361"/>
      <c r="AF65" s="361"/>
      <c r="AG65" s="364"/>
      <c r="AH65" s="364"/>
      <c r="AI65" s="361"/>
      <c r="AJ65" s="344"/>
      <c r="AK65" s="344"/>
      <c r="AL65" s="361"/>
      <c r="AM65" s="361"/>
      <c r="AN65" s="361"/>
      <c r="AO65" s="361"/>
      <c r="AP65" s="364"/>
      <c r="AQ65" s="361"/>
      <c r="AR65" s="344"/>
      <c r="AS65" s="364"/>
      <c r="AT65" s="364"/>
      <c r="AU65" s="361"/>
      <c r="AV65" s="361"/>
      <c r="AW65" s="361"/>
      <c r="AX65" s="361"/>
      <c r="AY65" s="823"/>
      <c r="AZ65" s="356"/>
      <c r="BA65" s="109"/>
      <c r="BB65" s="823"/>
      <c r="BC65" s="823"/>
      <c r="BD65" s="823"/>
      <c r="BE65" s="823"/>
      <c r="BF65" s="823"/>
      <c r="BG65" s="823"/>
      <c r="BH65" s="823"/>
      <c r="BI65" s="312"/>
      <c r="BJ65" s="312"/>
      <c r="BK65" s="312"/>
      <c r="BL65" s="312"/>
      <c r="BM65" s="312"/>
      <c r="BN65" s="312"/>
      <c r="BO65" s="312"/>
      <c r="BP65" s="312"/>
      <c r="BQ65" s="312"/>
      <c r="BR65" s="823"/>
      <c r="BS65" s="823"/>
      <c r="BT65" s="823"/>
      <c r="BU65" s="823"/>
      <c r="BV65" s="823"/>
      <c r="BW65" s="823"/>
      <c r="BX65" s="823"/>
      <c r="BY65" s="312"/>
    </row>
    <row r="66" spans="1:77" ht="15" customHeight="1" x14ac:dyDescent="0.2">
      <c r="A66" s="386"/>
      <c r="B66" s="110"/>
      <c r="C66" s="110"/>
      <c r="D66" s="110"/>
      <c r="E66" s="110"/>
      <c r="F66" s="109"/>
      <c r="G66" s="109"/>
      <c r="H66" s="109"/>
      <c r="I66" s="109"/>
      <c r="J66" s="110"/>
      <c r="K66" s="110"/>
      <c r="L66" s="110"/>
      <c r="M66" s="109"/>
      <c r="N66" s="109"/>
      <c r="O66" s="818"/>
      <c r="P66" s="818"/>
      <c r="Q66" s="818"/>
      <c r="R66" s="110"/>
      <c r="S66" s="110"/>
      <c r="T66" s="110"/>
      <c r="U66" s="109"/>
      <c r="V66" s="109"/>
      <c r="W66" s="109"/>
      <c r="X66" s="346"/>
      <c r="Y66" s="364"/>
      <c r="Z66" s="361"/>
      <c r="AA66" s="344"/>
      <c r="AB66" s="364"/>
      <c r="AC66" s="364"/>
      <c r="AD66" s="361"/>
      <c r="AE66" s="361"/>
      <c r="AF66" s="361"/>
      <c r="AG66" s="364"/>
      <c r="AH66" s="364"/>
      <c r="AI66" s="361"/>
      <c r="AJ66" s="344"/>
      <c r="AK66" s="344"/>
      <c r="AL66" s="361"/>
      <c r="AM66" s="361"/>
      <c r="AN66" s="361"/>
      <c r="AO66" s="361"/>
      <c r="AP66" s="364"/>
      <c r="AQ66" s="361"/>
      <c r="AR66" s="344"/>
      <c r="AS66" s="364"/>
      <c r="AT66" s="364"/>
      <c r="AU66" s="361"/>
      <c r="AV66" s="361"/>
      <c r="AW66" s="361"/>
      <c r="AX66" s="361"/>
      <c r="AY66" s="823"/>
      <c r="AZ66" s="356"/>
      <c r="BA66" s="109"/>
      <c r="BB66" s="823"/>
      <c r="BC66" s="823"/>
      <c r="BD66" s="823"/>
      <c r="BE66" s="823"/>
      <c r="BF66" s="823"/>
      <c r="BG66" s="823"/>
      <c r="BH66" s="823"/>
      <c r="BI66" s="312"/>
      <c r="BJ66" s="312"/>
      <c r="BK66" s="312"/>
      <c r="BL66" s="312"/>
      <c r="BM66" s="312"/>
      <c r="BN66" s="312"/>
      <c r="BO66" s="312"/>
      <c r="BP66" s="312"/>
      <c r="BQ66" s="312"/>
      <c r="BR66" s="823"/>
      <c r="BS66" s="823"/>
      <c r="BT66" s="823"/>
      <c r="BU66" s="823"/>
      <c r="BV66" s="823"/>
      <c r="BW66" s="823"/>
      <c r="BX66" s="823"/>
      <c r="BY66" s="312"/>
    </row>
    <row r="67" spans="1:77" ht="15" customHeight="1" x14ac:dyDescent="0.2">
      <c r="A67" s="386"/>
      <c r="B67" s="110"/>
      <c r="C67" s="110"/>
      <c r="D67" s="110"/>
      <c r="E67" s="110"/>
      <c r="F67" s="109"/>
      <c r="G67" s="109"/>
      <c r="H67" s="109"/>
      <c r="I67" s="109"/>
      <c r="J67" s="110"/>
      <c r="K67" s="110"/>
      <c r="L67" s="110"/>
      <c r="M67" s="109"/>
      <c r="N67" s="109"/>
      <c r="O67" s="818"/>
      <c r="P67" s="818"/>
      <c r="Q67" s="818"/>
      <c r="R67" s="110"/>
      <c r="S67" s="110"/>
      <c r="T67" s="110"/>
      <c r="U67" s="109"/>
      <c r="V67" s="109"/>
      <c r="W67" s="109"/>
      <c r="X67" s="346"/>
      <c r="Y67" s="364"/>
      <c r="Z67" s="361"/>
      <c r="AA67" s="344"/>
      <c r="AB67" s="364"/>
      <c r="AC67" s="364"/>
      <c r="AD67" s="361"/>
      <c r="AE67" s="361"/>
      <c r="AF67" s="361"/>
      <c r="AG67" s="364"/>
      <c r="AH67" s="364"/>
      <c r="AI67" s="361"/>
      <c r="AJ67" s="344"/>
      <c r="AK67" s="344"/>
      <c r="AL67" s="361"/>
      <c r="AM67" s="361"/>
      <c r="AN67" s="361"/>
      <c r="AO67" s="361"/>
      <c r="AP67" s="364"/>
      <c r="AQ67" s="361"/>
      <c r="AR67" s="344"/>
      <c r="AS67" s="364"/>
      <c r="AT67" s="364"/>
      <c r="AU67" s="361"/>
      <c r="AV67" s="361"/>
      <c r="AW67" s="361"/>
      <c r="AX67" s="361"/>
      <c r="AY67" s="823"/>
      <c r="AZ67" s="356"/>
      <c r="BA67" s="109"/>
      <c r="BB67" s="823"/>
      <c r="BC67" s="823"/>
      <c r="BD67" s="823"/>
      <c r="BE67" s="823"/>
      <c r="BF67" s="823"/>
      <c r="BG67" s="823"/>
      <c r="BH67" s="823"/>
      <c r="BI67" s="312"/>
      <c r="BJ67" s="312"/>
      <c r="BK67" s="312"/>
      <c r="BL67" s="312"/>
      <c r="BM67" s="312"/>
      <c r="BN67" s="312"/>
      <c r="BO67" s="312"/>
      <c r="BP67" s="312"/>
      <c r="BQ67" s="312"/>
      <c r="BR67" s="823"/>
      <c r="BS67" s="823"/>
      <c r="BT67" s="823"/>
      <c r="BU67" s="823"/>
      <c r="BV67" s="823"/>
      <c r="BW67" s="823"/>
      <c r="BX67" s="823"/>
      <c r="BY67" s="312"/>
    </row>
    <row r="68" spans="1:77" ht="15" customHeight="1" x14ac:dyDescent="0.2">
      <c r="A68" s="386"/>
      <c r="B68" s="110"/>
      <c r="C68" s="110"/>
      <c r="D68" s="110"/>
      <c r="E68" s="110"/>
      <c r="F68" s="109"/>
      <c r="G68" s="109"/>
      <c r="H68" s="109"/>
      <c r="I68" s="109"/>
      <c r="J68" s="110"/>
      <c r="K68" s="110"/>
      <c r="L68" s="110"/>
      <c r="M68" s="109"/>
      <c r="N68" s="109"/>
      <c r="O68" s="818"/>
      <c r="P68" s="818"/>
      <c r="Q68" s="818"/>
      <c r="R68" s="110"/>
      <c r="S68" s="110"/>
      <c r="T68" s="110"/>
      <c r="U68" s="109"/>
      <c r="V68" s="109"/>
      <c r="W68" s="109"/>
      <c r="X68" s="346"/>
      <c r="Y68" s="364"/>
      <c r="Z68" s="361"/>
      <c r="AA68" s="344"/>
      <c r="AB68" s="364"/>
      <c r="AC68" s="364"/>
      <c r="AD68" s="361"/>
      <c r="AE68" s="361"/>
      <c r="AF68" s="361"/>
      <c r="AG68" s="364"/>
      <c r="AH68" s="364"/>
      <c r="AI68" s="361"/>
      <c r="AJ68" s="344"/>
      <c r="AK68" s="344"/>
      <c r="AL68" s="361"/>
      <c r="AM68" s="361"/>
      <c r="AN68" s="361"/>
      <c r="AO68" s="361"/>
      <c r="AP68" s="364"/>
      <c r="AQ68" s="361"/>
      <c r="AR68" s="344"/>
      <c r="AS68" s="364"/>
      <c r="AT68" s="364"/>
      <c r="AU68" s="361"/>
      <c r="AV68" s="361"/>
      <c r="AW68" s="361"/>
      <c r="AX68" s="361"/>
      <c r="AY68" s="823"/>
      <c r="AZ68" s="356"/>
      <c r="BA68" s="109"/>
      <c r="BB68" s="823"/>
      <c r="BC68" s="823"/>
      <c r="BD68" s="823"/>
      <c r="BE68" s="823"/>
      <c r="BF68" s="823"/>
      <c r="BG68" s="823"/>
      <c r="BH68" s="823"/>
      <c r="BI68" s="312"/>
      <c r="BJ68" s="312"/>
      <c r="BK68" s="312"/>
      <c r="BL68" s="312"/>
      <c r="BM68" s="312"/>
      <c r="BN68" s="312"/>
      <c r="BO68" s="312"/>
      <c r="BP68" s="312"/>
      <c r="BQ68" s="312"/>
      <c r="BR68" s="823"/>
      <c r="BS68" s="823"/>
      <c r="BT68" s="823"/>
      <c r="BU68" s="823"/>
      <c r="BV68" s="823"/>
      <c r="BW68" s="823"/>
      <c r="BX68" s="823"/>
      <c r="BY68" s="312"/>
    </row>
    <row r="69" spans="1:77" ht="15" customHeight="1" x14ac:dyDescent="0.2">
      <c r="A69" s="386"/>
      <c r="B69" s="110"/>
      <c r="C69" s="110"/>
      <c r="D69" s="110"/>
      <c r="E69" s="110"/>
      <c r="F69" s="109"/>
      <c r="G69" s="109"/>
      <c r="H69" s="109"/>
      <c r="I69" s="109"/>
      <c r="J69" s="110"/>
      <c r="K69" s="110"/>
      <c r="L69" s="110"/>
      <c r="M69" s="109"/>
      <c r="N69" s="109"/>
      <c r="O69" s="818"/>
      <c r="P69" s="818"/>
      <c r="Q69" s="818"/>
      <c r="R69" s="110"/>
      <c r="S69" s="110"/>
      <c r="T69" s="110"/>
      <c r="U69" s="109"/>
      <c r="V69" s="109"/>
      <c r="W69" s="109"/>
      <c r="X69" s="346"/>
      <c r="Y69" s="364"/>
      <c r="Z69" s="361"/>
      <c r="AA69" s="344"/>
      <c r="AB69" s="364"/>
      <c r="AC69" s="364"/>
      <c r="AD69" s="361"/>
      <c r="AE69" s="361"/>
      <c r="AF69" s="361"/>
      <c r="AG69" s="364"/>
      <c r="AH69" s="364"/>
      <c r="AI69" s="361"/>
      <c r="AJ69" s="344"/>
      <c r="AK69" s="344"/>
      <c r="AL69" s="361"/>
      <c r="AM69" s="361"/>
      <c r="AN69" s="361"/>
      <c r="AO69" s="361"/>
      <c r="AP69" s="364"/>
      <c r="AQ69" s="361"/>
      <c r="AR69" s="344"/>
      <c r="AS69" s="364"/>
      <c r="AT69" s="364"/>
      <c r="AU69" s="361"/>
      <c r="AV69" s="361"/>
      <c r="AW69" s="361"/>
      <c r="AX69" s="361"/>
      <c r="AY69" s="823"/>
      <c r="AZ69" s="356"/>
      <c r="BA69" s="109"/>
      <c r="BB69" s="823"/>
      <c r="BC69" s="823"/>
      <c r="BD69" s="823"/>
      <c r="BE69" s="823"/>
      <c r="BF69" s="823"/>
      <c r="BG69" s="823"/>
      <c r="BH69" s="823"/>
      <c r="BI69" s="312"/>
      <c r="BJ69" s="312"/>
      <c r="BK69" s="312"/>
      <c r="BL69" s="312"/>
      <c r="BM69" s="312"/>
      <c r="BN69" s="312"/>
      <c r="BO69" s="312"/>
      <c r="BP69" s="312"/>
      <c r="BQ69" s="312"/>
      <c r="BR69" s="823"/>
      <c r="BS69" s="823"/>
      <c r="BT69" s="823"/>
      <c r="BU69" s="823"/>
      <c r="BV69" s="823"/>
      <c r="BW69" s="823"/>
      <c r="BX69" s="823"/>
      <c r="BY69" s="312"/>
    </row>
    <row r="70" spans="1:77" ht="15" customHeight="1" x14ac:dyDescent="0.2">
      <c r="A70" s="386"/>
      <c r="B70" s="110"/>
      <c r="C70" s="110"/>
      <c r="D70" s="110"/>
      <c r="E70" s="110"/>
      <c r="F70" s="109"/>
      <c r="G70" s="109"/>
      <c r="H70" s="109"/>
      <c r="I70" s="109"/>
      <c r="J70" s="110"/>
      <c r="K70" s="110"/>
      <c r="L70" s="110"/>
      <c r="M70" s="109"/>
      <c r="N70" s="109"/>
      <c r="O70" s="818"/>
      <c r="P70" s="818"/>
      <c r="Q70" s="818"/>
      <c r="R70" s="110"/>
      <c r="S70" s="110"/>
      <c r="T70" s="110"/>
      <c r="U70" s="109"/>
      <c r="V70" s="109"/>
      <c r="W70" s="109"/>
      <c r="X70" s="346"/>
      <c r="Y70" s="364"/>
      <c r="Z70" s="361"/>
      <c r="AA70" s="344"/>
      <c r="AB70" s="364"/>
      <c r="AC70" s="364"/>
      <c r="AD70" s="361"/>
      <c r="AE70" s="361"/>
      <c r="AF70" s="361"/>
      <c r="AG70" s="364"/>
      <c r="AH70" s="364"/>
      <c r="AI70" s="361"/>
      <c r="AJ70" s="344"/>
      <c r="AK70" s="344"/>
      <c r="AL70" s="361"/>
      <c r="AM70" s="361"/>
      <c r="AN70" s="361"/>
      <c r="AO70" s="361"/>
      <c r="AP70" s="364"/>
      <c r="AQ70" s="361"/>
      <c r="AR70" s="344"/>
      <c r="AS70" s="364"/>
      <c r="AT70" s="364"/>
      <c r="AU70" s="361"/>
      <c r="AV70" s="361"/>
      <c r="AW70" s="361"/>
      <c r="AX70" s="361"/>
      <c r="AY70" s="823"/>
      <c r="AZ70" s="356"/>
      <c r="BA70" s="109"/>
      <c r="BB70" s="823"/>
      <c r="BC70" s="823"/>
      <c r="BD70" s="823"/>
      <c r="BE70" s="823"/>
      <c r="BF70" s="823"/>
      <c r="BG70" s="823"/>
      <c r="BH70" s="823"/>
      <c r="BI70" s="312"/>
      <c r="BJ70" s="312"/>
      <c r="BK70" s="312"/>
      <c r="BL70" s="312"/>
      <c r="BM70" s="312"/>
      <c r="BN70" s="312"/>
      <c r="BO70" s="312"/>
      <c r="BP70" s="312"/>
      <c r="BQ70" s="312"/>
      <c r="BR70" s="823"/>
      <c r="BS70" s="823"/>
      <c r="BT70" s="823"/>
      <c r="BU70" s="823"/>
      <c r="BV70" s="823"/>
      <c r="BW70" s="823"/>
      <c r="BX70" s="823"/>
      <c r="BY70" s="312"/>
    </row>
    <row r="71" spans="1:77" ht="15" customHeight="1" x14ac:dyDescent="0.2">
      <c r="A71" s="386"/>
      <c r="B71" s="110"/>
      <c r="C71" s="110"/>
      <c r="D71" s="110"/>
      <c r="E71" s="110"/>
      <c r="F71" s="109"/>
      <c r="G71" s="109"/>
      <c r="H71" s="109"/>
      <c r="I71" s="109"/>
      <c r="J71" s="110"/>
      <c r="K71" s="110"/>
      <c r="L71" s="110"/>
      <c r="M71" s="109"/>
      <c r="N71" s="109"/>
      <c r="O71" s="818"/>
      <c r="P71" s="818"/>
      <c r="Q71" s="818"/>
      <c r="R71" s="110"/>
      <c r="S71" s="110"/>
      <c r="T71" s="110"/>
      <c r="U71" s="109"/>
      <c r="V71" s="109"/>
      <c r="W71" s="109"/>
      <c r="X71" s="346"/>
      <c r="Y71" s="364"/>
      <c r="Z71" s="361"/>
      <c r="AA71" s="344"/>
      <c r="AB71" s="364"/>
      <c r="AC71" s="364"/>
      <c r="AD71" s="361"/>
      <c r="AE71" s="361"/>
      <c r="AF71" s="361"/>
      <c r="AG71" s="364"/>
      <c r="AH71" s="364"/>
      <c r="AI71" s="361"/>
      <c r="AJ71" s="344"/>
      <c r="AK71" s="344"/>
      <c r="AL71" s="361"/>
      <c r="AM71" s="361"/>
      <c r="AN71" s="361"/>
      <c r="AO71" s="361"/>
      <c r="AP71" s="364"/>
      <c r="AQ71" s="361"/>
      <c r="AR71" s="344"/>
      <c r="AS71" s="364"/>
      <c r="AT71" s="364"/>
      <c r="AU71" s="361"/>
      <c r="AV71" s="361"/>
      <c r="AW71" s="361"/>
      <c r="AX71" s="361"/>
      <c r="AY71" s="823"/>
      <c r="AZ71" s="356"/>
      <c r="BA71" s="109"/>
      <c r="BB71" s="823"/>
      <c r="BC71" s="823"/>
      <c r="BD71" s="823"/>
      <c r="BE71" s="823"/>
      <c r="BF71" s="823"/>
      <c r="BG71" s="823"/>
      <c r="BH71" s="823"/>
      <c r="BI71" s="312"/>
      <c r="BJ71" s="312"/>
      <c r="BK71" s="312"/>
      <c r="BL71" s="312"/>
      <c r="BM71" s="312"/>
      <c r="BN71" s="312"/>
      <c r="BO71" s="312"/>
      <c r="BP71" s="312"/>
      <c r="BQ71" s="312"/>
      <c r="BR71" s="823"/>
      <c r="BS71" s="823"/>
      <c r="BT71" s="823"/>
      <c r="BU71" s="823"/>
      <c r="BV71" s="823"/>
      <c r="BW71" s="823"/>
      <c r="BX71" s="823"/>
      <c r="BY71" s="312"/>
    </row>
    <row r="72" spans="1:77" ht="15" customHeight="1" x14ac:dyDescent="0.2">
      <c r="A72" s="386"/>
      <c r="B72" s="110"/>
      <c r="C72" s="110"/>
      <c r="D72" s="110"/>
      <c r="E72" s="110"/>
      <c r="F72" s="109"/>
      <c r="G72" s="109"/>
      <c r="H72" s="109"/>
      <c r="I72" s="109"/>
      <c r="J72" s="110"/>
      <c r="K72" s="110"/>
      <c r="L72" s="110"/>
      <c r="M72" s="109"/>
      <c r="N72" s="109"/>
      <c r="O72" s="818"/>
      <c r="P72" s="818"/>
      <c r="Q72" s="818"/>
      <c r="R72" s="110"/>
      <c r="S72" s="110"/>
      <c r="T72" s="110"/>
      <c r="U72" s="109"/>
      <c r="V72" s="109"/>
      <c r="W72" s="109"/>
      <c r="X72" s="346"/>
      <c r="Y72" s="364"/>
      <c r="Z72" s="361"/>
      <c r="AA72" s="344"/>
      <c r="AB72" s="364"/>
      <c r="AC72" s="364"/>
      <c r="AD72" s="361"/>
      <c r="AE72" s="361"/>
      <c r="AF72" s="361"/>
      <c r="AG72" s="364"/>
      <c r="AH72" s="364"/>
      <c r="AI72" s="361"/>
      <c r="AJ72" s="344"/>
      <c r="AK72" s="344"/>
      <c r="AL72" s="361"/>
      <c r="AM72" s="361"/>
      <c r="AN72" s="361"/>
      <c r="AO72" s="361"/>
      <c r="AP72" s="364"/>
      <c r="AQ72" s="361"/>
      <c r="AR72" s="344"/>
      <c r="AS72" s="364"/>
      <c r="AT72" s="364"/>
      <c r="AU72" s="361"/>
      <c r="AV72" s="361"/>
      <c r="AW72" s="361"/>
      <c r="AX72" s="361"/>
      <c r="AY72" s="823"/>
      <c r="AZ72" s="356"/>
      <c r="BA72" s="109"/>
      <c r="BB72" s="823"/>
      <c r="BC72" s="823"/>
      <c r="BD72" s="823"/>
      <c r="BE72" s="823"/>
      <c r="BF72" s="823"/>
      <c r="BG72" s="823"/>
      <c r="BH72" s="823"/>
      <c r="BI72" s="312"/>
      <c r="BJ72" s="312"/>
      <c r="BK72" s="312"/>
      <c r="BL72" s="312"/>
      <c r="BM72" s="312"/>
      <c r="BN72" s="312"/>
      <c r="BO72" s="312"/>
      <c r="BP72" s="312"/>
      <c r="BQ72" s="312"/>
      <c r="BR72" s="823"/>
      <c r="BS72" s="823"/>
      <c r="BT72" s="823"/>
      <c r="BU72" s="823"/>
      <c r="BV72" s="823"/>
      <c r="BW72" s="823"/>
      <c r="BX72" s="823"/>
      <c r="BY72" s="312"/>
    </row>
    <row r="73" spans="1:77" ht="15" customHeight="1" x14ac:dyDescent="0.2">
      <c r="A73" s="386"/>
      <c r="B73" s="110"/>
      <c r="C73" s="110"/>
      <c r="D73" s="110"/>
      <c r="E73" s="110"/>
      <c r="F73" s="109"/>
      <c r="G73" s="109"/>
      <c r="H73" s="109"/>
      <c r="I73" s="109"/>
      <c r="J73" s="110"/>
      <c r="K73" s="110"/>
      <c r="L73" s="110"/>
      <c r="M73" s="109"/>
      <c r="N73" s="109"/>
      <c r="O73" s="818"/>
      <c r="P73" s="818"/>
      <c r="Q73" s="818"/>
      <c r="R73" s="110"/>
      <c r="S73" s="110"/>
      <c r="T73" s="110"/>
      <c r="U73" s="109"/>
      <c r="V73" s="109"/>
      <c r="W73" s="109"/>
      <c r="X73" s="346"/>
      <c r="Y73" s="364"/>
      <c r="Z73" s="361"/>
      <c r="AA73" s="344"/>
      <c r="AB73" s="364"/>
      <c r="AC73" s="364"/>
      <c r="AD73" s="361"/>
      <c r="AE73" s="361"/>
      <c r="AF73" s="361"/>
      <c r="AG73" s="364"/>
      <c r="AH73" s="364"/>
      <c r="AI73" s="361"/>
      <c r="AJ73" s="344"/>
      <c r="AK73" s="344"/>
      <c r="AL73" s="361"/>
      <c r="AM73" s="361"/>
      <c r="AN73" s="361"/>
      <c r="AO73" s="361"/>
      <c r="AP73" s="364"/>
      <c r="AQ73" s="361"/>
      <c r="AR73" s="344"/>
      <c r="AS73" s="364"/>
      <c r="AT73" s="364"/>
      <c r="AU73" s="361"/>
      <c r="AV73" s="361"/>
      <c r="AW73" s="361"/>
      <c r="AX73" s="361"/>
      <c r="AY73" s="823"/>
      <c r="AZ73" s="356"/>
      <c r="BA73" s="109"/>
      <c r="BB73" s="823"/>
      <c r="BC73" s="823"/>
      <c r="BD73" s="823"/>
      <c r="BE73" s="823"/>
      <c r="BF73" s="823"/>
      <c r="BG73" s="823"/>
      <c r="BH73" s="823"/>
      <c r="BI73" s="312"/>
      <c r="BJ73" s="312"/>
      <c r="BK73" s="312"/>
      <c r="BL73" s="312"/>
      <c r="BM73" s="312"/>
      <c r="BN73" s="312"/>
      <c r="BO73" s="312"/>
      <c r="BP73" s="312"/>
      <c r="BQ73" s="312"/>
      <c r="BR73" s="823"/>
      <c r="BS73" s="823"/>
      <c r="BT73" s="823"/>
      <c r="BU73" s="823"/>
      <c r="BV73" s="823"/>
      <c r="BW73" s="823"/>
      <c r="BX73" s="823"/>
      <c r="BY73" s="312"/>
    </row>
    <row r="74" spans="1:77" ht="15" customHeight="1" x14ac:dyDescent="0.2">
      <c r="A74" s="386"/>
      <c r="B74" s="110"/>
      <c r="C74" s="110"/>
      <c r="D74" s="110"/>
      <c r="E74" s="110"/>
      <c r="F74" s="109"/>
      <c r="G74" s="109"/>
      <c r="H74" s="109"/>
      <c r="I74" s="109"/>
      <c r="J74" s="110"/>
      <c r="K74" s="110"/>
      <c r="L74" s="110"/>
      <c r="M74" s="109"/>
      <c r="N74" s="109"/>
      <c r="O74" s="818"/>
      <c r="P74" s="818"/>
      <c r="Q74" s="818"/>
      <c r="R74" s="110"/>
      <c r="S74" s="110"/>
      <c r="T74" s="110"/>
      <c r="U74" s="109"/>
      <c r="V74" s="109"/>
      <c r="W74" s="109"/>
      <c r="X74" s="346"/>
      <c r="Y74" s="364"/>
      <c r="Z74" s="361"/>
      <c r="AA74" s="344"/>
      <c r="AB74" s="364"/>
      <c r="AC74" s="364"/>
      <c r="AD74" s="361"/>
      <c r="AE74" s="361"/>
      <c r="AF74" s="361"/>
      <c r="AG74" s="364"/>
      <c r="AH74" s="364"/>
      <c r="AI74" s="361"/>
      <c r="AJ74" s="344"/>
      <c r="AK74" s="344"/>
      <c r="AL74" s="361"/>
      <c r="AM74" s="361"/>
      <c r="AN74" s="361"/>
      <c r="AO74" s="361"/>
      <c r="AP74" s="364"/>
      <c r="AQ74" s="361"/>
      <c r="AR74" s="344"/>
      <c r="AS74" s="364"/>
      <c r="AT74" s="364"/>
      <c r="AU74" s="361"/>
      <c r="AV74" s="361"/>
      <c r="AW74" s="361"/>
      <c r="AX74" s="361"/>
      <c r="AY74" s="823"/>
      <c r="AZ74" s="356"/>
      <c r="BA74" s="109"/>
      <c r="BB74" s="823"/>
      <c r="BC74" s="823"/>
      <c r="BD74" s="823"/>
      <c r="BE74" s="823"/>
      <c r="BF74" s="823"/>
      <c r="BG74" s="823"/>
      <c r="BH74" s="823"/>
      <c r="BI74" s="312"/>
      <c r="BJ74" s="312"/>
      <c r="BK74" s="312"/>
      <c r="BL74" s="312"/>
      <c r="BM74" s="312"/>
      <c r="BN74" s="312"/>
      <c r="BO74" s="312"/>
      <c r="BP74" s="312"/>
      <c r="BQ74" s="312"/>
      <c r="BR74" s="823"/>
      <c r="BS74" s="823"/>
      <c r="BT74" s="823"/>
      <c r="BU74" s="823"/>
      <c r="BV74" s="823"/>
      <c r="BW74" s="823"/>
      <c r="BX74" s="823"/>
      <c r="BY74" s="312"/>
    </row>
    <row r="75" spans="1:77" ht="15" customHeight="1" x14ac:dyDescent="0.2">
      <c r="A75" s="386"/>
      <c r="B75" s="110"/>
      <c r="C75" s="110"/>
      <c r="D75" s="110"/>
      <c r="E75" s="110"/>
      <c r="F75" s="109"/>
      <c r="G75" s="109"/>
      <c r="H75" s="109"/>
      <c r="I75" s="109"/>
      <c r="J75" s="110"/>
      <c r="K75" s="110"/>
      <c r="L75" s="110"/>
      <c r="M75" s="109"/>
      <c r="N75" s="109"/>
      <c r="O75" s="818"/>
      <c r="P75" s="818"/>
      <c r="Q75" s="818"/>
      <c r="R75" s="110"/>
      <c r="S75" s="110"/>
      <c r="T75" s="110"/>
      <c r="U75" s="109"/>
      <c r="V75" s="109"/>
      <c r="W75" s="109"/>
      <c r="X75" s="346"/>
      <c r="Y75" s="364"/>
      <c r="Z75" s="361"/>
      <c r="AA75" s="344"/>
      <c r="AB75" s="364"/>
      <c r="AC75" s="364"/>
      <c r="AD75" s="361"/>
      <c r="AE75" s="361"/>
      <c r="AF75" s="361"/>
      <c r="AG75" s="364"/>
      <c r="AH75" s="364"/>
      <c r="AI75" s="361"/>
      <c r="AJ75" s="344"/>
      <c r="AK75" s="344"/>
      <c r="AL75" s="361"/>
      <c r="AM75" s="361"/>
      <c r="AN75" s="361"/>
      <c r="AO75" s="361"/>
      <c r="AP75" s="364"/>
      <c r="AQ75" s="361"/>
      <c r="AR75" s="344"/>
      <c r="AS75" s="364"/>
      <c r="AT75" s="364"/>
      <c r="AU75" s="361"/>
      <c r="AV75" s="361"/>
      <c r="AW75" s="361"/>
      <c r="AX75" s="361"/>
      <c r="AY75" s="823"/>
      <c r="AZ75" s="356"/>
      <c r="BA75" s="109"/>
      <c r="BB75" s="823"/>
      <c r="BC75" s="823"/>
      <c r="BD75" s="823"/>
      <c r="BE75" s="823"/>
      <c r="BF75" s="823"/>
      <c r="BG75" s="823"/>
      <c r="BH75" s="823"/>
      <c r="BI75" s="312"/>
      <c r="BJ75" s="312"/>
      <c r="BK75" s="312"/>
      <c r="BL75" s="312"/>
      <c r="BM75" s="312"/>
      <c r="BN75" s="312"/>
      <c r="BO75" s="312"/>
      <c r="BP75" s="312"/>
      <c r="BQ75" s="312"/>
      <c r="BR75" s="823"/>
      <c r="BS75" s="823"/>
      <c r="BT75" s="823"/>
      <c r="BU75" s="823"/>
      <c r="BV75" s="823"/>
      <c r="BW75" s="823"/>
      <c r="BX75" s="823"/>
      <c r="BY75" s="312"/>
    </row>
    <row r="76" spans="1:77" ht="15" customHeight="1" x14ac:dyDescent="0.2">
      <c r="A76" s="386"/>
      <c r="B76" s="110"/>
      <c r="C76" s="110"/>
      <c r="D76" s="110"/>
      <c r="E76" s="110"/>
      <c r="F76" s="109"/>
      <c r="G76" s="109"/>
      <c r="H76" s="109"/>
      <c r="I76" s="109"/>
      <c r="J76" s="110"/>
      <c r="K76" s="110"/>
      <c r="L76" s="110"/>
      <c r="M76" s="109"/>
      <c r="N76" s="109"/>
      <c r="O76" s="818"/>
      <c r="P76" s="818"/>
      <c r="Q76" s="818"/>
      <c r="R76" s="110"/>
      <c r="S76" s="110"/>
      <c r="T76" s="110"/>
      <c r="U76" s="109"/>
      <c r="V76" s="109"/>
      <c r="W76" s="109"/>
      <c r="X76" s="346"/>
      <c r="Y76" s="364"/>
      <c r="Z76" s="361"/>
      <c r="AA76" s="344"/>
      <c r="AB76" s="364"/>
      <c r="AC76" s="364"/>
      <c r="AD76" s="361"/>
      <c r="AE76" s="361"/>
      <c r="AF76" s="361"/>
      <c r="AG76" s="364"/>
      <c r="AH76" s="364"/>
      <c r="AI76" s="361"/>
      <c r="AJ76" s="344"/>
      <c r="AK76" s="344"/>
      <c r="AL76" s="361"/>
      <c r="AM76" s="361"/>
      <c r="AN76" s="361"/>
      <c r="AO76" s="361"/>
      <c r="AP76" s="364"/>
      <c r="AQ76" s="361"/>
      <c r="AR76" s="344"/>
      <c r="AS76" s="364"/>
      <c r="AT76" s="364"/>
      <c r="AU76" s="361"/>
      <c r="AV76" s="361"/>
      <c r="AW76" s="361"/>
      <c r="AX76" s="361"/>
      <c r="AY76" s="823"/>
      <c r="AZ76" s="356"/>
      <c r="BA76" s="823"/>
      <c r="BB76" s="823"/>
      <c r="BC76" s="823"/>
      <c r="BD76" s="823"/>
      <c r="BE76" s="823"/>
      <c r="BF76" s="823"/>
      <c r="BG76" s="823"/>
      <c r="BH76" s="823"/>
      <c r="BI76" s="312"/>
      <c r="BJ76" s="312"/>
      <c r="BK76" s="312"/>
      <c r="BL76" s="312"/>
      <c r="BM76" s="312"/>
      <c r="BN76" s="312"/>
      <c r="BO76" s="312"/>
      <c r="BP76" s="312"/>
      <c r="BQ76" s="312"/>
      <c r="BR76" s="823"/>
      <c r="BS76" s="823"/>
      <c r="BT76" s="823"/>
      <c r="BU76" s="823"/>
      <c r="BV76" s="823"/>
      <c r="BW76" s="823"/>
      <c r="BX76" s="823"/>
      <c r="BY76" s="312"/>
    </row>
    <row r="77" spans="1:77" ht="15" customHeight="1" x14ac:dyDescent="0.2">
      <c r="A77" s="823"/>
      <c r="B77" s="110"/>
      <c r="C77" s="110"/>
      <c r="D77" s="110"/>
      <c r="E77" s="110"/>
      <c r="F77" s="818"/>
      <c r="G77" s="109"/>
      <c r="H77" s="109"/>
      <c r="I77" s="109"/>
      <c r="J77" s="110"/>
      <c r="K77" s="110"/>
      <c r="L77" s="110"/>
      <c r="M77" s="109"/>
      <c r="N77" s="109"/>
      <c r="O77" s="818"/>
      <c r="P77" s="818"/>
      <c r="Q77" s="818"/>
      <c r="R77" s="352"/>
      <c r="S77" s="352"/>
      <c r="T77" s="352"/>
      <c r="U77" s="109"/>
      <c r="V77" s="109"/>
      <c r="W77" s="109"/>
      <c r="Y77" s="364"/>
      <c r="Z77" s="361"/>
      <c r="AA77" s="344"/>
      <c r="AB77" s="375"/>
      <c r="AC77" s="375"/>
      <c r="AD77" s="361"/>
      <c r="AE77" s="361"/>
      <c r="AF77" s="361"/>
      <c r="AG77" s="364"/>
      <c r="AH77" s="364"/>
      <c r="AI77" s="361"/>
      <c r="AJ77" s="344"/>
      <c r="AK77" s="344"/>
      <c r="AL77" s="361"/>
      <c r="AM77" s="361"/>
      <c r="AN77" s="361"/>
      <c r="AO77" s="361"/>
      <c r="AP77" s="364"/>
      <c r="AQ77" s="361"/>
      <c r="AR77" s="344"/>
      <c r="AS77" s="375"/>
      <c r="AT77" s="375"/>
      <c r="AU77" s="361"/>
      <c r="AV77" s="361"/>
      <c r="AW77" s="361"/>
      <c r="AX77" s="361"/>
      <c r="AY77" s="823"/>
      <c r="AZ77" s="356"/>
      <c r="BA77" s="823"/>
      <c r="BB77" s="823"/>
      <c r="BC77" s="823"/>
      <c r="BD77" s="823"/>
      <c r="BE77" s="823"/>
      <c r="BF77" s="823"/>
      <c r="BG77" s="823"/>
      <c r="BH77" s="823"/>
      <c r="BI77" s="312"/>
      <c r="BJ77" s="312"/>
      <c r="BK77" s="312"/>
      <c r="BL77" s="312"/>
      <c r="BM77" s="312"/>
      <c r="BN77" s="312"/>
      <c r="BO77" s="312"/>
      <c r="BP77" s="312"/>
      <c r="BQ77" s="312"/>
      <c r="BR77" s="823"/>
      <c r="BS77" s="823"/>
      <c r="BT77" s="823"/>
      <c r="BU77" s="823"/>
      <c r="BV77" s="823"/>
      <c r="BW77" s="823"/>
      <c r="BX77" s="823"/>
      <c r="BY77" s="312"/>
    </row>
    <row r="78" spans="1:77" ht="15" customHeight="1" x14ac:dyDescent="0.2">
      <c r="A78" s="823"/>
      <c r="B78" s="109"/>
      <c r="C78" s="109"/>
      <c r="D78" s="109"/>
      <c r="E78" s="109"/>
      <c r="F78" s="109"/>
      <c r="G78" s="110"/>
      <c r="H78" s="109"/>
      <c r="I78" s="109"/>
      <c r="J78" s="110"/>
      <c r="K78" s="110"/>
      <c r="L78" s="110"/>
      <c r="M78" s="353"/>
      <c r="N78" s="353"/>
      <c r="O78" s="353"/>
      <c r="P78" s="353"/>
      <c r="Q78" s="353"/>
      <c r="R78" s="110"/>
      <c r="S78" s="110"/>
      <c r="T78" s="110"/>
      <c r="U78" s="109"/>
      <c r="V78" s="818"/>
      <c r="W78" s="109"/>
      <c r="Y78" s="364"/>
      <c r="Z78" s="377"/>
      <c r="AA78" s="377"/>
      <c r="AB78" s="364"/>
      <c r="AC78" s="364"/>
      <c r="AD78" s="361"/>
      <c r="AE78" s="344"/>
      <c r="AF78" s="361"/>
      <c r="AG78" s="364"/>
      <c r="AH78" s="364"/>
      <c r="AI78" s="377"/>
      <c r="AJ78" s="377"/>
      <c r="AK78" s="377"/>
      <c r="AL78" s="361"/>
      <c r="AM78" s="361"/>
      <c r="AN78" s="344"/>
      <c r="AO78" s="361"/>
      <c r="AP78" s="364"/>
      <c r="AQ78" s="377"/>
      <c r="AR78" s="377"/>
      <c r="AS78" s="364"/>
      <c r="AT78" s="364"/>
      <c r="AU78" s="361"/>
      <c r="AV78" s="361"/>
      <c r="AW78" s="344"/>
      <c r="AX78" s="361"/>
      <c r="AY78" s="823"/>
      <c r="AZ78" s="356"/>
      <c r="BA78" s="823"/>
      <c r="BB78" s="823"/>
      <c r="BC78" s="823"/>
      <c r="BD78" s="823"/>
      <c r="BE78" s="823"/>
      <c r="BF78" s="823"/>
      <c r="BG78" s="823"/>
      <c r="BH78" s="823"/>
      <c r="BI78" s="312"/>
      <c r="BJ78" s="312"/>
      <c r="BK78" s="312"/>
      <c r="BL78" s="312"/>
      <c r="BM78" s="312"/>
      <c r="BN78" s="312"/>
      <c r="BO78" s="312"/>
      <c r="BP78" s="312"/>
      <c r="BQ78" s="312"/>
      <c r="BR78" s="823"/>
      <c r="BS78" s="823"/>
      <c r="BT78" s="823"/>
      <c r="BU78" s="823"/>
      <c r="BV78" s="823"/>
      <c r="BW78" s="823"/>
      <c r="BX78" s="823"/>
      <c r="BY78" s="312"/>
    </row>
    <row r="79" spans="1:77" ht="15" customHeight="1" x14ac:dyDescent="0.2">
      <c r="A79" s="388"/>
      <c r="B79" s="348"/>
      <c r="C79" s="348"/>
      <c r="D79" s="348"/>
      <c r="E79" s="348"/>
      <c r="F79" s="389"/>
      <c r="G79" s="349"/>
      <c r="H79" s="349"/>
      <c r="I79" s="349"/>
      <c r="J79" s="348"/>
      <c r="K79" s="348"/>
      <c r="L79" s="348"/>
      <c r="M79" s="349"/>
      <c r="N79" s="349"/>
      <c r="O79" s="349"/>
      <c r="P79" s="349"/>
      <c r="Q79" s="349"/>
      <c r="R79" s="354"/>
      <c r="S79" s="354"/>
      <c r="T79" s="354"/>
      <c r="U79" s="349"/>
      <c r="V79" s="349"/>
      <c r="W79" s="349"/>
      <c r="X79" s="350"/>
      <c r="Y79" s="379"/>
      <c r="Z79" s="380"/>
      <c r="AA79" s="380"/>
      <c r="AB79" s="382"/>
      <c r="AC79" s="382"/>
      <c r="AD79" s="380"/>
      <c r="AE79" s="380"/>
      <c r="AF79" s="380"/>
      <c r="AG79" s="379"/>
      <c r="AH79" s="379"/>
      <c r="AI79" s="380"/>
      <c r="AJ79" s="380"/>
      <c r="AK79" s="380"/>
      <c r="AL79" s="380"/>
      <c r="AM79" s="380"/>
      <c r="AN79" s="380"/>
      <c r="AO79" s="380"/>
      <c r="AP79" s="379"/>
      <c r="AQ79" s="380"/>
      <c r="AR79" s="380"/>
      <c r="AS79" s="382"/>
      <c r="AT79" s="382"/>
      <c r="AU79" s="380"/>
      <c r="AV79" s="380"/>
      <c r="AW79" s="380"/>
      <c r="AX79" s="380"/>
      <c r="AY79" s="823"/>
      <c r="AZ79" s="356"/>
      <c r="BA79" s="823"/>
      <c r="BB79" s="823"/>
      <c r="BC79" s="823"/>
      <c r="BD79" s="823"/>
      <c r="BE79" s="823"/>
      <c r="BF79" s="823"/>
      <c r="BG79" s="823"/>
      <c r="BH79" s="823"/>
      <c r="BI79" s="312"/>
      <c r="BJ79" s="312"/>
      <c r="BK79" s="312"/>
      <c r="BL79" s="312"/>
      <c r="BM79" s="312"/>
      <c r="BN79" s="312"/>
      <c r="BO79" s="312"/>
      <c r="BP79" s="312"/>
      <c r="BQ79" s="312"/>
      <c r="BR79" s="823"/>
      <c r="BS79" s="823"/>
      <c r="BT79" s="823"/>
      <c r="BU79" s="823"/>
      <c r="BV79" s="823"/>
      <c r="BW79" s="823"/>
      <c r="BX79" s="823"/>
      <c r="BY79" s="312"/>
    </row>
    <row r="80" spans="1:77" ht="15" customHeight="1" x14ac:dyDescent="0.2">
      <c r="A80" s="819"/>
      <c r="B80" s="881"/>
      <c r="C80" s="881"/>
      <c r="D80" s="881"/>
      <c r="E80" s="881"/>
      <c r="F80" s="881"/>
      <c r="G80" s="881"/>
      <c r="H80" s="881"/>
      <c r="I80" s="881"/>
      <c r="J80" s="136"/>
      <c r="K80" s="136"/>
      <c r="L80" s="136"/>
      <c r="M80" s="136"/>
      <c r="N80" s="136"/>
      <c r="O80" s="136"/>
      <c r="P80" s="136"/>
      <c r="Q80" s="136"/>
      <c r="R80" s="136"/>
      <c r="S80" s="452"/>
      <c r="T80" s="452"/>
      <c r="U80" s="452"/>
      <c r="V80" s="136"/>
      <c r="W80" s="136"/>
      <c r="X80" s="351"/>
      <c r="Y80" s="383"/>
      <c r="Z80" s="383"/>
      <c r="AA80" s="383"/>
      <c r="AB80" s="383"/>
      <c r="AC80" s="383"/>
      <c r="AD80" s="383"/>
      <c r="AE80" s="383"/>
      <c r="AF80" s="383"/>
      <c r="AG80" s="383"/>
      <c r="AH80" s="383"/>
      <c r="AI80" s="383"/>
      <c r="AJ80" s="383"/>
      <c r="AK80" s="383"/>
      <c r="AL80" s="383"/>
      <c r="AM80" s="383"/>
      <c r="AN80" s="383"/>
      <c r="AO80" s="383"/>
      <c r="AP80" s="383"/>
      <c r="AQ80" s="383"/>
      <c r="AR80" s="383"/>
      <c r="AS80" s="383"/>
      <c r="AT80" s="383"/>
      <c r="AU80" s="383"/>
      <c r="AV80" s="383"/>
      <c r="AW80" s="383"/>
      <c r="AX80" s="383"/>
      <c r="AY80" s="823"/>
      <c r="AZ80" s="356"/>
      <c r="BA80" s="823"/>
      <c r="BB80" s="823"/>
      <c r="BC80" s="823"/>
      <c r="BD80" s="823"/>
      <c r="BE80" s="823"/>
      <c r="BF80" s="823"/>
      <c r="BG80" s="823"/>
      <c r="BH80" s="823"/>
      <c r="BI80" s="312"/>
      <c r="BJ80" s="312"/>
      <c r="BK80" s="312"/>
      <c r="BL80" s="312"/>
      <c r="BM80" s="312"/>
      <c r="BN80" s="312"/>
      <c r="BO80" s="312"/>
      <c r="BP80" s="312"/>
      <c r="BQ80" s="312"/>
      <c r="BR80" s="823"/>
      <c r="BS80" s="823"/>
      <c r="BT80" s="823"/>
      <c r="BU80" s="823"/>
      <c r="BV80" s="823"/>
      <c r="BW80" s="823"/>
      <c r="BX80" s="823"/>
      <c r="BY80" s="312"/>
    </row>
    <row r="81" spans="1:77" ht="15" customHeight="1" x14ac:dyDescent="0.2">
      <c r="A81" s="823"/>
      <c r="B81" s="866"/>
      <c r="C81" s="866"/>
      <c r="D81" s="866"/>
      <c r="E81" s="866"/>
      <c r="F81" s="866"/>
      <c r="G81" s="866"/>
      <c r="H81" s="866"/>
      <c r="I81" s="866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Y81" s="384"/>
      <c r="Z81" s="384"/>
      <c r="AA81" s="384"/>
      <c r="AB81" s="384"/>
      <c r="AC81" s="384"/>
      <c r="AD81" s="384"/>
      <c r="AE81" s="384"/>
      <c r="AF81" s="384"/>
      <c r="AG81" s="384"/>
      <c r="AH81" s="384"/>
      <c r="AI81" s="384"/>
      <c r="AJ81" s="384"/>
      <c r="AK81" s="384"/>
      <c r="AL81" s="384"/>
      <c r="AM81" s="384"/>
      <c r="AN81" s="384"/>
      <c r="AO81" s="384"/>
      <c r="AP81" s="384"/>
      <c r="AQ81" s="384"/>
      <c r="AR81" s="384"/>
      <c r="AS81" s="384"/>
      <c r="AT81" s="384"/>
      <c r="AU81" s="384"/>
      <c r="AV81" s="384"/>
      <c r="AW81" s="384"/>
      <c r="AX81" s="384"/>
      <c r="AY81" s="823"/>
      <c r="AZ81" s="356"/>
      <c r="BA81" s="823"/>
      <c r="BB81" s="823"/>
      <c r="BC81" s="823"/>
      <c r="BD81" s="823"/>
      <c r="BE81" s="823"/>
      <c r="BF81" s="823"/>
      <c r="BG81" s="823"/>
      <c r="BH81" s="823"/>
      <c r="BI81" s="312"/>
      <c r="BJ81" s="312"/>
      <c r="BK81" s="312"/>
      <c r="BL81" s="312"/>
      <c r="BM81" s="312"/>
      <c r="BN81" s="312"/>
      <c r="BO81" s="312"/>
      <c r="BP81" s="312"/>
      <c r="BQ81" s="312"/>
      <c r="BR81" s="823"/>
      <c r="BS81" s="823"/>
      <c r="BT81" s="823"/>
      <c r="BU81" s="823"/>
      <c r="BV81" s="823"/>
      <c r="BW81" s="823"/>
      <c r="BX81" s="823"/>
      <c r="BY81" s="312"/>
    </row>
    <row r="82" spans="1:77" ht="3" customHeight="1" x14ac:dyDescent="0.2">
      <c r="A82" s="823"/>
      <c r="B82" s="823"/>
      <c r="C82" s="823"/>
      <c r="D82" s="823"/>
      <c r="E82" s="823"/>
      <c r="F82" s="823"/>
      <c r="G82" s="823"/>
      <c r="H82" s="823"/>
      <c r="I82" s="823"/>
      <c r="J82" s="823"/>
      <c r="K82" s="823"/>
      <c r="L82" s="823"/>
      <c r="M82" s="823"/>
      <c r="N82" s="823"/>
      <c r="O82" s="823"/>
      <c r="P82" s="823"/>
      <c r="Q82" s="823"/>
      <c r="R82" s="823"/>
      <c r="S82" s="823"/>
      <c r="T82" s="823"/>
      <c r="U82" s="823"/>
      <c r="V82" s="823"/>
      <c r="W82" s="823"/>
      <c r="AY82" s="390"/>
      <c r="AZ82" s="386"/>
      <c r="BA82" s="823"/>
      <c r="BB82" s="823"/>
      <c r="BC82" s="823"/>
      <c r="BD82" s="823"/>
      <c r="BE82" s="823"/>
      <c r="BF82" s="312"/>
      <c r="BG82" s="312"/>
      <c r="BH82" s="312"/>
      <c r="BI82" s="312"/>
      <c r="BJ82" s="312"/>
      <c r="BK82" s="312"/>
      <c r="BL82" s="312"/>
      <c r="BM82" s="312"/>
      <c r="BN82" s="312"/>
      <c r="BO82" s="312"/>
      <c r="BP82" s="823"/>
      <c r="BQ82" s="823"/>
      <c r="BR82" s="823"/>
      <c r="BS82" s="823"/>
      <c r="BT82" s="823"/>
      <c r="BU82" s="823"/>
      <c r="BV82" s="823"/>
      <c r="BW82" s="823"/>
      <c r="BX82" s="312"/>
      <c r="BY82" s="312"/>
    </row>
    <row r="83" spans="1:77" s="312" customFormat="1" ht="15" customHeight="1" x14ac:dyDescent="0.2">
      <c r="A83" s="818"/>
      <c r="B83" s="875"/>
      <c r="C83" s="875"/>
      <c r="D83" s="875"/>
      <c r="E83" s="875"/>
      <c r="F83" s="875"/>
      <c r="G83" s="875"/>
      <c r="H83" s="875"/>
      <c r="I83" s="875"/>
      <c r="J83" s="84"/>
      <c r="K83" s="84"/>
      <c r="L83" s="84"/>
      <c r="M83" s="84"/>
      <c r="N83" s="84"/>
      <c r="O83" s="84"/>
      <c r="P83" s="84"/>
      <c r="Q83" s="84"/>
      <c r="R83" s="84"/>
      <c r="S83" s="86"/>
      <c r="T83" s="86"/>
      <c r="U83" s="86"/>
      <c r="V83" s="84"/>
      <c r="W83" s="84"/>
      <c r="X83" s="344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  <c r="AM83" s="355"/>
      <c r="AN83" s="355"/>
      <c r="AO83" s="355"/>
      <c r="AP83" s="355"/>
      <c r="AQ83" s="355"/>
      <c r="AR83" s="355"/>
      <c r="AS83" s="355"/>
      <c r="AT83" s="355"/>
      <c r="AU83" s="355"/>
      <c r="AV83" s="355"/>
      <c r="AW83" s="355"/>
      <c r="AX83" s="355"/>
      <c r="AY83" s="823"/>
      <c r="AZ83" s="356"/>
      <c r="BA83" s="823"/>
      <c r="BB83" s="823"/>
      <c r="BC83" s="823"/>
      <c r="BD83" s="823"/>
      <c r="BE83" s="823"/>
      <c r="BF83" s="823"/>
      <c r="BG83" s="823"/>
      <c r="BH83" s="823"/>
      <c r="BR83" s="823"/>
      <c r="BS83" s="823"/>
      <c r="BT83" s="823"/>
      <c r="BU83" s="823"/>
      <c r="BV83" s="823"/>
      <c r="BW83" s="823"/>
      <c r="BX83" s="823"/>
    </row>
    <row r="84" spans="1:77" s="312" customFormat="1" ht="15" customHeight="1" x14ac:dyDescent="0.2">
      <c r="A84" s="818"/>
      <c r="B84" s="932"/>
      <c r="C84" s="932"/>
      <c r="D84" s="932"/>
      <c r="E84" s="932"/>
      <c r="F84" s="932"/>
      <c r="G84" s="932"/>
      <c r="H84" s="932"/>
      <c r="I84" s="933"/>
      <c r="J84" s="84"/>
      <c r="K84" s="84"/>
      <c r="L84" s="84"/>
      <c r="M84" s="84"/>
      <c r="N84" s="84"/>
      <c r="O84" s="84"/>
      <c r="P84" s="84"/>
      <c r="Q84" s="84"/>
      <c r="R84" s="84"/>
      <c r="S84" s="86"/>
      <c r="T84" s="86"/>
      <c r="U84" s="86"/>
      <c r="V84" s="84"/>
      <c r="W84" s="86"/>
      <c r="X84" s="344"/>
      <c r="Y84" s="355"/>
      <c r="Z84" s="355"/>
      <c r="AA84" s="355"/>
      <c r="AB84" s="355"/>
      <c r="AC84" s="355"/>
      <c r="AD84" s="355"/>
      <c r="AE84" s="355"/>
      <c r="AF84" s="357"/>
      <c r="AG84" s="355"/>
      <c r="AH84" s="355"/>
      <c r="AI84" s="355"/>
      <c r="AJ84" s="355"/>
      <c r="AK84" s="355"/>
      <c r="AL84" s="355"/>
      <c r="AM84" s="355"/>
      <c r="AN84" s="355"/>
      <c r="AO84" s="357"/>
      <c r="AP84" s="355"/>
      <c r="AQ84" s="355"/>
      <c r="AR84" s="355"/>
      <c r="AS84" s="355"/>
      <c r="AT84" s="355"/>
      <c r="AU84" s="355"/>
      <c r="AV84" s="355"/>
      <c r="AW84" s="355"/>
      <c r="AX84" s="357"/>
      <c r="AY84" s="823"/>
      <c r="AZ84" s="356"/>
      <c r="BA84" s="86"/>
      <c r="BB84" s="823"/>
      <c r="BC84" s="823"/>
      <c r="BD84" s="823"/>
      <c r="BE84" s="823"/>
      <c r="BF84" s="823"/>
      <c r="BG84" s="823"/>
      <c r="BH84" s="823"/>
      <c r="BR84" s="823"/>
      <c r="BS84" s="823"/>
      <c r="BT84" s="823"/>
      <c r="BU84" s="823"/>
      <c r="BV84" s="823"/>
      <c r="BW84" s="823"/>
      <c r="BX84" s="823"/>
    </row>
    <row r="85" spans="1:77" s="312" customFormat="1" ht="15" customHeight="1" x14ac:dyDescent="0.2">
      <c r="A85" s="345"/>
      <c r="B85" s="823"/>
      <c r="C85" s="823"/>
      <c r="D85" s="823"/>
      <c r="E85" s="823"/>
      <c r="F85" s="109"/>
      <c r="G85" s="823"/>
      <c r="H85" s="823"/>
      <c r="I85" s="933"/>
      <c r="J85" s="823"/>
      <c r="K85" s="823"/>
      <c r="L85" s="823"/>
      <c r="M85" s="823"/>
      <c r="N85" s="823"/>
      <c r="O85" s="823"/>
      <c r="P85" s="823"/>
      <c r="Q85" s="823"/>
      <c r="R85" s="823"/>
      <c r="S85" s="823"/>
      <c r="T85" s="823"/>
      <c r="U85" s="823"/>
      <c r="V85" s="823"/>
      <c r="W85" s="86"/>
      <c r="X85" s="345"/>
      <c r="Y85" s="347"/>
      <c r="Z85" s="361"/>
      <c r="AA85" s="361"/>
      <c r="AB85" s="347"/>
      <c r="AC85" s="347"/>
      <c r="AD85" s="347"/>
      <c r="AE85" s="347"/>
      <c r="AF85" s="357"/>
      <c r="AG85" s="347"/>
      <c r="AH85" s="347"/>
      <c r="AI85" s="347"/>
      <c r="AJ85" s="347"/>
      <c r="AK85" s="347"/>
      <c r="AL85" s="347"/>
      <c r="AM85" s="347"/>
      <c r="AN85" s="347"/>
      <c r="AO85" s="357"/>
      <c r="AP85" s="347"/>
      <c r="AQ85" s="347"/>
      <c r="AR85" s="347"/>
      <c r="AS85" s="357"/>
      <c r="AT85" s="357"/>
      <c r="AU85" s="347"/>
      <c r="AV85" s="347"/>
      <c r="AW85" s="347"/>
      <c r="AX85" s="357"/>
      <c r="AY85" s="823"/>
      <c r="AZ85" s="356"/>
      <c r="BA85" s="86"/>
      <c r="BB85" s="823"/>
      <c r="BC85" s="823"/>
      <c r="BD85" s="823"/>
      <c r="BE85" s="823"/>
      <c r="BF85" s="823"/>
      <c r="BG85" s="823"/>
      <c r="BH85" s="823"/>
      <c r="BR85" s="823"/>
      <c r="BS85" s="823"/>
      <c r="BT85" s="823"/>
      <c r="BU85" s="823"/>
      <c r="BV85" s="823"/>
      <c r="BW85" s="823"/>
      <c r="BX85" s="823"/>
    </row>
    <row r="86" spans="1:77" s="312" customFormat="1" ht="15" customHeight="1" x14ac:dyDescent="0.2">
      <c r="A86" s="386"/>
      <c r="B86" s="110"/>
      <c r="C86" s="110"/>
      <c r="D86" s="110"/>
      <c r="E86" s="110"/>
      <c r="F86" s="109"/>
      <c r="G86" s="109"/>
      <c r="H86" s="109"/>
      <c r="I86" s="109"/>
      <c r="J86" s="110"/>
      <c r="K86" s="110"/>
      <c r="L86" s="110"/>
      <c r="M86" s="109"/>
      <c r="N86" s="109"/>
      <c r="O86" s="818"/>
      <c r="P86" s="818"/>
      <c r="Q86" s="818"/>
      <c r="R86" s="110"/>
      <c r="S86" s="110"/>
      <c r="T86" s="110"/>
      <c r="U86" s="109"/>
      <c r="V86" s="109"/>
      <c r="W86" s="109"/>
      <c r="X86" s="346"/>
      <c r="Y86" s="364"/>
      <c r="Z86" s="361"/>
      <c r="AA86" s="361"/>
      <c r="AB86" s="364"/>
      <c r="AC86" s="364"/>
      <c r="AD86" s="361"/>
      <c r="AE86" s="361"/>
      <c r="AF86" s="361"/>
      <c r="AG86" s="364"/>
      <c r="AH86" s="364"/>
      <c r="AI86" s="361"/>
      <c r="AJ86" s="344"/>
      <c r="AK86" s="344"/>
      <c r="AL86" s="344"/>
      <c r="AM86" s="344"/>
      <c r="AN86" s="361"/>
      <c r="AO86" s="361"/>
      <c r="AP86" s="364"/>
      <c r="AQ86" s="361"/>
      <c r="AR86" s="391"/>
      <c r="AS86" s="375"/>
      <c r="AT86" s="375"/>
      <c r="AU86" s="344"/>
      <c r="AV86" s="344"/>
      <c r="AW86" s="361"/>
      <c r="AX86" s="361"/>
      <c r="AY86" s="823"/>
      <c r="AZ86" s="356"/>
      <c r="BA86" s="109"/>
      <c r="BB86" s="823"/>
      <c r="BC86" s="823"/>
      <c r="BD86" s="823"/>
      <c r="BE86" s="823"/>
      <c r="BF86" s="823"/>
      <c r="BG86" s="823"/>
      <c r="BH86" s="823"/>
      <c r="BR86" s="823"/>
      <c r="BS86" s="823"/>
      <c r="BT86" s="823"/>
      <c r="BU86" s="823"/>
      <c r="BV86" s="823"/>
      <c r="BW86" s="823"/>
      <c r="BX86" s="823"/>
    </row>
    <row r="87" spans="1:77" s="312" customFormat="1" ht="15" customHeight="1" x14ac:dyDescent="0.2">
      <c r="A87" s="386"/>
      <c r="B87" s="110"/>
      <c r="C87" s="110"/>
      <c r="D87" s="110"/>
      <c r="E87" s="110"/>
      <c r="F87" s="109"/>
      <c r="G87" s="109"/>
      <c r="H87" s="109"/>
      <c r="I87" s="109"/>
      <c r="J87" s="110"/>
      <c r="K87" s="110"/>
      <c r="L87" s="110"/>
      <c r="M87" s="109"/>
      <c r="N87" s="109"/>
      <c r="O87" s="818"/>
      <c r="P87" s="818"/>
      <c r="Q87" s="818"/>
      <c r="R87" s="110"/>
      <c r="S87" s="110"/>
      <c r="T87" s="110"/>
      <c r="U87" s="109"/>
      <c r="V87" s="109"/>
      <c r="W87" s="109"/>
      <c r="X87" s="346"/>
      <c r="Y87" s="364"/>
      <c r="Z87" s="361"/>
      <c r="AA87" s="361"/>
      <c r="AB87" s="364"/>
      <c r="AC87" s="364"/>
      <c r="AD87" s="361"/>
      <c r="AE87" s="361"/>
      <c r="AF87" s="361"/>
      <c r="AG87" s="364"/>
      <c r="AH87" s="364"/>
      <c r="AI87" s="361"/>
      <c r="AJ87" s="344"/>
      <c r="AK87" s="344"/>
      <c r="AL87" s="344"/>
      <c r="AM87" s="344"/>
      <c r="AN87" s="361"/>
      <c r="AO87" s="361"/>
      <c r="AP87" s="364"/>
      <c r="AQ87" s="361"/>
      <c r="AR87" s="391"/>
      <c r="AS87" s="375"/>
      <c r="AT87" s="375"/>
      <c r="AU87" s="344"/>
      <c r="AV87" s="344"/>
      <c r="AW87" s="361"/>
      <c r="AX87" s="361"/>
      <c r="AY87" s="823"/>
      <c r="AZ87" s="356"/>
      <c r="BA87" s="109"/>
      <c r="BB87" s="823"/>
      <c r="BC87" s="823"/>
    </row>
    <row r="88" spans="1:77" s="312" customFormat="1" ht="15" customHeight="1" x14ac:dyDescent="0.2">
      <c r="A88" s="386"/>
      <c r="B88" s="110"/>
      <c r="C88" s="110"/>
      <c r="D88" s="110"/>
      <c r="E88" s="110"/>
      <c r="F88" s="109"/>
      <c r="G88" s="109"/>
      <c r="H88" s="109"/>
      <c r="I88" s="109"/>
      <c r="J88" s="110"/>
      <c r="K88" s="110"/>
      <c r="L88" s="110"/>
      <c r="M88" s="109"/>
      <c r="N88" s="109"/>
      <c r="O88" s="818"/>
      <c r="P88" s="818"/>
      <c r="Q88" s="818"/>
      <c r="R88" s="110"/>
      <c r="S88" s="110"/>
      <c r="T88" s="110"/>
      <c r="U88" s="109"/>
      <c r="V88" s="109"/>
      <c r="W88" s="109"/>
      <c r="X88" s="346"/>
      <c r="Y88" s="364"/>
      <c r="Z88" s="361"/>
      <c r="AA88" s="361"/>
      <c r="AB88" s="364"/>
      <c r="AC88" s="364"/>
      <c r="AD88" s="361"/>
      <c r="AE88" s="361"/>
      <c r="AF88" s="361"/>
      <c r="AG88" s="364"/>
      <c r="AH88" s="364"/>
      <c r="AI88" s="361"/>
      <c r="AJ88" s="344"/>
      <c r="AK88" s="344"/>
      <c r="AL88" s="344"/>
      <c r="AM88" s="344"/>
      <c r="AN88" s="361"/>
      <c r="AO88" s="361"/>
      <c r="AP88" s="364"/>
      <c r="AQ88" s="361"/>
      <c r="AR88" s="391"/>
      <c r="AS88" s="375"/>
      <c r="AT88" s="375"/>
      <c r="AU88" s="344"/>
      <c r="AV88" s="344"/>
      <c r="AW88" s="361"/>
      <c r="AX88" s="361"/>
      <c r="AY88" s="823"/>
      <c r="AZ88" s="356"/>
      <c r="BA88" s="109"/>
      <c r="BB88" s="823"/>
      <c r="BC88" s="823"/>
    </row>
    <row r="89" spans="1:77" s="312" customFormat="1" ht="15" customHeight="1" x14ac:dyDescent="0.2">
      <c r="A89" s="386"/>
      <c r="B89" s="110"/>
      <c r="C89" s="110"/>
      <c r="D89" s="110"/>
      <c r="E89" s="110"/>
      <c r="F89" s="109"/>
      <c r="G89" s="109"/>
      <c r="H89" s="109"/>
      <c r="I89" s="109"/>
      <c r="J89" s="110"/>
      <c r="K89" s="110"/>
      <c r="L89" s="110"/>
      <c r="M89" s="109"/>
      <c r="N89" s="109"/>
      <c r="O89" s="818"/>
      <c r="P89" s="818"/>
      <c r="Q89" s="818"/>
      <c r="R89" s="110"/>
      <c r="S89" s="110"/>
      <c r="T89" s="110"/>
      <c r="U89" s="109"/>
      <c r="V89" s="109"/>
      <c r="W89" s="109"/>
      <c r="X89" s="346"/>
      <c r="Y89" s="364"/>
      <c r="Z89" s="361"/>
      <c r="AA89" s="361"/>
      <c r="AB89" s="364"/>
      <c r="AC89" s="364"/>
      <c r="AD89" s="361"/>
      <c r="AE89" s="361"/>
      <c r="AF89" s="361"/>
      <c r="AG89" s="364"/>
      <c r="AH89" s="364"/>
      <c r="AI89" s="361"/>
      <c r="AJ89" s="344"/>
      <c r="AK89" s="344"/>
      <c r="AL89" s="344"/>
      <c r="AM89" s="344"/>
      <c r="AN89" s="361"/>
      <c r="AO89" s="361"/>
      <c r="AP89" s="364"/>
      <c r="AQ89" s="361"/>
      <c r="AR89" s="391"/>
      <c r="AS89" s="375"/>
      <c r="AT89" s="375"/>
      <c r="AU89" s="344"/>
      <c r="AV89" s="344"/>
      <c r="AW89" s="361"/>
      <c r="AX89" s="361"/>
      <c r="AY89" s="823"/>
      <c r="AZ89" s="356"/>
      <c r="BA89" s="109"/>
      <c r="BB89" s="823"/>
      <c r="BC89" s="823"/>
    </row>
    <row r="90" spans="1:77" s="312" customFormat="1" ht="15" customHeight="1" x14ac:dyDescent="0.2">
      <c r="A90" s="386"/>
      <c r="B90" s="110"/>
      <c r="C90" s="110"/>
      <c r="D90" s="110"/>
      <c r="E90" s="110"/>
      <c r="F90" s="109"/>
      <c r="G90" s="109"/>
      <c r="H90" s="109"/>
      <c r="I90" s="109"/>
      <c r="J90" s="110"/>
      <c r="K90" s="110"/>
      <c r="L90" s="110"/>
      <c r="M90" s="109"/>
      <c r="N90" s="109"/>
      <c r="O90" s="818"/>
      <c r="P90" s="818"/>
      <c r="Q90" s="818"/>
      <c r="R90" s="110"/>
      <c r="S90" s="110"/>
      <c r="T90" s="110"/>
      <c r="U90" s="109"/>
      <c r="V90" s="109"/>
      <c r="W90" s="109"/>
      <c r="X90" s="346"/>
      <c r="Y90" s="364"/>
      <c r="Z90" s="361"/>
      <c r="AA90" s="361"/>
      <c r="AB90" s="364"/>
      <c r="AC90" s="364"/>
      <c r="AD90" s="361"/>
      <c r="AE90" s="361"/>
      <c r="AF90" s="361"/>
      <c r="AG90" s="364"/>
      <c r="AH90" s="364"/>
      <c r="AI90" s="361"/>
      <c r="AJ90" s="344"/>
      <c r="AK90" s="344"/>
      <c r="AL90" s="344"/>
      <c r="AM90" s="344"/>
      <c r="AN90" s="361"/>
      <c r="AO90" s="361"/>
      <c r="AP90" s="364"/>
      <c r="AQ90" s="361"/>
      <c r="AR90" s="391"/>
      <c r="AS90" s="375"/>
      <c r="AT90" s="375"/>
      <c r="AU90" s="344"/>
      <c r="AV90" s="344"/>
      <c r="AW90" s="361"/>
      <c r="AX90" s="361"/>
      <c r="AY90" s="823"/>
      <c r="AZ90" s="356"/>
      <c r="BA90" s="109"/>
      <c r="BB90" s="823"/>
      <c r="BC90" s="823"/>
    </row>
    <row r="91" spans="1:77" s="312" customFormat="1" ht="15" customHeight="1" x14ac:dyDescent="0.2">
      <c r="A91" s="386"/>
      <c r="B91" s="110"/>
      <c r="C91" s="110"/>
      <c r="D91" s="110"/>
      <c r="E91" s="110"/>
      <c r="F91" s="109"/>
      <c r="G91" s="109"/>
      <c r="H91" s="109"/>
      <c r="I91" s="109"/>
      <c r="J91" s="110"/>
      <c r="K91" s="110"/>
      <c r="L91" s="110"/>
      <c r="M91" s="109"/>
      <c r="N91" s="109"/>
      <c r="O91" s="818"/>
      <c r="P91" s="818"/>
      <c r="Q91" s="818"/>
      <c r="R91" s="110"/>
      <c r="S91" s="110"/>
      <c r="T91" s="110"/>
      <c r="U91" s="109"/>
      <c r="V91" s="109"/>
      <c r="W91" s="109"/>
      <c r="X91" s="346"/>
      <c r="Y91" s="364"/>
      <c r="Z91" s="361"/>
      <c r="AA91" s="361"/>
      <c r="AB91" s="364"/>
      <c r="AC91" s="364"/>
      <c r="AD91" s="361"/>
      <c r="AE91" s="361"/>
      <c r="AF91" s="361"/>
      <c r="AG91" s="364"/>
      <c r="AH91" s="364"/>
      <c r="AI91" s="361"/>
      <c r="AJ91" s="344"/>
      <c r="AK91" s="344"/>
      <c r="AL91" s="344"/>
      <c r="AM91" s="344"/>
      <c r="AN91" s="361"/>
      <c r="AO91" s="361"/>
      <c r="AP91" s="364"/>
      <c r="AQ91" s="361"/>
      <c r="AR91" s="391"/>
      <c r="AS91" s="375"/>
      <c r="AT91" s="375"/>
      <c r="AU91" s="344"/>
      <c r="AV91" s="344"/>
      <c r="AW91" s="361"/>
      <c r="AX91" s="361"/>
      <c r="AY91" s="823"/>
      <c r="AZ91" s="356"/>
      <c r="BA91" s="109"/>
      <c r="BB91" s="823"/>
      <c r="BC91" s="823"/>
    </row>
    <row r="92" spans="1:77" s="312" customFormat="1" ht="15" customHeight="1" x14ac:dyDescent="0.2">
      <c r="A92" s="386"/>
      <c r="B92" s="110"/>
      <c r="C92" s="110"/>
      <c r="D92" s="110"/>
      <c r="E92" s="110"/>
      <c r="F92" s="109"/>
      <c r="G92" s="109"/>
      <c r="H92" s="109"/>
      <c r="I92" s="109"/>
      <c r="J92" s="110"/>
      <c r="K92" s="110"/>
      <c r="L92" s="110"/>
      <c r="M92" s="109"/>
      <c r="N92" s="109"/>
      <c r="O92" s="818"/>
      <c r="P92" s="818"/>
      <c r="Q92" s="818"/>
      <c r="R92" s="110"/>
      <c r="S92" s="110"/>
      <c r="T92" s="110"/>
      <c r="U92" s="109"/>
      <c r="V92" s="109"/>
      <c r="W92" s="109"/>
      <c r="X92" s="346"/>
      <c r="Y92" s="364"/>
      <c r="Z92" s="361"/>
      <c r="AA92" s="361"/>
      <c r="AB92" s="364"/>
      <c r="AC92" s="364"/>
      <c r="AD92" s="361"/>
      <c r="AE92" s="361"/>
      <c r="AF92" s="361"/>
      <c r="AG92" s="364"/>
      <c r="AH92" s="364"/>
      <c r="AI92" s="361"/>
      <c r="AJ92" s="344"/>
      <c r="AK92" s="344"/>
      <c r="AL92" s="344"/>
      <c r="AM92" s="344"/>
      <c r="AN92" s="361"/>
      <c r="AO92" s="361"/>
      <c r="AP92" s="364"/>
      <c r="AQ92" s="361"/>
      <c r="AR92" s="391"/>
      <c r="AS92" s="375"/>
      <c r="AT92" s="375"/>
      <c r="AU92" s="344"/>
      <c r="AV92" s="344"/>
      <c r="AW92" s="361"/>
      <c r="AX92" s="361"/>
      <c r="AY92" s="823"/>
      <c r="AZ92" s="356"/>
      <c r="BA92" s="109"/>
      <c r="BB92" s="823"/>
      <c r="BC92" s="823"/>
    </row>
    <row r="93" spans="1:77" s="312" customFormat="1" ht="15" customHeight="1" x14ac:dyDescent="0.2">
      <c r="A93" s="386"/>
      <c r="B93" s="110"/>
      <c r="C93" s="110"/>
      <c r="D93" s="110"/>
      <c r="E93" s="110"/>
      <c r="F93" s="109"/>
      <c r="G93" s="109"/>
      <c r="H93" s="109"/>
      <c r="I93" s="109"/>
      <c r="J93" s="110"/>
      <c r="K93" s="110"/>
      <c r="L93" s="110"/>
      <c r="M93" s="109"/>
      <c r="N93" s="109"/>
      <c r="O93" s="818"/>
      <c r="P93" s="818"/>
      <c r="Q93" s="818"/>
      <c r="R93" s="110"/>
      <c r="S93" s="110"/>
      <c r="T93" s="110"/>
      <c r="U93" s="109"/>
      <c r="V93" s="109"/>
      <c r="W93" s="109"/>
      <c r="X93" s="346"/>
      <c r="Y93" s="364"/>
      <c r="Z93" s="361"/>
      <c r="AA93" s="361"/>
      <c r="AB93" s="364"/>
      <c r="AC93" s="364"/>
      <c r="AD93" s="361"/>
      <c r="AE93" s="361"/>
      <c r="AF93" s="361"/>
      <c r="AG93" s="364"/>
      <c r="AH93" s="364"/>
      <c r="AI93" s="361"/>
      <c r="AJ93" s="344"/>
      <c r="AK93" s="344"/>
      <c r="AL93" s="344"/>
      <c r="AM93" s="344"/>
      <c r="AN93" s="361"/>
      <c r="AO93" s="361"/>
      <c r="AP93" s="364"/>
      <c r="AQ93" s="361"/>
      <c r="AR93" s="391"/>
      <c r="AS93" s="375"/>
      <c r="AT93" s="375"/>
      <c r="AU93" s="344"/>
      <c r="AV93" s="344"/>
      <c r="AW93" s="361"/>
      <c r="AX93" s="361"/>
      <c r="AY93" s="823"/>
      <c r="AZ93" s="356"/>
      <c r="BA93" s="109"/>
      <c r="BB93" s="823"/>
      <c r="BC93" s="823"/>
    </row>
    <row r="94" spans="1:77" s="312" customFormat="1" ht="15" customHeight="1" x14ac:dyDescent="0.2">
      <c r="A94" s="386"/>
      <c r="B94" s="110"/>
      <c r="C94" s="110"/>
      <c r="D94" s="110"/>
      <c r="E94" s="110"/>
      <c r="F94" s="109"/>
      <c r="G94" s="109"/>
      <c r="H94" s="109"/>
      <c r="I94" s="109"/>
      <c r="J94" s="110"/>
      <c r="K94" s="110"/>
      <c r="L94" s="110"/>
      <c r="M94" s="109"/>
      <c r="N94" s="109"/>
      <c r="O94" s="818"/>
      <c r="P94" s="818"/>
      <c r="Q94" s="818"/>
      <c r="R94" s="110"/>
      <c r="S94" s="110"/>
      <c r="T94" s="110"/>
      <c r="U94" s="109"/>
      <c r="V94" s="109"/>
      <c r="W94" s="109"/>
      <c r="X94" s="346"/>
      <c r="Y94" s="364"/>
      <c r="Z94" s="361"/>
      <c r="AA94" s="361"/>
      <c r="AB94" s="364"/>
      <c r="AC94" s="364"/>
      <c r="AD94" s="361"/>
      <c r="AE94" s="361"/>
      <c r="AF94" s="361"/>
      <c r="AG94" s="364"/>
      <c r="AH94" s="364"/>
      <c r="AI94" s="361"/>
      <c r="AJ94" s="344"/>
      <c r="AK94" s="344"/>
      <c r="AL94" s="344"/>
      <c r="AM94" s="344"/>
      <c r="AN94" s="361"/>
      <c r="AO94" s="361"/>
      <c r="AP94" s="364"/>
      <c r="AQ94" s="361"/>
      <c r="AR94" s="391"/>
      <c r="AS94" s="375"/>
      <c r="AT94" s="375"/>
      <c r="AU94" s="344"/>
      <c r="AV94" s="344"/>
      <c r="AW94" s="361"/>
      <c r="AX94" s="361"/>
      <c r="AY94" s="823"/>
      <c r="AZ94" s="356"/>
      <c r="BA94" s="109"/>
      <c r="BB94" s="823"/>
      <c r="BC94" s="823"/>
    </row>
    <row r="95" spans="1:77" s="312" customFormat="1" ht="15" customHeight="1" x14ac:dyDescent="0.2">
      <c r="A95" s="386"/>
      <c r="B95" s="110"/>
      <c r="C95" s="110"/>
      <c r="D95" s="110"/>
      <c r="E95" s="110"/>
      <c r="F95" s="109"/>
      <c r="G95" s="109"/>
      <c r="H95" s="109"/>
      <c r="I95" s="109"/>
      <c r="J95" s="110"/>
      <c r="K95" s="110"/>
      <c r="L95" s="110"/>
      <c r="M95" s="109"/>
      <c r="N95" s="109"/>
      <c r="O95" s="818"/>
      <c r="P95" s="818"/>
      <c r="Q95" s="818"/>
      <c r="R95" s="110"/>
      <c r="S95" s="110"/>
      <c r="T95" s="110"/>
      <c r="U95" s="109"/>
      <c r="V95" s="109"/>
      <c r="W95" s="109"/>
      <c r="X95" s="346"/>
      <c r="Y95" s="364"/>
      <c r="Z95" s="361"/>
      <c r="AA95" s="361"/>
      <c r="AB95" s="364"/>
      <c r="AC95" s="364"/>
      <c r="AD95" s="361"/>
      <c r="AE95" s="361"/>
      <c r="AF95" s="361"/>
      <c r="AG95" s="364"/>
      <c r="AH95" s="364"/>
      <c r="AI95" s="361"/>
      <c r="AJ95" s="344"/>
      <c r="AK95" s="344"/>
      <c r="AL95" s="344"/>
      <c r="AM95" s="344"/>
      <c r="AN95" s="361"/>
      <c r="AO95" s="361"/>
      <c r="AP95" s="364"/>
      <c r="AQ95" s="361"/>
      <c r="AR95" s="391"/>
      <c r="AS95" s="375"/>
      <c r="AT95" s="375"/>
      <c r="AU95" s="344"/>
      <c r="AV95" s="344"/>
      <c r="AW95" s="361"/>
      <c r="AX95" s="361"/>
      <c r="AY95" s="823"/>
      <c r="AZ95" s="356"/>
      <c r="BA95" s="109"/>
      <c r="BB95" s="823"/>
      <c r="BC95" s="823"/>
    </row>
    <row r="96" spans="1:77" s="312" customFormat="1" ht="15" customHeight="1" x14ac:dyDescent="0.2">
      <c r="A96" s="386"/>
      <c r="B96" s="110"/>
      <c r="C96" s="110"/>
      <c r="D96" s="110"/>
      <c r="E96" s="110"/>
      <c r="F96" s="109"/>
      <c r="G96" s="109"/>
      <c r="H96" s="109"/>
      <c r="I96" s="109"/>
      <c r="J96" s="110"/>
      <c r="K96" s="110"/>
      <c r="L96" s="110"/>
      <c r="M96" s="109"/>
      <c r="N96" s="109"/>
      <c r="O96" s="818"/>
      <c r="P96" s="818"/>
      <c r="Q96" s="818"/>
      <c r="R96" s="110"/>
      <c r="S96" s="110"/>
      <c r="T96" s="110"/>
      <c r="U96" s="109"/>
      <c r="V96" s="109"/>
      <c r="W96" s="109"/>
      <c r="X96" s="346"/>
      <c r="Y96" s="364"/>
      <c r="Z96" s="361"/>
      <c r="AA96" s="361"/>
      <c r="AB96" s="364"/>
      <c r="AC96" s="364"/>
      <c r="AD96" s="361"/>
      <c r="AE96" s="361"/>
      <c r="AF96" s="361"/>
      <c r="AG96" s="364"/>
      <c r="AH96" s="364"/>
      <c r="AI96" s="361"/>
      <c r="AJ96" s="344"/>
      <c r="AK96" s="344"/>
      <c r="AL96" s="344"/>
      <c r="AM96" s="344"/>
      <c r="AN96" s="361"/>
      <c r="AO96" s="361"/>
      <c r="AP96" s="364"/>
      <c r="AQ96" s="361"/>
      <c r="AR96" s="391"/>
      <c r="AS96" s="375"/>
      <c r="AT96" s="375"/>
      <c r="AU96" s="344"/>
      <c r="AV96" s="344"/>
      <c r="AW96" s="361"/>
      <c r="AX96" s="361"/>
      <c r="AY96" s="823"/>
      <c r="AZ96" s="356"/>
      <c r="BA96" s="109"/>
      <c r="BB96" s="823"/>
      <c r="BC96" s="823"/>
    </row>
    <row r="97" spans="1:55" s="312" customFormat="1" ht="15" customHeight="1" x14ac:dyDescent="0.2">
      <c r="A97" s="386"/>
      <c r="B97" s="110"/>
      <c r="C97" s="110"/>
      <c r="D97" s="110"/>
      <c r="E97" s="110"/>
      <c r="F97" s="109"/>
      <c r="G97" s="109"/>
      <c r="H97" s="109"/>
      <c r="I97" s="109"/>
      <c r="J97" s="110"/>
      <c r="K97" s="110"/>
      <c r="L97" s="110"/>
      <c r="M97" s="109"/>
      <c r="N97" s="109"/>
      <c r="O97" s="818"/>
      <c r="P97" s="818"/>
      <c r="Q97" s="818"/>
      <c r="R97" s="110"/>
      <c r="S97" s="110"/>
      <c r="T97" s="110"/>
      <c r="U97" s="109"/>
      <c r="V97" s="109"/>
      <c r="W97" s="109"/>
      <c r="X97" s="346"/>
      <c r="Y97" s="364"/>
      <c r="Z97" s="361"/>
      <c r="AA97" s="361"/>
      <c r="AB97" s="364"/>
      <c r="AC97" s="364"/>
      <c r="AD97" s="361"/>
      <c r="AE97" s="361"/>
      <c r="AF97" s="361"/>
      <c r="AG97" s="364"/>
      <c r="AH97" s="364"/>
      <c r="AI97" s="361"/>
      <c r="AJ97" s="344"/>
      <c r="AK97" s="344"/>
      <c r="AL97" s="344"/>
      <c r="AM97" s="344"/>
      <c r="AN97" s="361"/>
      <c r="AO97" s="361"/>
      <c r="AP97" s="364"/>
      <c r="AQ97" s="361"/>
      <c r="AR97" s="391"/>
      <c r="AS97" s="375"/>
      <c r="AT97" s="375"/>
      <c r="AU97" s="344"/>
      <c r="AV97" s="344"/>
      <c r="AW97" s="361"/>
      <c r="AX97" s="361"/>
      <c r="AY97" s="823"/>
      <c r="AZ97" s="356"/>
      <c r="BA97" s="109"/>
      <c r="BB97" s="823"/>
      <c r="BC97" s="823"/>
    </row>
    <row r="98" spans="1:55" s="312" customFormat="1" ht="15" customHeight="1" x14ac:dyDescent="0.2">
      <c r="A98" s="386"/>
      <c r="B98" s="110"/>
      <c r="C98" s="110"/>
      <c r="D98" s="110"/>
      <c r="E98" s="110"/>
      <c r="F98" s="109"/>
      <c r="G98" s="109"/>
      <c r="H98" s="109"/>
      <c r="I98" s="109"/>
      <c r="J98" s="110"/>
      <c r="K98" s="110"/>
      <c r="L98" s="110"/>
      <c r="M98" s="109"/>
      <c r="N98" s="109"/>
      <c r="O98" s="818"/>
      <c r="P98" s="818"/>
      <c r="Q98" s="818"/>
      <c r="R98" s="110"/>
      <c r="S98" s="110"/>
      <c r="T98" s="110"/>
      <c r="U98" s="109"/>
      <c r="V98" s="109"/>
      <c r="W98" s="109"/>
      <c r="X98" s="346"/>
      <c r="Y98" s="364"/>
      <c r="Z98" s="361"/>
      <c r="AA98" s="361"/>
      <c r="AB98" s="364"/>
      <c r="AC98" s="364"/>
      <c r="AD98" s="361"/>
      <c r="AE98" s="361"/>
      <c r="AF98" s="361"/>
      <c r="AG98" s="364"/>
      <c r="AH98" s="364"/>
      <c r="AI98" s="361"/>
      <c r="AJ98" s="344"/>
      <c r="AK98" s="344"/>
      <c r="AL98" s="344"/>
      <c r="AM98" s="344"/>
      <c r="AN98" s="361"/>
      <c r="AO98" s="361"/>
      <c r="AP98" s="364"/>
      <c r="AQ98" s="361"/>
      <c r="AR98" s="391"/>
      <c r="AS98" s="375"/>
      <c r="AT98" s="375"/>
      <c r="AU98" s="344"/>
      <c r="AV98" s="344"/>
      <c r="AW98" s="361"/>
      <c r="AX98" s="361"/>
      <c r="AY98" s="823"/>
      <c r="AZ98" s="356"/>
      <c r="BA98" s="109"/>
      <c r="BB98" s="823"/>
      <c r="BC98" s="823"/>
    </row>
    <row r="99" spans="1:55" s="312" customFormat="1" ht="15" customHeight="1" x14ac:dyDescent="0.2">
      <c r="A99" s="386"/>
      <c r="B99" s="110"/>
      <c r="C99" s="110"/>
      <c r="D99" s="110"/>
      <c r="E99" s="110"/>
      <c r="F99" s="109"/>
      <c r="G99" s="109"/>
      <c r="H99" s="109"/>
      <c r="I99" s="109"/>
      <c r="J99" s="110"/>
      <c r="K99" s="110"/>
      <c r="L99" s="110"/>
      <c r="M99" s="109"/>
      <c r="N99" s="109"/>
      <c r="O99" s="818"/>
      <c r="P99" s="818"/>
      <c r="Q99" s="818"/>
      <c r="R99" s="110"/>
      <c r="S99" s="110"/>
      <c r="T99" s="110"/>
      <c r="U99" s="109"/>
      <c r="V99" s="109"/>
      <c r="W99" s="109"/>
      <c r="X99" s="346"/>
      <c r="Y99" s="364"/>
      <c r="Z99" s="361"/>
      <c r="AA99" s="361"/>
      <c r="AB99" s="364"/>
      <c r="AC99" s="364"/>
      <c r="AD99" s="361"/>
      <c r="AE99" s="361"/>
      <c r="AF99" s="361"/>
      <c r="AG99" s="364"/>
      <c r="AH99" s="364"/>
      <c r="AI99" s="361"/>
      <c r="AJ99" s="344"/>
      <c r="AK99" s="344"/>
      <c r="AL99" s="344"/>
      <c r="AM99" s="344"/>
      <c r="AN99" s="361"/>
      <c r="AO99" s="361"/>
      <c r="AP99" s="364"/>
      <c r="AQ99" s="361"/>
      <c r="AR99" s="391"/>
      <c r="AS99" s="375"/>
      <c r="AT99" s="375"/>
      <c r="AU99" s="344"/>
      <c r="AV99" s="344"/>
      <c r="AW99" s="361"/>
      <c r="AX99" s="361"/>
      <c r="AY99" s="823"/>
      <c r="AZ99" s="356"/>
      <c r="BA99" s="109"/>
      <c r="BB99" s="823"/>
      <c r="BC99" s="823"/>
    </row>
    <row r="100" spans="1:55" s="312" customFormat="1" ht="15" customHeight="1" x14ac:dyDescent="0.2">
      <c r="A100" s="386"/>
      <c r="B100" s="110"/>
      <c r="C100" s="110"/>
      <c r="D100" s="110"/>
      <c r="E100" s="110"/>
      <c r="F100" s="109"/>
      <c r="G100" s="109"/>
      <c r="H100" s="109"/>
      <c r="I100" s="109"/>
      <c r="J100" s="110"/>
      <c r="K100" s="110"/>
      <c r="L100" s="110"/>
      <c r="M100" s="109"/>
      <c r="N100" s="109"/>
      <c r="O100" s="818"/>
      <c r="P100" s="818"/>
      <c r="Q100" s="818"/>
      <c r="R100" s="110"/>
      <c r="S100" s="110"/>
      <c r="T100" s="110"/>
      <c r="U100" s="109"/>
      <c r="V100" s="109"/>
      <c r="W100" s="109"/>
      <c r="X100" s="346"/>
      <c r="Y100" s="364"/>
      <c r="Z100" s="361"/>
      <c r="AA100" s="361"/>
      <c r="AB100" s="364"/>
      <c r="AC100" s="364"/>
      <c r="AD100" s="361"/>
      <c r="AE100" s="361"/>
      <c r="AF100" s="361"/>
      <c r="AG100" s="364"/>
      <c r="AH100" s="364"/>
      <c r="AI100" s="361"/>
      <c r="AJ100" s="344"/>
      <c r="AK100" s="344"/>
      <c r="AL100" s="344"/>
      <c r="AM100" s="344"/>
      <c r="AN100" s="361"/>
      <c r="AO100" s="361"/>
      <c r="AP100" s="364"/>
      <c r="AQ100" s="361"/>
      <c r="AR100" s="391"/>
      <c r="AS100" s="375"/>
      <c r="AT100" s="375"/>
      <c r="AU100" s="344"/>
      <c r="AV100" s="344"/>
      <c r="AW100" s="361"/>
      <c r="AX100" s="361"/>
      <c r="AY100" s="823"/>
      <c r="AZ100" s="356"/>
      <c r="BA100" s="109"/>
      <c r="BB100" s="823"/>
      <c r="BC100" s="823"/>
    </row>
    <row r="101" spans="1:55" s="312" customFormat="1" ht="15" customHeight="1" x14ac:dyDescent="0.2">
      <c r="A101" s="386"/>
      <c r="B101" s="110"/>
      <c r="C101" s="110"/>
      <c r="D101" s="110"/>
      <c r="E101" s="110"/>
      <c r="F101" s="109"/>
      <c r="G101" s="109"/>
      <c r="H101" s="109"/>
      <c r="I101" s="109"/>
      <c r="J101" s="110"/>
      <c r="K101" s="110"/>
      <c r="L101" s="110"/>
      <c r="M101" s="109"/>
      <c r="N101" s="109"/>
      <c r="O101" s="818"/>
      <c r="P101" s="818"/>
      <c r="Q101" s="818"/>
      <c r="R101" s="110"/>
      <c r="S101" s="110"/>
      <c r="T101" s="110"/>
      <c r="U101" s="109"/>
      <c r="V101" s="109"/>
      <c r="W101" s="109"/>
      <c r="X101" s="346"/>
      <c r="Y101" s="364"/>
      <c r="Z101" s="361"/>
      <c r="AA101" s="361"/>
      <c r="AB101" s="364"/>
      <c r="AC101" s="364"/>
      <c r="AD101" s="361"/>
      <c r="AE101" s="361"/>
      <c r="AF101" s="361"/>
      <c r="AG101" s="364"/>
      <c r="AH101" s="364"/>
      <c r="AI101" s="361"/>
      <c r="AJ101" s="344"/>
      <c r="AK101" s="344"/>
      <c r="AL101" s="344"/>
      <c r="AM101" s="344"/>
      <c r="AN101" s="361"/>
      <c r="AO101" s="361"/>
      <c r="AP101" s="364"/>
      <c r="AQ101" s="361"/>
      <c r="AR101" s="391"/>
      <c r="AS101" s="375"/>
      <c r="AT101" s="375"/>
      <c r="AU101" s="344"/>
      <c r="AV101" s="344"/>
      <c r="AW101" s="361"/>
      <c r="AX101" s="361"/>
      <c r="AY101" s="823"/>
      <c r="AZ101" s="356"/>
      <c r="BA101" s="109"/>
      <c r="BB101" s="823"/>
      <c r="BC101" s="823"/>
    </row>
    <row r="102" spans="1:55" s="312" customFormat="1" ht="15" customHeight="1" x14ac:dyDescent="0.2">
      <c r="A102" s="386"/>
      <c r="B102" s="110"/>
      <c r="C102" s="110"/>
      <c r="D102" s="110"/>
      <c r="E102" s="110"/>
      <c r="F102" s="109"/>
      <c r="G102" s="109"/>
      <c r="H102" s="109"/>
      <c r="I102" s="109"/>
      <c r="J102" s="110"/>
      <c r="K102" s="110"/>
      <c r="L102" s="110"/>
      <c r="M102" s="109"/>
      <c r="N102" s="109"/>
      <c r="O102" s="818"/>
      <c r="P102" s="818"/>
      <c r="Q102" s="818"/>
      <c r="R102" s="110"/>
      <c r="S102" s="110"/>
      <c r="T102" s="110"/>
      <c r="U102" s="109"/>
      <c r="V102" s="109"/>
      <c r="W102" s="109"/>
      <c r="X102" s="346"/>
      <c r="Y102" s="364"/>
      <c r="Z102" s="361"/>
      <c r="AA102" s="361"/>
      <c r="AB102" s="364"/>
      <c r="AC102" s="364"/>
      <c r="AD102" s="361"/>
      <c r="AE102" s="361"/>
      <c r="AF102" s="361"/>
      <c r="AG102" s="364"/>
      <c r="AH102" s="364"/>
      <c r="AI102" s="361"/>
      <c r="AJ102" s="344"/>
      <c r="AK102" s="344"/>
      <c r="AL102" s="344"/>
      <c r="AM102" s="344"/>
      <c r="AN102" s="361"/>
      <c r="AO102" s="361"/>
      <c r="AP102" s="364"/>
      <c r="AQ102" s="361"/>
      <c r="AR102" s="391"/>
      <c r="AS102" s="375"/>
      <c r="AT102" s="375"/>
      <c r="AU102" s="344"/>
      <c r="AV102" s="344"/>
      <c r="AW102" s="361"/>
      <c r="AX102" s="361"/>
      <c r="AY102" s="823"/>
      <c r="AZ102" s="356"/>
      <c r="BA102" s="109"/>
      <c r="BB102" s="823"/>
      <c r="BC102" s="823"/>
    </row>
    <row r="103" spans="1:55" s="312" customFormat="1" ht="15" customHeight="1" x14ac:dyDescent="0.2">
      <c r="A103" s="386"/>
      <c r="B103" s="110"/>
      <c r="C103" s="110"/>
      <c r="D103" s="110"/>
      <c r="E103" s="110"/>
      <c r="F103" s="109"/>
      <c r="G103" s="109"/>
      <c r="H103" s="109"/>
      <c r="I103" s="109"/>
      <c r="J103" s="110"/>
      <c r="K103" s="110"/>
      <c r="L103" s="110"/>
      <c r="M103" s="109"/>
      <c r="N103" s="109"/>
      <c r="O103" s="818"/>
      <c r="P103" s="818"/>
      <c r="Q103" s="818"/>
      <c r="R103" s="110"/>
      <c r="S103" s="110"/>
      <c r="T103" s="110"/>
      <c r="U103" s="109"/>
      <c r="V103" s="109"/>
      <c r="W103" s="109"/>
      <c r="X103" s="346"/>
      <c r="Y103" s="364"/>
      <c r="Z103" s="361"/>
      <c r="AA103" s="361"/>
      <c r="AB103" s="364"/>
      <c r="AC103" s="364"/>
      <c r="AD103" s="361"/>
      <c r="AE103" s="361"/>
      <c r="AF103" s="361"/>
      <c r="AG103" s="364"/>
      <c r="AH103" s="364"/>
      <c r="AI103" s="361"/>
      <c r="AJ103" s="344"/>
      <c r="AK103" s="344"/>
      <c r="AL103" s="344"/>
      <c r="AM103" s="344"/>
      <c r="AN103" s="361"/>
      <c r="AO103" s="361"/>
      <c r="AP103" s="364"/>
      <c r="AQ103" s="361"/>
      <c r="AR103" s="391"/>
      <c r="AS103" s="375"/>
      <c r="AT103" s="375"/>
      <c r="AU103" s="344"/>
      <c r="AV103" s="344"/>
      <c r="AW103" s="361"/>
      <c r="AX103" s="361"/>
      <c r="AY103" s="823"/>
      <c r="AZ103" s="356"/>
      <c r="BA103" s="109"/>
      <c r="BB103" s="823"/>
      <c r="BC103" s="823"/>
    </row>
    <row r="104" spans="1:55" s="312" customFormat="1" ht="15" customHeight="1" x14ac:dyDescent="0.2">
      <c r="A104" s="386"/>
      <c r="B104" s="110"/>
      <c r="C104" s="110"/>
      <c r="D104" s="110"/>
      <c r="E104" s="110"/>
      <c r="F104" s="109"/>
      <c r="G104" s="109"/>
      <c r="H104" s="109"/>
      <c r="I104" s="109"/>
      <c r="J104" s="110"/>
      <c r="K104" s="110"/>
      <c r="L104" s="110"/>
      <c r="M104" s="109"/>
      <c r="N104" s="109"/>
      <c r="O104" s="818"/>
      <c r="P104" s="818"/>
      <c r="Q104" s="818"/>
      <c r="R104" s="110"/>
      <c r="S104" s="110"/>
      <c r="T104" s="110"/>
      <c r="U104" s="109"/>
      <c r="V104" s="109"/>
      <c r="W104" s="109"/>
      <c r="X104" s="346"/>
      <c r="Y104" s="364"/>
      <c r="Z104" s="361"/>
      <c r="AA104" s="361"/>
      <c r="AB104" s="364"/>
      <c r="AC104" s="364"/>
      <c r="AD104" s="361"/>
      <c r="AE104" s="361"/>
      <c r="AF104" s="361"/>
      <c r="AG104" s="364"/>
      <c r="AH104" s="364"/>
      <c r="AI104" s="361"/>
      <c r="AJ104" s="344"/>
      <c r="AK104" s="344"/>
      <c r="AL104" s="344"/>
      <c r="AM104" s="344"/>
      <c r="AN104" s="361"/>
      <c r="AO104" s="361"/>
      <c r="AP104" s="364"/>
      <c r="AQ104" s="361"/>
      <c r="AR104" s="391"/>
      <c r="AS104" s="375"/>
      <c r="AT104" s="375"/>
      <c r="AU104" s="344"/>
      <c r="AV104" s="344"/>
      <c r="AW104" s="361"/>
      <c r="AX104" s="361"/>
      <c r="AY104" s="823"/>
      <c r="AZ104" s="356"/>
      <c r="BA104" s="109"/>
      <c r="BB104" s="823"/>
      <c r="BC104" s="823"/>
    </row>
    <row r="105" spans="1:55" s="312" customFormat="1" ht="15" customHeight="1" x14ac:dyDescent="0.2">
      <c r="A105" s="386"/>
      <c r="B105" s="110"/>
      <c r="C105" s="110"/>
      <c r="D105" s="110"/>
      <c r="E105" s="110"/>
      <c r="F105" s="109"/>
      <c r="G105" s="109"/>
      <c r="H105" s="109"/>
      <c r="I105" s="109"/>
      <c r="J105" s="110"/>
      <c r="K105" s="110"/>
      <c r="L105" s="110"/>
      <c r="M105" s="109"/>
      <c r="N105" s="109"/>
      <c r="O105" s="818"/>
      <c r="P105" s="818"/>
      <c r="Q105" s="818"/>
      <c r="R105" s="110"/>
      <c r="S105" s="110"/>
      <c r="T105" s="110"/>
      <c r="U105" s="109"/>
      <c r="V105" s="109"/>
      <c r="W105" s="109"/>
      <c r="X105" s="346"/>
      <c r="Y105" s="364"/>
      <c r="Z105" s="361"/>
      <c r="AA105" s="361"/>
      <c r="AB105" s="364"/>
      <c r="AC105" s="364"/>
      <c r="AD105" s="361"/>
      <c r="AE105" s="361"/>
      <c r="AF105" s="361"/>
      <c r="AG105" s="364"/>
      <c r="AH105" s="364"/>
      <c r="AI105" s="361"/>
      <c r="AJ105" s="344"/>
      <c r="AK105" s="344"/>
      <c r="AL105" s="344"/>
      <c r="AM105" s="344"/>
      <c r="AN105" s="361"/>
      <c r="AO105" s="361"/>
      <c r="AP105" s="364"/>
      <c r="AQ105" s="361"/>
      <c r="AR105" s="391"/>
      <c r="AS105" s="375"/>
      <c r="AT105" s="375"/>
      <c r="AU105" s="344"/>
      <c r="AV105" s="344"/>
      <c r="AW105" s="361"/>
      <c r="AX105" s="361"/>
      <c r="AY105" s="823"/>
      <c r="AZ105" s="356"/>
      <c r="BA105" s="109"/>
      <c r="BB105" s="823"/>
      <c r="BC105" s="823"/>
    </row>
    <row r="106" spans="1:55" s="312" customFormat="1" ht="15" customHeight="1" x14ac:dyDescent="0.2">
      <c r="A106" s="386"/>
      <c r="B106" s="110"/>
      <c r="C106" s="110"/>
      <c r="D106" s="110"/>
      <c r="E106" s="110"/>
      <c r="F106" s="109"/>
      <c r="G106" s="109"/>
      <c r="H106" s="109"/>
      <c r="I106" s="109"/>
      <c r="J106" s="110"/>
      <c r="K106" s="110"/>
      <c r="L106" s="110"/>
      <c r="M106" s="109"/>
      <c r="N106" s="109"/>
      <c r="O106" s="818"/>
      <c r="P106" s="818"/>
      <c r="Q106" s="818"/>
      <c r="R106" s="110"/>
      <c r="S106" s="110"/>
      <c r="T106" s="110"/>
      <c r="U106" s="109"/>
      <c r="V106" s="109"/>
      <c r="W106" s="109"/>
      <c r="X106" s="346"/>
      <c r="Y106" s="364"/>
      <c r="Z106" s="361"/>
      <c r="AA106" s="361"/>
      <c r="AB106" s="364"/>
      <c r="AC106" s="364"/>
      <c r="AD106" s="361"/>
      <c r="AE106" s="361"/>
      <c r="AF106" s="361"/>
      <c r="AG106" s="364"/>
      <c r="AH106" s="364"/>
      <c r="AI106" s="361"/>
      <c r="AJ106" s="344"/>
      <c r="AK106" s="344"/>
      <c r="AL106" s="344"/>
      <c r="AM106" s="344"/>
      <c r="AN106" s="361"/>
      <c r="AO106" s="361"/>
      <c r="AP106" s="364"/>
      <c r="AQ106" s="361"/>
      <c r="AR106" s="391"/>
      <c r="AS106" s="375"/>
      <c r="AT106" s="375"/>
      <c r="AU106" s="344"/>
      <c r="AV106" s="344"/>
      <c r="AW106" s="361"/>
      <c r="AX106" s="361"/>
      <c r="AY106" s="823"/>
      <c r="AZ106" s="356"/>
      <c r="BA106" s="109"/>
      <c r="BB106" s="823"/>
      <c r="BC106" s="823"/>
    </row>
    <row r="107" spans="1:55" s="312" customFormat="1" ht="15" customHeight="1" x14ac:dyDescent="0.2">
      <c r="A107" s="386"/>
      <c r="B107" s="110"/>
      <c r="C107" s="110"/>
      <c r="D107" s="110"/>
      <c r="E107" s="110"/>
      <c r="F107" s="109"/>
      <c r="G107" s="109"/>
      <c r="H107" s="109"/>
      <c r="I107" s="109"/>
      <c r="J107" s="110"/>
      <c r="K107" s="110"/>
      <c r="L107" s="110"/>
      <c r="M107" s="109"/>
      <c r="N107" s="109"/>
      <c r="O107" s="818"/>
      <c r="P107" s="818"/>
      <c r="Q107" s="818"/>
      <c r="R107" s="110"/>
      <c r="S107" s="110"/>
      <c r="T107" s="110"/>
      <c r="U107" s="109"/>
      <c r="V107" s="109"/>
      <c r="W107" s="109"/>
      <c r="X107" s="346"/>
      <c r="Y107" s="364"/>
      <c r="Z107" s="361"/>
      <c r="AA107" s="361"/>
      <c r="AB107" s="364"/>
      <c r="AC107" s="364"/>
      <c r="AD107" s="361"/>
      <c r="AE107" s="361"/>
      <c r="AF107" s="361"/>
      <c r="AG107" s="364"/>
      <c r="AH107" s="364"/>
      <c r="AI107" s="361"/>
      <c r="AJ107" s="344"/>
      <c r="AK107" s="344"/>
      <c r="AL107" s="344"/>
      <c r="AM107" s="344"/>
      <c r="AN107" s="361"/>
      <c r="AO107" s="361"/>
      <c r="AP107" s="364"/>
      <c r="AQ107" s="361"/>
      <c r="AR107" s="391"/>
      <c r="AS107" s="375"/>
      <c r="AT107" s="375"/>
      <c r="AU107" s="344"/>
      <c r="AV107" s="344"/>
      <c r="AW107" s="361"/>
      <c r="AX107" s="361"/>
      <c r="AY107" s="823"/>
      <c r="AZ107" s="356"/>
      <c r="BA107" s="109"/>
      <c r="BB107" s="823"/>
      <c r="BC107" s="823"/>
    </row>
    <row r="108" spans="1:55" s="312" customFormat="1" ht="15" customHeight="1" x14ac:dyDescent="0.2">
      <c r="A108" s="386"/>
      <c r="B108" s="110"/>
      <c r="C108" s="110"/>
      <c r="D108" s="110"/>
      <c r="E108" s="110"/>
      <c r="F108" s="109"/>
      <c r="G108" s="109"/>
      <c r="H108" s="109"/>
      <c r="I108" s="109"/>
      <c r="J108" s="110"/>
      <c r="K108" s="110"/>
      <c r="L108" s="110"/>
      <c r="M108" s="109"/>
      <c r="N108" s="109"/>
      <c r="O108" s="818"/>
      <c r="P108" s="818"/>
      <c r="Q108" s="818"/>
      <c r="R108" s="110"/>
      <c r="S108" s="110"/>
      <c r="T108" s="110"/>
      <c r="U108" s="109"/>
      <c r="V108" s="109"/>
      <c r="W108" s="109"/>
      <c r="X108" s="346"/>
      <c r="Y108" s="364"/>
      <c r="Z108" s="361"/>
      <c r="AA108" s="361"/>
      <c r="AB108" s="364"/>
      <c r="AC108" s="364"/>
      <c r="AD108" s="361"/>
      <c r="AE108" s="361"/>
      <c r="AF108" s="361"/>
      <c r="AG108" s="364"/>
      <c r="AH108" s="364"/>
      <c r="AI108" s="361"/>
      <c r="AJ108" s="344"/>
      <c r="AK108" s="344"/>
      <c r="AL108" s="344"/>
      <c r="AM108" s="344"/>
      <c r="AN108" s="361"/>
      <c r="AO108" s="361"/>
      <c r="AP108" s="364"/>
      <c r="AQ108" s="361"/>
      <c r="AR108" s="391"/>
      <c r="AS108" s="375"/>
      <c r="AT108" s="375"/>
      <c r="AU108" s="344"/>
      <c r="AV108" s="344"/>
      <c r="AW108" s="361"/>
      <c r="AX108" s="361"/>
      <c r="AY108" s="823"/>
      <c r="AZ108" s="356"/>
      <c r="BA108" s="109"/>
      <c r="BB108" s="823"/>
      <c r="BC108" s="823"/>
    </row>
    <row r="109" spans="1:55" s="312" customFormat="1" ht="15" customHeight="1" x14ac:dyDescent="0.2">
      <c r="A109" s="386"/>
      <c r="B109" s="110"/>
      <c r="C109" s="110"/>
      <c r="D109" s="110"/>
      <c r="E109" s="110"/>
      <c r="F109" s="109"/>
      <c r="G109" s="109"/>
      <c r="H109" s="109"/>
      <c r="I109" s="109"/>
      <c r="J109" s="110"/>
      <c r="K109" s="110"/>
      <c r="L109" s="110"/>
      <c r="M109" s="109"/>
      <c r="N109" s="109"/>
      <c r="O109" s="818"/>
      <c r="P109" s="818"/>
      <c r="Q109" s="818"/>
      <c r="R109" s="110"/>
      <c r="S109" s="110"/>
      <c r="T109" s="110"/>
      <c r="U109" s="109"/>
      <c r="V109" s="109"/>
      <c r="W109" s="109"/>
      <c r="X109" s="346"/>
      <c r="Y109" s="364"/>
      <c r="Z109" s="361"/>
      <c r="AA109" s="361"/>
      <c r="AB109" s="364"/>
      <c r="AC109" s="364"/>
      <c r="AD109" s="361"/>
      <c r="AE109" s="361"/>
      <c r="AF109" s="361"/>
      <c r="AG109" s="364"/>
      <c r="AH109" s="364"/>
      <c r="AI109" s="361"/>
      <c r="AJ109" s="344"/>
      <c r="AK109" s="344"/>
      <c r="AL109" s="344"/>
      <c r="AM109" s="344"/>
      <c r="AN109" s="361"/>
      <c r="AO109" s="361"/>
      <c r="AP109" s="364"/>
      <c r="AQ109" s="361"/>
      <c r="AR109" s="391"/>
      <c r="AS109" s="375"/>
      <c r="AT109" s="375"/>
      <c r="AU109" s="344"/>
      <c r="AV109" s="344"/>
      <c r="AW109" s="361"/>
      <c r="AX109" s="361"/>
      <c r="AY109" s="823"/>
      <c r="AZ109" s="356"/>
      <c r="BA109" s="109"/>
      <c r="BB109" s="823"/>
      <c r="BC109" s="823"/>
    </row>
    <row r="110" spans="1:55" s="312" customFormat="1" ht="15" customHeight="1" x14ac:dyDescent="0.2">
      <c r="A110" s="386"/>
      <c r="B110" s="110"/>
      <c r="C110" s="110"/>
      <c r="D110" s="110"/>
      <c r="E110" s="110"/>
      <c r="F110" s="109"/>
      <c r="G110" s="109"/>
      <c r="H110" s="109"/>
      <c r="I110" s="109"/>
      <c r="J110" s="110"/>
      <c r="K110" s="110"/>
      <c r="L110" s="110"/>
      <c r="M110" s="109"/>
      <c r="N110" s="109"/>
      <c r="O110" s="818"/>
      <c r="P110" s="818"/>
      <c r="Q110" s="818"/>
      <c r="R110" s="110"/>
      <c r="S110" s="110"/>
      <c r="T110" s="110"/>
      <c r="U110" s="109"/>
      <c r="V110" s="109"/>
      <c r="W110" s="109"/>
      <c r="X110" s="346"/>
      <c r="Y110" s="364"/>
      <c r="Z110" s="361"/>
      <c r="AA110" s="361"/>
      <c r="AB110" s="364"/>
      <c r="AC110" s="364"/>
      <c r="AD110" s="361"/>
      <c r="AE110" s="361"/>
      <c r="AF110" s="361"/>
      <c r="AG110" s="364"/>
      <c r="AH110" s="364"/>
      <c r="AI110" s="361"/>
      <c r="AJ110" s="344"/>
      <c r="AK110" s="344"/>
      <c r="AL110" s="344"/>
      <c r="AM110" s="344"/>
      <c r="AN110" s="361"/>
      <c r="AO110" s="361"/>
      <c r="AP110" s="364"/>
      <c r="AQ110" s="361"/>
      <c r="AR110" s="391"/>
      <c r="AS110" s="375"/>
      <c r="AT110" s="375"/>
      <c r="AU110" s="344"/>
      <c r="AV110" s="344"/>
      <c r="AW110" s="361"/>
      <c r="AX110" s="361"/>
      <c r="AY110" s="823"/>
      <c r="AZ110" s="356"/>
      <c r="BA110" s="109"/>
      <c r="BB110" s="823"/>
      <c r="BC110" s="823"/>
    </row>
    <row r="111" spans="1:55" s="312" customFormat="1" ht="15" customHeight="1" x14ac:dyDescent="0.2">
      <c r="A111" s="386"/>
      <c r="B111" s="110"/>
      <c r="C111" s="110"/>
      <c r="D111" s="110"/>
      <c r="E111" s="110"/>
      <c r="F111" s="109"/>
      <c r="G111" s="109"/>
      <c r="H111" s="109"/>
      <c r="I111" s="109"/>
      <c r="J111" s="110"/>
      <c r="K111" s="110"/>
      <c r="L111" s="110"/>
      <c r="M111" s="109"/>
      <c r="N111" s="109"/>
      <c r="O111" s="818"/>
      <c r="P111" s="818"/>
      <c r="Q111" s="818"/>
      <c r="R111" s="110"/>
      <c r="S111" s="110"/>
      <c r="T111" s="110"/>
      <c r="U111" s="109"/>
      <c r="V111" s="109"/>
      <c r="W111" s="109"/>
      <c r="X111" s="346"/>
      <c r="Y111" s="364"/>
      <c r="Z111" s="361"/>
      <c r="AA111" s="361"/>
      <c r="AB111" s="364"/>
      <c r="AC111" s="364"/>
      <c r="AD111" s="361"/>
      <c r="AE111" s="361"/>
      <c r="AF111" s="361"/>
      <c r="AG111" s="364"/>
      <c r="AH111" s="364"/>
      <c r="AI111" s="361"/>
      <c r="AJ111" s="344"/>
      <c r="AK111" s="344"/>
      <c r="AL111" s="344"/>
      <c r="AM111" s="344"/>
      <c r="AN111" s="361"/>
      <c r="AO111" s="361"/>
      <c r="AP111" s="364"/>
      <c r="AQ111" s="361"/>
      <c r="AR111" s="391"/>
      <c r="AS111" s="375"/>
      <c r="AT111" s="375"/>
      <c r="AU111" s="344"/>
      <c r="AV111" s="344"/>
      <c r="AW111" s="361"/>
      <c r="AX111" s="361"/>
      <c r="AY111" s="823"/>
      <c r="AZ111" s="356"/>
      <c r="BA111" s="109"/>
      <c r="BB111" s="823"/>
      <c r="BC111" s="823"/>
    </row>
    <row r="112" spans="1:55" s="312" customFormat="1" ht="15" customHeight="1" x14ac:dyDescent="0.2">
      <c r="A112" s="386"/>
      <c r="B112" s="110"/>
      <c r="C112" s="110"/>
      <c r="D112" s="110"/>
      <c r="E112" s="110"/>
      <c r="F112" s="109"/>
      <c r="G112" s="109"/>
      <c r="H112" s="109"/>
      <c r="I112" s="109"/>
      <c r="J112" s="110"/>
      <c r="K112" s="110"/>
      <c r="L112" s="110"/>
      <c r="M112" s="109"/>
      <c r="N112" s="109"/>
      <c r="O112" s="818"/>
      <c r="P112" s="818"/>
      <c r="Q112" s="818"/>
      <c r="R112" s="110"/>
      <c r="S112" s="110"/>
      <c r="T112" s="110"/>
      <c r="U112" s="109"/>
      <c r="V112" s="109"/>
      <c r="W112" s="109"/>
      <c r="X112" s="346"/>
      <c r="Y112" s="364"/>
      <c r="Z112" s="361"/>
      <c r="AA112" s="361"/>
      <c r="AB112" s="364"/>
      <c r="AC112" s="364"/>
      <c r="AD112" s="361"/>
      <c r="AE112" s="361"/>
      <c r="AF112" s="361"/>
      <c r="AG112" s="364"/>
      <c r="AH112" s="364"/>
      <c r="AI112" s="361"/>
      <c r="AJ112" s="344"/>
      <c r="AK112" s="344"/>
      <c r="AL112" s="344"/>
      <c r="AM112" s="344"/>
      <c r="AN112" s="361"/>
      <c r="AO112" s="361"/>
      <c r="AP112" s="364"/>
      <c r="AQ112" s="361"/>
      <c r="AR112" s="391"/>
      <c r="AS112" s="375"/>
      <c r="AT112" s="375"/>
      <c r="AU112" s="344"/>
      <c r="AV112" s="344"/>
      <c r="AW112" s="361"/>
      <c r="AX112" s="361"/>
      <c r="AY112" s="823"/>
      <c r="AZ112" s="356"/>
      <c r="BA112" s="109"/>
      <c r="BB112" s="823"/>
      <c r="BC112" s="823"/>
    </row>
    <row r="113" spans="1:77" s="312" customFormat="1" ht="15" customHeight="1" x14ac:dyDescent="0.2">
      <c r="A113" s="386"/>
      <c r="B113" s="110"/>
      <c r="C113" s="110"/>
      <c r="D113" s="110"/>
      <c r="E113" s="110"/>
      <c r="F113" s="109"/>
      <c r="G113" s="109"/>
      <c r="H113" s="109"/>
      <c r="I113" s="109"/>
      <c r="J113" s="110"/>
      <c r="K113" s="110"/>
      <c r="L113" s="110"/>
      <c r="M113" s="109"/>
      <c r="N113" s="109"/>
      <c r="O113" s="818"/>
      <c r="P113" s="818"/>
      <c r="Q113" s="818"/>
      <c r="R113" s="110"/>
      <c r="S113" s="110"/>
      <c r="T113" s="110"/>
      <c r="U113" s="109"/>
      <c r="V113" s="109"/>
      <c r="W113" s="109"/>
      <c r="X113" s="346"/>
      <c r="Y113" s="364"/>
      <c r="Z113" s="361"/>
      <c r="AA113" s="361"/>
      <c r="AB113" s="364"/>
      <c r="AC113" s="364"/>
      <c r="AD113" s="361"/>
      <c r="AE113" s="361"/>
      <c r="AF113" s="361"/>
      <c r="AG113" s="364"/>
      <c r="AH113" s="364"/>
      <c r="AI113" s="361"/>
      <c r="AJ113" s="344"/>
      <c r="AK113" s="344"/>
      <c r="AL113" s="344"/>
      <c r="AM113" s="344"/>
      <c r="AN113" s="361"/>
      <c r="AO113" s="361"/>
      <c r="AP113" s="364"/>
      <c r="AQ113" s="361"/>
      <c r="AR113" s="391"/>
      <c r="AS113" s="375"/>
      <c r="AT113" s="375"/>
      <c r="AU113" s="344"/>
      <c r="AV113" s="344"/>
      <c r="AW113" s="361"/>
      <c r="AX113" s="361"/>
      <c r="AY113" s="823"/>
      <c r="AZ113" s="356"/>
      <c r="BA113" s="109"/>
      <c r="BB113" s="823"/>
      <c r="BC113" s="823"/>
    </row>
    <row r="114" spans="1:77" s="312" customFormat="1" ht="15" customHeight="1" x14ac:dyDescent="0.2">
      <c r="A114" s="386"/>
      <c r="B114" s="110"/>
      <c r="C114" s="110"/>
      <c r="D114" s="110"/>
      <c r="E114" s="110"/>
      <c r="F114" s="109"/>
      <c r="G114" s="109"/>
      <c r="H114" s="109"/>
      <c r="I114" s="109"/>
      <c r="J114" s="110"/>
      <c r="K114" s="110"/>
      <c r="L114" s="110"/>
      <c r="M114" s="109"/>
      <c r="N114" s="109"/>
      <c r="O114" s="818"/>
      <c r="P114" s="818"/>
      <c r="Q114" s="818"/>
      <c r="R114" s="110"/>
      <c r="S114" s="110"/>
      <c r="T114" s="110"/>
      <c r="U114" s="109"/>
      <c r="V114" s="109"/>
      <c r="W114" s="109"/>
      <c r="X114" s="346"/>
      <c r="Y114" s="364"/>
      <c r="Z114" s="361"/>
      <c r="AA114" s="361"/>
      <c r="AB114" s="364"/>
      <c r="AC114" s="364"/>
      <c r="AD114" s="361"/>
      <c r="AE114" s="361"/>
      <c r="AF114" s="361"/>
      <c r="AG114" s="364"/>
      <c r="AH114" s="364"/>
      <c r="AI114" s="361"/>
      <c r="AJ114" s="344"/>
      <c r="AK114" s="344"/>
      <c r="AL114" s="344"/>
      <c r="AM114" s="344"/>
      <c r="AN114" s="361"/>
      <c r="AO114" s="361"/>
      <c r="AP114" s="364"/>
      <c r="AQ114" s="361"/>
      <c r="AR114" s="391"/>
      <c r="AS114" s="375"/>
      <c r="AT114" s="375"/>
      <c r="AU114" s="344"/>
      <c r="AV114" s="344"/>
      <c r="AW114" s="361"/>
      <c r="AX114" s="361"/>
      <c r="AY114" s="823"/>
      <c r="AZ114" s="356"/>
      <c r="BA114" s="109"/>
      <c r="BB114" s="823"/>
      <c r="BC114" s="823"/>
    </row>
    <row r="115" spans="1:77" s="312" customFormat="1" ht="15" customHeight="1" x14ac:dyDescent="0.2">
      <c r="A115" s="386"/>
      <c r="B115" s="110"/>
      <c r="C115" s="110"/>
      <c r="D115" s="110"/>
      <c r="E115" s="110"/>
      <c r="F115" s="109"/>
      <c r="G115" s="109"/>
      <c r="H115" s="109"/>
      <c r="I115" s="109"/>
      <c r="J115" s="110"/>
      <c r="K115" s="110"/>
      <c r="L115" s="110"/>
      <c r="M115" s="109"/>
      <c r="N115" s="109"/>
      <c r="O115" s="818"/>
      <c r="P115" s="818"/>
      <c r="Q115" s="818"/>
      <c r="R115" s="110"/>
      <c r="S115" s="110"/>
      <c r="T115" s="110"/>
      <c r="U115" s="109"/>
      <c r="V115" s="109"/>
      <c r="W115" s="109"/>
      <c r="X115" s="346"/>
      <c r="Y115" s="364"/>
      <c r="Z115" s="361"/>
      <c r="AA115" s="361"/>
      <c r="AB115" s="364"/>
      <c r="AC115" s="364"/>
      <c r="AD115" s="361"/>
      <c r="AE115" s="361"/>
      <c r="AF115" s="361"/>
      <c r="AG115" s="364"/>
      <c r="AH115" s="364"/>
      <c r="AI115" s="361"/>
      <c r="AJ115" s="344"/>
      <c r="AK115" s="344"/>
      <c r="AL115" s="344"/>
      <c r="AM115" s="344"/>
      <c r="AN115" s="361"/>
      <c r="AO115" s="361"/>
      <c r="AP115" s="364"/>
      <c r="AQ115" s="361"/>
      <c r="AR115" s="391"/>
      <c r="AS115" s="375"/>
      <c r="AT115" s="375"/>
      <c r="AU115" s="344"/>
      <c r="AV115" s="344"/>
      <c r="AW115" s="361"/>
      <c r="AX115" s="361"/>
      <c r="AY115" s="823"/>
      <c r="AZ115" s="356"/>
      <c r="BA115" s="109"/>
      <c r="BB115" s="823"/>
      <c r="BC115" s="823"/>
    </row>
    <row r="116" spans="1:77" s="312" customFormat="1" ht="15" customHeight="1" x14ac:dyDescent="0.2">
      <c r="A116" s="386"/>
      <c r="B116" s="110"/>
      <c r="C116" s="110"/>
      <c r="D116" s="110"/>
      <c r="E116" s="110"/>
      <c r="F116" s="109"/>
      <c r="G116" s="109"/>
      <c r="H116" s="109"/>
      <c r="I116" s="109"/>
      <c r="J116" s="110"/>
      <c r="K116" s="110"/>
      <c r="L116" s="110"/>
      <c r="M116" s="109"/>
      <c r="N116" s="109"/>
      <c r="O116" s="818"/>
      <c r="P116" s="818"/>
      <c r="Q116" s="818"/>
      <c r="R116" s="110"/>
      <c r="S116" s="110"/>
      <c r="T116" s="110"/>
      <c r="U116" s="109"/>
      <c r="V116" s="109"/>
      <c r="W116" s="109"/>
      <c r="X116" s="346"/>
      <c r="Y116" s="364"/>
      <c r="Z116" s="361"/>
      <c r="AA116" s="361"/>
      <c r="AB116" s="364"/>
      <c r="AC116" s="364"/>
      <c r="AD116" s="361"/>
      <c r="AE116" s="361"/>
      <c r="AF116" s="361"/>
      <c r="AG116" s="364"/>
      <c r="AH116" s="364"/>
      <c r="AI116" s="361"/>
      <c r="AJ116" s="344"/>
      <c r="AK116" s="344"/>
      <c r="AL116" s="344"/>
      <c r="AM116" s="344"/>
      <c r="AN116" s="361"/>
      <c r="AO116" s="361"/>
      <c r="AP116" s="364"/>
      <c r="AQ116" s="361"/>
      <c r="AR116" s="391"/>
      <c r="AS116" s="375"/>
      <c r="AT116" s="375"/>
      <c r="AU116" s="344"/>
      <c r="AV116" s="344"/>
      <c r="AW116" s="361"/>
      <c r="AX116" s="361"/>
      <c r="AY116" s="823"/>
      <c r="AZ116" s="356"/>
      <c r="BA116" s="109"/>
      <c r="BB116" s="823"/>
      <c r="BC116" s="823"/>
    </row>
    <row r="117" spans="1:77" s="312" customFormat="1" ht="15" customHeight="1" x14ac:dyDescent="0.2">
      <c r="A117" s="386"/>
      <c r="B117" s="110"/>
      <c r="C117" s="110"/>
      <c r="D117" s="110"/>
      <c r="E117" s="110"/>
      <c r="F117" s="109"/>
      <c r="G117" s="109"/>
      <c r="H117" s="109"/>
      <c r="I117" s="109"/>
      <c r="J117" s="110"/>
      <c r="K117" s="110"/>
      <c r="L117" s="110"/>
      <c r="M117" s="109"/>
      <c r="N117" s="109"/>
      <c r="O117" s="818"/>
      <c r="P117" s="818"/>
      <c r="Q117" s="818"/>
      <c r="R117" s="110"/>
      <c r="S117" s="110"/>
      <c r="T117" s="110"/>
      <c r="U117" s="109"/>
      <c r="V117" s="109"/>
      <c r="W117" s="109"/>
      <c r="X117" s="346"/>
      <c r="Y117" s="364"/>
      <c r="Z117" s="361"/>
      <c r="AA117" s="361"/>
      <c r="AB117" s="364"/>
      <c r="AC117" s="364"/>
      <c r="AD117" s="361"/>
      <c r="AE117" s="361"/>
      <c r="AF117" s="361"/>
      <c r="AG117" s="364"/>
      <c r="AH117" s="364"/>
      <c r="AI117" s="361"/>
      <c r="AJ117" s="344"/>
      <c r="AK117" s="344"/>
      <c r="AL117" s="344"/>
      <c r="AM117" s="344"/>
      <c r="AN117" s="361"/>
      <c r="AO117" s="361"/>
      <c r="AP117" s="364"/>
      <c r="AQ117" s="361"/>
      <c r="AR117" s="391"/>
      <c r="AS117" s="375"/>
      <c r="AT117" s="375"/>
      <c r="AU117" s="344"/>
      <c r="AV117" s="344"/>
      <c r="AW117" s="361"/>
      <c r="AX117" s="361"/>
      <c r="AY117" s="823"/>
      <c r="AZ117" s="356"/>
      <c r="BA117" s="823"/>
      <c r="BB117" s="823"/>
      <c r="BC117" s="823"/>
    </row>
    <row r="118" spans="1:77" s="312" customFormat="1" ht="15" customHeight="1" x14ac:dyDescent="0.2">
      <c r="A118" s="823"/>
      <c r="B118" s="110"/>
      <c r="C118" s="110"/>
      <c r="D118" s="110"/>
      <c r="E118" s="110"/>
      <c r="F118" s="818"/>
      <c r="G118" s="109"/>
      <c r="H118" s="109"/>
      <c r="I118" s="109"/>
      <c r="J118" s="110"/>
      <c r="K118" s="110"/>
      <c r="L118" s="110"/>
      <c r="M118" s="109"/>
      <c r="N118" s="109"/>
      <c r="O118" s="818"/>
      <c r="P118" s="818"/>
      <c r="Q118" s="818"/>
      <c r="R118" s="352"/>
      <c r="S118" s="352"/>
      <c r="T118" s="352"/>
      <c r="U118" s="109"/>
      <c r="V118" s="109"/>
      <c r="W118" s="109"/>
      <c r="X118" s="347"/>
      <c r="Y118" s="364"/>
      <c r="Z118" s="361"/>
      <c r="AA118" s="344"/>
      <c r="AB118" s="375"/>
      <c r="AC118" s="375"/>
      <c r="AD118" s="361"/>
      <c r="AE118" s="361"/>
      <c r="AF118" s="361"/>
      <c r="AG118" s="364"/>
      <c r="AH118" s="364"/>
      <c r="AI118" s="361"/>
      <c r="AJ118" s="344"/>
      <c r="AK118" s="344"/>
      <c r="AL118" s="344"/>
      <c r="AM118" s="344"/>
      <c r="AN118" s="361"/>
      <c r="AO118" s="361"/>
      <c r="AP118" s="364"/>
      <c r="AQ118" s="361"/>
      <c r="AR118" s="391"/>
      <c r="AS118" s="375"/>
      <c r="AT118" s="375"/>
      <c r="AU118" s="344"/>
      <c r="AV118" s="344"/>
      <c r="AW118" s="361"/>
      <c r="AX118" s="361"/>
      <c r="AY118" s="823"/>
      <c r="AZ118" s="356"/>
      <c r="BA118" s="823"/>
      <c r="BB118" s="823"/>
      <c r="BC118" s="823"/>
    </row>
    <row r="119" spans="1:77" s="312" customFormat="1" ht="15" customHeight="1" x14ac:dyDescent="0.2">
      <c r="A119" s="823"/>
      <c r="B119" s="109"/>
      <c r="C119" s="109"/>
      <c r="D119" s="109"/>
      <c r="E119" s="109"/>
      <c r="F119" s="109"/>
      <c r="G119" s="110"/>
      <c r="H119" s="109"/>
      <c r="I119" s="109"/>
      <c r="J119" s="110"/>
      <c r="K119" s="110"/>
      <c r="L119" s="110"/>
      <c r="M119" s="353"/>
      <c r="N119" s="353"/>
      <c r="O119" s="353"/>
      <c r="P119" s="353"/>
      <c r="Q119" s="353"/>
      <c r="R119" s="110"/>
      <c r="S119" s="110"/>
      <c r="T119" s="110"/>
      <c r="U119" s="109"/>
      <c r="V119" s="818"/>
      <c r="W119" s="109"/>
      <c r="X119" s="347"/>
      <c r="Y119" s="361"/>
      <c r="Z119" s="361"/>
      <c r="AA119" s="361"/>
      <c r="AB119" s="364"/>
      <c r="AC119" s="364"/>
      <c r="AD119" s="364"/>
      <c r="AE119" s="361"/>
      <c r="AF119" s="361"/>
      <c r="AG119" s="364"/>
      <c r="AH119" s="364"/>
      <c r="AI119" s="377"/>
      <c r="AJ119" s="377"/>
      <c r="AK119" s="377"/>
      <c r="AL119" s="344"/>
      <c r="AM119" s="344"/>
      <c r="AN119" s="344"/>
      <c r="AO119" s="361"/>
      <c r="AP119" s="344"/>
      <c r="AQ119" s="377"/>
      <c r="AR119" s="391"/>
      <c r="AS119" s="392"/>
      <c r="AT119" s="392"/>
      <c r="AU119" s="344"/>
      <c r="AV119" s="344"/>
      <c r="AW119" s="344"/>
      <c r="AX119" s="361"/>
      <c r="AY119" s="823"/>
      <c r="AZ119" s="356"/>
      <c r="BA119" s="823"/>
      <c r="BB119" s="823"/>
      <c r="BC119" s="823"/>
    </row>
    <row r="120" spans="1:77" s="312" customFormat="1" ht="15" customHeight="1" x14ac:dyDescent="0.2">
      <c r="A120" s="388"/>
      <c r="B120" s="348"/>
      <c r="C120" s="348"/>
      <c r="D120" s="348"/>
      <c r="E120" s="348"/>
      <c r="F120" s="389"/>
      <c r="G120" s="349"/>
      <c r="H120" s="349"/>
      <c r="I120" s="349"/>
      <c r="J120" s="348"/>
      <c r="K120" s="348"/>
      <c r="L120" s="348"/>
      <c r="M120" s="349"/>
      <c r="N120" s="349"/>
      <c r="O120" s="349"/>
      <c r="P120" s="349"/>
      <c r="Q120" s="349"/>
      <c r="R120" s="354"/>
      <c r="S120" s="354"/>
      <c r="T120" s="354"/>
      <c r="U120" s="349"/>
      <c r="V120" s="349"/>
      <c r="W120" s="349"/>
      <c r="X120" s="350"/>
      <c r="Y120" s="379"/>
      <c r="Z120" s="380"/>
      <c r="AA120" s="381"/>
      <c r="AB120" s="382"/>
      <c r="AC120" s="382"/>
      <c r="AD120" s="380"/>
      <c r="AE120" s="380"/>
      <c r="AF120" s="380"/>
      <c r="AG120" s="379"/>
      <c r="AH120" s="379"/>
      <c r="AI120" s="380"/>
      <c r="AJ120" s="380"/>
      <c r="AK120" s="380"/>
      <c r="AL120" s="393"/>
      <c r="AM120" s="393"/>
      <c r="AN120" s="380"/>
      <c r="AO120" s="380"/>
      <c r="AP120" s="379"/>
      <c r="AQ120" s="380"/>
      <c r="AR120" s="394"/>
      <c r="AS120" s="382"/>
      <c r="AT120" s="382"/>
      <c r="AU120" s="393"/>
      <c r="AV120" s="393"/>
      <c r="AW120" s="380"/>
      <c r="AX120" s="380"/>
      <c r="AY120" s="823"/>
      <c r="AZ120" s="356"/>
      <c r="BA120" s="823"/>
      <c r="BB120" s="823"/>
      <c r="BC120" s="823"/>
    </row>
    <row r="121" spans="1:77" s="312" customFormat="1" ht="15" customHeight="1" x14ac:dyDescent="0.2">
      <c r="A121" s="819"/>
      <c r="B121" s="881"/>
      <c r="C121" s="881"/>
      <c r="D121" s="881"/>
      <c r="E121" s="881"/>
      <c r="F121" s="881"/>
      <c r="G121" s="881"/>
      <c r="H121" s="881"/>
      <c r="I121" s="881"/>
      <c r="J121" s="136"/>
      <c r="K121" s="136"/>
      <c r="L121" s="136"/>
      <c r="M121" s="136"/>
      <c r="N121" s="136"/>
      <c r="O121" s="136"/>
      <c r="P121" s="136"/>
      <c r="Q121" s="136"/>
      <c r="R121" s="136"/>
      <c r="S121" s="452"/>
      <c r="T121" s="452"/>
      <c r="U121" s="452"/>
      <c r="V121" s="136"/>
      <c r="W121" s="136"/>
      <c r="X121" s="351"/>
      <c r="Y121" s="383"/>
      <c r="Z121" s="383"/>
      <c r="AA121" s="383"/>
      <c r="AB121" s="383"/>
      <c r="AC121" s="383"/>
      <c r="AD121" s="383"/>
      <c r="AE121" s="383"/>
      <c r="AF121" s="383"/>
      <c r="AG121" s="383"/>
      <c r="AH121" s="383"/>
      <c r="AI121" s="383"/>
      <c r="AJ121" s="383"/>
      <c r="AK121" s="383"/>
      <c r="AL121" s="383"/>
      <c r="AM121" s="383"/>
      <c r="AN121" s="383"/>
      <c r="AO121" s="383"/>
      <c r="AP121" s="383"/>
      <c r="AQ121" s="383"/>
      <c r="AR121" s="383"/>
      <c r="AS121" s="383"/>
      <c r="AT121" s="383"/>
      <c r="AU121" s="383"/>
      <c r="AV121" s="383"/>
      <c r="AW121" s="383"/>
      <c r="AX121" s="383"/>
      <c r="AY121" s="823"/>
      <c r="AZ121" s="356"/>
      <c r="BA121" s="823"/>
      <c r="BB121" s="823"/>
      <c r="BC121" s="823"/>
    </row>
    <row r="122" spans="1:77" s="312" customFormat="1" ht="15" customHeight="1" x14ac:dyDescent="0.2">
      <c r="A122" s="823"/>
      <c r="B122" s="866"/>
      <c r="C122" s="866"/>
      <c r="D122" s="866"/>
      <c r="E122" s="866"/>
      <c r="F122" s="866"/>
      <c r="G122" s="866"/>
      <c r="H122" s="866"/>
      <c r="I122" s="866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347"/>
      <c r="Y122" s="384"/>
      <c r="Z122" s="384"/>
      <c r="AA122" s="384"/>
      <c r="AB122" s="384"/>
      <c r="AC122" s="384"/>
      <c r="AD122" s="384"/>
      <c r="AE122" s="384"/>
      <c r="AF122" s="384"/>
      <c r="AG122" s="384"/>
      <c r="AH122" s="384"/>
      <c r="AI122" s="384"/>
      <c r="AJ122" s="384"/>
      <c r="AK122" s="384"/>
      <c r="AL122" s="384"/>
      <c r="AM122" s="384"/>
      <c r="AN122" s="384"/>
      <c r="AO122" s="384"/>
      <c r="AP122" s="384"/>
      <c r="AQ122" s="384"/>
      <c r="AR122" s="384"/>
      <c r="AS122" s="384"/>
      <c r="AT122" s="384"/>
      <c r="AU122" s="384"/>
      <c r="AV122" s="384"/>
      <c r="AW122" s="384"/>
      <c r="AX122" s="384"/>
      <c r="AY122" s="823"/>
      <c r="AZ122" s="356"/>
      <c r="BA122" s="823"/>
      <c r="BB122" s="823"/>
      <c r="BC122" s="823"/>
    </row>
    <row r="123" spans="1:77" s="312" customFormat="1" ht="3" customHeight="1" x14ac:dyDescent="0.2">
      <c r="A123" s="823"/>
      <c r="B123" s="823"/>
      <c r="C123" s="823"/>
      <c r="D123" s="823"/>
      <c r="E123" s="823"/>
      <c r="F123" s="823"/>
      <c r="G123" s="823"/>
      <c r="H123" s="823"/>
      <c r="I123" s="823"/>
      <c r="J123" s="823"/>
      <c r="K123" s="823"/>
      <c r="L123" s="823"/>
      <c r="M123" s="823"/>
      <c r="N123" s="823"/>
      <c r="O123" s="823"/>
      <c r="P123" s="823"/>
      <c r="Q123" s="823"/>
      <c r="R123" s="823"/>
      <c r="S123" s="823"/>
      <c r="T123" s="823"/>
      <c r="U123" s="823"/>
      <c r="V123" s="823"/>
      <c r="W123" s="823"/>
      <c r="X123" s="347"/>
      <c r="Y123" s="347"/>
      <c r="Z123" s="347"/>
      <c r="AA123" s="347"/>
      <c r="AB123" s="347"/>
      <c r="AC123" s="347"/>
      <c r="AD123" s="347"/>
      <c r="AE123" s="347"/>
      <c r="AF123" s="347"/>
      <c r="AG123" s="347"/>
      <c r="AH123" s="347"/>
      <c r="AI123" s="347"/>
      <c r="AJ123" s="347"/>
      <c r="AK123" s="347"/>
      <c r="AL123" s="347"/>
      <c r="AM123" s="347"/>
      <c r="AN123" s="347"/>
      <c r="AO123" s="347"/>
      <c r="AP123" s="347"/>
      <c r="AQ123" s="347"/>
      <c r="AR123" s="347"/>
      <c r="AS123" s="347"/>
      <c r="AT123" s="347"/>
      <c r="AU123" s="347"/>
      <c r="AV123" s="347"/>
      <c r="AW123" s="347"/>
      <c r="AX123" s="347"/>
      <c r="AY123" s="390"/>
      <c r="AZ123" s="386"/>
      <c r="BA123" s="823"/>
    </row>
    <row r="124" spans="1:77" ht="15" customHeight="1" x14ac:dyDescent="0.2">
      <c r="A124" s="823"/>
      <c r="B124" s="823"/>
      <c r="C124" s="823"/>
      <c r="D124" s="823"/>
      <c r="E124" s="823"/>
      <c r="F124" s="823"/>
      <c r="G124" s="823"/>
      <c r="H124" s="823"/>
      <c r="I124" s="823"/>
      <c r="J124" s="823"/>
      <c r="K124" s="823"/>
      <c r="L124" s="823"/>
      <c r="M124" s="823"/>
      <c r="N124" s="823"/>
      <c r="O124" s="823"/>
      <c r="P124" s="823"/>
      <c r="Q124" s="823"/>
      <c r="R124" s="823"/>
      <c r="S124" s="823"/>
      <c r="T124" s="823"/>
      <c r="U124" s="823"/>
      <c r="V124" s="823"/>
      <c r="W124" s="823"/>
      <c r="AY124" s="390"/>
      <c r="AZ124" s="386"/>
      <c r="BA124" s="823"/>
      <c r="BB124" s="312"/>
      <c r="BC124" s="312"/>
      <c r="BD124" s="312"/>
      <c r="BE124" s="312"/>
      <c r="BF124" s="312"/>
      <c r="BG124" s="312"/>
      <c r="BH124" s="312"/>
      <c r="BI124" s="312"/>
      <c r="BJ124" s="312"/>
      <c r="BK124" s="312"/>
      <c r="BL124" s="312"/>
      <c r="BM124" s="312"/>
      <c r="BN124" s="312"/>
      <c r="BO124" s="312"/>
      <c r="BP124" s="312"/>
      <c r="BQ124" s="312"/>
      <c r="BR124" s="312"/>
      <c r="BS124" s="312"/>
      <c r="BT124" s="312"/>
      <c r="BU124" s="312"/>
      <c r="BV124" s="312"/>
      <c r="BW124" s="312"/>
      <c r="BX124" s="312"/>
      <c r="BY124" s="312"/>
    </row>
    <row r="125" spans="1:77" ht="15" customHeight="1" x14ac:dyDescent="0.2">
      <c r="A125" s="823"/>
      <c r="B125" s="823"/>
      <c r="C125" s="823"/>
      <c r="D125" s="823"/>
      <c r="E125" s="823"/>
      <c r="F125" s="823"/>
      <c r="G125" s="823"/>
      <c r="H125" s="823"/>
      <c r="I125" s="823"/>
      <c r="J125" s="823"/>
      <c r="K125" s="823"/>
      <c r="L125" s="823"/>
      <c r="M125" s="823"/>
      <c r="N125" s="823"/>
      <c r="O125" s="823"/>
      <c r="P125" s="823"/>
      <c r="Q125" s="823"/>
      <c r="R125" s="823"/>
      <c r="S125" s="823"/>
      <c r="T125" s="823"/>
      <c r="U125" s="823"/>
      <c r="V125" s="823"/>
      <c r="W125" s="823"/>
      <c r="AY125" s="390"/>
      <c r="AZ125" s="386"/>
      <c r="BA125" s="823"/>
      <c r="BB125" s="312"/>
      <c r="BC125" s="312"/>
      <c r="BD125" s="312"/>
      <c r="BE125" s="312"/>
      <c r="BF125" s="312"/>
      <c r="BG125" s="312"/>
      <c r="BH125" s="312"/>
      <c r="BI125" s="312"/>
      <c r="BJ125" s="312"/>
      <c r="BK125" s="312"/>
      <c r="BL125" s="312"/>
      <c r="BM125" s="312"/>
      <c r="BN125" s="312"/>
      <c r="BO125" s="312"/>
      <c r="BP125" s="312"/>
      <c r="BQ125" s="312"/>
      <c r="BR125" s="312"/>
      <c r="BS125" s="312"/>
      <c r="BT125" s="312"/>
      <c r="BU125" s="312"/>
      <c r="BV125" s="312"/>
      <c r="BW125" s="312"/>
      <c r="BX125" s="312"/>
      <c r="BY125" s="312"/>
    </row>
    <row r="126" spans="1:77" ht="15" customHeight="1" x14ac:dyDescent="0.2">
      <c r="A126" s="823"/>
      <c r="B126" s="823"/>
      <c r="C126" s="823"/>
      <c r="D126" s="823"/>
      <c r="E126" s="823"/>
      <c r="F126" s="823"/>
      <c r="G126" s="823"/>
      <c r="H126" s="823"/>
      <c r="I126" s="823"/>
      <c r="J126" s="823"/>
      <c r="K126" s="823"/>
      <c r="L126" s="823"/>
      <c r="M126" s="823"/>
      <c r="N126" s="823"/>
      <c r="O126" s="823"/>
      <c r="P126" s="823"/>
      <c r="Q126" s="823"/>
      <c r="R126" s="823"/>
      <c r="S126" s="823"/>
      <c r="T126" s="823"/>
      <c r="U126" s="823"/>
      <c r="V126" s="823"/>
      <c r="W126" s="823"/>
      <c r="AY126" s="390"/>
      <c r="AZ126" s="386"/>
      <c r="BA126" s="823"/>
      <c r="BB126" s="312"/>
      <c r="BC126" s="312"/>
      <c r="BD126" s="312"/>
      <c r="BE126" s="312"/>
      <c r="BF126" s="312"/>
      <c r="BG126" s="312"/>
      <c r="BH126" s="312"/>
      <c r="BI126" s="312"/>
      <c r="BJ126" s="312"/>
      <c r="BK126" s="312"/>
      <c r="BL126" s="312"/>
      <c r="BM126" s="312"/>
      <c r="BN126" s="312"/>
      <c r="BO126" s="312"/>
      <c r="BP126" s="312"/>
      <c r="BQ126" s="312"/>
      <c r="BR126" s="312"/>
      <c r="BS126" s="312"/>
      <c r="BT126" s="312"/>
      <c r="BU126" s="312"/>
      <c r="BV126" s="312"/>
      <c r="BW126" s="312"/>
      <c r="BX126" s="312"/>
      <c r="BY126" s="312"/>
    </row>
    <row r="127" spans="1:77" ht="15" customHeight="1" x14ac:dyDescent="0.2">
      <c r="A127" s="823"/>
      <c r="B127" s="823"/>
      <c r="C127" s="823"/>
      <c r="D127" s="823"/>
      <c r="E127" s="823"/>
      <c r="F127" s="823"/>
      <c r="G127" s="823"/>
      <c r="H127" s="823"/>
      <c r="I127" s="823"/>
      <c r="J127" s="823"/>
      <c r="K127" s="823"/>
      <c r="L127" s="823"/>
      <c r="M127" s="823"/>
      <c r="N127" s="823"/>
      <c r="O127" s="823"/>
      <c r="P127" s="823"/>
      <c r="Q127" s="823"/>
      <c r="R127" s="823"/>
      <c r="S127" s="823"/>
      <c r="T127" s="823"/>
      <c r="U127" s="823"/>
      <c r="V127" s="823"/>
      <c r="W127" s="823"/>
      <c r="AY127" s="390"/>
      <c r="AZ127" s="386"/>
      <c r="BA127" s="823"/>
      <c r="BB127" s="312"/>
      <c r="BC127" s="312"/>
      <c r="BD127" s="312"/>
      <c r="BE127" s="312"/>
      <c r="BF127" s="312"/>
      <c r="BG127" s="312"/>
      <c r="BH127" s="312"/>
      <c r="BI127" s="312"/>
      <c r="BJ127" s="312"/>
      <c r="BK127" s="312"/>
      <c r="BL127" s="312"/>
      <c r="BM127" s="312"/>
      <c r="BN127" s="312"/>
      <c r="BO127" s="312"/>
      <c r="BP127" s="312"/>
      <c r="BQ127" s="312"/>
      <c r="BR127" s="312"/>
      <c r="BS127" s="312"/>
      <c r="BT127" s="312"/>
      <c r="BU127" s="312"/>
      <c r="BV127" s="312"/>
      <c r="BW127" s="312"/>
      <c r="BX127" s="312"/>
      <c r="BY127" s="312"/>
    </row>
    <row r="128" spans="1:77" ht="15" customHeight="1" x14ac:dyDescent="0.2">
      <c r="A128" s="823"/>
      <c r="B128" s="823"/>
      <c r="C128" s="823"/>
      <c r="D128" s="823"/>
      <c r="E128" s="823"/>
      <c r="F128" s="823"/>
      <c r="G128" s="823"/>
      <c r="H128" s="823"/>
      <c r="I128" s="823"/>
      <c r="J128" s="823"/>
      <c r="K128" s="823"/>
      <c r="L128" s="823"/>
      <c r="M128" s="823"/>
      <c r="N128" s="823"/>
      <c r="O128" s="823"/>
      <c r="P128" s="823"/>
      <c r="Q128" s="823"/>
      <c r="R128" s="823"/>
      <c r="S128" s="823"/>
      <c r="T128" s="823"/>
      <c r="U128" s="823"/>
      <c r="V128" s="823"/>
      <c r="W128" s="823"/>
      <c r="AY128" s="390"/>
      <c r="AZ128" s="386"/>
      <c r="BA128" s="823"/>
      <c r="BB128" s="312"/>
      <c r="BC128" s="312"/>
      <c r="BD128" s="312"/>
      <c r="BE128" s="312"/>
      <c r="BF128" s="312"/>
      <c r="BG128" s="312"/>
      <c r="BH128" s="312"/>
      <c r="BI128" s="312"/>
      <c r="BJ128" s="312"/>
      <c r="BK128" s="312"/>
      <c r="BL128" s="312"/>
      <c r="BM128" s="312"/>
      <c r="BN128" s="312"/>
      <c r="BO128" s="312"/>
      <c r="BP128" s="312"/>
      <c r="BQ128" s="312"/>
      <c r="BR128" s="312"/>
      <c r="BS128" s="312"/>
      <c r="BT128" s="312"/>
      <c r="BU128" s="312"/>
      <c r="BV128" s="312"/>
      <c r="BW128" s="312"/>
      <c r="BX128" s="312"/>
      <c r="BY128" s="312"/>
    </row>
    <row r="129" spans="1:77" ht="15" customHeight="1" x14ac:dyDescent="0.2">
      <c r="A129" s="823"/>
      <c r="B129" s="823"/>
      <c r="C129" s="823"/>
      <c r="D129" s="823"/>
      <c r="E129" s="823"/>
      <c r="F129" s="823"/>
      <c r="G129" s="823"/>
      <c r="H129" s="823"/>
      <c r="I129" s="823"/>
      <c r="J129" s="823"/>
      <c r="K129" s="823"/>
      <c r="L129" s="823"/>
      <c r="M129" s="823"/>
      <c r="N129" s="823"/>
      <c r="O129" s="823"/>
      <c r="P129" s="823"/>
      <c r="Q129" s="823"/>
      <c r="R129" s="823"/>
      <c r="S129" s="823"/>
      <c r="T129" s="823"/>
      <c r="U129" s="823"/>
      <c r="V129" s="823"/>
      <c r="W129" s="823"/>
      <c r="AY129" s="390"/>
      <c r="AZ129" s="386"/>
      <c r="BA129" s="823"/>
      <c r="BB129" s="312"/>
      <c r="BC129" s="312"/>
      <c r="BD129" s="312"/>
      <c r="BE129" s="312"/>
      <c r="BF129" s="312"/>
      <c r="BG129" s="312"/>
      <c r="BH129" s="312"/>
      <c r="BI129" s="312"/>
      <c r="BJ129" s="312"/>
      <c r="BK129" s="312"/>
      <c r="BL129" s="312"/>
      <c r="BM129" s="312"/>
      <c r="BN129" s="312"/>
      <c r="BO129" s="312"/>
      <c r="BP129" s="312"/>
      <c r="BQ129" s="312"/>
      <c r="BR129" s="312"/>
      <c r="BS129" s="312"/>
      <c r="BT129" s="312"/>
      <c r="BU129" s="312"/>
      <c r="BV129" s="312"/>
      <c r="BW129" s="312"/>
      <c r="BX129" s="312"/>
      <c r="BY129" s="312"/>
    </row>
    <row r="130" spans="1:77" ht="15" customHeight="1" x14ac:dyDescent="0.2">
      <c r="A130" s="823"/>
      <c r="B130" s="823"/>
      <c r="C130" s="823"/>
      <c r="D130" s="823"/>
      <c r="E130" s="823"/>
      <c r="F130" s="823"/>
      <c r="G130" s="823"/>
      <c r="H130" s="823"/>
      <c r="I130" s="823"/>
      <c r="J130" s="823"/>
      <c r="K130" s="823"/>
      <c r="L130" s="823"/>
      <c r="M130" s="823"/>
      <c r="N130" s="823"/>
      <c r="O130" s="823"/>
      <c r="P130" s="823"/>
      <c r="Q130" s="823"/>
      <c r="R130" s="823"/>
      <c r="S130" s="823"/>
      <c r="T130" s="823"/>
      <c r="U130" s="823"/>
      <c r="V130" s="823"/>
      <c r="W130" s="823"/>
      <c r="AY130" s="390"/>
      <c r="AZ130" s="386"/>
      <c r="BA130" s="823"/>
      <c r="BB130" s="312"/>
      <c r="BC130" s="312"/>
      <c r="BD130" s="312"/>
      <c r="BE130" s="312"/>
      <c r="BF130" s="312"/>
      <c r="BG130" s="312"/>
      <c r="BH130" s="312"/>
      <c r="BI130" s="312"/>
      <c r="BJ130" s="312"/>
      <c r="BK130" s="312"/>
      <c r="BL130" s="312"/>
      <c r="BM130" s="312"/>
      <c r="BN130" s="312"/>
      <c r="BO130" s="312"/>
      <c r="BP130" s="312"/>
      <c r="BQ130" s="312"/>
      <c r="BR130" s="312"/>
      <c r="BS130" s="312"/>
      <c r="BT130" s="312"/>
      <c r="BU130" s="312"/>
      <c r="BV130" s="312"/>
      <c r="BW130" s="312"/>
      <c r="BX130" s="312"/>
      <c r="BY130" s="312"/>
    </row>
    <row r="131" spans="1:77" ht="15" customHeight="1" x14ac:dyDescent="0.2">
      <c r="A131" s="823"/>
      <c r="B131" s="823"/>
      <c r="C131" s="823"/>
      <c r="D131" s="823"/>
      <c r="E131" s="823"/>
      <c r="F131" s="823"/>
      <c r="G131" s="823"/>
      <c r="H131" s="823"/>
      <c r="I131" s="823"/>
      <c r="J131" s="823"/>
      <c r="K131" s="823"/>
      <c r="L131" s="823"/>
      <c r="M131" s="823"/>
      <c r="N131" s="823"/>
      <c r="O131" s="823"/>
      <c r="P131" s="823"/>
      <c r="Q131" s="823"/>
      <c r="R131" s="823"/>
      <c r="S131" s="823"/>
      <c r="T131" s="823"/>
      <c r="U131" s="823"/>
      <c r="V131" s="823"/>
      <c r="W131" s="823"/>
      <c r="AY131" s="390"/>
      <c r="AZ131" s="386"/>
      <c r="BA131" s="823"/>
      <c r="BB131" s="312"/>
      <c r="BC131" s="312"/>
      <c r="BD131" s="312"/>
      <c r="BE131" s="312"/>
      <c r="BF131" s="312"/>
      <c r="BG131" s="312"/>
      <c r="BH131" s="312"/>
      <c r="BI131" s="312"/>
      <c r="BJ131" s="312"/>
      <c r="BK131" s="312"/>
      <c r="BL131" s="312"/>
      <c r="BM131" s="312"/>
      <c r="BN131" s="312"/>
      <c r="BO131" s="312"/>
      <c r="BP131" s="312"/>
      <c r="BQ131" s="312"/>
      <c r="BR131" s="312"/>
      <c r="BS131" s="312"/>
      <c r="BT131" s="312"/>
      <c r="BU131" s="312"/>
      <c r="BV131" s="312"/>
      <c r="BW131" s="312"/>
      <c r="BX131" s="312"/>
      <c r="BY131" s="312"/>
    </row>
    <row r="132" spans="1:77" ht="15" customHeight="1" x14ac:dyDescent="0.2">
      <c r="A132" s="823"/>
      <c r="B132" s="823"/>
      <c r="C132" s="823"/>
      <c r="D132" s="823"/>
      <c r="E132" s="823"/>
      <c r="F132" s="823"/>
      <c r="G132" s="823"/>
      <c r="H132" s="823"/>
      <c r="I132" s="823"/>
      <c r="J132" s="823"/>
      <c r="K132" s="823"/>
      <c r="L132" s="823"/>
      <c r="M132" s="823"/>
      <c r="N132" s="823"/>
      <c r="O132" s="823"/>
      <c r="P132" s="823"/>
      <c r="Q132" s="823"/>
      <c r="R132" s="823"/>
      <c r="S132" s="823"/>
      <c r="T132" s="823"/>
      <c r="U132" s="823"/>
      <c r="V132" s="823"/>
      <c r="W132" s="823"/>
      <c r="AY132" s="390"/>
      <c r="AZ132" s="386"/>
      <c r="BA132" s="823"/>
      <c r="BB132" s="312"/>
      <c r="BC132" s="312"/>
      <c r="BD132" s="312"/>
      <c r="BE132" s="312"/>
      <c r="BF132" s="312"/>
      <c r="BG132" s="312"/>
      <c r="BH132" s="312"/>
      <c r="BI132" s="312"/>
      <c r="BJ132" s="312"/>
      <c r="BK132" s="312"/>
      <c r="BL132" s="312"/>
      <c r="BM132" s="312"/>
      <c r="BN132" s="312"/>
      <c r="BO132" s="312"/>
      <c r="BP132" s="312"/>
      <c r="BQ132" s="312"/>
      <c r="BR132" s="312"/>
      <c r="BS132" s="312"/>
      <c r="BT132" s="312"/>
      <c r="BU132" s="312"/>
      <c r="BV132" s="312"/>
      <c r="BW132" s="312"/>
      <c r="BX132" s="312"/>
      <c r="BY132" s="312"/>
    </row>
    <row r="133" spans="1:77" ht="15" customHeight="1" x14ac:dyDescent="0.2">
      <c r="A133" s="823"/>
      <c r="B133" s="823"/>
      <c r="C133" s="823"/>
      <c r="D133" s="823"/>
      <c r="E133" s="823"/>
      <c r="F133" s="823"/>
      <c r="G133" s="823"/>
      <c r="H133" s="823"/>
      <c r="I133" s="823"/>
      <c r="J133" s="823"/>
      <c r="K133" s="823"/>
      <c r="L133" s="823"/>
      <c r="M133" s="823"/>
      <c r="N133" s="823"/>
      <c r="O133" s="823"/>
      <c r="P133" s="823"/>
      <c r="Q133" s="823"/>
      <c r="R133" s="823"/>
      <c r="S133" s="823"/>
      <c r="T133" s="823"/>
      <c r="U133" s="823"/>
      <c r="V133" s="823"/>
      <c r="W133" s="823"/>
      <c r="AY133" s="390"/>
      <c r="AZ133" s="386"/>
      <c r="BA133" s="823"/>
      <c r="BB133" s="312"/>
      <c r="BC133" s="312"/>
      <c r="BD133" s="312"/>
      <c r="BE133" s="312"/>
      <c r="BF133" s="312"/>
      <c r="BG133" s="312"/>
      <c r="BH133" s="312"/>
      <c r="BI133" s="312"/>
      <c r="BJ133" s="312"/>
      <c r="BK133" s="312"/>
      <c r="BL133" s="312"/>
      <c r="BM133" s="312"/>
      <c r="BN133" s="312"/>
      <c r="BO133" s="312"/>
      <c r="BP133" s="312"/>
      <c r="BQ133" s="312"/>
      <c r="BR133" s="312"/>
      <c r="BS133" s="312"/>
      <c r="BT133" s="312"/>
      <c r="BU133" s="312"/>
      <c r="BV133" s="312"/>
      <c r="BW133" s="312"/>
      <c r="BX133" s="312"/>
      <c r="BY133" s="312"/>
    </row>
    <row r="134" spans="1:77" ht="15" customHeight="1" x14ac:dyDescent="0.2">
      <c r="A134" s="823"/>
      <c r="B134" s="823"/>
      <c r="C134" s="823"/>
      <c r="D134" s="823"/>
      <c r="E134" s="823"/>
      <c r="F134" s="823"/>
      <c r="G134" s="823"/>
      <c r="H134" s="823"/>
      <c r="I134" s="823"/>
      <c r="J134" s="823"/>
      <c r="K134" s="823"/>
      <c r="L134" s="823"/>
      <c r="M134" s="823"/>
      <c r="N134" s="823"/>
      <c r="O134" s="823"/>
      <c r="P134" s="823"/>
      <c r="Q134" s="823"/>
      <c r="R134" s="823"/>
      <c r="S134" s="823"/>
      <c r="T134" s="823"/>
      <c r="U134" s="823"/>
      <c r="V134" s="823"/>
      <c r="W134" s="823"/>
      <c r="AY134" s="390"/>
      <c r="AZ134" s="386"/>
      <c r="BA134" s="823"/>
      <c r="BB134" s="312"/>
      <c r="BC134" s="312"/>
      <c r="BD134" s="312"/>
      <c r="BE134" s="312"/>
      <c r="BF134" s="312"/>
      <c r="BG134" s="312"/>
      <c r="BH134" s="312"/>
      <c r="BI134" s="312"/>
      <c r="BJ134" s="312"/>
      <c r="BK134" s="312"/>
      <c r="BL134" s="312"/>
      <c r="BM134" s="312"/>
      <c r="BN134" s="312"/>
      <c r="BO134" s="312"/>
      <c r="BP134" s="312"/>
      <c r="BQ134" s="312"/>
      <c r="BR134" s="312"/>
      <c r="BS134" s="312"/>
      <c r="BT134" s="312"/>
      <c r="BU134" s="312"/>
      <c r="BV134" s="312"/>
      <c r="BW134" s="312"/>
      <c r="BX134" s="312"/>
      <c r="BY134" s="312"/>
    </row>
    <row r="135" spans="1:77" ht="15" customHeight="1" x14ac:dyDescent="0.2">
      <c r="A135" s="823"/>
      <c r="B135" s="823"/>
      <c r="C135" s="823"/>
      <c r="D135" s="823"/>
      <c r="E135" s="823"/>
      <c r="F135" s="823"/>
      <c r="G135" s="823"/>
      <c r="H135" s="823"/>
      <c r="I135" s="823"/>
      <c r="J135" s="823"/>
      <c r="K135" s="823"/>
      <c r="L135" s="823"/>
      <c r="M135" s="823"/>
      <c r="N135" s="823"/>
      <c r="O135" s="823"/>
      <c r="P135" s="823"/>
      <c r="Q135" s="823"/>
      <c r="R135" s="823"/>
      <c r="S135" s="823"/>
      <c r="T135" s="823"/>
      <c r="U135" s="823"/>
      <c r="V135" s="823"/>
      <c r="W135" s="823"/>
      <c r="AY135" s="390"/>
      <c r="AZ135" s="386"/>
      <c r="BA135" s="823"/>
      <c r="BB135" s="312"/>
      <c r="BC135" s="312"/>
      <c r="BD135" s="312"/>
      <c r="BE135" s="312"/>
      <c r="BF135" s="312"/>
      <c r="BG135" s="312"/>
      <c r="BH135" s="312"/>
      <c r="BI135" s="312"/>
      <c r="BJ135" s="312"/>
      <c r="BK135" s="312"/>
      <c r="BL135" s="312"/>
      <c r="BM135" s="312"/>
      <c r="BN135" s="312"/>
      <c r="BO135" s="312"/>
      <c r="BP135" s="312"/>
      <c r="BQ135" s="312"/>
      <c r="BR135" s="312"/>
      <c r="BS135" s="312"/>
      <c r="BT135" s="312"/>
      <c r="BU135" s="312"/>
      <c r="BV135" s="312"/>
      <c r="BW135" s="312"/>
      <c r="BX135" s="312"/>
      <c r="BY135" s="312"/>
    </row>
    <row r="136" spans="1:77" ht="15" customHeight="1" x14ac:dyDescent="0.2">
      <c r="A136" s="823"/>
      <c r="B136" s="823"/>
      <c r="C136" s="823"/>
      <c r="D136" s="823"/>
      <c r="E136" s="823"/>
      <c r="F136" s="823"/>
      <c r="G136" s="823"/>
      <c r="H136" s="823"/>
      <c r="I136" s="823"/>
      <c r="J136" s="823"/>
      <c r="K136" s="823"/>
      <c r="L136" s="823"/>
      <c r="M136" s="823"/>
      <c r="N136" s="823"/>
      <c r="O136" s="823"/>
      <c r="P136" s="823"/>
      <c r="Q136" s="823"/>
      <c r="R136" s="823"/>
      <c r="S136" s="823"/>
      <c r="T136" s="823"/>
      <c r="U136" s="823"/>
      <c r="V136" s="823"/>
      <c r="W136" s="823"/>
      <c r="AY136" s="390"/>
      <c r="AZ136" s="386"/>
      <c r="BA136" s="823"/>
      <c r="BB136" s="312"/>
      <c r="BC136" s="312"/>
      <c r="BD136" s="312"/>
      <c r="BE136" s="312"/>
      <c r="BF136" s="312"/>
      <c r="BG136" s="312"/>
      <c r="BH136" s="312"/>
      <c r="BI136" s="312"/>
      <c r="BJ136" s="312"/>
      <c r="BK136" s="312"/>
      <c r="BL136" s="312"/>
      <c r="BM136" s="312"/>
      <c r="BN136" s="312"/>
      <c r="BO136" s="312"/>
      <c r="BP136" s="312"/>
      <c r="BQ136" s="312"/>
      <c r="BR136" s="312"/>
      <c r="BS136" s="312"/>
      <c r="BT136" s="312"/>
      <c r="BU136" s="312"/>
      <c r="BV136" s="312"/>
      <c r="BW136" s="312"/>
      <c r="BX136" s="312"/>
      <c r="BY136" s="312"/>
    </row>
    <row r="137" spans="1:77" ht="15" customHeight="1" x14ac:dyDescent="0.2">
      <c r="A137" s="823"/>
      <c r="B137" s="823"/>
      <c r="C137" s="823"/>
      <c r="D137" s="823"/>
      <c r="E137" s="823"/>
      <c r="F137" s="823"/>
      <c r="G137" s="823"/>
      <c r="H137" s="823"/>
      <c r="I137" s="823"/>
      <c r="J137" s="823"/>
      <c r="K137" s="823"/>
      <c r="L137" s="823"/>
      <c r="M137" s="823"/>
      <c r="N137" s="823"/>
      <c r="O137" s="823"/>
      <c r="P137" s="823"/>
      <c r="Q137" s="823"/>
      <c r="R137" s="823"/>
      <c r="S137" s="823"/>
      <c r="T137" s="823"/>
      <c r="U137" s="823"/>
      <c r="V137" s="823"/>
      <c r="W137" s="823"/>
      <c r="AY137" s="390"/>
      <c r="AZ137" s="386"/>
      <c r="BA137" s="823"/>
      <c r="BB137" s="312"/>
      <c r="BC137" s="312"/>
      <c r="BD137" s="312"/>
      <c r="BE137" s="312"/>
      <c r="BF137" s="312"/>
      <c r="BG137" s="312"/>
      <c r="BH137" s="312"/>
      <c r="BI137" s="312"/>
      <c r="BJ137" s="312"/>
      <c r="BK137" s="312"/>
      <c r="BL137" s="312"/>
      <c r="BM137" s="312"/>
      <c r="BN137" s="312"/>
      <c r="BO137" s="312"/>
      <c r="BP137" s="312"/>
      <c r="BQ137" s="312"/>
      <c r="BR137" s="312"/>
      <c r="BS137" s="312"/>
      <c r="BT137" s="312"/>
      <c r="BU137" s="312"/>
      <c r="BV137" s="312"/>
      <c r="BW137" s="312"/>
      <c r="BX137" s="312"/>
      <c r="BY137" s="312"/>
    </row>
    <row r="138" spans="1:77" ht="15" customHeight="1" x14ac:dyDescent="0.2">
      <c r="A138" s="823"/>
      <c r="B138" s="823"/>
      <c r="C138" s="823"/>
      <c r="D138" s="823"/>
      <c r="E138" s="823"/>
      <c r="F138" s="823"/>
      <c r="G138" s="823"/>
      <c r="H138" s="823"/>
      <c r="I138" s="823"/>
      <c r="J138" s="823"/>
      <c r="K138" s="823"/>
      <c r="L138" s="823"/>
      <c r="M138" s="823"/>
      <c r="N138" s="823"/>
      <c r="O138" s="823"/>
      <c r="P138" s="823"/>
      <c r="Q138" s="823"/>
      <c r="R138" s="823"/>
      <c r="S138" s="823"/>
      <c r="T138" s="823"/>
      <c r="U138" s="823"/>
      <c r="V138" s="823"/>
      <c r="W138" s="823"/>
      <c r="AY138" s="390"/>
      <c r="AZ138" s="386"/>
      <c r="BA138" s="823"/>
      <c r="BB138" s="312"/>
      <c r="BC138" s="312"/>
      <c r="BD138" s="312"/>
      <c r="BE138" s="312"/>
      <c r="BF138" s="312"/>
      <c r="BG138" s="312"/>
      <c r="BH138" s="312"/>
      <c r="BI138" s="312"/>
      <c r="BJ138" s="312"/>
      <c r="BK138" s="312"/>
      <c r="BL138" s="312"/>
      <c r="BM138" s="312"/>
      <c r="BN138" s="312"/>
      <c r="BO138" s="312"/>
      <c r="BP138" s="312"/>
      <c r="BQ138" s="312"/>
      <c r="BR138" s="312"/>
      <c r="BS138" s="312"/>
      <c r="BT138" s="312"/>
      <c r="BU138" s="312"/>
      <c r="BV138" s="312"/>
      <c r="BW138" s="312"/>
      <c r="BX138" s="312"/>
      <c r="BY138" s="312"/>
    </row>
    <row r="139" spans="1:77" ht="15" customHeight="1" x14ac:dyDescent="0.2">
      <c r="A139" s="823"/>
      <c r="B139" s="823"/>
      <c r="C139" s="823"/>
      <c r="D139" s="823"/>
      <c r="E139" s="823"/>
      <c r="F139" s="823"/>
      <c r="G139" s="823"/>
      <c r="H139" s="823"/>
      <c r="I139" s="823"/>
      <c r="J139" s="823"/>
      <c r="K139" s="823"/>
      <c r="L139" s="823"/>
      <c r="M139" s="823"/>
      <c r="N139" s="823"/>
      <c r="O139" s="823"/>
      <c r="P139" s="823"/>
      <c r="Q139" s="823"/>
      <c r="R139" s="823"/>
      <c r="S139" s="823"/>
      <c r="T139" s="823"/>
      <c r="U139" s="823"/>
      <c r="V139" s="823"/>
      <c r="W139" s="823"/>
      <c r="AY139" s="390"/>
      <c r="AZ139" s="386"/>
      <c r="BA139" s="823"/>
      <c r="BB139" s="312"/>
      <c r="BC139" s="312"/>
      <c r="BD139" s="312"/>
      <c r="BE139" s="312"/>
      <c r="BF139" s="312"/>
      <c r="BG139" s="312"/>
      <c r="BH139" s="312"/>
      <c r="BI139" s="312"/>
      <c r="BJ139" s="312"/>
      <c r="BK139" s="312"/>
      <c r="BL139" s="312"/>
      <c r="BM139" s="312"/>
      <c r="BN139" s="312"/>
      <c r="BO139" s="312"/>
      <c r="BP139" s="312"/>
      <c r="BQ139" s="312"/>
      <c r="BR139" s="312"/>
      <c r="BS139" s="312"/>
      <c r="BT139" s="312"/>
      <c r="BU139" s="312"/>
      <c r="BV139" s="312"/>
      <c r="BW139" s="312"/>
      <c r="BX139" s="312"/>
      <c r="BY139" s="312"/>
    </row>
    <row r="140" spans="1:77" ht="15" customHeight="1" x14ac:dyDescent="0.2">
      <c r="A140" s="823"/>
      <c r="B140" s="823"/>
      <c r="C140" s="823"/>
      <c r="D140" s="823"/>
      <c r="E140" s="823"/>
      <c r="F140" s="823"/>
      <c r="G140" s="823"/>
      <c r="H140" s="823"/>
      <c r="I140" s="823"/>
      <c r="J140" s="823"/>
      <c r="K140" s="823"/>
      <c r="L140" s="823"/>
      <c r="M140" s="823"/>
      <c r="N140" s="823"/>
      <c r="O140" s="823"/>
      <c r="P140" s="823"/>
      <c r="Q140" s="823"/>
      <c r="R140" s="823"/>
      <c r="S140" s="823"/>
      <c r="T140" s="823"/>
      <c r="U140" s="823"/>
      <c r="V140" s="823"/>
      <c r="W140" s="823"/>
      <c r="AY140" s="390"/>
      <c r="AZ140" s="386"/>
      <c r="BA140" s="823"/>
      <c r="BB140" s="312"/>
      <c r="BC140" s="312"/>
      <c r="BD140" s="312"/>
      <c r="BE140" s="312"/>
      <c r="BF140" s="312"/>
      <c r="BG140" s="312"/>
      <c r="BH140" s="312"/>
      <c r="BI140" s="312"/>
      <c r="BJ140" s="312"/>
      <c r="BK140" s="312"/>
      <c r="BL140" s="312"/>
      <c r="BM140" s="312"/>
      <c r="BN140" s="312"/>
      <c r="BO140" s="312"/>
      <c r="BP140" s="312"/>
      <c r="BQ140" s="312"/>
      <c r="BR140" s="312"/>
      <c r="BS140" s="312"/>
      <c r="BT140" s="312"/>
      <c r="BU140" s="312"/>
      <c r="BV140" s="312"/>
      <c r="BW140" s="312"/>
      <c r="BX140" s="312"/>
      <c r="BY140" s="312"/>
    </row>
    <row r="141" spans="1:77" ht="15" customHeight="1" x14ac:dyDescent="0.2">
      <c r="A141" s="823"/>
      <c r="B141" s="823"/>
      <c r="C141" s="823"/>
      <c r="D141" s="823"/>
      <c r="E141" s="823"/>
      <c r="F141" s="823"/>
      <c r="G141" s="823"/>
      <c r="H141" s="823"/>
      <c r="I141" s="823"/>
      <c r="J141" s="823"/>
      <c r="K141" s="823"/>
      <c r="L141" s="823"/>
      <c r="M141" s="823"/>
      <c r="N141" s="823"/>
      <c r="O141" s="823"/>
      <c r="P141" s="823"/>
      <c r="Q141" s="823"/>
      <c r="R141" s="823"/>
      <c r="S141" s="823"/>
      <c r="T141" s="823"/>
      <c r="U141" s="823"/>
      <c r="V141" s="823"/>
      <c r="W141" s="823"/>
      <c r="AY141" s="390"/>
      <c r="AZ141" s="386"/>
      <c r="BA141" s="823"/>
      <c r="BB141" s="312"/>
      <c r="BC141" s="312"/>
      <c r="BD141" s="312"/>
      <c r="BE141" s="312"/>
      <c r="BF141" s="312"/>
      <c r="BG141" s="312"/>
      <c r="BH141" s="312"/>
      <c r="BI141" s="312"/>
      <c r="BJ141" s="312"/>
      <c r="BK141" s="312"/>
      <c r="BL141" s="312"/>
      <c r="BM141" s="312"/>
      <c r="BN141" s="312"/>
      <c r="BO141" s="312"/>
      <c r="BP141" s="312"/>
      <c r="BQ141" s="312"/>
      <c r="BR141" s="312"/>
      <c r="BS141" s="312"/>
      <c r="BT141" s="312"/>
      <c r="BU141" s="312"/>
      <c r="BV141" s="312"/>
      <c r="BW141" s="312"/>
      <c r="BX141" s="312"/>
      <c r="BY141" s="312"/>
    </row>
    <row r="142" spans="1:77" ht="15" customHeight="1" x14ac:dyDescent="0.2">
      <c r="A142" s="823"/>
      <c r="B142" s="823"/>
      <c r="C142" s="823"/>
      <c r="D142" s="823"/>
      <c r="E142" s="823"/>
      <c r="F142" s="823"/>
      <c r="G142" s="823"/>
      <c r="H142" s="823"/>
      <c r="I142" s="823"/>
      <c r="J142" s="823"/>
      <c r="K142" s="823"/>
      <c r="L142" s="823"/>
      <c r="M142" s="823"/>
      <c r="N142" s="823"/>
      <c r="O142" s="823"/>
      <c r="P142" s="823"/>
      <c r="Q142" s="823"/>
      <c r="R142" s="823"/>
      <c r="S142" s="823"/>
      <c r="T142" s="823"/>
      <c r="U142" s="823"/>
      <c r="V142" s="823"/>
      <c r="W142" s="823"/>
      <c r="AY142" s="390"/>
      <c r="AZ142" s="386"/>
      <c r="BA142" s="823"/>
      <c r="BB142" s="312"/>
      <c r="BC142" s="312"/>
      <c r="BD142" s="312"/>
      <c r="BE142" s="312"/>
      <c r="BF142" s="312"/>
      <c r="BG142" s="312"/>
      <c r="BH142" s="312"/>
      <c r="BI142" s="312"/>
      <c r="BJ142" s="312"/>
      <c r="BK142" s="312"/>
      <c r="BL142" s="312"/>
      <c r="BM142" s="312"/>
      <c r="BN142" s="312"/>
      <c r="BO142" s="312"/>
      <c r="BP142" s="312"/>
      <c r="BQ142" s="312"/>
      <c r="BR142" s="312"/>
      <c r="BS142" s="312"/>
      <c r="BT142" s="312"/>
      <c r="BU142" s="312"/>
      <c r="BV142" s="312"/>
      <c r="BW142" s="312"/>
      <c r="BX142" s="312"/>
      <c r="BY142" s="312"/>
    </row>
    <row r="143" spans="1:77" ht="15" customHeight="1" x14ac:dyDescent="0.2">
      <c r="A143" s="823"/>
      <c r="B143" s="823"/>
      <c r="C143" s="823"/>
      <c r="D143" s="823"/>
      <c r="E143" s="823"/>
      <c r="F143" s="823"/>
      <c r="G143" s="823"/>
      <c r="H143" s="823"/>
      <c r="I143" s="823"/>
      <c r="J143" s="823"/>
      <c r="K143" s="823"/>
      <c r="L143" s="823"/>
      <c r="M143" s="823"/>
      <c r="N143" s="823"/>
      <c r="O143" s="823"/>
      <c r="P143" s="823"/>
      <c r="Q143" s="823"/>
      <c r="R143" s="823"/>
      <c r="S143" s="823"/>
      <c r="T143" s="823"/>
      <c r="U143" s="823"/>
      <c r="V143" s="823"/>
      <c r="W143" s="823"/>
      <c r="AY143" s="390"/>
      <c r="AZ143" s="386"/>
      <c r="BA143" s="823"/>
      <c r="BB143" s="312"/>
      <c r="BC143" s="312"/>
      <c r="BD143" s="312"/>
      <c r="BE143" s="312"/>
      <c r="BF143" s="312"/>
      <c r="BG143" s="312"/>
      <c r="BH143" s="312"/>
      <c r="BI143" s="312"/>
      <c r="BJ143" s="312"/>
      <c r="BK143" s="312"/>
      <c r="BL143" s="312"/>
      <c r="BM143" s="312"/>
      <c r="BN143" s="312"/>
      <c r="BO143" s="312"/>
      <c r="BP143" s="312"/>
      <c r="BQ143" s="312"/>
      <c r="BR143" s="312"/>
      <c r="BS143" s="312"/>
      <c r="BT143" s="312"/>
      <c r="BU143" s="312"/>
      <c r="BV143" s="312"/>
      <c r="BW143" s="312"/>
      <c r="BX143" s="312"/>
      <c r="BY143" s="312"/>
    </row>
    <row r="144" spans="1:77" ht="15" customHeight="1" x14ac:dyDescent="0.2">
      <c r="A144" s="823"/>
      <c r="B144" s="823"/>
      <c r="C144" s="823"/>
      <c r="D144" s="823"/>
      <c r="E144" s="823"/>
      <c r="F144" s="823"/>
      <c r="G144" s="823"/>
      <c r="H144" s="823"/>
      <c r="I144" s="823"/>
      <c r="J144" s="823"/>
      <c r="K144" s="823"/>
      <c r="L144" s="823"/>
      <c r="M144" s="823"/>
      <c r="N144" s="823"/>
      <c r="O144" s="823"/>
      <c r="P144" s="823"/>
      <c r="Q144" s="823"/>
      <c r="R144" s="823"/>
      <c r="S144" s="823"/>
      <c r="T144" s="823"/>
      <c r="U144" s="823"/>
      <c r="V144" s="823"/>
      <c r="W144" s="823"/>
      <c r="AY144" s="390"/>
      <c r="AZ144" s="386"/>
      <c r="BA144" s="823"/>
      <c r="BB144" s="312"/>
      <c r="BC144" s="312"/>
      <c r="BD144" s="312"/>
      <c r="BE144" s="312"/>
      <c r="BF144" s="312"/>
      <c r="BG144" s="312"/>
      <c r="BH144" s="312"/>
      <c r="BI144" s="312"/>
      <c r="BJ144" s="312"/>
      <c r="BK144" s="312"/>
      <c r="BL144" s="312"/>
      <c r="BM144" s="312"/>
      <c r="BN144" s="312"/>
      <c r="BO144" s="312"/>
      <c r="BP144" s="312"/>
      <c r="BQ144" s="312"/>
      <c r="BR144" s="312"/>
      <c r="BS144" s="312"/>
      <c r="BT144" s="312"/>
      <c r="BU144" s="312"/>
      <c r="BV144" s="312"/>
      <c r="BW144" s="312"/>
      <c r="BX144" s="312"/>
      <c r="BY144" s="312"/>
    </row>
    <row r="145" spans="1:77" ht="15" customHeight="1" x14ac:dyDescent="0.2">
      <c r="A145" s="823"/>
      <c r="B145" s="823"/>
      <c r="C145" s="823"/>
      <c r="D145" s="823"/>
      <c r="E145" s="823"/>
      <c r="F145" s="823"/>
      <c r="G145" s="823"/>
      <c r="H145" s="823"/>
      <c r="I145" s="823"/>
      <c r="J145" s="823"/>
      <c r="K145" s="823"/>
      <c r="L145" s="823"/>
      <c r="M145" s="823"/>
      <c r="N145" s="823"/>
      <c r="O145" s="823"/>
      <c r="P145" s="823"/>
      <c r="Q145" s="823"/>
      <c r="R145" s="823"/>
      <c r="S145" s="823"/>
      <c r="T145" s="823"/>
      <c r="U145" s="823"/>
      <c r="V145" s="823"/>
      <c r="W145" s="823"/>
      <c r="AY145" s="390"/>
      <c r="AZ145" s="386"/>
      <c r="BA145" s="823"/>
      <c r="BB145" s="312"/>
      <c r="BC145" s="312"/>
      <c r="BD145" s="312"/>
      <c r="BE145" s="312"/>
      <c r="BF145" s="312"/>
      <c r="BG145" s="312"/>
      <c r="BH145" s="312"/>
      <c r="BI145" s="312"/>
      <c r="BJ145" s="312"/>
      <c r="BK145" s="312"/>
      <c r="BL145" s="312"/>
      <c r="BM145" s="312"/>
      <c r="BN145" s="312"/>
      <c r="BO145" s="312"/>
      <c r="BP145" s="312"/>
      <c r="BQ145" s="312"/>
      <c r="BR145" s="312"/>
      <c r="BS145" s="312"/>
      <c r="BT145" s="312"/>
      <c r="BU145" s="312"/>
      <c r="BV145" s="312"/>
      <c r="BW145" s="312"/>
      <c r="BX145" s="312"/>
      <c r="BY145" s="312"/>
    </row>
    <row r="146" spans="1:77" ht="15" customHeight="1" x14ac:dyDescent="0.2">
      <c r="A146" s="823"/>
      <c r="B146" s="823"/>
      <c r="C146" s="823"/>
      <c r="D146" s="823"/>
      <c r="E146" s="823"/>
      <c r="F146" s="823"/>
      <c r="G146" s="823"/>
      <c r="H146" s="823"/>
      <c r="I146" s="823"/>
      <c r="J146" s="823"/>
      <c r="K146" s="823"/>
      <c r="L146" s="823"/>
      <c r="M146" s="823"/>
      <c r="N146" s="823"/>
      <c r="O146" s="823"/>
      <c r="P146" s="823"/>
      <c r="Q146" s="823"/>
      <c r="R146" s="823"/>
      <c r="S146" s="823"/>
      <c r="T146" s="823"/>
      <c r="U146" s="823"/>
      <c r="V146" s="823"/>
      <c r="W146" s="823"/>
      <c r="AY146" s="390"/>
      <c r="AZ146" s="386"/>
      <c r="BA146" s="823"/>
      <c r="BB146" s="312"/>
      <c r="BC146" s="312"/>
      <c r="BD146" s="312"/>
      <c r="BE146" s="312"/>
      <c r="BF146" s="312"/>
      <c r="BG146" s="312"/>
      <c r="BH146" s="312"/>
      <c r="BI146" s="312"/>
      <c r="BJ146" s="312"/>
      <c r="BK146" s="312"/>
      <c r="BL146" s="312"/>
      <c r="BM146" s="312"/>
      <c r="BN146" s="312"/>
      <c r="BO146" s="312"/>
      <c r="BP146" s="312"/>
      <c r="BQ146" s="312"/>
      <c r="BR146" s="312"/>
      <c r="BS146" s="312"/>
      <c r="BT146" s="312"/>
      <c r="BU146" s="312"/>
      <c r="BV146" s="312"/>
      <c r="BW146" s="312"/>
      <c r="BX146" s="312"/>
      <c r="BY146" s="312"/>
    </row>
    <row r="147" spans="1:77" ht="15" customHeight="1" x14ac:dyDescent="0.2">
      <c r="A147" s="823"/>
      <c r="B147" s="823"/>
      <c r="C147" s="823"/>
      <c r="D147" s="823"/>
      <c r="E147" s="823"/>
      <c r="F147" s="823"/>
      <c r="G147" s="823"/>
      <c r="H147" s="823"/>
      <c r="I147" s="823"/>
      <c r="J147" s="823"/>
      <c r="K147" s="823"/>
      <c r="L147" s="823"/>
      <c r="M147" s="823"/>
      <c r="N147" s="823"/>
      <c r="O147" s="823"/>
      <c r="P147" s="823"/>
      <c r="Q147" s="823"/>
      <c r="R147" s="823"/>
      <c r="S147" s="823"/>
      <c r="T147" s="823"/>
      <c r="U147" s="823"/>
      <c r="V147" s="823"/>
      <c r="W147" s="823"/>
      <c r="AY147" s="390"/>
      <c r="AZ147" s="386"/>
      <c r="BA147" s="823"/>
      <c r="BB147" s="312"/>
      <c r="BC147" s="312"/>
      <c r="BD147" s="312"/>
      <c r="BE147" s="312"/>
      <c r="BF147" s="312"/>
      <c r="BG147" s="312"/>
      <c r="BH147" s="312"/>
      <c r="BI147" s="312"/>
      <c r="BJ147" s="312"/>
      <c r="BK147" s="312"/>
      <c r="BL147" s="312"/>
      <c r="BM147" s="312"/>
      <c r="BN147" s="312"/>
      <c r="BO147" s="312"/>
      <c r="BP147" s="312"/>
      <c r="BQ147" s="312"/>
      <c r="BR147" s="312"/>
      <c r="BS147" s="312"/>
      <c r="BT147" s="312"/>
      <c r="BU147" s="312"/>
      <c r="BV147" s="312"/>
      <c r="BW147" s="312"/>
      <c r="BX147" s="312"/>
      <c r="BY147" s="312"/>
    </row>
    <row r="148" spans="1:77" ht="15" customHeight="1" x14ac:dyDescent="0.2">
      <c r="A148" s="823"/>
      <c r="B148" s="823"/>
      <c r="C148" s="823"/>
      <c r="D148" s="823"/>
      <c r="E148" s="823"/>
      <c r="F148" s="823"/>
      <c r="G148" s="823"/>
      <c r="H148" s="823"/>
      <c r="I148" s="823"/>
      <c r="J148" s="823"/>
      <c r="K148" s="823"/>
      <c r="L148" s="823"/>
      <c r="M148" s="823"/>
      <c r="N148" s="823"/>
      <c r="O148" s="823"/>
      <c r="P148" s="823"/>
      <c r="Q148" s="823"/>
      <c r="R148" s="823"/>
      <c r="S148" s="823"/>
      <c r="T148" s="823"/>
      <c r="U148" s="823"/>
      <c r="V148" s="823"/>
      <c r="W148" s="823"/>
      <c r="AY148" s="390"/>
      <c r="AZ148" s="386"/>
      <c r="BA148" s="823"/>
      <c r="BB148" s="312"/>
      <c r="BC148" s="312"/>
      <c r="BD148" s="312"/>
      <c r="BE148" s="312"/>
      <c r="BF148" s="312"/>
      <c r="BG148" s="312"/>
      <c r="BH148" s="312"/>
      <c r="BI148" s="312"/>
      <c r="BJ148" s="312"/>
      <c r="BK148" s="312"/>
      <c r="BL148" s="312"/>
      <c r="BM148" s="312"/>
      <c r="BN148" s="312"/>
      <c r="BO148" s="312"/>
      <c r="BP148" s="312"/>
      <c r="BQ148" s="312"/>
      <c r="BR148" s="312"/>
      <c r="BS148" s="312"/>
      <c r="BT148" s="312"/>
      <c r="BU148" s="312"/>
      <c r="BV148" s="312"/>
      <c r="BW148" s="312"/>
      <c r="BX148" s="312"/>
      <c r="BY148" s="312"/>
    </row>
    <row r="149" spans="1:77" ht="15" customHeight="1" x14ac:dyDescent="0.2">
      <c r="A149" s="823"/>
      <c r="B149" s="823"/>
      <c r="C149" s="823"/>
      <c r="D149" s="823"/>
      <c r="E149" s="823"/>
      <c r="F149" s="823"/>
      <c r="G149" s="823"/>
      <c r="H149" s="823"/>
      <c r="I149" s="823"/>
      <c r="J149" s="823"/>
      <c r="K149" s="823"/>
      <c r="L149" s="823"/>
      <c r="M149" s="823"/>
      <c r="N149" s="823"/>
      <c r="O149" s="823"/>
      <c r="P149" s="823"/>
      <c r="Q149" s="823"/>
      <c r="R149" s="823"/>
      <c r="S149" s="823"/>
      <c r="T149" s="823"/>
      <c r="U149" s="823"/>
      <c r="V149" s="823"/>
      <c r="W149" s="823"/>
      <c r="AY149" s="390"/>
      <c r="AZ149" s="386"/>
      <c r="BA149" s="823"/>
      <c r="BB149" s="312"/>
      <c r="BC149" s="312"/>
      <c r="BD149" s="312"/>
      <c r="BE149" s="312"/>
      <c r="BF149" s="312"/>
      <c r="BG149" s="312"/>
      <c r="BH149" s="312"/>
      <c r="BI149" s="312"/>
      <c r="BJ149" s="312"/>
      <c r="BK149" s="312"/>
      <c r="BL149" s="312"/>
      <c r="BM149" s="312"/>
      <c r="BN149" s="312"/>
      <c r="BO149" s="312"/>
      <c r="BP149" s="312"/>
      <c r="BQ149" s="312"/>
      <c r="BR149" s="312"/>
      <c r="BS149" s="312"/>
      <c r="BT149" s="312"/>
      <c r="BU149" s="312"/>
      <c r="BV149" s="312"/>
      <c r="BW149" s="312"/>
      <c r="BX149" s="312"/>
      <c r="BY149" s="312"/>
    </row>
    <row r="150" spans="1:77" ht="15" customHeight="1" x14ac:dyDescent="0.2">
      <c r="A150" s="823"/>
      <c r="B150" s="823"/>
      <c r="C150" s="823"/>
      <c r="D150" s="823"/>
      <c r="E150" s="823"/>
      <c r="F150" s="823"/>
      <c r="G150" s="823"/>
      <c r="H150" s="823"/>
      <c r="I150" s="823"/>
      <c r="J150" s="823"/>
      <c r="K150" s="823"/>
      <c r="L150" s="823"/>
      <c r="M150" s="823"/>
      <c r="N150" s="823"/>
      <c r="O150" s="823"/>
      <c r="P150" s="823"/>
      <c r="Q150" s="823"/>
      <c r="R150" s="823"/>
      <c r="S150" s="823"/>
      <c r="T150" s="823"/>
      <c r="U150" s="823"/>
      <c r="V150" s="823"/>
      <c r="W150" s="823"/>
      <c r="AY150" s="390"/>
      <c r="AZ150" s="386"/>
      <c r="BA150" s="823"/>
      <c r="BB150" s="312"/>
      <c r="BC150" s="312"/>
      <c r="BD150" s="312"/>
      <c r="BE150" s="312"/>
      <c r="BF150" s="312"/>
      <c r="BG150" s="312"/>
      <c r="BH150" s="312"/>
      <c r="BI150" s="312"/>
      <c r="BJ150" s="312"/>
      <c r="BK150" s="312"/>
      <c r="BL150" s="312"/>
      <c r="BM150" s="312"/>
      <c r="BN150" s="312"/>
      <c r="BO150" s="312"/>
      <c r="BP150" s="312"/>
      <c r="BQ150" s="312"/>
      <c r="BR150" s="312"/>
      <c r="BS150" s="312"/>
      <c r="BT150" s="312"/>
      <c r="BU150" s="312"/>
      <c r="BV150" s="312"/>
      <c r="BW150" s="312"/>
      <c r="BX150" s="312"/>
      <c r="BY150" s="312"/>
    </row>
    <row r="151" spans="1:77" ht="15" customHeight="1" x14ac:dyDescent="0.2">
      <c r="A151" s="823"/>
      <c r="B151" s="823"/>
      <c r="C151" s="823"/>
      <c r="D151" s="823"/>
      <c r="E151" s="823"/>
      <c r="F151" s="823"/>
      <c r="G151" s="823"/>
      <c r="H151" s="823"/>
      <c r="I151" s="823"/>
      <c r="J151" s="823"/>
      <c r="K151" s="823"/>
      <c r="L151" s="823"/>
      <c r="M151" s="823"/>
      <c r="N151" s="823"/>
      <c r="O151" s="823"/>
      <c r="P151" s="823"/>
      <c r="Q151" s="823"/>
      <c r="R151" s="823"/>
      <c r="S151" s="823"/>
      <c r="T151" s="823"/>
      <c r="U151" s="823"/>
      <c r="V151" s="823"/>
      <c r="W151" s="823"/>
      <c r="AY151" s="390"/>
      <c r="AZ151" s="386"/>
      <c r="BA151" s="823"/>
      <c r="BB151" s="312"/>
      <c r="BC151" s="312"/>
      <c r="BD151" s="312"/>
      <c r="BE151" s="312"/>
      <c r="BF151" s="312"/>
      <c r="BG151" s="312"/>
      <c r="BH151" s="312"/>
      <c r="BI151" s="312"/>
      <c r="BJ151" s="312"/>
      <c r="BK151" s="312"/>
      <c r="BL151" s="312"/>
      <c r="BM151" s="312"/>
      <c r="BN151" s="312"/>
      <c r="BO151" s="312"/>
      <c r="BP151" s="312"/>
      <c r="BQ151" s="312"/>
      <c r="BR151" s="312"/>
      <c r="BS151" s="312"/>
      <c r="BT151" s="312"/>
      <c r="BU151" s="312"/>
      <c r="BV151" s="312"/>
      <c r="BW151" s="312"/>
      <c r="BX151" s="312"/>
      <c r="BY151" s="312"/>
    </row>
    <row r="152" spans="1:77" ht="15" customHeight="1" x14ac:dyDescent="0.2">
      <c r="A152" s="823"/>
      <c r="B152" s="823"/>
      <c r="C152" s="823"/>
      <c r="D152" s="823"/>
      <c r="E152" s="823"/>
      <c r="F152" s="823"/>
      <c r="G152" s="823"/>
      <c r="H152" s="823"/>
      <c r="I152" s="823"/>
      <c r="J152" s="823"/>
      <c r="K152" s="823"/>
      <c r="L152" s="823"/>
      <c r="M152" s="823"/>
      <c r="N152" s="823"/>
      <c r="O152" s="823"/>
      <c r="P152" s="823"/>
      <c r="Q152" s="823"/>
      <c r="R152" s="823"/>
      <c r="S152" s="823"/>
      <c r="T152" s="823"/>
      <c r="U152" s="823"/>
      <c r="V152" s="823"/>
      <c r="W152" s="823"/>
      <c r="AY152" s="390"/>
      <c r="AZ152" s="386"/>
      <c r="BA152" s="823"/>
      <c r="BB152" s="312"/>
      <c r="BC152" s="312"/>
      <c r="BD152" s="312"/>
      <c r="BE152" s="312"/>
      <c r="BF152" s="312"/>
      <c r="BG152" s="312"/>
      <c r="BH152" s="312"/>
      <c r="BI152" s="312"/>
      <c r="BJ152" s="312"/>
      <c r="BK152" s="312"/>
      <c r="BL152" s="312"/>
      <c r="BM152" s="312"/>
      <c r="BN152" s="312"/>
      <c r="BO152" s="312"/>
      <c r="BP152" s="312"/>
      <c r="BQ152" s="312"/>
      <c r="BR152" s="312"/>
      <c r="BS152" s="312"/>
      <c r="BT152" s="312"/>
      <c r="BU152" s="312"/>
      <c r="BV152" s="312"/>
      <c r="BW152" s="312"/>
      <c r="BX152" s="312"/>
      <c r="BY152" s="312"/>
    </row>
    <row r="153" spans="1:77" ht="15" customHeight="1" x14ac:dyDescent="0.2">
      <c r="A153" s="823"/>
      <c r="B153" s="823"/>
      <c r="C153" s="823"/>
      <c r="D153" s="823"/>
      <c r="E153" s="823"/>
      <c r="F153" s="823"/>
      <c r="G153" s="823"/>
      <c r="H153" s="823"/>
      <c r="I153" s="823"/>
      <c r="J153" s="823"/>
      <c r="K153" s="823"/>
      <c r="L153" s="823"/>
      <c r="M153" s="823"/>
      <c r="N153" s="823"/>
      <c r="O153" s="823"/>
      <c r="P153" s="823"/>
      <c r="Q153" s="823"/>
      <c r="R153" s="823"/>
      <c r="S153" s="823"/>
      <c r="T153" s="823"/>
      <c r="U153" s="823"/>
      <c r="V153" s="823"/>
      <c r="W153" s="823"/>
      <c r="AY153" s="390"/>
      <c r="AZ153" s="386"/>
      <c r="BA153" s="823"/>
      <c r="BB153" s="312"/>
      <c r="BC153" s="312"/>
      <c r="BD153" s="312"/>
      <c r="BE153" s="312"/>
      <c r="BF153" s="312"/>
      <c r="BG153" s="312"/>
      <c r="BH153" s="312"/>
      <c r="BI153" s="312"/>
      <c r="BJ153" s="312"/>
      <c r="BK153" s="312"/>
      <c r="BL153" s="312"/>
      <c r="BM153" s="312"/>
      <c r="BN153" s="312"/>
      <c r="BO153" s="312"/>
      <c r="BP153" s="312"/>
      <c r="BQ153" s="312"/>
      <c r="BR153" s="312"/>
      <c r="BS153" s="312"/>
      <c r="BT153" s="312"/>
      <c r="BU153" s="312"/>
      <c r="BV153" s="312"/>
      <c r="BW153" s="312"/>
      <c r="BX153" s="312"/>
      <c r="BY153" s="312"/>
    </row>
    <row r="154" spans="1:77" ht="15" customHeight="1" x14ac:dyDescent="0.2">
      <c r="A154" s="823"/>
      <c r="B154" s="823"/>
      <c r="C154" s="823"/>
      <c r="D154" s="823"/>
      <c r="E154" s="823"/>
      <c r="F154" s="823"/>
      <c r="G154" s="823"/>
      <c r="H154" s="823"/>
      <c r="I154" s="823"/>
      <c r="J154" s="823"/>
      <c r="K154" s="823"/>
      <c r="L154" s="823"/>
      <c r="M154" s="823"/>
      <c r="N154" s="823"/>
      <c r="O154" s="823"/>
      <c r="P154" s="823"/>
      <c r="Q154" s="823"/>
      <c r="R154" s="823"/>
      <c r="S154" s="823"/>
      <c r="T154" s="823"/>
      <c r="U154" s="823"/>
      <c r="V154" s="823"/>
      <c r="W154" s="823"/>
      <c r="AY154" s="390"/>
      <c r="AZ154" s="386"/>
      <c r="BA154" s="823"/>
      <c r="BB154" s="312"/>
      <c r="BC154" s="312"/>
      <c r="BD154" s="312"/>
      <c r="BE154" s="312"/>
      <c r="BF154" s="312"/>
      <c r="BG154" s="312"/>
      <c r="BH154" s="312"/>
      <c r="BI154" s="312"/>
      <c r="BJ154" s="312"/>
      <c r="BK154" s="312"/>
      <c r="BL154" s="312"/>
      <c r="BM154" s="312"/>
      <c r="BN154" s="312"/>
      <c r="BO154" s="312"/>
      <c r="BP154" s="312"/>
      <c r="BQ154" s="312"/>
      <c r="BR154" s="312"/>
      <c r="BS154" s="312"/>
      <c r="BT154" s="312"/>
      <c r="BU154" s="312"/>
      <c r="BV154" s="312"/>
      <c r="BW154" s="312"/>
      <c r="BX154" s="312"/>
      <c r="BY154" s="312"/>
    </row>
    <row r="155" spans="1:77" ht="15" customHeight="1" x14ac:dyDescent="0.2">
      <c r="A155" s="823"/>
      <c r="B155" s="823"/>
      <c r="C155" s="823"/>
      <c r="D155" s="823"/>
      <c r="E155" s="823"/>
      <c r="F155" s="823"/>
      <c r="G155" s="823"/>
      <c r="H155" s="823"/>
      <c r="I155" s="823"/>
      <c r="J155" s="823"/>
      <c r="K155" s="823"/>
      <c r="L155" s="823"/>
      <c r="M155" s="823"/>
      <c r="N155" s="823"/>
      <c r="O155" s="823"/>
      <c r="P155" s="823"/>
      <c r="Q155" s="823"/>
      <c r="R155" s="823"/>
      <c r="S155" s="823"/>
      <c r="T155" s="823"/>
      <c r="U155" s="823"/>
      <c r="V155" s="823"/>
      <c r="W155" s="823"/>
      <c r="AY155" s="390"/>
      <c r="AZ155" s="386"/>
      <c r="BA155" s="823"/>
      <c r="BB155" s="312"/>
      <c r="BC155" s="312"/>
      <c r="BD155" s="312"/>
      <c r="BE155" s="312"/>
      <c r="BF155" s="312"/>
      <c r="BG155" s="312"/>
      <c r="BH155" s="312"/>
      <c r="BI155" s="312"/>
      <c r="BJ155" s="312"/>
      <c r="BK155" s="312"/>
      <c r="BL155" s="312"/>
      <c r="BM155" s="312"/>
      <c r="BN155" s="312"/>
      <c r="BO155" s="312"/>
      <c r="BP155" s="312"/>
      <c r="BQ155" s="312"/>
      <c r="BR155" s="312"/>
      <c r="BS155" s="312"/>
      <c r="BT155" s="312"/>
      <c r="BU155" s="312"/>
      <c r="BV155" s="312"/>
      <c r="BW155" s="312"/>
      <c r="BX155" s="312"/>
      <c r="BY155" s="312"/>
    </row>
    <row r="156" spans="1:77" ht="15" customHeight="1" x14ac:dyDescent="0.2">
      <c r="A156" s="823"/>
      <c r="B156" s="823"/>
      <c r="C156" s="823"/>
      <c r="D156" s="823"/>
      <c r="E156" s="823"/>
      <c r="F156" s="823"/>
      <c r="G156" s="823"/>
      <c r="H156" s="823"/>
      <c r="I156" s="823"/>
      <c r="J156" s="823"/>
      <c r="K156" s="823"/>
      <c r="L156" s="823"/>
      <c r="M156" s="823"/>
      <c r="N156" s="823"/>
      <c r="O156" s="823"/>
      <c r="P156" s="823"/>
      <c r="Q156" s="823"/>
      <c r="R156" s="823"/>
      <c r="S156" s="823"/>
      <c r="T156" s="823"/>
      <c r="U156" s="823"/>
      <c r="V156" s="823"/>
      <c r="W156" s="823"/>
      <c r="AY156" s="390"/>
      <c r="AZ156" s="386"/>
      <c r="BA156" s="823"/>
      <c r="BB156" s="312"/>
      <c r="BC156" s="312"/>
      <c r="BD156" s="312"/>
      <c r="BE156" s="312"/>
      <c r="BF156" s="312"/>
      <c r="BG156" s="312"/>
      <c r="BH156" s="312"/>
      <c r="BI156" s="312"/>
      <c r="BJ156" s="312"/>
      <c r="BK156" s="312"/>
      <c r="BL156" s="312"/>
      <c r="BM156" s="312"/>
      <c r="BN156" s="312"/>
      <c r="BO156" s="312"/>
      <c r="BP156" s="312"/>
      <c r="BQ156" s="312"/>
      <c r="BR156" s="312"/>
      <c r="BS156" s="312"/>
      <c r="BT156" s="312"/>
      <c r="BU156" s="312"/>
      <c r="BV156" s="312"/>
      <c r="BW156" s="312"/>
      <c r="BX156" s="312"/>
      <c r="BY156" s="312"/>
    </row>
    <row r="157" spans="1:77" ht="15" customHeight="1" x14ac:dyDescent="0.2">
      <c r="A157" s="823"/>
      <c r="B157" s="823"/>
      <c r="C157" s="823"/>
      <c r="D157" s="823"/>
      <c r="E157" s="823"/>
      <c r="F157" s="823"/>
      <c r="G157" s="823"/>
      <c r="H157" s="823"/>
      <c r="I157" s="823"/>
      <c r="J157" s="823"/>
      <c r="K157" s="823"/>
      <c r="L157" s="823"/>
      <c r="M157" s="823"/>
      <c r="N157" s="823"/>
      <c r="O157" s="823"/>
      <c r="P157" s="823"/>
      <c r="Q157" s="823"/>
      <c r="R157" s="823"/>
      <c r="S157" s="823"/>
      <c r="T157" s="823"/>
      <c r="U157" s="823"/>
      <c r="V157" s="823"/>
      <c r="W157" s="823"/>
      <c r="AY157" s="390"/>
      <c r="AZ157" s="386"/>
      <c r="BA157" s="823"/>
      <c r="BB157" s="312"/>
      <c r="BC157" s="312"/>
      <c r="BD157" s="312"/>
      <c r="BE157" s="312"/>
      <c r="BF157" s="312"/>
      <c r="BG157" s="312"/>
      <c r="BH157" s="312"/>
      <c r="BI157" s="312"/>
      <c r="BJ157" s="312"/>
      <c r="BK157" s="312"/>
      <c r="BL157" s="312"/>
      <c r="BM157" s="312"/>
      <c r="BN157" s="312"/>
      <c r="BO157" s="312"/>
      <c r="BP157" s="312"/>
      <c r="BQ157" s="312"/>
      <c r="BR157" s="312"/>
      <c r="BS157" s="312"/>
      <c r="BT157" s="312"/>
      <c r="BU157" s="312"/>
      <c r="BV157" s="312"/>
      <c r="BW157" s="312"/>
      <c r="BX157" s="312"/>
      <c r="BY157" s="312"/>
    </row>
    <row r="158" spans="1:77" ht="15" customHeight="1" x14ac:dyDescent="0.2">
      <c r="A158" s="823"/>
      <c r="B158" s="823"/>
      <c r="C158" s="823"/>
      <c r="D158" s="823"/>
      <c r="E158" s="823"/>
      <c r="F158" s="823"/>
      <c r="G158" s="823"/>
      <c r="H158" s="823"/>
      <c r="I158" s="823"/>
      <c r="J158" s="823"/>
      <c r="K158" s="823"/>
      <c r="L158" s="823"/>
      <c r="M158" s="823"/>
      <c r="N158" s="823"/>
      <c r="O158" s="823"/>
      <c r="P158" s="823"/>
      <c r="Q158" s="823"/>
      <c r="R158" s="823"/>
      <c r="S158" s="823"/>
      <c r="T158" s="823"/>
      <c r="U158" s="823"/>
      <c r="V158" s="823"/>
      <c r="W158" s="823"/>
      <c r="AY158" s="390"/>
      <c r="AZ158" s="386"/>
      <c r="BA158" s="823"/>
      <c r="BB158" s="312"/>
      <c r="BC158" s="312"/>
      <c r="BD158" s="312"/>
      <c r="BE158" s="312"/>
      <c r="BF158" s="312"/>
      <c r="BG158" s="312"/>
      <c r="BH158" s="312"/>
      <c r="BI158" s="312"/>
      <c r="BJ158" s="312"/>
      <c r="BK158" s="312"/>
      <c r="BL158" s="312"/>
      <c r="BM158" s="312"/>
      <c r="BN158" s="312"/>
      <c r="BO158" s="312"/>
      <c r="BP158" s="312"/>
      <c r="BQ158" s="312"/>
      <c r="BR158" s="312"/>
      <c r="BS158" s="312"/>
      <c r="BT158" s="312"/>
      <c r="BU158" s="312"/>
      <c r="BV158" s="312"/>
      <c r="BW158" s="312"/>
      <c r="BX158" s="312"/>
      <c r="BY158" s="312"/>
    </row>
    <row r="159" spans="1:77" ht="15" customHeight="1" x14ac:dyDescent="0.2">
      <c r="A159" s="823"/>
      <c r="B159" s="823"/>
      <c r="C159" s="823"/>
      <c r="D159" s="823"/>
      <c r="E159" s="823"/>
      <c r="F159" s="823"/>
      <c r="G159" s="823"/>
      <c r="H159" s="823"/>
      <c r="I159" s="823"/>
      <c r="J159" s="823"/>
      <c r="K159" s="823"/>
      <c r="L159" s="823"/>
      <c r="M159" s="823"/>
      <c r="N159" s="823"/>
      <c r="O159" s="823"/>
      <c r="P159" s="823"/>
      <c r="Q159" s="823"/>
      <c r="R159" s="823"/>
      <c r="S159" s="823"/>
      <c r="T159" s="823"/>
      <c r="U159" s="823"/>
      <c r="V159" s="823"/>
      <c r="W159" s="823"/>
      <c r="AY159" s="390"/>
      <c r="AZ159" s="386"/>
      <c r="BA159" s="823"/>
      <c r="BB159" s="312"/>
      <c r="BC159" s="312"/>
      <c r="BD159" s="312"/>
      <c r="BE159" s="312"/>
      <c r="BF159" s="312"/>
      <c r="BG159" s="312"/>
      <c r="BH159" s="312"/>
      <c r="BI159" s="312"/>
      <c r="BJ159" s="312"/>
      <c r="BK159" s="312"/>
      <c r="BL159" s="312"/>
      <c r="BM159" s="312"/>
      <c r="BN159" s="312"/>
      <c r="BO159" s="312"/>
      <c r="BP159" s="312"/>
      <c r="BQ159" s="312"/>
      <c r="BR159" s="312"/>
      <c r="BS159" s="312"/>
      <c r="BT159" s="312"/>
      <c r="BU159" s="312"/>
      <c r="BV159" s="312"/>
      <c r="BW159" s="312"/>
      <c r="BX159" s="312"/>
      <c r="BY159" s="312"/>
    </row>
    <row r="160" spans="1:77" ht="15" customHeight="1" x14ac:dyDescent="0.2">
      <c r="A160" s="823"/>
      <c r="B160" s="823"/>
      <c r="C160" s="823"/>
      <c r="D160" s="823"/>
      <c r="E160" s="823"/>
      <c r="F160" s="823"/>
      <c r="G160" s="823"/>
      <c r="H160" s="823"/>
      <c r="I160" s="823"/>
      <c r="J160" s="823"/>
      <c r="K160" s="823"/>
      <c r="L160" s="823"/>
      <c r="M160" s="823"/>
      <c r="N160" s="823"/>
      <c r="O160" s="823"/>
      <c r="P160" s="823"/>
      <c r="Q160" s="823"/>
      <c r="R160" s="823"/>
      <c r="S160" s="823"/>
      <c r="T160" s="823"/>
      <c r="U160" s="823"/>
      <c r="V160" s="823"/>
      <c r="W160" s="823"/>
      <c r="AY160" s="390"/>
      <c r="AZ160" s="386"/>
      <c r="BA160" s="823"/>
      <c r="BB160" s="312"/>
      <c r="BC160" s="312"/>
      <c r="BD160" s="312"/>
      <c r="BE160" s="312"/>
      <c r="BF160" s="312"/>
      <c r="BG160" s="312"/>
      <c r="BH160" s="312"/>
      <c r="BI160" s="312"/>
      <c r="BJ160" s="312"/>
      <c r="BK160" s="312"/>
      <c r="BL160" s="312"/>
      <c r="BM160" s="312"/>
      <c r="BN160" s="312"/>
      <c r="BO160" s="312"/>
      <c r="BP160" s="312"/>
      <c r="BQ160" s="312"/>
      <c r="BR160" s="312"/>
      <c r="BS160" s="312"/>
      <c r="BT160" s="312"/>
      <c r="BU160" s="312"/>
      <c r="BV160" s="312"/>
      <c r="BW160" s="312"/>
      <c r="BX160" s="312"/>
      <c r="BY160" s="312"/>
    </row>
    <row r="161" spans="1:77" ht="15" customHeight="1" x14ac:dyDescent="0.2">
      <c r="A161" s="823"/>
      <c r="B161" s="823"/>
      <c r="C161" s="823"/>
      <c r="D161" s="823"/>
      <c r="E161" s="823"/>
      <c r="F161" s="823"/>
      <c r="G161" s="823"/>
      <c r="H161" s="823"/>
      <c r="I161" s="823"/>
      <c r="J161" s="823"/>
      <c r="K161" s="823"/>
      <c r="L161" s="823"/>
      <c r="M161" s="823"/>
      <c r="N161" s="823"/>
      <c r="O161" s="823"/>
      <c r="P161" s="823"/>
      <c r="Q161" s="823"/>
      <c r="R161" s="823"/>
      <c r="S161" s="823"/>
      <c r="T161" s="823"/>
      <c r="U161" s="823"/>
      <c r="V161" s="823"/>
      <c r="W161" s="823"/>
      <c r="AY161" s="390"/>
      <c r="AZ161" s="386"/>
      <c r="BA161" s="823"/>
      <c r="BB161" s="312"/>
      <c r="BC161" s="312"/>
      <c r="BD161" s="312"/>
      <c r="BE161" s="312"/>
      <c r="BF161" s="312"/>
      <c r="BG161" s="312"/>
      <c r="BH161" s="312"/>
      <c r="BI161" s="312"/>
      <c r="BJ161" s="312"/>
      <c r="BK161" s="312"/>
      <c r="BL161" s="312"/>
      <c r="BM161" s="312"/>
      <c r="BN161" s="312"/>
      <c r="BO161" s="312"/>
      <c r="BP161" s="312"/>
      <c r="BQ161" s="312"/>
      <c r="BR161" s="312"/>
      <c r="BS161" s="312"/>
      <c r="BT161" s="312"/>
      <c r="BU161" s="312"/>
      <c r="BV161" s="312"/>
      <c r="BW161" s="312"/>
      <c r="BX161" s="312"/>
      <c r="BY161" s="312"/>
    </row>
    <row r="162" spans="1:77" ht="15" customHeight="1" x14ac:dyDescent="0.2">
      <c r="A162" s="823"/>
      <c r="B162" s="823"/>
      <c r="C162" s="823"/>
      <c r="D162" s="823"/>
      <c r="E162" s="823"/>
      <c r="F162" s="823"/>
      <c r="G162" s="823"/>
      <c r="H162" s="823"/>
      <c r="I162" s="823"/>
      <c r="J162" s="823"/>
      <c r="K162" s="823"/>
      <c r="L162" s="823"/>
      <c r="M162" s="823"/>
      <c r="N162" s="823"/>
      <c r="O162" s="823"/>
      <c r="P162" s="823"/>
      <c r="Q162" s="823"/>
      <c r="R162" s="823"/>
      <c r="S162" s="823"/>
      <c r="T162" s="823"/>
      <c r="U162" s="823"/>
      <c r="V162" s="823"/>
      <c r="W162" s="823"/>
      <c r="AY162" s="390"/>
      <c r="AZ162" s="386"/>
      <c r="BA162" s="823"/>
      <c r="BB162" s="312"/>
      <c r="BC162" s="312"/>
      <c r="BD162" s="312"/>
      <c r="BE162" s="312"/>
      <c r="BF162" s="312"/>
      <c r="BG162" s="312"/>
      <c r="BH162" s="312"/>
      <c r="BI162" s="312"/>
      <c r="BJ162" s="312"/>
      <c r="BK162" s="312"/>
      <c r="BL162" s="312"/>
      <c r="BM162" s="312"/>
      <c r="BN162" s="312"/>
      <c r="BO162" s="312"/>
      <c r="BP162" s="312"/>
      <c r="BQ162" s="312"/>
      <c r="BR162" s="312"/>
      <c r="BS162" s="312"/>
      <c r="BT162" s="312"/>
      <c r="BU162" s="312"/>
      <c r="BV162" s="312"/>
      <c r="BW162" s="312"/>
      <c r="BX162" s="312"/>
      <c r="BY162" s="312"/>
    </row>
    <row r="163" spans="1:77" ht="15" customHeight="1" x14ac:dyDescent="0.2">
      <c r="A163" s="823"/>
      <c r="B163" s="823"/>
      <c r="C163" s="823"/>
      <c r="D163" s="823"/>
      <c r="E163" s="823"/>
      <c r="F163" s="823"/>
      <c r="G163" s="823"/>
      <c r="H163" s="823"/>
      <c r="I163" s="823"/>
      <c r="J163" s="823"/>
      <c r="K163" s="823"/>
      <c r="L163" s="823"/>
      <c r="M163" s="823"/>
      <c r="N163" s="823"/>
      <c r="O163" s="823"/>
      <c r="P163" s="823"/>
      <c r="Q163" s="823"/>
      <c r="R163" s="823"/>
      <c r="S163" s="823"/>
      <c r="T163" s="823"/>
      <c r="U163" s="823"/>
      <c r="V163" s="823"/>
      <c r="W163" s="823"/>
      <c r="AY163" s="390"/>
      <c r="AZ163" s="386"/>
      <c r="BA163" s="823"/>
      <c r="BB163" s="312"/>
      <c r="BC163" s="312"/>
      <c r="BD163" s="312"/>
      <c r="BE163" s="312"/>
      <c r="BF163" s="312"/>
      <c r="BG163" s="312"/>
      <c r="BH163" s="312"/>
      <c r="BI163" s="312"/>
      <c r="BJ163" s="312"/>
      <c r="BK163" s="312"/>
      <c r="BL163" s="312"/>
      <c r="BM163" s="312"/>
      <c r="BN163" s="312"/>
      <c r="BO163" s="312"/>
      <c r="BP163" s="312"/>
      <c r="BQ163" s="312"/>
      <c r="BR163" s="312"/>
      <c r="BS163" s="312"/>
      <c r="BT163" s="312"/>
      <c r="BU163" s="312"/>
      <c r="BV163" s="312"/>
      <c r="BW163" s="312"/>
      <c r="BX163" s="312"/>
      <c r="BY163" s="312"/>
    </row>
    <row r="164" spans="1:77" ht="15" customHeight="1" x14ac:dyDescent="0.2">
      <c r="A164" s="823"/>
      <c r="B164" s="823"/>
      <c r="C164" s="823"/>
      <c r="D164" s="823"/>
      <c r="E164" s="823"/>
      <c r="F164" s="823"/>
      <c r="G164" s="823"/>
      <c r="H164" s="823"/>
      <c r="I164" s="823"/>
      <c r="J164" s="823"/>
      <c r="K164" s="823"/>
      <c r="L164" s="823"/>
      <c r="M164" s="823"/>
      <c r="N164" s="823"/>
      <c r="O164" s="823"/>
      <c r="P164" s="823"/>
      <c r="Q164" s="823"/>
      <c r="R164" s="823"/>
      <c r="S164" s="823"/>
      <c r="T164" s="823"/>
      <c r="U164" s="823"/>
      <c r="V164" s="823"/>
      <c r="W164" s="823"/>
      <c r="AY164" s="390"/>
      <c r="AZ164" s="386"/>
      <c r="BA164" s="823"/>
      <c r="BB164" s="312"/>
      <c r="BC164" s="312"/>
      <c r="BD164" s="312"/>
      <c r="BE164" s="312"/>
      <c r="BF164" s="312"/>
      <c r="BG164" s="312"/>
      <c r="BH164" s="312"/>
      <c r="BI164" s="312"/>
      <c r="BJ164" s="312"/>
      <c r="BK164" s="312"/>
      <c r="BL164" s="312"/>
      <c r="BM164" s="312"/>
      <c r="BN164" s="312"/>
      <c r="BO164" s="312"/>
      <c r="BP164" s="312"/>
      <c r="BQ164" s="312"/>
      <c r="BR164" s="312"/>
      <c r="BS164" s="312"/>
      <c r="BT164" s="312"/>
      <c r="BU164" s="312"/>
      <c r="BV164" s="312"/>
      <c r="BW164" s="312"/>
      <c r="BX164" s="312"/>
      <c r="BY164" s="312"/>
    </row>
    <row r="165" spans="1:77" ht="15" customHeight="1" x14ac:dyDescent="0.2">
      <c r="A165" s="823"/>
      <c r="B165" s="823"/>
      <c r="C165" s="823"/>
      <c r="D165" s="823"/>
      <c r="E165" s="823"/>
      <c r="F165" s="823"/>
      <c r="G165" s="823"/>
      <c r="H165" s="823"/>
      <c r="I165" s="823"/>
      <c r="J165" s="823"/>
      <c r="K165" s="823"/>
      <c r="L165" s="823"/>
      <c r="M165" s="823"/>
      <c r="N165" s="823"/>
      <c r="O165" s="823"/>
      <c r="P165" s="823"/>
      <c r="Q165" s="823"/>
      <c r="R165" s="823"/>
      <c r="S165" s="823"/>
      <c r="T165" s="823"/>
      <c r="U165" s="823"/>
      <c r="V165" s="823"/>
      <c r="W165" s="823"/>
      <c r="AY165" s="390"/>
      <c r="AZ165" s="386"/>
      <c r="BA165" s="823"/>
      <c r="BB165" s="312"/>
      <c r="BC165" s="312"/>
      <c r="BD165" s="312"/>
      <c r="BE165" s="312"/>
      <c r="BF165" s="312"/>
      <c r="BG165" s="312"/>
      <c r="BH165" s="312"/>
      <c r="BI165" s="312"/>
      <c r="BJ165" s="312"/>
      <c r="BK165" s="312"/>
      <c r="BL165" s="312"/>
      <c r="BM165" s="312"/>
      <c r="BN165" s="312"/>
      <c r="BO165" s="312"/>
      <c r="BP165" s="312"/>
      <c r="BQ165" s="312"/>
      <c r="BR165" s="312"/>
      <c r="BS165" s="312"/>
      <c r="BT165" s="312"/>
      <c r="BU165" s="312"/>
      <c r="BV165" s="312"/>
      <c r="BW165" s="312"/>
      <c r="BX165" s="312"/>
      <c r="BY165" s="312"/>
    </row>
    <row r="166" spans="1:77" ht="15" customHeight="1" x14ac:dyDescent="0.2">
      <c r="A166" s="823"/>
      <c r="B166" s="823"/>
      <c r="C166" s="823"/>
      <c r="D166" s="823"/>
      <c r="E166" s="823"/>
      <c r="F166" s="823"/>
      <c r="G166" s="823"/>
      <c r="H166" s="823"/>
      <c r="I166" s="823"/>
      <c r="J166" s="823"/>
      <c r="K166" s="823"/>
      <c r="L166" s="823"/>
      <c r="M166" s="823"/>
      <c r="N166" s="823"/>
      <c r="O166" s="823"/>
      <c r="P166" s="823"/>
      <c r="Q166" s="823"/>
      <c r="R166" s="823"/>
      <c r="S166" s="823"/>
      <c r="T166" s="823"/>
      <c r="U166" s="823"/>
      <c r="V166" s="823"/>
      <c r="W166" s="823"/>
      <c r="AY166" s="390"/>
      <c r="AZ166" s="386"/>
      <c r="BA166" s="823"/>
      <c r="BB166" s="312"/>
      <c r="BC166" s="312"/>
      <c r="BD166" s="312"/>
      <c r="BE166" s="312"/>
      <c r="BF166" s="312"/>
      <c r="BG166" s="312"/>
      <c r="BH166" s="312"/>
      <c r="BI166" s="312"/>
      <c r="BJ166" s="312"/>
      <c r="BK166" s="312"/>
      <c r="BL166" s="312"/>
      <c r="BM166" s="312"/>
      <c r="BN166" s="312"/>
      <c r="BO166" s="312"/>
      <c r="BP166" s="312"/>
      <c r="BQ166" s="312"/>
      <c r="BR166" s="312"/>
      <c r="BS166" s="312"/>
      <c r="BT166" s="312"/>
      <c r="BU166" s="312"/>
      <c r="BV166" s="312"/>
      <c r="BW166" s="312"/>
      <c r="BX166" s="312"/>
      <c r="BY166" s="312"/>
    </row>
    <row r="167" spans="1:77" ht="15" customHeight="1" x14ac:dyDescent="0.2">
      <c r="A167" s="823"/>
      <c r="B167" s="823"/>
      <c r="C167" s="823"/>
      <c r="D167" s="823"/>
      <c r="E167" s="823"/>
      <c r="F167" s="823"/>
      <c r="G167" s="823"/>
      <c r="H167" s="823"/>
      <c r="I167" s="823"/>
      <c r="J167" s="823"/>
      <c r="K167" s="823"/>
      <c r="L167" s="823"/>
      <c r="M167" s="823"/>
      <c r="N167" s="823"/>
      <c r="O167" s="823"/>
      <c r="P167" s="823"/>
      <c r="Q167" s="823"/>
      <c r="R167" s="823"/>
      <c r="S167" s="823"/>
      <c r="T167" s="823"/>
      <c r="U167" s="823"/>
      <c r="V167" s="823"/>
      <c r="W167" s="823"/>
      <c r="AY167" s="390"/>
      <c r="AZ167" s="386"/>
      <c r="BA167" s="823"/>
      <c r="BB167" s="312"/>
      <c r="BC167" s="312"/>
      <c r="BD167" s="312"/>
      <c r="BE167" s="312"/>
      <c r="BF167" s="312"/>
      <c r="BG167" s="312"/>
      <c r="BH167" s="312"/>
      <c r="BI167" s="312"/>
      <c r="BJ167" s="312"/>
      <c r="BK167" s="312"/>
      <c r="BL167" s="312"/>
      <c r="BM167" s="312"/>
      <c r="BN167" s="312"/>
      <c r="BO167" s="312"/>
      <c r="BP167" s="312"/>
      <c r="BQ167" s="312"/>
      <c r="BR167" s="312"/>
      <c r="BS167" s="312"/>
      <c r="BT167" s="312"/>
      <c r="BU167" s="312"/>
      <c r="BV167" s="312"/>
      <c r="BW167" s="312"/>
      <c r="BX167" s="312"/>
      <c r="BY167" s="312"/>
    </row>
    <row r="168" spans="1:77" ht="15" customHeight="1" x14ac:dyDescent="0.2">
      <c r="A168" s="823"/>
      <c r="B168" s="823"/>
      <c r="C168" s="823"/>
      <c r="D168" s="823"/>
      <c r="E168" s="823"/>
      <c r="F168" s="823"/>
      <c r="G168" s="823"/>
      <c r="H168" s="823"/>
      <c r="I168" s="823"/>
      <c r="J168" s="823"/>
      <c r="K168" s="823"/>
      <c r="L168" s="823"/>
      <c r="M168" s="823"/>
      <c r="N168" s="823"/>
      <c r="O168" s="823"/>
      <c r="P168" s="823"/>
      <c r="Q168" s="823"/>
      <c r="R168" s="823"/>
      <c r="S168" s="823"/>
      <c r="T168" s="823"/>
      <c r="U168" s="823"/>
      <c r="V168" s="823"/>
      <c r="W168" s="823"/>
      <c r="AY168" s="390"/>
      <c r="AZ168" s="386"/>
      <c r="BA168" s="823"/>
      <c r="BB168" s="312"/>
      <c r="BC168" s="312"/>
      <c r="BD168" s="312"/>
      <c r="BE168" s="312"/>
      <c r="BF168" s="312"/>
      <c r="BG168" s="312"/>
      <c r="BH168" s="312"/>
      <c r="BI168" s="312"/>
      <c r="BJ168" s="312"/>
      <c r="BK168" s="312"/>
      <c r="BL168" s="312"/>
      <c r="BM168" s="312"/>
      <c r="BN168" s="312"/>
      <c r="BO168" s="312"/>
      <c r="BP168" s="312"/>
      <c r="BQ168" s="312"/>
      <c r="BR168" s="312"/>
      <c r="BS168" s="312"/>
      <c r="BT168" s="312"/>
      <c r="BU168" s="312"/>
      <c r="BV168" s="312"/>
      <c r="BW168" s="312"/>
      <c r="BX168" s="312"/>
      <c r="BY168" s="312"/>
    </row>
    <row r="169" spans="1:77" ht="15" customHeight="1" x14ac:dyDescent="0.2">
      <c r="A169" s="823"/>
      <c r="B169" s="823"/>
      <c r="C169" s="823"/>
      <c r="D169" s="823"/>
      <c r="E169" s="823"/>
      <c r="F169" s="823"/>
      <c r="G169" s="823"/>
      <c r="H169" s="823"/>
      <c r="I169" s="823"/>
      <c r="J169" s="823"/>
      <c r="K169" s="823"/>
      <c r="L169" s="823"/>
      <c r="M169" s="823"/>
      <c r="N169" s="823"/>
      <c r="O169" s="823"/>
      <c r="P169" s="823"/>
      <c r="Q169" s="823"/>
      <c r="R169" s="823"/>
      <c r="S169" s="823"/>
      <c r="T169" s="823"/>
      <c r="U169" s="823"/>
      <c r="V169" s="823"/>
      <c r="W169" s="823"/>
      <c r="AY169" s="390"/>
      <c r="AZ169" s="386"/>
      <c r="BA169" s="823"/>
      <c r="BB169" s="312"/>
      <c r="BC169" s="312"/>
      <c r="BD169" s="312"/>
      <c r="BE169" s="312"/>
      <c r="BF169" s="312"/>
      <c r="BG169" s="312"/>
      <c r="BH169" s="312"/>
      <c r="BI169" s="312"/>
      <c r="BJ169" s="312"/>
      <c r="BK169" s="312"/>
      <c r="BL169" s="312"/>
      <c r="BM169" s="312"/>
      <c r="BN169" s="312"/>
      <c r="BO169" s="312"/>
      <c r="BP169" s="312"/>
      <c r="BQ169" s="312"/>
      <c r="BR169" s="312"/>
      <c r="BS169" s="312"/>
      <c r="BT169" s="312"/>
      <c r="BU169" s="312"/>
      <c r="BV169" s="312"/>
      <c r="BW169" s="312"/>
      <c r="BX169" s="312"/>
      <c r="BY169" s="312"/>
    </row>
    <row r="170" spans="1:77" ht="15" customHeight="1" x14ac:dyDescent="0.2">
      <c r="A170" s="823"/>
      <c r="B170" s="823"/>
      <c r="C170" s="823"/>
      <c r="D170" s="823"/>
      <c r="E170" s="823"/>
      <c r="F170" s="823"/>
      <c r="G170" s="823"/>
      <c r="H170" s="823"/>
      <c r="I170" s="823"/>
      <c r="J170" s="823"/>
      <c r="K170" s="823"/>
      <c r="L170" s="823"/>
      <c r="M170" s="823"/>
      <c r="N170" s="823"/>
      <c r="O170" s="823"/>
      <c r="P170" s="823"/>
      <c r="Q170" s="823"/>
      <c r="R170" s="823"/>
      <c r="S170" s="823"/>
      <c r="T170" s="823"/>
      <c r="U170" s="823"/>
      <c r="V170" s="823"/>
      <c r="W170" s="823"/>
      <c r="AY170" s="390"/>
      <c r="AZ170" s="386"/>
      <c r="BA170" s="823"/>
      <c r="BB170" s="312"/>
      <c r="BC170" s="312"/>
      <c r="BD170" s="312"/>
      <c r="BE170" s="312"/>
      <c r="BF170" s="312"/>
      <c r="BG170" s="312"/>
      <c r="BH170" s="312"/>
      <c r="BI170" s="312"/>
      <c r="BJ170" s="312"/>
      <c r="BK170" s="312"/>
      <c r="BL170" s="312"/>
      <c r="BM170" s="312"/>
      <c r="BN170" s="312"/>
      <c r="BO170" s="312"/>
      <c r="BP170" s="312"/>
      <c r="BQ170" s="312"/>
      <c r="BR170" s="312"/>
      <c r="BS170" s="312"/>
      <c r="BT170" s="312"/>
      <c r="BU170" s="312"/>
      <c r="BV170" s="312"/>
      <c r="BW170" s="312"/>
      <c r="BX170" s="312"/>
      <c r="BY170" s="312"/>
    </row>
    <row r="171" spans="1:77" ht="15" customHeight="1" x14ac:dyDescent="0.2">
      <c r="A171" s="823"/>
      <c r="B171" s="823"/>
      <c r="C171" s="823"/>
      <c r="D171" s="823"/>
      <c r="E171" s="823"/>
      <c r="F171" s="823"/>
      <c r="G171" s="823"/>
      <c r="H171" s="823"/>
      <c r="I171" s="823"/>
      <c r="J171" s="823"/>
      <c r="K171" s="823"/>
      <c r="L171" s="823"/>
      <c r="M171" s="823"/>
      <c r="N171" s="823"/>
      <c r="O171" s="823"/>
      <c r="P171" s="823"/>
      <c r="Q171" s="823"/>
      <c r="R171" s="823"/>
      <c r="S171" s="823"/>
      <c r="T171" s="823"/>
      <c r="U171" s="823"/>
      <c r="V171" s="823"/>
      <c r="W171" s="823"/>
      <c r="AY171" s="390"/>
      <c r="AZ171" s="386"/>
      <c r="BA171" s="823"/>
      <c r="BB171" s="312"/>
      <c r="BC171" s="312"/>
      <c r="BD171" s="312"/>
      <c r="BE171" s="312"/>
      <c r="BF171" s="312"/>
      <c r="BG171" s="312"/>
      <c r="BH171" s="312"/>
      <c r="BI171" s="312"/>
      <c r="BJ171" s="312"/>
      <c r="BK171" s="312"/>
      <c r="BL171" s="312"/>
      <c r="BM171" s="312"/>
      <c r="BN171" s="312"/>
      <c r="BO171" s="312"/>
      <c r="BP171" s="312"/>
      <c r="BQ171" s="312"/>
      <c r="BR171" s="312"/>
      <c r="BS171" s="312"/>
      <c r="BT171" s="312"/>
      <c r="BU171" s="312"/>
      <c r="BV171" s="312"/>
      <c r="BW171" s="312"/>
      <c r="BX171" s="312"/>
      <c r="BY171" s="312"/>
    </row>
    <row r="172" spans="1:77" ht="15" customHeight="1" x14ac:dyDescent="0.2">
      <c r="A172" s="823"/>
      <c r="B172" s="823"/>
      <c r="C172" s="823"/>
      <c r="D172" s="823"/>
      <c r="E172" s="823"/>
      <c r="F172" s="823"/>
      <c r="G172" s="823"/>
      <c r="H172" s="823"/>
      <c r="I172" s="823"/>
      <c r="J172" s="823"/>
      <c r="K172" s="823"/>
      <c r="L172" s="823"/>
      <c r="M172" s="823"/>
      <c r="N172" s="823"/>
      <c r="O172" s="823"/>
      <c r="P172" s="823"/>
      <c r="Q172" s="823"/>
      <c r="R172" s="823"/>
      <c r="S172" s="823"/>
      <c r="T172" s="823"/>
      <c r="U172" s="823"/>
      <c r="V172" s="823"/>
      <c r="W172" s="823"/>
      <c r="AY172" s="390"/>
      <c r="AZ172" s="386"/>
      <c r="BA172" s="823"/>
      <c r="BB172" s="312"/>
      <c r="BC172" s="312"/>
      <c r="BD172" s="312"/>
      <c r="BE172" s="312"/>
      <c r="BF172" s="312"/>
      <c r="BG172" s="312"/>
      <c r="BH172" s="312"/>
      <c r="BI172" s="312"/>
      <c r="BJ172" s="312"/>
      <c r="BK172" s="312"/>
      <c r="BL172" s="312"/>
      <c r="BM172" s="312"/>
      <c r="BN172" s="312"/>
      <c r="BO172" s="312"/>
      <c r="BP172" s="312"/>
      <c r="BQ172" s="312"/>
      <c r="BR172" s="312"/>
      <c r="BS172" s="312"/>
      <c r="BT172" s="312"/>
      <c r="BU172" s="312"/>
      <c r="BV172" s="312"/>
      <c r="BW172" s="312"/>
      <c r="BX172" s="312"/>
      <c r="BY172" s="312"/>
    </row>
    <row r="173" spans="1:77" ht="15" customHeight="1" x14ac:dyDescent="0.2">
      <c r="A173" s="823"/>
      <c r="B173" s="823"/>
      <c r="C173" s="823"/>
      <c r="D173" s="823"/>
      <c r="E173" s="823"/>
      <c r="F173" s="823"/>
      <c r="G173" s="823"/>
      <c r="H173" s="823"/>
      <c r="I173" s="823"/>
      <c r="J173" s="823"/>
      <c r="K173" s="823"/>
      <c r="L173" s="823"/>
      <c r="M173" s="823"/>
      <c r="N173" s="823"/>
      <c r="O173" s="823"/>
      <c r="P173" s="823"/>
      <c r="Q173" s="823"/>
      <c r="R173" s="823"/>
      <c r="S173" s="823"/>
      <c r="T173" s="823"/>
      <c r="U173" s="823"/>
      <c r="V173" s="823"/>
      <c r="W173" s="823"/>
      <c r="AY173" s="390"/>
      <c r="AZ173" s="386"/>
      <c r="BA173" s="823"/>
      <c r="BB173" s="312"/>
      <c r="BC173" s="312"/>
      <c r="BD173" s="312"/>
      <c r="BE173" s="312"/>
      <c r="BF173" s="312"/>
      <c r="BG173" s="312"/>
      <c r="BH173" s="312"/>
      <c r="BI173" s="312"/>
      <c r="BJ173" s="312"/>
      <c r="BK173" s="312"/>
      <c r="BL173" s="312"/>
      <c r="BM173" s="312"/>
      <c r="BN173" s="312"/>
      <c r="BO173" s="312"/>
      <c r="BP173" s="312"/>
      <c r="BQ173" s="312"/>
      <c r="BR173" s="312"/>
      <c r="BS173" s="312"/>
      <c r="BT173" s="312"/>
      <c r="BU173" s="312"/>
      <c r="BV173" s="312"/>
      <c r="BW173" s="312"/>
      <c r="BX173" s="312"/>
      <c r="BY173" s="312"/>
    </row>
    <row r="174" spans="1:77" ht="15" customHeight="1" x14ac:dyDescent="0.2">
      <c r="A174" s="823"/>
      <c r="B174" s="823"/>
      <c r="C174" s="823"/>
      <c r="D174" s="823"/>
      <c r="E174" s="823"/>
      <c r="F174" s="823"/>
      <c r="G174" s="823"/>
      <c r="H174" s="823"/>
      <c r="I174" s="823"/>
      <c r="J174" s="823"/>
      <c r="K174" s="823"/>
      <c r="L174" s="823"/>
      <c r="M174" s="823"/>
      <c r="N174" s="823"/>
      <c r="O174" s="823"/>
      <c r="P174" s="823"/>
      <c r="Q174" s="823"/>
      <c r="R174" s="823"/>
      <c r="S174" s="823"/>
      <c r="T174" s="823"/>
      <c r="U174" s="823"/>
      <c r="V174" s="823"/>
      <c r="W174" s="823"/>
      <c r="AY174" s="390"/>
      <c r="AZ174" s="386"/>
      <c r="BA174" s="823"/>
      <c r="BB174" s="312"/>
      <c r="BC174" s="312"/>
      <c r="BD174" s="312"/>
      <c r="BE174" s="312"/>
      <c r="BF174" s="312"/>
      <c r="BG174" s="312"/>
      <c r="BH174" s="312"/>
      <c r="BI174" s="312"/>
      <c r="BJ174" s="312"/>
      <c r="BK174" s="312"/>
      <c r="BL174" s="312"/>
      <c r="BM174" s="312"/>
      <c r="BN174" s="312"/>
      <c r="BO174" s="312"/>
      <c r="BP174" s="312"/>
      <c r="BQ174" s="312"/>
      <c r="BR174" s="312"/>
      <c r="BS174" s="312"/>
      <c r="BT174" s="312"/>
      <c r="BU174" s="312"/>
      <c r="BV174" s="312"/>
      <c r="BW174" s="312"/>
      <c r="BX174" s="312"/>
      <c r="BY174" s="312"/>
    </row>
    <row r="175" spans="1:77" ht="15" customHeight="1" x14ac:dyDescent="0.2">
      <c r="A175" s="823"/>
      <c r="B175" s="823"/>
      <c r="C175" s="823"/>
      <c r="D175" s="823"/>
      <c r="E175" s="823"/>
      <c r="F175" s="823"/>
      <c r="G175" s="823"/>
      <c r="H175" s="823"/>
      <c r="I175" s="823"/>
      <c r="J175" s="823"/>
      <c r="K175" s="823"/>
      <c r="L175" s="823"/>
      <c r="M175" s="823"/>
      <c r="N175" s="823"/>
      <c r="O175" s="823"/>
      <c r="P175" s="823"/>
      <c r="Q175" s="823"/>
      <c r="R175" s="823"/>
      <c r="S175" s="823"/>
      <c r="T175" s="823"/>
      <c r="U175" s="823"/>
      <c r="V175" s="823"/>
      <c r="W175" s="823"/>
      <c r="AY175" s="390"/>
      <c r="AZ175" s="386"/>
      <c r="BA175" s="823"/>
      <c r="BB175" s="312"/>
      <c r="BC175" s="312"/>
      <c r="BD175" s="312"/>
      <c r="BE175" s="312"/>
      <c r="BF175" s="312"/>
      <c r="BG175" s="312"/>
      <c r="BH175" s="312"/>
      <c r="BI175" s="312"/>
      <c r="BJ175" s="312"/>
      <c r="BK175" s="312"/>
      <c r="BL175" s="312"/>
      <c r="BM175" s="312"/>
      <c r="BN175" s="312"/>
      <c r="BO175" s="312"/>
      <c r="BP175" s="312"/>
      <c r="BQ175" s="312"/>
      <c r="BR175" s="312"/>
      <c r="BS175" s="312"/>
      <c r="BT175" s="312"/>
      <c r="BU175" s="312"/>
      <c r="BV175" s="312"/>
      <c r="BW175" s="312"/>
      <c r="BX175" s="312"/>
      <c r="BY175" s="312"/>
    </row>
    <row r="176" spans="1:77" ht="15" customHeight="1" x14ac:dyDescent="0.2">
      <c r="A176" s="823"/>
      <c r="B176" s="823"/>
      <c r="C176" s="823"/>
      <c r="D176" s="823"/>
      <c r="E176" s="823"/>
      <c r="F176" s="823"/>
      <c r="G176" s="823"/>
      <c r="H176" s="823"/>
      <c r="I176" s="823"/>
      <c r="J176" s="823"/>
      <c r="K176" s="823"/>
      <c r="L176" s="823"/>
      <c r="M176" s="823"/>
      <c r="N176" s="823"/>
      <c r="O176" s="823"/>
      <c r="P176" s="823"/>
      <c r="Q176" s="823"/>
      <c r="R176" s="823"/>
      <c r="S176" s="823"/>
      <c r="T176" s="823"/>
      <c r="U176" s="823"/>
      <c r="V176" s="823"/>
      <c r="W176" s="823"/>
      <c r="AY176" s="390"/>
      <c r="AZ176" s="386"/>
      <c r="BA176" s="823"/>
      <c r="BB176" s="312"/>
      <c r="BC176" s="312"/>
      <c r="BD176" s="312"/>
      <c r="BE176" s="312"/>
      <c r="BF176" s="312"/>
      <c r="BG176" s="312"/>
      <c r="BH176" s="312"/>
      <c r="BI176" s="312"/>
      <c r="BJ176" s="312"/>
      <c r="BK176" s="312"/>
      <c r="BL176" s="312"/>
      <c r="BM176" s="312"/>
      <c r="BN176" s="312"/>
      <c r="BO176" s="312"/>
      <c r="BP176" s="312"/>
      <c r="BQ176" s="312"/>
      <c r="BR176" s="312"/>
      <c r="BS176" s="312"/>
      <c r="BT176" s="312"/>
      <c r="BU176" s="312"/>
      <c r="BV176" s="312"/>
      <c r="BW176" s="312"/>
      <c r="BX176" s="312"/>
      <c r="BY176" s="312"/>
    </row>
    <row r="177" spans="1:77" ht="15" customHeight="1" x14ac:dyDescent="0.2">
      <c r="A177" s="823"/>
      <c r="B177" s="823"/>
      <c r="C177" s="823"/>
      <c r="D177" s="823"/>
      <c r="E177" s="823"/>
      <c r="F177" s="823"/>
      <c r="G177" s="823"/>
      <c r="H177" s="823"/>
      <c r="I177" s="823"/>
      <c r="J177" s="823"/>
      <c r="K177" s="823"/>
      <c r="L177" s="823"/>
      <c r="M177" s="823"/>
      <c r="N177" s="823"/>
      <c r="O177" s="823"/>
      <c r="P177" s="823"/>
      <c r="Q177" s="823"/>
      <c r="R177" s="823"/>
      <c r="S177" s="823"/>
      <c r="T177" s="823"/>
      <c r="U177" s="823"/>
      <c r="V177" s="823"/>
      <c r="W177" s="823"/>
      <c r="AY177" s="390"/>
      <c r="AZ177" s="386"/>
      <c r="BA177" s="823"/>
      <c r="BB177" s="312"/>
      <c r="BC177" s="312"/>
      <c r="BD177" s="312"/>
      <c r="BE177" s="312"/>
      <c r="BF177" s="312"/>
      <c r="BG177" s="312"/>
      <c r="BH177" s="312"/>
      <c r="BI177" s="312"/>
      <c r="BJ177" s="312"/>
      <c r="BK177" s="312"/>
      <c r="BL177" s="312"/>
      <c r="BM177" s="312"/>
      <c r="BN177" s="312"/>
      <c r="BO177" s="312"/>
      <c r="BP177" s="312"/>
      <c r="BQ177" s="312"/>
      <c r="BR177" s="312"/>
      <c r="BS177" s="312"/>
      <c r="BT177" s="312"/>
      <c r="BU177" s="312"/>
      <c r="BV177" s="312"/>
      <c r="BW177" s="312"/>
      <c r="BX177" s="312"/>
      <c r="BY177" s="312"/>
    </row>
    <row r="178" spans="1:77" ht="15" customHeight="1" x14ac:dyDescent="0.2">
      <c r="A178" s="823"/>
      <c r="B178" s="823"/>
      <c r="C178" s="823"/>
      <c r="D178" s="823"/>
      <c r="E178" s="823"/>
      <c r="F178" s="823"/>
      <c r="G178" s="823"/>
      <c r="H178" s="823"/>
      <c r="I178" s="823"/>
      <c r="J178" s="823"/>
      <c r="K178" s="823"/>
      <c r="L178" s="823"/>
      <c r="M178" s="823"/>
      <c r="N178" s="823"/>
      <c r="O178" s="823"/>
      <c r="P178" s="823"/>
      <c r="Q178" s="823"/>
      <c r="R178" s="823"/>
      <c r="S178" s="823"/>
      <c r="T178" s="823"/>
      <c r="U178" s="823"/>
      <c r="V178" s="823"/>
      <c r="W178" s="823"/>
      <c r="AY178" s="390"/>
      <c r="AZ178" s="386"/>
      <c r="BA178" s="823"/>
      <c r="BB178" s="312"/>
      <c r="BC178" s="312"/>
      <c r="BD178" s="312"/>
      <c r="BE178" s="312"/>
      <c r="BF178" s="312"/>
      <c r="BG178" s="312"/>
      <c r="BH178" s="312"/>
      <c r="BI178" s="312"/>
      <c r="BJ178" s="312"/>
      <c r="BK178" s="312"/>
      <c r="BL178" s="312"/>
      <c r="BM178" s="312"/>
      <c r="BN178" s="312"/>
      <c r="BO178" s="312"/>
      <c r="BP178" s="312"/>
      <c r="BQ178" s="312"/>
      <c r="BR178" s="312"/>
      <c r="BS178" s="312"/>
      <c r="BT178" s="312"/>
      <c r="BU178" s="312"/>
      <c r="BV178" s="312"/>
      <c r="BW178" s="312"/>
      <c r="BX178" s="312"/>
      <c r="BY178" s="312"/>
    </row>
    <row r="179" spans="1:77" ht="15" customHeight="1" x14ac:dyDescent="0.2">
      <c r="A179" s="823"/>
      <c r="B179" s="823"/>
      <c r="C179" s="823"/>
      <c r="D179" s="823"/>
      <c r="E179" s="823"/>
      <c r="F179" s="823"/>
      <c r="G179" s="823"/>
      <c r="H179" s="823"/>
      <c r="I179" s="823"/>
      <c r="J179" s="823"/>
      <c r="K179" s="823"/>
      <c r="L179" s="823"/>
      <c r="M179" s="823"/>
      <c r="N179" s="823"/>
      <c r="O179" s="823"/>
      <c r="P179" s="823"/>
      <c r="Q179" s="823"/>
      <c r="R179" s="823"/>
      <c r="S179" s="823"/>
      <c r="T179" s="823"/>
      <c r="U179" s="823"/>
      <c r="V179" s="823"/>
      <c r="W179" s="823"/>
      <c r="AY179" s="390"/>
      <c r="AZ179" s="386"/>
      <c r="BA179" s="823"/>
      <c r="BB179" s="312"/>
      <c r="BC179" s="312"/>
      <c r="BD179" s="312"/>
      <c r="BE179" s="312"/>
      <c r="BF179" s="312"/>
      <c r="BG179" s="312"/>
      <c r="BH179" s="312"/>
      <c r="BI179" s="312"/>
      <c r="BJ179" s="312"/>
      <c r="BK179" s="312"/>
      <c r="BL179" s="312"/>
      <c r="BM179" s="312"/>
      <c r="BN179" s="312"/>
      <c r="BO179" s="312"/>
      <c r="BP179" s="312"/>
      <c r="BQ179" s="312"/>
      <c r="BR179" s="312"/>
      <c r="BS179" s="312"/>
      <c r="BT179" s="312"/>
      <c r="BU179" s="312"/>
      <c r="BV179" s="312"/>
      <c r="BW179" s="312"/>
      <c r="BX179" s="312"/>
      <c r="BY179" s="312"/>
    </row>
    <row r="180" spans="1:77" ht="15" customHeight="1" x14ac:dyDescent="0.2">
      <c r="A180" s="823"/>
      <c r="B180" s="823"/>
      <c r="C180" s="823"/>
      <c r="D180" s="823"/>
      <c r="E180" s="823"/>
      <c r="F180" s="823"/>
      <c r="G180" s="823"/>
      <c r="H180" s="823"/>
      <c r="I180" s="823"/>
      <c r="J180" s="823"/>
      <c r="K180" s="823"/>
      <c r="L180" s="823"/>
      <c r="M180" s="823"/>
      <c r="N180" s="823"/>
      <c r="O180" s="823"/>
      <c r="P180" s="823"/>
      <c r="Q180" s="823"/>
      <c r="R180" s="823"/>
      <c r="S180" s="823"/>
      <c r="T180" s="823"/>
      <c r="U180" s="823"/>
      <c r="V180" s="823"/>
      <c r="W180" s="823"/>
      <c r="AY180" s="390"/>
      <c r="AZ180" s="386"/>
      <c r="BA180" s="823"/>
      <c r="BB180" s="312"/>
      <c r="BC180" s="312"/>
      <c r="BD180" s="312"/>
      <c r="BE180" s="312"/>
      <c r="BF180" s="312"/>
      <c r="BG180" s="312"/>
      <c r="BH180" s="312"/>
      <c r="BI180" s="312"/>
      <c r="BJ180" s="312"/>
      <c r="BK180" s="312"/>
      <c r="BL180" s="312"/>
      <c r="BM180" s="312"/>
      <c r="BN180" s="312"/>
      <c r="BO180" s="312"/>
      <c r="BP180" s="312"/>
      <c r="BQ180" s="312"/>
      <c r="BR180" s="312"/>
      <c r="BS180" s="312"/>
      <c r="BT180" s="312"/>
      <c r="BU180" s="312"/>
      <c r="BV180" s="312"/>
      <c r="BW180" s="312"/>
      <c r="BX180" s="312"/>
      <c r="BY180" s="312"/>
    </row>
    <row r="181" spans="1:77" ht="15" customHeight="1" x14ac:dyDescent="0.2">
      <c r="A181" s="823"/>
      <c r="B181" s="823"/>
      <c r="C181" s="823"/>
      <c r="D181" s="823"/>
      <c r="E181" s="823"/>
      <c r="F181" s="823"/>
      <c r="G181" s="823"/>
      <c r="H181" s="823"/>
      <c r="I181" s="823"/>
      <c r="J181" s="823"/>
      <c r="K181" s="823"/>
      <c r="L181" s="823"/>
      <c r="M181" s="823"/>
      <c r="N181" s="823"/>
      <c r="O181" s="823"/>
      <c r="P181" s="823"/>
      <c r="Q181" s="823"/>
      <c r="R181" s="823"/>
      <c r="S181" s="823"/>
      <c r="T181" s="823"/>
      <c r="U181" s="823"/>
      <c r="V181" s="823"/>
      <c r="W181" s="823"/>
      <c r="AY181" s="390"/>
      <c r="AZ181" s="386"/>
      <c r="BA181" s="823"/>
      <c r="BB181" s="312"/>
      <c r="BC181" s="312"/>
      <c r="BD181" s="312"/>
      <c r="BE181" s="312"/>
      <c r="BF181" s="312"/>
      <c r="BG181" s="312"/>
      <c r="BH181" s="312"/>
      <c r="BI181" s="312"/>
      <c r="BJ181" s="312"/>
      <c r="BK181" s="312"/>
      <c r="BL181" s="312"/>
      <c r="BM181" s="312"/>
      <c r="BN181" s="312"/>
      <c r="BO181" s="312"/>
      <c r="BP181" s="312"/>
      <c r="BQ181" s="312"/>
      <c r="BR181" s="312"/>
      <c r="BS181" s="312"/>
      <c r="BT181" s="312"/>
      <c r="BU181" s="312"/>
      <c r="BV181" s="312"/>
      <c r="BW181" s="312"/>
      <c r="BX181" s="312"/>
      <c r="BY181" s="312"/>
    </row>
    <row r="182" spans="1:77" ht="15" customHeight="1" x14ac:dyDescent="0.2">
      <c r="A182" s="823"/>
      <c r="B182" s="823"/>
      <c r="C182" s="823"/>
      <c r="D182" s="823"/>
      <c r="E182" s="823"/>
      <c r="F182" s="823"/>
      <c r="G182" s="823"/>
      <c r="H182" s="823"/>
      <c r="I182" s="823"/>
      <c r="J182" s="823"/>
      <c r="K182" s="823"/>
      <c r="L182" s="823"/>
      <c r="M182" s="823"/>
      <c r="N182" s="823"/>
      <c r="O182" s="823"/>
      <c r="P182" s="823"/>
      <c r="Q182" s="823"/>
      <c r="R182" s="823"/>
      <c r="S182" s="823"/>
      <c r="T182" s="823"/>
      <c r="U182" s="823"/>
      <c r="V182" s="823"/>
      <c r="W182" s="823"/>
      <c r="AY182" s="390"/>
      <c r="AZ182" s="386"/>
      <c r="BA182" s="823"/>
      <c r="BB182" s="312"/>
      <c r="BC182" s="312"/>
      <c r="BD182" s="312"/>
      <c r="BE182" s="312"/>
      <c r="BF182" s="312"/>
      <c r="BG182" s="312"/>
      <c r="BH182" s="312"/>
      <c r="BI182" s="312"/>
      <c r="BJ182" s="312"/>
      <c r="BK182" s="312"/>
      <c r="BL182" s="312"/>
      <c r="BM182" s="312"/>
      <c r="BN182" s="312"/>
      <c r="BO182" s="312"/>
      <c r="BP182" s="312"/>
      <c r="BQ182" s="312"/>
      <c r="BR182" s="312"/>
      <c r="BS182" s="312"/>
      <c r="BT182" s="312"/>
      <c r="BU182" s="312"/>
      <c r="BV182" s="312"/>
      <c r="BW182" s="312"/>
      <c r="BX182" s="312"/>
      <c r="BY182" s="312"/>
    </row>
    <row r="183" spans="1:77" ht="15" customHeight="1" x14ac:dyDescent="0.2">
      <c r="A183" s="823"/>
      <c r="B183" s="823"/>
      <c r="C183" s="823"/>
      <c r="D183" s="823"/>
      <c r="E183" s="823"/>
      <c r="F183" s="823"/>
      <c r="G183" s="823"/>
      <c r="H183" s="823"/>
      <c r="I183" s="823"/>
      <c r="J183" s="823"/>
      <c r="K183" s="823"/>
      <c r="L183" s="823"/>
      <c r="M183" s="823"/>
      <c r="N183" s="823"/>
      <c r="O183" s="823"/>
      <c r="P183" s="823"/>
      <c r="Q183" s="823"/>
      <c r="R183" s="823"/>
      <c r="S183" s="823"/>
      <c r="T183" s="823"/>
      <c r="U183" s="823"/>
      <c r="V183" s="823"/>
      <c r="W183" s="823"/>
      <c r="AY183" s="390"/>
      <c r="AZ183" s="386"/>
      <c r="BA183" s="823"/>
      <c r="BB183" s="312"/>
      <c r="BC183" s="312"/>
      <c r="BD183" s="312"/>
      <c r="BE183" s="312"/>
      <c r="BF183" s="312"/>
      <c r="BG183" s="312"/>
      <c r="BH183" s="312"/>
      <c r="BI183" s="312"/>
      <c r="BJ183" s="312"/>
      <c r="BK183" s="312"/>
      <c r="BL183" s="312"/>
      <c r="BM183" s="312"/>
      <c r="BN183" s="312"/>
      <c r="BO183" s="312"/>
      <c r="BP183" s="312"/>
      <c r="BQ183" s="312"/>
      <c r="BR183" s="312"/>
      <c r="BS183" s="312"/>
      <c r="BT183" s="312"/>
      <c r="BU183" s="312"/>
      <c r="BV183" s="312"/>
      <c r="BW183" s="312"/>
      <c r="BX183" s="312"/>
      <c r="BY183" s="312"/>
    </row>
    <row r="184" spans="1:77" ht="15" customHeight="1" x14ac:dyDescent="0.2">
      <c r="A184" s="823"/>
      <c r="B184" s="823"/>
      <c r="C184" s="823"/>
      <c r="D184" s="823"/>
      <c r="E184" s="823"/>
      <c r="F184" s="823"/>
      <c r="G184" s="823"/>
      <c r="H184" s="823"/>
      <c r="I184" s="823"/>
      <c r="J184" s="823"/>
      <c r="K184" s="823"/>
      <c r="L184" s="823"/>
      <c r="M184" s="823"/>
      <c r="N184" s="823"/>
      <c r="O184" s="823"/>
      <c r="P184" s="823"/>
      <c r="Q184" s="823"/>
      <c r="R184" s="823"/>
      <c r="S184" s="823"/>
      <c r="T184" s="823"/>
      <c r="U184" s="823"/>
      <c r="V184" s="823"/>
      <c r="W184" s="823"/>
      <c r="AY184" s="390"/>
      <c r="AZ184" s="386"/>
      <c r="BA184" s="823"/>
      <c r="BB184" s="312"/>
      <c r="BC184" s="312"/>
      <c r="BD184" s="312"/>
      <c r="BE184" s="312"/>
      <c r="BF184" s="312"/>
      <c r="BG184" s="312"/>
      <c r="BH184" s="312"/>
      <c r="BI184" s="312"/>
      <c r="BJ184" s="312"/>
      <c r="BK184" s="312"/>
      <c r="BL184" s="312"/>
      <c r="BM184" s="312"/>
      <c r="BN184" s="312"/>
      <c r="BO184" s="312"/>
      <c r="BP184" s="312"/>
      <c r="BQ184" s="312"/>
      <c r="BR184" s="312"/>
      <c r="BS184" s="312"/>
      <c r="BT184" s="312"/>
      <c r="BU184" s="312"/>
      <c r="BV184" s="312"/>
      <c r="BW184" s="312"/>
      <c r="BX184" s="312"/>
      <c r="BY184" s="312"/>
    </row>
    <row r="185" spans="1:77" ht="15" customHeight="1" x14ac:dyDescent="0.2">
      <c r="A185" s="823"/>
      <c r="B185" s="823"/>
      <c r="C185" s="823"/>
      <c r="D185" s="823"/>
      <c r="E185" s="823"/>
      <c r="F185" s="823"/>
      <c r="G185" s="823"/>
      <c r="H185" s="823"/>
      <c r="I185" s="823"/>
      <c r="J185" s="823"/>
      <c r="K185" s="823"/>
      <c r="L185" s="823"/>
      <c r="M185" s="823"/>
      <c r="N185" s="823"/>
      <c r="O185" s="823"/>
      <c r="P185" s="823"/>
      <c r="Q185" s="823"/>
      <c r="R185" s="823"/>
      <c r="S185" s="823"/>
      <c r="T185" s="823"/>
      <c r="U185" s="823"/>
      <c r="V185" s="823"/>
      <c r="W185" s="823"/>
      <c r="AY185" s="390"/>
      <c r="AZ185" s="386"/>
      <c r="BA185" s="823"/>
      <c r="BB185" s="312"/>
      <c r="BC185" s="312"/>
      <c r="BD185" s="312"/>
      <c r="BE185" s="312"/>
      <c r="BF185" s="312"/>
      <c r="BG185" s="312"/>
      <c r="BH185" s="312"/>
      <c r="BI185" s="312"/>
      <c r="BJ185" s="312"/>
      <c r="BK185" s="312"/>
      <c r="BL185" s="312"/>
      <c r="BM185" s="312"/>
      <c r="BN185" s="312"/>
      <c r="BO185" s="312"/>
      <c r="BP185" s="312"/>
      <c r="BQ185" s="312"/>
      <c r="BR185" s="312"/>
      <c r="BS185" s="312"/>
      <c r="BT185" s="312"/>
      <c r="BU185" s="312"/>
      <c r="BV185" s="312"/>
      <c r="BW185" s="312"/>
      <c r="BX185" s="312"/>
      <c r="BY185" s="312"/>
    </row>
    <row r="186" spans="1:77" ht="15" customHeight="1" x14ac:dyDescent="0.2">
      <c r="A186" s="823"/>
      <c r="B186" s="823"/>
      <c r="C186" s="823"/>
      <c r="D186" s="823"/>
      <c r="E186" s="823"/>
      <c r="F186" s="823"/>
      <c r="G186" s="823"/>
      <c r="H186" s="823"/>
      <c r="I186" s="823"/>
      <c r="J186" s="823"/>
      <c r="K186" s="823"/>
      <c r="L186" s="823"/>
      <c r="M186" s="823"/>
      <c r="N186" s="823"/>
      <c r="O186" s="823"/>
      <c r="P186" s="823"/>
      <c r="Q186" s="823"/>
      <c r="R186" s="823"/>
      <c r="S186" s="823"/>
      <c r="T186" s="823"/>
      <c r="U186" s="823"/>
      <c r="V186" s="823"/>
      <c r="W186" s="823"/>
      <c r="AY186" s="390"/>
      <c r="AZ186" s="386"/>
      <c r="BA186" s="823"/>
      <c r="BB186" s="312"/>
      <c r="BC186" s="312"/>
      <c r="BD186" s="312"/>
      <c r="BE186" s="312"/>
      <c r="BF186" s="312"/>
      <c r="BG186" s="312"/>
      <c r="BH186" s="312"/>
      <c r="BI186" s="312"/>
      <c r="BJ186" s="312"/>
      <c r="BK186" s="312"/>
      <c r="BL186" s="312"/>
      <c r="BM186" s="312"/>
      <c r="BN186" s="312"/>
      <c r="BO186" s="312"/>
      <c r="BP186" s="312"/>
      <c r="BQ186" s="312"/>
      <c r="BR186" s="312"/>
      <c r="BS186" s="312"/>
      <c r="BT186" s="312"/>
      <c r="BU186" s="312"/>
      <c r="BV186" s="312"/>
      <c r="BW186" s="312"/>
      <c r="BX186" s="312"/>
      <c r="BY186" s="312"/>
    </row>
    <row r="187" spans="1:77" ht="15" customHeight="1" x14ac:dyDescent="0.2">
      <c r="A187" s="823"/>
      <c r="B187" s="823"/>
      <c r="C187" s="823"/>
      <c r="D187" s="823"/>
      <c r="E187" s="823"/>
      <c r="F187" s="823"/>
      <c r="G187" s="823"/>
      <c r="H187" s="823"/>
      <c r="I187" s="823"/>
      <c r="J187" s="823"/>
      <c r="K187" s="823"/>
      <c r="L187" s="823"/>
      <c r="M187" s="823"/>
      <c r="N187" s="823"/>
      <c r="O187" s="823"/>
      <c r="P187" s="823"/>
      <c r="Q187" s="823"/>
      <c r="R187" s="823"/>
      <c r="S187" s="823"/>
      <c r="T187" s="823"/>
      <c r="U187" s="823"/>
      <c r="V187" s="823"/>
      <c r="W187" s="823"/>
      <c r="AY187" s="390"/>
      <c r="AZ187" s="386"/>
      <c r="BA187" s="823"/>
      <c r="BB187" s="312"/>
      <c r="BC187" s="312"/>
      <c r="BD187" s="312"/>
      <c r="BE187" s="312"/>
      <c r="BF187" s="312"/>
      <c r="BG187" s="312"/>
      <c r="BH187" s="312"/>
      <c r="BI187" s="312"/>
      <c r="BJ187" s="312"/>
      <c r="BK187" s="312"/>
      <c r="BL187" s="312"/>
      <c r="BM187" s="312"/>
      <c r="BN187" s="312"/>
      <c r="BO187" s="312"/>
      <c r="BP187" s="312"/>
      <c r="BQ187" s="312"/>
      <c r="BR187" s="312"/>
      <c r="BS187" s="312"/>
      <c r="BT187" s="312"/>
      <c r="BU187" s="312"/>
      <c r="BV187" s="312"/>
      <c r="BW187" s="312"/>
      <c r="BX187" s="312"/>
      <c r="BY187" s="312"/>
    </row>
    <row r="188" spans="1:77" ht="15" customHeight="1" x14ac:dyDescent="0.2">
      <c r="A188" s="823"/>
      <c r="B188" s="823"/>
      <c r="C188" s="823"/>
      <c r="D188" s="823"/>
      <c r="E188" s="823"/>
      <c r="F188" s="823"/>
      <c r="G188" s="823"/>
      <c r="H188" s="823"/>
      <c r="I188" s="823"/>
      <c r="J188" s="823"/>
      <c r="K188" s="823"/>
      <c r="L188" s="823"/>
      <c r="M188" s="823"/>
      <c r="N188" s="823"/>
      <c r="O188" s="823"/>
      <c r="P188" s="823"/>
      <c r="Q188" s="823"/>
      <c r="R188" s="823"/>
      <c r="S188" s="823"/>
      <c r="T188" s="823"/>
      <c r="U188" s="823"/>
      <c r="V188" s="823"/>
      <c r="W188" s="823"/>
      <c r="AY188" s="390"/>
      <c r="AZ188" s="386"/>
      <c r="BA188" s="823"/>
      <c r="BB188" s="312"/>
      <c r="BC188" s="312"/>
      <c r="BD188" s="312"/>
      <c r="BE188" s="312"/>
      <c r="BF188" s="312"/>
      <c r="BG188" s="312"/>
      <c r="BH188" s="312"/>
      <c r="BI188" s="312"/>
      <c r="BJ188" s="312"/>
      <c r="BK188" s="312"/>
      <c r="BL188" s="312"/>
      <c r="BM188" s="312"/>
      <c r="BN188" s="312"/>
      <c r="BO188" s="312"/>
      <c r="BP188" s="312"/>
      <c r="BQ188" s="312"/>
      <c r="BR188" s="312"/>
      <c r="BS188" s="312"/>
      <c r="BT188" s="312"/>
      <c r="BU188" s="312"/>
      <c r="BV188" s="312"/>
      <c r="BW188" s="312"/>
      <c r="BX188" s="312"/>
      <c r="BY188" s="312"/>
    </row>
    <row r="189" spans="1:77" ht="15" customHeight="1" x14ac:dyDescent="0.2">
      <c r="A189" s="823"/>
      <c r="B189" s="823"/>
      <c r="C189" s="823"/>
      <c r="D189" s="823"/>
      <c r="E189" s="823"/>
      <c r="F189" s="823"/>
      <c r="G189" s="823"/>
      <c r="H189" s="823"/>
      <c r="I189" s="823"/>
      <c r="J189" s="823"/>
      <c r="K189" s="823"/>
      <c r="L189" s="823"/>
      <c r="M189" s="823"/>
      <c r="N189" s="823"/>
      <c r="O189" s="823"/>
      <c r="P189" s="823"/>
      <c r="Q189" s="823"/>
      <c r="R189" s="823"/>
      <c r="S189" s="823"/>
      <c r="T189" s="823"/>
      <c r="U189" s="823"/>
      <c r="V189" s="823"/>
      <c r="W189" s="823"/>
      <c r="AY189" s="390"/>
      <c r="AZ189" s="386"/>
      <c r="BA189" s="823"/>
      <c r="BB189" s="312"/>
      <c r="BC189" s="312"/>
      <c r="BD189" s="312"/>
      <c r="BE189" s="312"/>
      <c r="BF189" s="312"/>
      <c r="BG189" s="312"/>
      <c r="BH189" s="312"/>
      <c r="BI189" s="312"/>
      <c r="BJ189" s="312"/>
      <c r="BK189" s="312"/>
      <c r="BL189" s="312"/>
      <c r="BM189" s="312"/>
      <c r="BN189" s="312"/>
      <c r="BO189" s="312"/>
      <c r="BP189" s="312"/>
      <c r="BQ189" s="312"/>
      <c r="BR189" s="312"/>
      <c r="BS189" s="312"/>
      <c r="BT189" s="312"/>
      <c r="BU189" s="312"/>
      <c r="BV189" s="312"/>
      <c r="BW189" s="312"/>
      <c r="BX189" s="312"/>
      <c r="BY189" s="312"/>
    </row>
    <row r="190" spans="1:77" ht="15" customHeight="1" x14ac:dyDescent="0.2">
      <c r="A190" s="823"/>
      <c r="B190" s="823"/>
      <c r="C190" s="823"/>
      <c r="D190" s="823"/>
      <c r="E190" s="823"/>
      <c r="F190" s="823"/>
      <c r="G190" s="823"/>
      <c r="H190" s="823"/>
      <c r="I190" s="823"/>
      <c r="J190" s="823"/>
      <c r="K190" s="823"/>
      <c r="L190" s="823"/>
      <c r="M190" s="823"/>
      <c r="N190" s="823"/>
      <c r="O190" s="823"/>
      <c r="P190" s="823"/>
      <c r="Q190" s="823"/>
      <c r="R190" s="823"/>
      <c r="S190" s="823"/>
      <c r="T190" s="823"/>
      <c r="U190" s="823"/>
      <c r="V190" s="823"/>
      <c r="W190" s="823"/>
      <c r="AY190" s="390"/>
      <c r="AZ190" s="386"/>
      <c r="BA190" s="823"/>
      <c r="BB190" s="312"/>
      <c r="BC190" s="312"/>
      <c r="BD190" s="312"/>
      <c r="BE190" s="312"/>
      <c r="BF190" s="312"/>
      <c r="BG190" s="312"/>
      <c r="BH190" s="312"/>
      <c r="BI190" s="312"/>
      <c r="BJ190" s="312"/>
      <c r="BK190" s="312"/>
      <c r="BL190" s="312"/>
      <c r="BM190" s="312"/>
      <c r="BN190" s="312"/>
      <c r="BO190" s="312"/>
      <c r="BP190" s="312"/>
      <c r="BQ190" s="312"/>
      <c r="BR190" s="312"/>
      <c r="BS190" s="312"/>
      <c r="BT190" s="312"/>
      <c r="BU190" s="312"/>
      <c r="BV190" s="312"/>
      <c r="BW190" s="312"/>
      <c r="BX190" s="312"/>
      <c r="BY190" s="312"/>
    </row>
    <row r="191" spans="1:77" ht="15" customHeight="1" x14ac:dyDescent="0.2">
      <c r="A191" s="823"/>
      <c r="B191" s="823"/>
      <c r="C191" s="823"/>
      <c r="D191" s="823"/>
      <c r="E191" s="823"/>
      <c r="F191" s="823"/>
      <c r="G191" s="823"/>
      <c r="H191" s="823"/>
      <c r="I191" s="823"/>
      <c r="J191" s="823"/>
      <c r="K191" s="823"/>
      <c r="L191" s="823"/>
      <c r="M191" s="823"/>
      <c r="N191" s="823"/>
      <c r="O191" s="823"/>
      <c r="P191" s="823"/>
      <c r="Q191" s="823"/>
      <c r="R191" s="823"/>
      <c r="S191" s="823"/>
      <c r="T191" s="823"/>
      <c r="U191" s="823"/>
      <c r="V191" s="823"/>
      <c r="W191" s="823"/>
      <c r="AY191" s="390"/>
      <c r="AZ191" s="386"/>
      <c r="BA191" s="823"/>
      <c r="BB191" s="312"/>
      <c r="BC191" s="312"/>
      <c r="BD191" s="312"/>
      <c r="BE191" s="312"/>
      <c r="BF191" s="312"/>
      <c r="BG191" s="312"/>
      <c r="BH191" s="312"/>
      <c r="BI191" s="312"/>
      <c r="BJ191" s="312"/>
      <c r="BK191" s="312"/>
      <c r="BL191" s="312"/>
      <c r="BM191" s="312"/>
      <c r="BN191" s="312"/>
      <c r="BO191" s="312"/>
      <c r="BP191" s="312"/>
      <c r="BQ191" s="312"/>
      <c r="BR191" s="312"/>
      <c r="BS191" s="312"/>
      <c r="BT191" s="312"/>
      <c r="BU191" s="312"/>
      <c r="BV191" s="312"/>
      <c r="BW191" s="312"/>
      <c r="BX191" s="312"/>
      <c r="BY191" s="312"/>
    </row>
    <row r="192" spans="1:77" ht="15" customHeight="1" x14ac:dyDescent="0.2">
      <c r="A192" s="823"/>
      <c r="B192" s="823"/>
      <c r="C192" s="823"/>
      <c r="D192" s="823"/>
      <c r="E192" s="823"/>
      <c r="F192" s="823"/>
      <c r="G192" s="823"/>
      <c r="H192" s="823"/>
      <c r="I192" s="823"/>
      <c r="J192" s="823"/>
      <c r="K192" s="823"/>
      <c r="L192" s="823"/>
      <c r="M192" s="823"/>
      <c r="N192" s="823"/>
      <c r="O192" s="823"/>
      <c r="P192" s="823"/>
      <c r="Q192" s="823"/>
      <c r="R192" s="823"/>
      <c r="S192" s="823"/>
      <c r="T192" s="823"/>
      <c r="U192" s="823"/>
      <c r="V192" s="823"/>
      <c r="W192" s="823"/>
      <c r="AY192" s="390"/>
      <c r="AZ192" s="386"/>
      <c r="BA192" s="823"/>
      <c r="BB192" s="312"/>
      <c r="BC192" s="312"/>
      <c r="BD192" s="312"/>
      <c r="BE192" s="312"/>
      <c r="BF192" s="312"/>
      <c r="BG192" s="312"/>
      <c r="BH192" s="312"/>
      <c r="BI192" s="312"/>
      <c r="BJ192" s="312"/>
      <c r="BK192" s="312"/>
      <c r="BL192" s="312"/>
      <c r="BM192" s="312"/>
      <c r="BN192" s="312"/>
      <c r="BO192" s="312"/>
      <c r="BP192" s="312"/>
      <c r="BQ192" s="312"/>
      <c r="BR192" s="312"/>
      <c r="BS192" s="312"/>
      <c r="BT192" s="312"/>
      <c r="BU192" s="312"/>
      <c r="BV192" s="312"/>
      <c r="BW192" s="312"/>
      <c r="BX192" s="312"/>
      <c r="BY192" s="312"/>
    </row>
    <row r="193" spans="1:77" ht="15" customHeight="1" x14ac:dyDescent="0.2">
      <c r="A193" s="823"/>
      <c r="B193" s="823"/>
      <c r="C193" s="823"/>
      <c r="D193" s="823"/>
      <c r="E193" s="823"/>
      <c r="F193" s="823"/>
      <c r="G193" s="823"/>
      <c r="H193" s="823"/>
      <c r="I193" s="823"/>
      <c r="J193" s="823"/>
      <c r="K193" s="823"/>
      <c r="L193" s="823"/>
      <c r="M193" s="823"/>
      <c r="N193" s="823"/>
      <c r="O193" s="823"/>
      <c r="P193" s="823"/>
      <c r="Q193" s="823"/>
      <c r="R193" s="823"/>
      <c r="S193" s="823"/>
      <c r="T193" s="823"/>
      <c r="U193" s="823"/>
      <c r="V193" s="823"/>
      <c r="W193" s="823"/>
      <c r="AY193" s="390"/>
      <c r="AZ193" s="386"/>
      <c r="BA193" s="823"/>
      <c r="BB193" s="312"/>
      <c r="BC193" s="312"/>
      <c r="BD193" s="312"/>
      <c r="BE193" s="312"/>
      <c r="BF193" s="312"/>
      <c r="BG193" s="312"/>
      <c r="BH193" s="312"/>
      <c r="BI193" s="312"/>
      <c r="BJ193" s="312"/>
      <c r="BK193" s="312"/>
      <c r="BL193" s="312"/>
      <c r="BM193" s="312"/>
      <c r="BN193" s="312"/>
      <c r="BO193" s="312"/>
      <c r="BP193" s="312"/>
      <c r="BQ193" s="312"/>
      <c r="BR193" s="312"/>
      <c r="BS193" s="312"/>
      <c r="BT193" s="312"/>
      <c r="BU193" s="312"/>
      <c r="BV193" s="312"/>
      <c r="BW193" s="312"/>
      <c r="BX193" s="312"/>
      <c r="BY193" s="312"/>
    </row>
    <row r="194" spans="1:77" ht="15" customHeight="1" x14ac:dyDescent="0.2">
      <c r="A194" s="823"/>
      <c r="B194" s="823"/>
      <c r="C194" s="823"/>
      <c r="D194" s="823"/>
      <c r="E194" s="823"/>
      <c r="F194" s="823"/>
      <c r="G194" s="823"/>
      <c r="H194" s="823"/>
      <c r="I194" s="823"/>
      <c r="J194" s="823"/>
      <c r="K194" s="823"/>
      <c r="L194" s="823"/>
      <c r="M194" s="823"/>
      <c r="N194" s="823"/>
      <c r="O194" s="823"/>
      <c r="P194" s="823"/>
      <c r="Q194" s="823"/>
      <c r="R194" s="823"/>
      <c r="S194" s="823"/>
      <c r="T194" s="823"/>
      <c r="U194" s="823"/>
      <c r="V194" s="823"/>
      <c r="W194" s="823"/>
      <c r="AY194" s="390"/>
      <c r="AZ194" s="386"/>
      <c r="BA194" s="823"/>
      <c r="BB194" s="312"/>
      <c r="BC194" s="312"/>
      <c r="BD194" s="312"/>
      <c r="BE194" s="312"/>
      <c r="BF194" s="312"/>
      <c r="BG194" s="312"/>
      <c r="BH194" s="312"/>
      <c r="BI194" s="312"/>
      <c r="BJ194" s="312"/>
      <c r="BK194" s="312"/>
      <c r="BL194" s="312"/>
      <c r="BM194" s="312"/>
      <c r="BN194" s="312"/>
      <c r="BO194" s="312"/>
      <c r="BP194" s="312"/>
      <c r="BQ194" s="312"/>
      <c r="BR194" s="312"/>
      <c r="BS194" s="312"/>
      <c r="BT194" s="312"/>
      <c r="BU194" s="312"/>
      <c r="BV194" s="312"/>
      <c r="BW194" s="312"/>
      <c r="BX194" s="312"/>
      <c r="BY194" s="312"/>
    </row>
    <row r="195" spans="1:77" ht="15" customHeight="1" x14ac:dyDescent="0.2">
      <c r="A195" s="823"/>
      <c r="B195" s="823"/>
      <c r="C195" s="823"/>
      <c r="D195" s="823"/>
      <c r="E195" s="823"/>
      <c r="F195" s="823"/>
      <c r="G195" s="823"/>
      <c r="H195" s="823"/>
      <c r="I195" s="823"/>
      <c r="J195" s="823"/>
      <c r="K195" s="823"/>
      <c r="L195" s="823"/>
      <c r="M195" s="823"/>
      <c r="N195" s="823"/>
      <c r="O195" s="823"/>
      <c r="P195" s="823"/>
      <c r="Q195" s="823"/>
      <c r="R195" s="823"/>
      <c r="S195" s="823"/>
      <c r="T195" s="823"/>
      <c r="U195" s="823"/>
      <c r="V195" s="823"/>
      <c r="W195" s="823"/>
      <c r="AY195" s="390"/>
      <c r="AZ195" s="386"/>
      <c r="BA195" s="823"/>
      <c r="BB195" s="312"/>
      <c r="BC195" s="312"/>
      <c r="BD195" s="312"/>
      <c r="BE195" s="312"/>
      <c r="BF195" s="312"/>
      <c r="BG195" s="312"/>
      <c r="BH195" s="312"/>
      <c r="BI195" s="312"/>
      <c r="BJ195" s="312"/>
      <c r="BK195" s="312"/>
      <c r="BL195" s="312"/>
      <c r="BM195" s="312"/>
      <c r="BN195" s="312"/>
      <c r="BO195" s="312"/>
      <c r="BP195" s="312"/>
      <c r="BQ195" s="312"/>
      <c r="BR195" s="312"/>
      <c r="BS195" s="312"/>
      <c r="BT195" s="312"/>
      <c r="BU195" s="312"/>
      <c r="BV195" s="312"/>
      <c r="BW195" s="312"/>
      <c r="BX195" s="312"/>
      <c r="BY195" s="312"/>
    </row>
    <row r="196" spans="1:77" ht="15" customHeight="1" x14ac:dyDescent="0.2">
      <c r="A196" s="823"/>
      <c r="B196" s="823"/>
      <c r="C196" s="823"/>
      <c r="D196" s="823"/>
      <c r="E196" s="823"/>
      <c r="F196" s="823"/>
      <c r="G196" s="823"/>
      <c r="H196" s="823"/>
      <c r="I196" s="823"/>
      <c r="J196" s="823"/>
      <c r="K196" s="823"/>
      <c r="L196" s="823"/>
      <c r="M196" s="823"/>
      <c r="N196" s="823"/>
      <c r="O196" s="823"/>
      <c r="P196" s="823"/>
      <c r="Q196" s="823"/>
      <c r="R196" s="823"/>
      <c r="S196" s="823"/>
      <c r="T196" s="823"/>
      <c r="U196" s="823"/>
      <c r="V196" s="823"/>
      <c r="W196" s="823"/>
      <c r="AY196" s="390"/>
      <c r="AZ196" s="386"/>
      <c r="BA196" s="823"/>
      <c r="BB196" s="312"/>
      <c r="BC196" s="312"/>
      <c r="BD196" s="312"/>
      <c r="BE196" s="312"/>
      <c r="BF196" s="312"/>
      <c r="BG196" s="312"/>
      <c r="BH196" s="312"/>
      <c r="BI196" s="312"/>
      <c r="BJ196" s="312"/>
      <c r="BK196" s="312"/>
      <c r="BL196" s="312"/>
      <c r="BM196" s="312"/>
      <c r="BN196" s="312"/>
      <c r="BO196" s="312"/>
      <c r="BP196" s="312"/>
      <c r="BQ196" s="312"/>
      <c r="BR196" s="312"/>
      <c r="BS196" s="312"/>
      <c r="BT196" s="312"/>
      <c r="BU196" s="312"/>
      <c r="BV196" s="312"/>
      <c r="BW196" s="312"/>
      <c r="BX196" s="312"/>
      <c r="BY196" s="312"/>
    </row>
    <row r="197" spans="1:77" ht="15" customHeight="1" x14ac:dyDescent="0.2">
      <c r="A197" s="823"/>
      <c r="B197" s="823"/>
      <c r="C197" s="823"/>
      <c r="D197" s="823"/>
      <c r="E197" s="823"/>
      <c r="F197" s="823"/>
      <c r="G197" s="823"/>
      <c r="H197" s="823"/>
      <c r="I197" s="823"/>
      <c r="J197" s="823"/>
      <c r="K197" s="823"/>
      <c r="L197" s="823"/>
      <c r="M197" s="823"/>
      <c r="N197" s="823"/>
      <c r="O197" s="823"/>
      <c r="P197" s="823"/>
      <c r="Q197" s="823"/>
      <c r="R197" s="823"/>
      <c r="S197" s="823"/>
      <c r="T197" s="823"/>
      <c r="U197" s="823"/>
      <c r="V197" s="823"/>
      <c r="W197" s="823"/>
      <c r="AY197" s="390"/>
      <c r="AZ197" s="386"/>
      <c r="BA197" s="823"/>
      <c r="BB197" s="312"/>
      <c r="BC197" s="312"/>
      <c r="BD197" s="312"/>
      <c r="BE197" s="312"/>
      <c r="BF197" s="312"/>
      <c r="BG197" s="312"/>
      <c r="BH197" s="312"/>
      <c r="BI197" s="312"/>
      <c r="BJ197" s="312"/>
      <c r="BK197" s="312"/>
      <c r="BL197" s="312"/>
      <c r="BM197" s="312"/>
      <c r="BN197" s="312"/>
      <c r="BO197" s="312"/>
      <c r="BP197" s="312"/>
      <c r="BQ197" s="312"/>
      <c r="BR197" s="312"/>
      <c r="BS197" s="312"/>
      <c r="BT197" s="312"/>
      <c r="BU197" s="312"/>
      <c r="BV197" s="312"/>
      <c r="BW197" s="312"/>
      <c r="BX197" s="312"/>
      <c r="BY197" s="312"/>
    </row>
    <row r="198" spans="1:77" ht="15" customHeight="1" x14ac:dyDescent="0.2">
      <c r="A198" s="823"/>
      <c r="B198" s="823"/>
      <c r="C198" s="823"/>
      <c r="D198" s="823"/>
      <c r="E198" s="823"/>
      <c r="F198" s="823"/>
      <c r="G198" s="823"/>
      <c r="H198" s="823"/>
      <c r="I198" s="823"/>
      <c r="J198" s="823"/>
      <c r="K198" s="823"/>
      <c r="L198" s="823"/>
      <c r="M198" s="823"/>
      <c r="N198" s="823"/>
      <c r="O198" s="823"/>
      <c r="P198" s="823"/>
      <c r="Q198" s="823"/>
      <c r="R198" s="823"/>
      <c r="S198" s="823"/>
      <c r="T198" s="823"/>
      <c r="U198" s="823"/>
      <c r="V198" s="823"/>
      <c r="W198" s="823"/>
      <c r="AY198" s="390"/>
      <c r="AZ198" s="386"/>
      <c r="BA198" s="823"/>
      <c r="BB198" s="312"/>
      <c r="BC198" s="312"/>
      <c r="BD198" s="312"/>
      <c r="BE198" s="312"/>
      <c r="BF198" s="312"/>
      <c r="BG198" s="312"/>
      <c r="BH198" s="312"/>
      <c r="BI198" s="312"/>
      <c r="BJ198" s="312"/>
      <c r="BK198" s="312"/>
      <c r="BL198" s="312"/>
      <c r="BM198" s="312"/>
      <c r="BN198" s="312"/>
      <c r="BO198" s="312"/>
      <c r="BP198" s="312"/>
      <c r="BQ198" s="312"/>
      <c r="BR198" s="312"/>
      <c r="BS198" s="312"/>
      <c r="BT198" s="312"/>
      <c r="BU198" s="312"/>
      <c r="BV198" s="312"/>
      <c r="BW198" s="312"/>
      <c r="BX198" s="312"/>
      <c r="BY198" s="312"/>
    </row>
    <row r="199" spans="1:77" ht="15" customHeight="1" x14ac:dyDescent="0.2">
      <c r="A199" s="823"/>
      <c r="B199" s="823"/>
      <c r="C199" s="823"/>
      <c r="D199" s="823"/>
      <c r="E199" s="823"/>
      <c r="F199" s="823"/>
      <c r="G199" s="823"/>
      <c r="H199" s="823"/>
      <c r="I199" s="823"/>
      <c r="J199" s="823"/>
      <c r="K199" s="823"/>
      <c r="L199" s="823"/>
      <c r="M199" s="823"/>
      <c r="N199" s="823"/>
      <c r="O199" s="823"/>
      <c r="P199" s="823"/>
      <c r="Q199" s="823"/>
      <c r="R199" s="823"/>
      <c r="S199" s="823"/>
      <c r="T199" s="823"/>
      <c r="U199" s="823"/>
      <c r="V199" s="823"/>
      <c r="W199" s="823"/>
      <c r="AY199" s="390"/>
      <c r="AZ199" s="386"/>
      <c r="BA199" s="823"/>
      <c r="BB199" s="312"/>
      <c r="BC199" s="312"/>
      <c r="BD199" s="312"/>
      <c r="BE199" s="312"/>
      <c r="BF199" s="312"/>
      <c r="BG199" s="312"/>
      <c r="BH199" s="312"/>
      <c r="BI199" s="312"/>
      <c r="BJ199" s="312"/>
      <c r="BK199" s="312"/>
      <c r="BL199" s="312"/>
      <c r="BM199" s="312"/>
      <c r="BN199" s="312"/>
      <c r="BO199" s="312"/>
      <c r="BP199" s="312"/>
      <c r="BQ199" s="312"/>
      <c r="BR199" s="312"/>
      <c r="BS199" s="312"/>
      <c r="BT199" s="312"/>
      <c r="BU199" s="312"/>
      <c r="BV199" s="312"/>
      <c r="BW199" s="312"/>
      <c r="BX199" s="312"/>
      <c r="BY199" s="312"/>
    </row>
    <row r="200" spans="1:77" ht="15" customHeight="1" x14ac:dyDescent="0.2">
      <c r="A200" s="823"/>
      <c r="B200" s="823"/>
      <c r="C200" s="823"/>
      <c r="D200" s="823"/>
      <c r="E200" s="823"/>
      <c r="F200" s="823"/>
      <c r="G200" s="823"/>
      <c r="H200" s="823"/>
      <c r="I200" s="823"/>
      <c r="J200" s="823"/>
      <c r="K200" s="823"/>
      <c r="L200" s="823"/>
      <c r="M200" s="823"/>
      <c r="N200" s="823"/>
      <c r="O200" s="823"/>
      <c r="P200" s="823"/>
      <c r="Q200" s="823"/>
      <c r="R200" s="823"/>
      <c r="S200" s="823"/>
      <c r="T200" s="823"/>
      <c r="U200" s="823"/>
      <c r="V200" s="823"/>
      <c r="W200" s="823"/>
      <c r="AY200" s="390"/>
      <c r="AZ200" s="386"/>
      <c r="BA200" s="823"/>
      <c r="BB200" s="312"/>
      <c r="BC200" s="312"/>
      <c r="BD200" s="312"/>
      <c r="BE200" s="312"/>
      <c r="BF200" s="312"/>
      <c r="BG200" s="312"/>
      <c r="BH200" s="312"/>
      <c r="BI200" s="312"/>
      <c r="BJ200" s="312"/>
      <c r="BK200" s="312"/>
      <c r="BL200" s="312"/>
      <c r="BM200" s="312"/>
      <c r="BN200" s="312"/>
      <c r="BO200" s="312"/>
      <c r="BP200" s="312"/>
      <c r="BQ200" s="312"/>
      <c r="BR200" s="312"/>
      <c r="BS200" s="312"/>
      <c r="BT200" s="312"/>
      <c r="BU200" s="312"/>
      <c r="BV200" s="312"/>
      <c r="BW200" s="312"/>
      <c r="BX200" s="312"/>
      <c r="BY200" s="312"/>
    </row>
    <row r="201" spans="1:77" ht="15" customHeight="1" x14ac:dyDescent="0.2">
      <c r="A201" s="823"/>
      <c r="B201" s="823"/>
      <c r="C201" s="823"/>
      <c r="D201" s="823"/>
      <c r="E201" s="823"/>
      <c r="F201" s="823"/>
      <c r="G201" s="823"/>
      <c r="H201" s="823"/>
      <c r="I201" s="823"/>
      <c r="J201" s="823"/>
      <c r="K201" s="823"/>
      <c r="L201" s="823"/>
      <c r="M201" s="823"/>
      <c r="N201" s="823"/>
      <c r="O201" s="823"/>
      <c r="P201" s="823"/>
      <c r="Q201" s="823"/>
      <c r="R201" s="823"/>
      <c r="S201" s="823"/>
      <c r="T201" s="823"/>
      <c r="U201" s="823"/>
      <c r="V201" s="823"/>
      <c r="W201" s="823"/>
      <c r="AY201" s="390"/>
      <c r="AZ201" s="386"/>
      <c r="BA201" s="823"/>
      <c r="BB201" s="312"/>
      <c r="BC201" s="312"/>
      <c r="BD201" s="312"/>
      <c r="BE201" s="312"/>
      <c r="BF201" s="312"/>
      <c r="BG201" s="312"/>
      <c r="BH201" s="312"/>
      <c r="BI201" s="312"/>
      <c r="BJ201" s="312"/>
      <c r="BK201" s="312"/>
      <c r="BL201" s="312"/>
      <c r="BM201" s="312"/>
      <c r="BN201" s="312"/>
      <c r="BO201" s="312"/>
      <c r="BP201" s="312"/>
      <c r="BQ201" s="312"/>
      <c r="BR201" s="312"/>
      <c r="BS201" s="312"/>
      <c r="BT201" s="312"/>
      <c r="BU201" s="312"/>
      <c r="BV201" s="312"/>
      <c r="BW201" s="312"/>
      <c r="BX201" s="312"/>
      <c r="BY201" s="312"/>
    </row>
    <row r="202" spans="1:77" ht="15" customHeight="1" x14ac:dyDescent="0.2">
      <c r="A202" s="823"/>
      <c r="B202" s="823"/>
      <c r="C202" s="823"/>
      <c r="D202" s="823"/>
      <c r="E202" s="823"/>
      <c r="F202" s="823"/>
      <c r="G202" s="823"/>
      <c r="H202" s="823"/>
      <c r="I202" s="823"/>
      <c r="J202" s="823"/>
      <c r="K202" s="823"/>
      <c r="L202" s="823"/>
      <c r="M202" s="823"/>
      <c r="N202" s="823"/>
      <c r="O202" s="823"/>
      <c r="P202" s="823"/>
      <c r="Q202" s="823"/>
      <c r="R202" s="823"/>
      <c r="S202" s="823"/>
      <c r="T202" s="823"/>
      <c r="U202" s="823"/>
      <c r="V202" s="823"/>
      <c r="W202" s="823"/>
      <c r="AY202" s="390"/>
      <c r="AZ202" s="386"/>
      <c r="BA202" s="823"/>
      <c r="BB202" s="312"/>
      <c r="BC202" s="312"/>
      <c r="BD202" s="312"/>
      <c r="BE202" s="312"/>
      <c r="BF202" s="312"/>
      <c r="BG202" s="312"/>
      <c r="BH202" s="312"/>
      <c r="BI202" s="312"/>
      <c r="BJ202" s="312"/>
      <c r="BK202" s="312"/>
      <c r="BL202" s="312"/>
      <c r="BM202" s="312"/>
      <c r="BN202" s="312"/>
      <c r="BO202" s="312"/>
      <c r="BP202" s="312"/>
      <c r="BQ202" s="312"/>
      <c r="BR202" s="312"/>
      <c r="BS202" s="312"/>
      <c r="BT202" s="312"/>
      <c r="BU202" s="312"/>
      <c r="BV202" s="312"/>
      <c r="BW202" s="312"/>
      <c r="BX202" s="312"/>
      <c r="BY202" s="312"/>
    </row>
    <row r="203" spans="1:77" ht="15" customHeight="1" x14ac:dyDescent="0.2">
      <c r="A203" s="823"/>
      <c r="B203" s="823"/>
      <c r="C203" s="823"/>
      <c r="D203" s="823"/>
      <c r="E203" s="823"/>
      <c r="F203" s="823"/>
      <c r="G203" s="823"/>
      <c r="H203" s="823"/>
      <c r="I203" s="823"/>
      <c r="J203" s="823"/>
      <c r="K203" s="823"/>
      <c r="L203" s="823"/>
      <c r="M203" s="823"/>
      <c r="N203" s="823"/>
      <c r="O203" s="823"/>
      <c r="P203" s="823"/>
      <c r="Q203" s="823"/>
      <c r="R203" s="823"/>
      <c r="S203" s="823"/>
      <c r="T203" s="823"/>
      <c r="U203" s="823"/>
      <c r="V203" s="823"/>
      <c r="W203" s="823"/>
      <c r="AY203" s="390"/>
      <c r="AZ203" s="386"/>
      <c r="BA203" s="823"/>
      <c r="BB203" s="312"/>
      <c r="BC203" s="312"/>
      <c r="BD203" s="312"/>
      <c r="BE203" s="312"/>
      <c r="BF203" s="312"/>
      <c r="BG203" s="312"/>
      <c r="BH203" s="312"/>
      <c r="BI203" s="312"/>
      <c r="BJ203" s="312"/>
      <c r="BK203" s="312"/>
      <c r="BL203" s="312"/>
      <c r="BM203" s="312"/>
      <c r="BN203" s="312"/>
      <c r="BO203" s="312"/>
      <c r="BP203" s="312"/>
      <c r="BQ203" s="312"/>
      <c r="BR203" s="312"/>
      <c r="BS203" s="312"/>
      <c r="BT203" s="312"/>
      <c r="BU203" s="312"/>
      <c r="BV203" s="312"/>
      <c r="BW203" s="312"/>
      <c r="BX203" s="312"/>
      <c r="BY203" s="312"/>
    </row>
    <row r="204" spans="1:77" ht="15" customHeight="1" x14ac:dyDescent="0.2">
      <c r="A204" s="823"/>
      <c r="B204" s="823"/>
      <c r="C204" s="823"/>
      <c r="D204" s="823"/>
      <c r="E204" s="823"/>
      <c r="F204" s="823"/>
      <c r="G204" s="823"/>
      <c r="H204" s="823"/>
      <c r="I204" s="823"/>
      <c r="J204" s="823"/>
      <c r="K204" s="823"/>
      <c r="L204" s="823"/>
      <c r="M204" s="823"/>
      <c r="N204" s="823"/>
      <c r="O204" s="823"/>
      <c r="P204" s="823"/>
      <c r="Q204" s="823"/>
      <c r="R204" s="823"/>
      <c r="S204" s="823"/>
      <c r="T204" s="823"/>
      <c r="U204" s="823"/>
      <c r="V204" s="823"/>
      <c r="W204" s="823"/>
      <c r="AY204" s="390"/>
      <c r="AZ204" s="386"/>
      <c r="BA204" s="823"/>
      <c r="BB204" s="312"/>
      <c r="BC204" s="312"/>
      <c r="BD204" s="312"/>
      <c r="BE204" s="312"/>
      <c r="BF204" s="312"/>
      <c r="BG204" s="312"/>
      <c r="BH204" s="312"/>
      <c r="BI204" s="312"/>
      <c r="BJ204" s="312"/>
      <c r="BK204" s="312"/>
      <c r="BL204" s="312"/>
      <c r="BM204" s="312"/>
      <c r="BN204" s="312"/>
      <c r="BO204" s="312"/>
      <c r="BP204" s="312"/>
      <c r="BQ204" s="312"/>
      <c r="BR204" s="312"/>
      <c r="BS204" s="312"/>
      <c r="BT204" s="312"/>
      <c r="BU204" s="312"/>
      <c r="BV204" s="312"/>
      <c r="BW204" s="312"/>
      <c r="BX204" s="312"/>
      <c r="BY204" s="312"/>
    </row>
    <row r="205" spans="1:77" ht="15" customHeight="1" x14ac:dyDescent="0.2">
      <c r="A205" s="823"/>
      <c r="B205" s="823"/>
      <c r="C205" s="823"/>
      <c r="D205" s="823"/>
      <c r="E205" s="823"/>
      <c r="F205" s="823"/>
      <c r="G205" s="823"/>
      <c r="H205" s="823"/>
      <c r="I205" s="823"/>
      <c r="J205" s="823"/>
      <c r="K205" s="823"/>
      <c r="L205" s="823"/>
      <c r="M205" s="823"/>
      <c r="N205" s="823"/>
      <c r="O205" s="823"/>
      <c r="P205" s="823"/>
      <c r="Q205" s="823"/>
      <c r="R205" s="823"/>
      <c r="S205" s="823"/>
      <c r="T205" s="823"/>
      <c r="U205" s="823"/>
      <c r="V205" s="823"/>
      <c r="W205" s="823"/>
      <c r="AY205" s="390"/>
      <c r="AZ205" s="386"/>
      <c r="BA205" s="823"/>
      <c r="BB205" s="312"/>
      <c r="BC205" s="312"/>
      <c r="BD205" s="312"/>
      <c r="BE205" s="312"/>
      <c r="BF205" s="312"/>
      <c r="BG205" s="312"/>
      <c r="BH205" s="312"/>
      <c r="BI205" s="312"/>
      <c r="BJ205" s="312"/>
      <c r="BK205" s="312"/>
      <c r="BL205" s="312"/>
      <c r="BM205" s="312"/>
      <c r="BN205" s="312"/>
      <c r="BO205" s="312"/>
      <c r="BP205" s="312"/>
      <c r="BQ205" s="312"/>
      <c r="BR205" s="312"/>
      <c r="BS205" s="312"/>
      <c r="BT205" s="312"/>
      <c r="BU205" s="312"/>
      <c r="BV205" s="312"/>
      <c r="BW205" s="312"/>
      <c r="BX205" s="312"/>
      <c r="BY205" s="312"/>
    </row>
    <row r="206" spans="1:77" ht="15" customHeight="1" x14ac:dyDescent="0.2">
      <c r="A206" s="823"/>
      <c r="B206" s="823"/>
      <c r="C206" s="823"/>
      <c r="D206" s="823"/>
      <c r="E206" s="823"/>
      <c r="F206" s="823"/>
      <c r="G206" s="823"/>
      <c r="H206" s="823"/>
      <c r="I206" s="823"/>
      <c r="J206" s="823"/>
      <c r="K206" s="823"/>
      <c r="L206" s="823"/>
      <c r="M206" s="823"/>
      <c r="N206" s="823"/>
      <c r="O206" s="823"/>
      <c r="P206" s="823"/>
      <c r="Q206" s="823"/>
      <c r="R206" s="823"/>
      <c r="S206" s="823"/>
      <c r="T206" s="823"/>
      <c r="U206" s="823"/>
      <c r="V206" s="823"/>
      <c r="W206" s="823"/>
      <c r="AY206" s="390"/>
      <c r="AZ206" s="386"/>
      <c r="BA206" s="823"/>
      <c r="BB206" s="312"/>
      <c r="BC206" s="312"/>
      <c r="BD206" s="312"/>
      <c r="BE206" s="312"/>
      <c r="BF206" s="312"/>
      <c r="BG206" s="312"/>
      <c r="BH206" s="312"/>
      <c r="BI206" s="312"/>
      <c r="BJ206" s="312"/>
      <c r="BK206" s="312"/>
      <c r="BL206" s="312"/>
      <c r="BM206" s="312"/>
      <c r="BN206" s="312"/>
      <c r="BO206" s="312"/>
      <c r="BP206" s="312"/>
      <c r="BQ206" s="312"/>
      <c r="BR206" s="312"/>
      <c r="BS206" s="312"/>
      <c r="BT206" s="312"/>
      <c r="BU206" s="312"/>
      <c r="BV206" s="312"/>
      <c r="BW206" s="312"/>
      <c r="BX206" s="312"/>
      <c r="BY206" s="312"/>
    </row>
    <row r="207" spans="1:77" ht="15" customHeight="1" x14ac:dyDescent="0.2">
      <c r="A207" s="823"/>
      <c r="B207" s="823"/>
      <c r="C207" s="823"/>
      <c r="D207" s="823"/>
      <c r="E207" s="823"/>
      <c r="F207" s="823"/>
      <c r="G207" s="823"/>
      <c r="H207" s="823"/>
      <c r="I207" s="823"/>
      <c r="J207" s="823"/>
      <c r="K207" s="823"/>
      <c r="L207" s="823"/>
      <c r="M207" s="823"/>
      <c r="N207" s="823"/>
      <c r="O207" s="823"/>
      <c r="P207" s="823"/>
      <c r="Q207" s="823"/>
      <c r="R207" s="823"/>
      <c r="S207" s="823"/>
      <c r="T207" s="823"/>
      <c r="U207" s="823"/>
      <c r="V207" s="823"/>
      <c r="W207" s="823"/>
      <c r="AY207" s="390"/>
      <c r="AZ207" s="386"/>
      <c r="BA207" s="823"/>
      <c r="BB207" s="312"/>
      <c r="BC207" s="312"/>
      <c r="BD207" s="312"/>
      <c r="BE207" s="312"/>
      <c r="BF207" s="312"/>
      <c r="BG207" s="312"/>
      <c r="BH207" s="312"/>
      <c r="BI207" s="312"/>
      <c r="BJ207" s="312"/>
      <c r="BK207" s="312"/>
      <c r="BL207" s="312"/>
      <c r="BM207" s="312"/>
      <c r="BN207" s="312"/>
      <c r="BO207" s="312"/>
      <c r="BP207" s="312"/>
      <c r="BQ207" s="312"/>
      <c r="BR207" s="312"/>
      <c r="BS207" s="312"/>
      <c r="BT207" s="312"/>
      <c r="BU207" s="312"/>
      <c r="BV207" s="312"/>
      <c r="BW207" s="312"/>
      <c r="BX207" s="312"/>
      <c r="BY207" s="312"/>
    </row>
    <row r="208" spans="1:77" ht="15" customHeight="1" x14ac:dyDescent="0.2">
      <c r="A208" s="823"/>
      <c r="B208" s="823"/>
      <c r="C208" s="823"/>
      <c r="D208" s="823"/>
      <c r="E208" s="823"/>
      <c r="F208" s="823"/>
      <c r="G208" s="823"/>
      <c r="H208" s="823"/>
      <c r="I208" s="823"/>
      <c r="J208" s="823"/>
      <c r="K208" s="823"/>
      <c r="L208" s="823"/>
      <c r="M208" s="823"/>
      <c r="N208" s="823"/>
      <c r="O208" s="823"/>
      <c r="P208" s="823"/>
      <c r="Q208" s="823"/>
      <c r="R208" s="823"/>
      <c r="S208" s="823"/>
      <c r="T208" s="823"/>
      <c r="U208" s="823"/>
      <c r="V208" s="823"/>
      <c r="W208" s="823"/>
      <c r="AY208" s="390"/>
      <c r="AZ208" s="386"/>
      <c r="BA208" s="823"/>
      <c r="BB208" s="312"/>
      <c r="BC208" s="312"/>
      <c r="BD208" s="312"/>
      <c r="BE208" s="312"/>
      <c r="BF208" s="312"/>
      <c r="BG208" s="312"/>
      <c r="BH208" s="312"/>
      <c r="BI208" s="312"/>
      <c r="BJ208" s="312"/>
      <c r="BK208" s="312"/>
      <c r="BL208" s="312"/>
      <c r="BM208" s="312"/>
      <c r="BN208" s="312"/>
      <c r="BO208" s="312"/>
      <c r="BP208" s="312"/>
      <c r="BQ208" s="312"/>
      <c r="BR208" s="312"/>
      <c r="BS208" s="312"/>
      <c r="BT208" s="312"/>
      <c r="BU208" s="312"/>
      <c r="BV208" s="312"/>
      <c r="BW208" s="312"/>
      <c r="BX208" s="312"/>
      <c r="BY208" s="312"/>
    </row>
    <row r="209" spans="1:77" ht="15" customHeight="1" x14ac:dyDescent="0.2">
      <c r="A209" s="823"/>
      <c r="B209" s="823"/>
      <c r="C209" s="823"/>
      <c r="D209" s="823"/>
      <c r="E209" s="823"/>
      <c r="F209" s="823"/>
      <c r="G209" s="823"/>
      <c r="H209" s="823"/>
      <c r="I209" s="823"/>
      <c r="J209" s="823"/>
      <c r="K209" s="823"/>
      <c r="L209" s="823"/>
      <c r="M209" s="823"/>
      <c r="N209" s="823"/>
      <c r="O209" s="823"/>
      <c r="P209" s="823"/>
      <c r="Q209" s="823"/>
      <c r="R209" s="823"/>
      <c r="S209" s="823"/>
      <c r="T209" s="823"/>
      <c r="U209" s="823"/>
      <c r="V209" s="823"/>
      <c r="W209" s="823"/>
      <c r="AY209" s="390"/>
      <c r="AZ209" s="386"/>
      <c r="BA209" s="823"/>
      <c r="BB209" s="312"/>
      <c r="BC209" s="312"/>
      <c r="BD209" s="312"/>
      <c r="BE209" s="312"/>
      <c r="BF209" s="312"/>
      <c r="BG209" s="312"/>
      <c r="BH209" s="312"/>
      <c r="BI209" s="312"/>
      <c r="BJ209" s="312"/>
      <c r="BK209" s="312"/>
      <c r="BL209" s="312"/>
      <c r="BM209" s="312"/>
      <c r="BN209" s="312"/>
      <c r="BO209" s="312"/>
      <c r="BP209" s="312"/>
      <c r="BQ209" s="312"/>
      <c r="BR209" s="312"/>
      <c r="BS209" s="312"/>
      <c r="BT209" s="312"/>
      <c r="BU209" s="312"/>
      <c r="BV209" s="312"/>
      <c r="BW209" s="312"/>
      <c r="BX209" s="312"/>
      <c r="BY209" s="312"/>
    </row>
    <row r="210" spans="1:77" ht="15" customHeight="1" x14ac:dyDescent="0.2">
      <c r="A210" s="823"/>
      <c r="B210" s="823"/>
      <c r="C210" s="823"/>
      <c r="D210" s="823"/>
      <c r="E210" s="823"/>
      <c r="F210" s="823"/>
      <c r="G210" s="823"/>
      <c r="H210" s="823"/>
      <c r="I210" s="823"/>
      <c r="J210" s="823"/>
      <c r="K210" s="823"/>
      <c r="L210" s="823"/>
      <c r="M210" s="823"/>
      <c r="N210" s="823"/>
      <c r="O210" s="823"/>
      <c r="P210" s="823"/>
      <c r="Q210" s="823"/>
      <c r="R210" s="823"/>
      <c r="S210" s="823"/>
      <c r="T210" s="823"/>
      <c r="U210" s="823"/>
      <c r="V210" s="823"/>
      <c r="W210" s="823"/>
      <c r="AY210" s="390"/>
      <c r="AZ210" s="386"/>
      <c r="BA210" s="823"/>
      <c r="BB210" s="312"/>
      <c r="BC210" s="312"/>
      <c r="BD210" s="312"/>
      <c r="BE210" s="312"/>
      <c r="BF210" s="312"/>
      <c r="BG210" s="312"/>
      <c r="BH210" s="312"/>
      <c r="BI210" s="312"/>
      <c r="BJ210" s="312"/>
      <c r="BK210" s="312"/>
      <c r="BL210" s="312"/>
      <c r="BM210" s="312"/>
      <c r="BN210" s="312"/>
      <c r="BO210" s="312"/>
      <c r="BP210" s="312"/>
      <c r="BQ210" s="312"/>
      <c r="BR210" s="312"/>
      <c r="BS210" s="312"/>
      <c r="BT210" s="312"/>
      <c r="BU210" s="312"/>
      <c r="BV210" s="312"/>
      <c r="BW210" s="312"/>
      <c r="BX210" s="312"/>
      <c r="BY210" s="312"/>
    </row>
    <row r="211" spans="1:77" ht="15" customHeight="1" x14ac:dyDescent="0.2">
      <c r="A211" s="823"/>
      <c r="B211" s="823"/>
      <c r="C211" s="823"/>
      <c r="D211" s="823"/>
      <c r="E211" s="823"/>
      <c r="F211" s="823"/>
      <c r="G211" s="823"/>
      <c r="H211" s="823"/>
      <c r="I211" s="823"/>
      <c r="J211" s="823"/>
      <c r="K211" s="823"/>
      <c r="L211" s="823"/>
      <c r="M211" s="823"/>
      <c r="N211" s="823"/>
      <c r="O211" s="823"/>
      <c r="P211" s="823"/>
      <c r="Q211" s="823"/>
      <c r="R211" s="823"/>
      <c r="S211" s="823"/>
      <c r="T211" s="823"/>
      <c r="U211" s="823"/>
      <c r="V211" s="823"/>
      <c r="W211" s="823"/>
      <c r="AY211" s="390"/>
      <c r="AZ211" s="386"/>
      <c r="BA211" s="823"/>
      <c r="BB211" s="312"/>
      <c r="BC211" s="312"/>
      <c r="BD211" s="312"/>
      <c r="BE211" s="312"/>
      <c r="BF211" s="312"/>
      <c r="BG211" s="312"/>
      <c r="BH211" s="312"/>
      <c r="BI211" s="312"/>
      <c r="BJ211" s="312"/>
      <c r="BK211" s="312"/>
      <c r="BL211" s="312"/>
      <c r="BM211" s="312"/>
      <c r="BN211" s="312"/>
      <c r="BO211" s="312"/>
      <c r="BP211" s="312"/>
      <c r="BQ211" s="312"/>
      <c r="BR211" s="312"/>
      <c r="BS211" s="312"/>
      <c r="BT211" s="312"/>
      <c r="BU211" s="312"/>
      <c r="BV211" s="312"/>
      <c r="BW211" s="312"/>
      <c r="BX211" s="312"/>
      <c r="BY211" s="312"/>
    </row>
    <row r="212" spans="1:77" ht="15" customHeight="1" x14ac:dyDescent="0.2">
      <c r="A212" s="823"/>
      <c r="B212" s="823"/>
      <c r="C212" s="823"/>
      <c r="D212" s="823"/>
      <c r="E212" s="823"/>
      <c r="F212" s="823"/>
      <c r="G212" s="823"/>
      <c r="H212" s="823"/>
      <c r="I212" s="823"/>
      <c r="J212" s="823"/>
      <c r="K212" s="823"/>
      <c r="L212" s="823"/>
      <c r="M212" s="823"/>
      <c r="N212" s="823"/>
      <c r="O212" s="823"/>
      <c r="P212" s="823"/>
      <c r="Q212" s="823"/>
      <c r="R212" s="823"/>
      <c r="S212" s="823"/>
      <c r="T212" s="823"/>
      <c r="U212" s="823"/>
      <c r="V212" s="823"/>
      <c r="W212" s="823"/>
      <c r="AY212" s="390"/>
      <c r="AZ212" s="386"/>
      <c r="BA212" s="823"/>
      <c r="BB212" s="312"/>
      <c r="BC212" s="312"/>
      <c r="BD212" s="312"/>
      <c r="BE212" s="312"/>
      <c r="BF212" s="312"/>
      <c r="BG212" s="312"/>
      <c r="BH212" s="312"/>
      <c r="BI212" s="312"/>
      <c r="BJ212" s="312"/>
      <c r="BK212" s="312"/>
      <c r="BL212" s="312"/>
      <c r="BM212" s="312"/>
      <c r="BN212" s="312"/>
      <c r="BO212" s="312"/>
      <c r="BP212" s="312"/>
      <c r="BQ212" s="312"/>
      <c r="BR212" s="312"/>
      <c r="BS212" s="312"/>
      <c r="BT212" s="312"/>
      <c r="BU212" s="312"/>
      <c r="BV212" s="312"/>
      <c r="BW212" s="312"/>
      <c r="BX212" s="312"/>
      <c r="BY212" s="312"/>
    </row>
    <row r="213" spans="1:77" ht="15" customHeight="1" x14ac:dyDescent="0.2">
      <c r="A213" s="823"/>
      <c r="B213" s="823"/>
      <c r="C213" s="823"/>
      <c r="D213" s="823"/>
      <c r="E213" s="823"/>
      <c r="F213" s="823"/>
      <c r="G213" s="823"/>
      <c r="H213" s="823"/>
      <c r="I213" s="823"/>
      <c r="J213" s="823"/>
      <c r="K213" s="823"/>
      <c r="L213" s="823"/>
      <c r="M213" s="823"/>
      <c r="N213" s="823"/>
      <c r="O213" s="823"/>
      <c r="P213" s="823"/>
      <c r="Q213" s="823"/>
      <c r="R213" s="823"/>
      <c r="S213" s="823"/>
      <c r="T213" s="823"/>
      <c r="U213" s="823"/>
      <c r="V213" s="823"/>
      <c r="W213" s="823"/>
      <c r="AY213" s="390"/>
      <c r="AZ213" s="386"/>
      <c r="BA213" s="823"/>
      <c r="BB213" s="312"/>
      <c r="BC213" s="312"/>
      <c r="BD213" s="312"/>
      <c r="BE213" s="312"/>
      <c r="BF213" s="312"/>
      <c r="BG213" s="312"/>
      <c r="BH213" s="312"/>
      <c r="BI213" s="312"/>
      <c r="BJ213" s="312"/>
      <c r="BK213" s="312"/>
      <c r="BL213" s="312"/>
      <c r="BM213" s="312"/>
      <c r="BN213" s="312"/>
      <c r="BO213" s="312"/>
      <c r="BP213" s="312"/>
      <c r="BQ213" s="312"/>
      <c r="BR213" s="312"/>
      <c r="BS213" s="312"/>
      <c r="BT213" s="312"/>
      <c r="BU213" s="312"/>
      <c r="BV213" s="312"/>
      <c r="BW213" s="312"/>
      <c r="BX213" s="312"/>
      <c r="BY213" s="312"/>
    </row>
    <row r="214" spans="1:77" ht="15" customHeight="1" x14ac:dyDescent="0.2">
      <c r="A214" s="823"/>
      <c r="B214" s="823"/>
      <c r="C214" s="823"/>
      <c r="D214" s="823"/>
      <c r="E214" s="823"/>
      <c r="F214" s="823"/>
      <c r="G214" s="823"/>
      <c r="H214" s="823"/>
      <c r="I214" s="823"/>
      <c r="J214" s="823"/>
      <c r="K214" s="823"/>
      <c r="L214" s="823"/>
      <c r="M214" s="823"/>
      <c r="N214" s="823"/>
      <c r="O214" s="823"/>
      <c r="P214" s="823"/>
      <c r="Q214" s="823"/>
      <c r="R214" s="823"/>
      <c r="S214" s="823"/>
      <c r="T214" s="823"/>
      <c r="U214" s="823"/>
      <c r="V214" s="823"/>
      <c r="W214" s="823"/>
      <c r="AY214" s="390"/>
      <c r="AZ214" s="386"/>
      <c r="BA214" s="823"/>
      <c r="BB214" s="312"/>
      <c r="BC214" s="312"/>
      <c r="BD214" s="312"/>
      <c r="BE214" s="312"/>
      <c r="BF214" s="312"/>
      <c r="BG214" s="312"/>
      <c r="BH214" s="312"/>
      <c r="BI214" s="312"/>
      <c r="BJ214" s="312"/>
      <c r="BK214" s="312"/>
      <c r="BL214" s="312"/>
      <c r="BM214" s="312"/>
      <c r="BN214" s="312"/>
      <c r="BO214" s="312"/>
      <c r="BP214" s="312"/>
      <c r="BQ214" s="312"/>
      <c r="BR214" s="312"/>
      <c r="BS214" s="312"/>
      <c r="BT214" s="312"/>
      <c r="BU214" s="312"/>
      <c r="BV214" s="312"/>
      <c r="BW214" s="312"/>
      <c r="BX214" s="312"/>
      <c r="BY214" s="312"/>
    </row>
    <row r="215" spans="1:77" ht="15" customHeight="1" x14ac:dyDescent="0.2">
      <c r="A215" s="823"/>
      <c r="B215" s="823"/>
      <c r="C215" s="823"/>
      <c r="D215" s="823"/>
      <c r="E215" s="823"/>
      <c r="F215" s="823"/>
      <c r="G215" s="823"/>
      <c r="H215" s="823"/>
      <c r="I215" s="823"/>
      <c r="J215" s="823"/>
      <c r="K215" s="823"/>
      <c r="L215" s="823"/>
      <c r="M215" s="823"/>
      <c r="N215" s="823"/>
      <c r="O215" s="823"/>
      <c r="P215" s="823"/>
      <c r="Q215" s="823"/>
      <c r="R215" s="823"/>
      <c r="S215" s="823"/>
      <c r="T215" s="823"/>
      <c r="U215" s="823"/>
      <c r="V215" s="823"/>
      <c r="W215" s="823"/>
      <c r="AY215" s="390"/>
      <c r="AZ215" s="386"/>
      <c r="BA215" s="823"/>
      <c r="BB215" s="312"/>
      <c r="BC215" s="312"/>
      <c r="BD215" s="312"/>
      <c r="BE215" s="312"/>
      <c r="BF215" s="312"/>
      <c r="BG215" s="312"/>
      <c r="BH215" s="312"/>
      <c r="BI215" s="312"/>
      <c r="BJ215" s="312"/>
      <c r="BK215" s="312"/>
      <c r="BL215" s="312"/>
      <c r="BM215" s="312"/>
      <c r="BN215" s="312"/>
      <c r="BO215" s="312"/>
      <c r="BP215" s="312"/>
      <c r="BQ215" s="312"/>
      <c r="BR215" s="312"/>
      <c r="BS215" s="312"/>
      <c r="BT215" s="312"/>
      <c r="BU215" s="312"/>
      <c r="BV215" s="312"/>
      <c r="BW215" s="312"/>
      <c r="BX215" s="312"/>
      <c r="BY215" s="312"/>
    </row>
    <row r="216" spans="1:77" ht="15" customHeight="1" x14ac:dyDescent="0.2">
      <c r="A216" s="823"/>
      <c r="B216" s="823"/>
      <c r="C216" s="823"/>
      <c r="D216" s="823"/>
      <c r="E216" s="823"/>
      <c r="F216" s="823"/>
      <c r="G216" s="823"/>
      <c r="H216" s="823"/>
      <c r="I216" s="823"/>
      <c r="J216" s="823"/>
      <c r="K216" s="823"/>
      <c r="L216" s="823"/>
      <c r="M216" s="823"/>
      <c r="N216" s="823"/>
      <c r="O216" s="823"/>
      <c r="P216" s="823"/>
      <c r="Q216" s="823"/>
      <c r="R216" s="823"/>
      <c r="S216" s="823"/>
      <c r="T216" s="823"/>
      <c r="U216" s="823"/>
      <c r="V216" s="823"/>
      <c r="W216" s="823"/>
      <c r="AY216" s="390"/>
      <c r="AZ216" s="386"/>
      <c r="BA216" s="823"/>
      <c r="BB216" s="312"/>
      <c r="BC216" s="312"/>
      <c r="BD216" s="312"/>
      <c r="BE216" s="312"/>
      <c r="BF216" s="312"/>
      <c r="BG216" s="312"/>
      <c r="BH216" s="312"/>
      <c r="BI216" s="312"/>
      <c r="BJ216" s="312"/>
      <c r="BK216" s="312"/>
      <c r="BL216" s="312"/>
      <c r="BM216" s="312"/>
      <c r="BN216" s="312"/>
      <c r="BO216" s="312"/>
      <c r="BP216" s="312"/>
      <c r="BQ216" s="312"/>
      <c r="BR216" s="312"/>
      <c r="BS216" s="312"/>
      <c r="BT216" s="312"/>
      <c r="BU216" s="312"/>
      <c r="BV216" s="312"/>
      <c r="BW216" s="312"/>
      <c r="BX216" s="312"/>
      <c r="BY216" s="312"/>
    </row>
    <row r="217" spans="1:77" ht="15" customHeight="1" x14ac:dyDescent="0.2">
      <c r="A217" s="823"/>
      <c r="B217" s="823"/>
      <c r="C217" s="823"/>
      <c r="D217" s="823"/>
      <c r="E217" s="823"/>
      <c r="F217" s="823"/>
      <c r="G217" s="823"/>
      <c r="H217" s="823"/>
      <c r="I217" s="823"/>
      <c r="J217" s="823"/>
      <c r="K217" s="823"/>
      <c r="L217" s="823"/>
      <c r="M217" s="823"/>
      <c r="N217" s="823"/>
      <c r="O217" s="823"/>
      <c r="P217" s="823"/>
      <c r="Q217" s="823"/>
      <c r="R217" s="823"/>
      <c r="S217" s="823"/>
      <c r="T217" s="823"/>
      <c r="U217" s="823"/>
      <c r="V217" s="823"/>
      <c r="W217" s="823"/>
      <c r="AY217" s="390"/>
      <c r="AZ217" s="386"/>
      <c r="BA217" s="823"/>
      <c r="BB217" s="312"/>
      <c r="BC217" s="312"/>
      <c r="BD217" s="312"/>
      <c r="BE217" s="312"/>
      <c r="BF217" s="312"/>
      <c r="BG217" s="312"/>
      <c r="BH217" s="312"/>
      <c r="BI217" s="312"/>
      <c r="BJ217" s="312"/>
      <c r="BK217" s="312"/>
      <c r="BL217" s="312"/>
      <c r="BM217" s="312"/>
      <c r="BN217" s="312"/>
      <c r="BO217" s="312"/>
      <c r="BP217" s="312"/>
      <c r="BQ217" s="312"/>
      <c r="BR217" s="312"/>
      <c r="BS217" s="312"/>
      <c r="BT217" s="312"/>
      <c r="BU217" s="312"/>
      <c r="BV217" s="312"/>
      <c r="BW217" s="312"/>
      <c r="BX217" s="312"/>
      <c r="BY217" s="312"/>
    </row>
    <row r="218" spans="1:77" ht="15" customHeight="1" x14ac:dyDescent="0.2">
      <c r="A218" s="823"/>
      <c r="B218" s="823"/>
      <c r="C218" s="823"/>
      <c r="D218" s="823"/>
      <c r="E218" s="823"/>
      <c r="F218" s="823"/>
      <c r="G218" s="823"/>
      <c r="H218" s="823"/>
      <c r="I218" s="823"/>
      <c r="J218" s="823"/>
      <c r="K218" s="823"/>
      <c r="L218" s="823"/>
      <c r="M218" s="823"/>
      <c r="N218" s="823"/>
      <c r="O218" s="823"/>
      <c r="P218" s="823"/>
      <c r="Q218" s="823"/>
      <c r="R218" s="823"/>
      <c r="S218" s="823"/>
      <c r="T218" s="823"/>
      <c r="U218" s="823"/>
      <c r="V218" s="823"/>
      <c r="W218" s="823"/>
      <c r="AY218" s="390"/>
      <c r="AZ218" s="386"/>
      <c r="BA218" s="823"/>
      <c r="BB218" s="312"/>
      <c r="BC218" s="312"/>
      <c r="BD218" s="312"/>
      <c r="BE218" s="312"/>
      <c r="BF218" s="312"/>
      <c r="BG218" s="312"/>
      <c r="BH218" s="312"/>
      <c r="BI218" s="312"/>
      <c r="BJ218" s="312"/>
      <c r="BK218" s="312"/>
      <c r="BL218" s="312"/>
      <c r="BM218" s="312"/>
      <c r="BN218" s="312"/>
      <c r="BO218" s="312"/>
      <c r="BP218" s="312"/>
      <c r="BQ218" s="312"/>
      <c r="BR218" s="312"/>
      <c r="BS218" s="312"/>
      <c r="BT218" s="312"/>
      <c r="BU218" s="312"/>
      <c r="BV218" s="312"/>
      <c r="BW218" s="312"/>
      <c r="BX218" s="312"/>
      <c r="BY218" s="312"/>
    </row>
    <row r="219" spans="1:77" ht="15" customHeight="1" x14ac:dyDescent="0.2">
      <c r="A219" s="823"/>
      <c r="B219" s="823"/>
      <c r="C219" s="823"/>
      <c r="D219" s="823"/>
      <c r="E219" s="823"/>
      <c r="F219" s="823"/>
      <c r="G219" s="823"/>
      <c r="H219" s="823"/>
      <c r="I219" s="823"/>
      <c r="J219" s="823"/>
      <c r="K219" s="823"/>
      <c r="L219" s="823"/>
      <c r="M219" s="823"/>
      <c r="N219" s="823"/>
      <c r="O219" s="823"/>
      <c r="P219" s="823"/>
      <c r="Q219" s="823"/>
      <c r="R219" s="823"/>
      <c r="S219" s="823"/>
      <c r="T219" s="823"/>
      <c r="U219" s="823"/>
      <c r="V219" s="823"/>
      <c r="W219" s="823"/>
      <c r="AY219" s="390"/>
      <c r="AZ219" s="386"/>
      <c r="BA219" s="823"/>
      <c r="BB219" s="312"/>
      <c r="BC219" s="312"/>
      <c r="BD219" s="312"/>
      <c r="BE219" s="312"/>
      <c r="BF219" s="312"/>
      <c r="BG219" s="312"/>
      <c r="BH219" s="312"/>
      <c r="BI219" s="312"/>
      <c r="BJ219" s="312"/>
      <c r="BK219" s="312"/>
      <c r="BL219" s="312"/>
      <c r="BM219" s="312"/>
      <c r="BN219" s="312"/>
      <c r="BO219" s="312"/>
      <c r="BP219" s="312"/>
      <c r="BQ219" s="312"/>
      <c r="BR219" s="312"/>
      <c r="BS219" s="312"/>
      <c r="BT219" s="312"/>
      <c r="BU219" s="312"/>
      <c r="BV219" s="312"/>
      <c r="BW219" s="312"/>
      <c r="BX219" s="312"/>
      <c r="BY219" s="312"/>
    </row>
    <row r="220" spans="1:77" ht="15" customHeight="1" x14ac:dyDescent="0.2">
      <c r="A220" s="823"/>
      <c r="B220" s="823"/>
      <c r="C220" s="823"/>
      <c r="D220" s="823"/>
      <c r="E220" s="823"/>
      <c r="F220" s="823"/>
      <c r="G220" s="823"/>
      <c r="H220" s="823"/>
      <c r="I220" s="823"/>
      <c r="J220" s="823"/>
      <c r="K220" s="823"/>
      <c r="L220" s="823"/>
      <c r="M220" s="823"/>
      <c r="N220" s="823"/>
      <c r="O220" s="823"/>
      <c r="P220" s="823"/>
      <c r="Q220" s="823"/>
      <c r="R220" s="823"/>
      <c r="S220" s="823"/>
      <c r="T220" s="823"/>
      <c r="U220" s="823"/>
      <c r="V220" s="823"/>
      <c r="W220" s="823"/>
      <c r="AY220" s="390"/>
      <c r="AZ220" s="386"/>
      <c r="BA220" s="823"/>
      <c r="BB220" s="312"/>
      <c r="BC220" s="312"/>
      <c r="BD220" s="312"/>
      <c r="BE220" s="312"/>
      <c r="BF220" s="312"/>
      <c r="BG220" s="312"/>
      <c r="BH220" s="312"/>
      <c r="BI220" s="312"/>
      <c r="BJ220" s="312"/>
      <c r="BK220" s="312"/>
      <c r="BL220" s="312"/>
      <c r="BM220" s="312"/>
      <c r="BN220" s="312"/>
      <c r="BO220" s="312"/>
      <c r="BP220" s="312"/>
      <c r="BQ220" s="312"/>
      <c r="BR220" s="312"/>
      <c r="BS220" s="312"/>
      <c r="BT220" s="312"/>
      <c r="BU220" s="312"/>
      <c r="BV220" s="312"/>
      <c r="BW220" s="312"/>
      <c r="BX220" s="312"/>
      <c r="BY220" s="312"/>
    </row>
    <row r="221" spans="1:77" ht="15" customHeight="1" x14ac:dyDescent="0.2">
      <c r="A221" s="823"/>
      <c r="B221" s="823"/>
      <c r="C221" s="823"/>
      <c r="D221" s="823"/>
      <c r="E221" s="823"/>
      <c r="F221" s="823"/>
      <c r="G221" s="823"/>
      <c r="H221" s="823"/>
      <c r="I221" s="823"/>
      <c r="J221" s="823"/>
      <c r="K221" s="823"/>
      <c r="L221" s="823"/>
      <c r="M221" s="823"/>
      <c r="N221" s="823"/>
      <c r="O221" s="823"/>
      <c r="P221" s="823"/>
      <c r="Q221" s="823"/>
      <c r="R221" s="823"/>
      <c r="S221" s="823"/>
      <c r="T221" s="823"/>
      <c r="U221" s="823"/>
      <c r="V221" s="823"/>
      <c r="W221" s="823"/>
      <c r="AY221" s="390"/>
      <c r="AZ221" s="386"/>
      <c r="BA221" s="823"/>
      <c r="BB221" s="312"/>
      <c r="BC221" s="312"/>
      <c r="BD221" s="312"/>
      <c r="BE221" s="312"/>
      <c r="BF221" s="312"/>
      <c r="BG221" s="312"/>
      <c r="BH221" s="312"/>
      <c r="BI221" s="312"/>
      <c r="BJ221" s="312"/>
      <c r="BK221" s="312"/>
      <c r="BL221" s="312"/>
      <c r="BM221" s="312"/>
      <c r="BN221" s="312"/>
      <c r="BO221" s="312"/>
      <c r="BP221" s="312"/>
      <c r="BQ221" s="312"/>
      <c r="BR221" s="312"/>
      <c r="BS221" s="312"/>
      <c r="BT221" s="312"/>
      <c r="BU221" s="312"/>
      <c r="BV221" s="312"/>
      <c r="BW221" s="312"/>
      <c r="BX221" s="312"/>
      <c r="BY221" s="312"/>
    </row>
    <row r="222" spans="1:77" ht="15" customHeight="1" x14ac:dyDescent="0.2">
      <c r="A222" s="823"/>
      <c r="B222" s="823"/>
      <c r="C222" s="823"/>
      <c r="D222" s="823"/>
      <c r="E222" s="823"/>
      <c r="F222" s="823"/>
      <c r="G222" s="823"/>
      <c r="H222" s="823"/>
      <c r="I222" s="823"/>
      <c r="J222" s="823"/>
      <c r="K222" s="823"/>
      <c r="L222" s="823"/>
      <c r="M222" s="823"/>
      <c r="N222" s="823"/>
      <c r="O222" s="823"/>
      <c r="P222" s="823"/>
      <c r="Q222" s="823"/>
      <c r="R222" s="823"/>
      <c r="S222" s="823"/>
      <c r="T222" s="823"/>
      <c r="U222" s="823"/>
      <c r="V222" s="823"/>
      <c r="W222" s="823"/>
      <c r="AY222" s="390"/>
      <c r="AZ222" s="386"/>
      <c r="BA222" s="823"/>
      <c r="BB222" s="312"/>
      <c r="BC222" s="312"/>
      <c r="BD222" s="312"/>
      <c r="BE222" s="312"/>
      <c r="BF222" s="312"/>
      <c r="BG222" s="312"/>
      <c r="BH222" s="312"/>
      <c r="BI222" s="312"/>
      <c r="BJ222" s="312"/>
      <c r="BK222" s="312"/>
      <c r="BL222" s="312"/>
      <c r="BM222" s="312"/>
      <c r="BN222" s="312"/>
      <c r="BO222" s="312"/>
      <c r="BP222" s="312"/>
      <c r="BQ222" s="312"/>
      <c r="BR222" s="312"/>
      <c r="BS222" s="312"/>
      <c r="BT222" s="312"/>
      <c r="BU222" s="312"/>
      <c r="BV222" s="312"/>
      <c r="BW222" s="312"/>
      <c r="BX222" s="312"/>
      <c r="BY222" s="312"/>
    </row>
    <row r="223" spans="1:77" ht="15" customHeight="1" x14ac:dyDescent="0.2">
      <c r="A223" s="823"/>
      <c r="B223" s="823"/>
      <c r="C223" s="823"/>
      <c r="D223" s="823"/>
      <c r="E223" s="823"/>
      <c r="F223" s="823"/>
      <c r="G223" s="823"/>
      <c r="H223" s="823"/>
      <c r="I223" s="823"/>
      <c r="J223" s="823"/>
      <c r="K223" s="823"/>
      <c r="L223" s="823"/>
      <c r="M223" s="823"/>
      <c r="N223" s="823"/>
      <c r="O223" s="823"/>
      <c r="P223" s="823"/>
      <c r="Q223" s="823"/>
      <c r="R223" s="823"/>
      <c r="S223" s="823"/>
      <c r="T223" s="823"/>
      <c r="U223" s="823"/>
      <c r="V223" s="823"/>
      <c r="W223" s="823"/>
      <c r="AY223" s="390"/>
      <c r="AZ223" s="386"/>
      <c r="BA223" s="823"/>
      <c r="BB223" s="312"/>
      <c r="BC223" s="312"/>
      <c r="BD223" s="312"/>
      <c r="BE223" s="312"/>
      <c r="BF223" s="312"/>
      <c r="BG223" s="312"/>
      <c r="BH223" s="312"/>
      <c r="BI223" s="312"/>
      <c r="BJ223" s="312"/>
      <c r="BK223" s="312"/>
      <c r="BL223" s="312"/>
      <c r="BM223" s="312"/>
      <c r="BN223" s="312"/>
      <c r="BO223" s="312"/>
      <c r="BP223" s="312"/>
      <c r="BQ223" s="312"/>
      <c r="BR223" s="312"/>
      <c r="BS223" s="312"/>
      <c r="BT223" s="312"/>
      <c r="BU223" s="312"/>
      <c r="BV223" s="312"/>
      <c r="BW223" s="312"/>
      <c r="BX223" s="312"/>
      <c r="BY223" s="312"/>
    </row>
    <row r="224" spans="1:77" ht="15" customHeight="1" x14ac:dyDescent="0.2">
      <c r="A224" s="823"/>
      <c r="B224" s="823"/>
      <c r="C224" s="823"/>
      <c r="D224" s="823"/>
      <c r="E224" s="823"/>
      <c r="F224" s="823"/>
      <c r="G224" s="823"/>
      <c r="H224" s="823"/>
      <c r="I224" s="823"/>
      <c r="J224" s="823"/>
      <c r="K224" s="823"/>
      <c r="L224" s="823"/>
      <c r="M224" s="823"/>
      <c r="N224" s="823"/>
      <c r="O224" s="823"/>
      <c r="P224" s="823"/>
      <c r="Q224" s="823"/>
      <c r="R224" s="823"/>
      <c r="S224" s="823"/>
      <c r="T224" s="823"/>
      <c r="U224" s="823"/>
      <c r="V224" s="823"/>
      <c r="W224" s="823"/>
      <c r="AY224" s="390"/>
      <c r="AZ224" s="386"/>
      <c r="BA224" s="823"/>
      <c r="BB224" s="312"/>
      <c r="BC224" s="312"/>
      <c r="BD224" s="312"/>
      <c r="BE224" s="312"/>
      <c r="BF224" s="312"/>
      <c r="BG224" s="312"/>
      <c r="BH224" s="312"/>
      <c r="BI224" s="312"/>
      <c r="BJ224" s="312"/>
      <c r="BK224" s="312"/>
      <c r="BL224" s="312"/>
      <c r="BM224" s="312"/>
      <c r="BN224" s="312"/>
      <c r="BO224" s="312"/>
      <c r="BP224" s="312"/>
      <c r="BQ224" s="312"/>
      <c r="BR224" s="312"/>
      <c r="BS224" s="312"/>
      <c r="BT224" s="312"/>
      <c r="BU224" s="312"/>
      <c r="BV224" s="312"/>
      <c r="BW224" s="312"/>
      <c r="BX224" s="312"/>
      <c r="BY224" s="312"/>
    </row>
    <row r="225" spans="1:77" ht="15" customHeight="1" x14ac:dyDescent="0.2">
      <c r="A225" s="823"/>
      <c r="B225" s="823"/>
      <c r="C225" s="823"/>
      <c r="D225" s="823"/>
      <c r="E225" s="823"/>
      <c r="F225" s="823"/>
      <c r="G225" s="823"/>
      <c r="H225" s="823"/>
      <c r="I225" s="823"/>
      <c r="J225" s="823"/>
      <c r="K225" s="823"/>
      <c r="L225" s="823"/>
      <c r="M225" s="823"/>
      <c r="N225" s="823"/>
      <c r="O225" s="823"/>
      <c r="P225" s="823"/>
      <c r="Q225" s="823"/>
      <c r="R225" s="823"/>
      <c r="S225" s="823"/>
      <c r="T225" s="823"/>
      <c r="U225" s="823"/>
      <c r="V225" s="823"/>
      <c r="W225" s="823"/>
      <c r="AY225" s="390"/>
      <c r="AZ225" s="386"/>
      <c r="BA225" s="823"/>
      <c r="BB225" s="312"/>
      <c r="BC225" s="312"/>
      <c r="BD225" s="312"/>
      <c r="BE225" s="312"/>
      <c r="BF225" s="312"/>
      <c r="BG225" s="312"/>
      <c r="BH225" s="312"/>
      <c r="BI225" s="312"/>
      <c r="BJ225" s="312"/>
      <c r="BK225" s="312"/>
      <c r="BL225" s="312"/>
      <c r="BM225" s="312"/>
      <c r="BN225" s="312"/>
      <c r="BO225" s="312"/>
      <c r="BP225" s="312"/>
      <c r="BQ225" s="312"/>
      <c r="BR225" s="312"/>
      <c r="BS225" s="312"/>
      <c r="BT225" s="312"/>
      <c r="BU225" s="312"/>
      <c r="BV225" s="312"/>
      <c r="BW225" s="312"/>
      <c r="BX225" s="312"/>
      <c r="BY225" s="312"/>
    </row>
    <row r="226" spans="1:77" ht="15" customHeight="1" x14ac:dyDescent="0.2">
      <c r="A226" s="823"/>
      <c r="B226" s="823"/>
      <c r="C226" s="823"/>
      <c r="D226" s="823"/>
      <c r="E226" s="823"/>
      <c r="F226" s="823"/>
      <c r="G226" s="823"/>
      <c r="H226" s="823"/>
      <c r="I226" s="823"/>
      <c r="J226" s="823"/>
      <c r="K226" s="823"/>
      <c r="L226" s="823"/>
      <c r="M226" s="823"/>
      <c r="N226" s="823"/>
      <c r="O226" s="823"/>
      <c r="P226" s="823"/>
      <c r="Q226" s="823"/>
      <c r="R226" s="823"/>
      <c r="S226" s="823"/>
      <c r="T226" s="823"/>
      <c r="U226" s="823"/>
      <c r="V226" s="823"/>
      <c r="W226" s="823"/>
      <c r="AY226" s="390"/>
      <c r="AZ226" s="386"/>
      <c r="BA226" s="823"/>
      <c r="BB226" s="312"/>
      <c r="BC226" s="312"/>
      <c r="BD226" s="312"/>
      <c r="BE226" s="312"/>
      <c r="BF226" s="312"/>
      <c r="BG226" s="312"/>
      <c r="BH226" s="312"/>
      <c r="BI226" s="312"/>
      <c r="BJ226" s="312"/>
      <c r="BK226" s="312"/>
      <c r="BL226" s="312"/>
      <c r="BM226" s="312"/>
      <c r="BN226" s="312"/>
      <c r="BO226" s="312"/>
      <c r="BP226" s="312"/>
      <c r="BQ226" s="312"/>
      <c r="BR226" s="312"/>
      <c r="BS226" s="312"/>
      <c r="BT226" s="312"/>
      <c r="BU226" s="312"/>
      <c r="BV226" s="312"/>
      <c r="BW226" s="312"/>
      <c r="BX226" s="312"/>
      <c r="BY226" s="312"/>
    </row>
    <row r="227" spans="1:77" ht="15" customHeight="1" x14ac:dyDescent="0.2">
      <c r="A227" s="823"/>
      <c r="B227" s="823"/>
      <c r="C227" s="823"/>
      <c r="D227" s="823"/>
      <c r="E227" s="823"/>
      <c r="F227" s="823"/>
      <c r="G227" s="823"/>
      <c r="H227" s="823"/>
      <c r="I227" s="823"/>
      <c r="J227" s="823"/>
      <c r="K227" s="823"/>
      <c r="L227" s="823"/>
      <c r="M227" s="823"/>
      <c r="N227" s="823"/>
      <c r="O227" s="823"/>
      <c r="P227" s="823"/>
      <c r="Q227" s="823"/>
      <c r="R227" s="823"/>
      <c r="S227" s="823"/>
      <c r="T227" s="823"/>
      <c r="U227" s="823"/>
      <c r="V227" s="823"/>
      <c r="W227" s="823"/>
      <c r="AY227" s="390"/>
      <c r="AZ227" s="386"/>
      <c r="BA227" s="823"/>
      <c r="BB227" s="312"/>
      <c r="BC227" s="312"/>
      <c r="BD227" s="312"/>
      <c r="BE227" s="312"/>
      <c r="BF227" s="312"/>
      <c r="BG227" s="312"/>
      <c r="BH227" s="312"/>
      <c r="BI227" s="312"/>
      <c r="BJ227" s="312"/>
      <c r="BK227" s="312"/>
      <c r="BL227" s="312"/>
      <c r="BM227" s="312"/>
      <c r="BN227" s="312"/>
      <c r="BO227" s="312"/>
      <c r="BP227" s="312"/>
      <c r="BQ227" s="312"/>
      <c r="BR227" s="312"/>
      <c r="BS227" s="312"/>
      <c r="BT227" s="312"/>
      <c r="BU227" s="312"/>
      <c r="BV227" s="312"/>
      <c r="BW227" s="312"/>
      <c r="BX227" s="312"/>
      <c r="BY227" s="312"/>
    </row>
    <row r="228" spans="1:77" ht="15" customHeight="1" x14ac:dyDescent="0.2">
      <c r="A228" s="823"/>
      <c r="B228" s="823"/>
      <c r="C228" s="823"/>
      <c r="D228" s="823"/>
      <c r="E228" s="823"/>
      <c r="F228" s="823"/>
      <c r="G228" s="823"/>
      <c r="H228" s="823"/>
      <c r="I228" s="823"/>
      <c r="J228" s="823"/>
      <c r="K228" s="823"/>
      <c r="L228" s="823"/>
      <c r="M228" s="823"/>
      <c r="N228" s="823"/>
      <c r="O228" s="823"/>
      <c r="P228" s="823"/>
      <c r="Q228" s="823"/>
      <c r="R228" s="823"/>
      <c r="S228" s="823"/>
      <c r="T228" s="823"/>
      <c r="U228" s="823"/>
      <c r="V228" s="823"/>
      <c r="W228" s="823"/>
      <c r="AY228" s="390"/>
      <c r="AZ228" s="386"/>
      <c r="BA228" s="823"/>
      <c r="BB228" s="312"/>
      <c r="BC228" s="312"/>
      <c r="BD228" s="312"/>
      <c r="BE228" s="312"/>
      <c r="BF228" s="312"/>
      <c r="BG228" s="312"/>
      <c r="BH228" s="312"/>
      <c r="BI228" s="312"/>
      <c r="BJ228" s="312"/>
      <c r="BK228" s="312"/>
      <c r="BL228" s="312"/>
      <c r="BM228" s="312"/>
      <c r="BN228" s="312"/>
      <c r="BO228" s="312"/>
      <c r="BP228" s="312"/>
      <c r="BQ228" s="312"/>
      <c r="BR228" s="312"/>
      <c r="BS228" s="312"/>
      <c r="BT228" s="312"/>
      <c r="BU228" s="312"/>
      <c r="BV228" s="312"/>
      <c r="BW228" s="312"/>
      <c r="BX228" s="312"/>
      <c r="BY228" s="312"/>
    </row>
    <row r="229" spans="1:77" ht="15" customHeight="1" x14ac:dyDescent="0.2">
      <c r="A229" s="823"/>
      <c r="B229" s="823"/>
      <c r="C229" s="823"/>
      <c r="D229" s="823"/>
      <c r="E229" s="823"/>
      <c r="F229" s="823"/>
      <c r="G229" s="823"/>
      <c r="H229" s="823"/>
      <c r="I229" s="823"/>
      <c r="J229" s="823"/>
      <c r="K229" s="823"/>
      <c r="L229" s="823"/>
      <c r="M229" s="823"/>
      <c r="N229" s="823"/>
      <c r="O229" s="823"/>
      <c r="P229" s="823"/>
      <c r="Q229" s="823"/>
      <c r="R229" s="823"/>
      <c r="S229" s="823"/>
      <c r="T229" s="823"/>
      <c r="U229" s="823"/>
      <c r="V229" s="823"/>
      <c r="W229" s="823"/>
      <c r="AY229" s="390"/>
      <c r="AZ229" s="386"/>
      <c r="BA229" s="823"/>
      <c r="BB229" s="312"/>
      <c r="BC229" s="312"/>
      <c r="BD229" s="312"/>
      <c r="BE229" s="312"/>
      <c r="BF229" s="312"/>
      <c r="BG229" s="312"/>
      <c r="BH229" s="312"/>
      <c r="BI229" s="312"/>
      <c r="BJ229" s="312"/>
      <c r="BK229" s="312"/>
      <c r="BL229" s="312"/>
      <c r="BM229" s="312"/>
      <c r="BN229" s="312"/>
      <c r="BO229" s="312"/>
      <c r="BP229" s="312"/>
      <c r="BQ229" s="312"/>
      <c r="BR229" s="312"/>
      <c r="BS229" s="312"/>
      <c r="BT229" s="312"/>
      <c r="BU229" s="312"/>
      <c r="BV229" s="312"/>
      <c r="BW229" s="312"/>
      <c r="BX229" s="312"/>
      <c r="BY229" s="312"/>
    </row>
    <row r="230" spans="1:77" ht="15" customHeight="1" x14ac:dyDescent="0.2">
      <c r="A230" s="823"/>
      <c r="B230" s="823"/>
      <c r="C230" s="823"/>
      <c r="D230" s="823"/>
      <c r="E230" s="823"/>
      <c r="F230" s="823"/>
      <c r="G230" s="823"/>
      <c r="H230" s="823"/>
      <c r="I230" s="823"/>
      <c r="J230" s="823"/>
      <c r="K230" s="823"/>
      <c r="L230" s="823"/>
      <c r="M230" s="823"/>
      <c r="N230" s="823"/>
      <c r="O230" s="823"/>
      <c r="P230" s="823"/>
      <c r="Q230" s="823"/>
      <c r="R230" s="823"/>
      <c r="S230" s="823"/>
      <c r="T230" s="823"/>
      <c r="U230" s="823"/>
      <c r="V230" s="823"/>
      <c r="W230" s="823"/>
      <c r="AY230" s="390"/>
      <c r="AZ230" s="386"/>
      <c r="BA230" s="823"/>
      <c r="BB230" s="312"/>
      <c r="BC230" s="312"/>
      <c r="BD230" s="312"/>
      <c r="BE230" s="312"/>
      <c r="BF230" s="312"/>
      <c r="BG230" s="312"/>
      <c r="BH230" s="312"/>
      <c r="BI230" s="312"/>
      <c r="BJ230" s="312"/>
      <c r="BK230" s="312"/>
      <c r="BL230" s="312"/>
      <c r="BM230" s="312"/>
      <c r="BN230" s="312"/>
      <c r="BO230" s="312"/>
      <c r="BP230" s="312"/>
      <c r="BQ230" s="312"/>
      <c r="BR230" s="312"/>
      <c r="BS230" s="312"/>
      <c r="BT230" s="312"/>
      <c r="BU230" s="312"/>
      <c r="BV230" s="312"/>
      <c r="BW230" s="312"/>
      <c r="BX230" s="312"/>
      <c r="BY230" s="312"/>
    </row>
    <row r="231" spans="1:77" ht="15" customHeight="1" x14ac:dyDescent="0.2">
      <c r="A231" s="823"/>
      <c r="B231" s="823"/>
      <c r="C231" s="823"/>
      <c r="D231" s="823"/>
      <c r="E231" s="823"/>
      <c r="F231" s="823"/>
      <c r="G231" s="823"/>
      <c r="H231" s="823"/>
      <c r="I231" s="823"/>
      <c r="J231" s="823"/>
      <c r="K231" s="823"/>
      <c r="L231" s="823"/>
      <c r="M231" s="823"/>
      <c r="N231" s="823"/>
      <c r="O231" s="823"/>
      <c r="P231" s="823"/>
      <c r="Q231" s="823"/>
      <c r="R231" s="823"/>
      <c r="S231" s="823"/>
      <c r="T231" s="823"/>
      <c r="U231" s="823"/>
      <c r="V231" s="823"/>
      <c r="W231" s="823"/>
      <c r="AY231" s="390"/>
      <c r="AZ231" s="386"/>
      <c r="BA231" s="823"/>
      <c r="BB231" s="312"/>
      <c r="BC231" s="312"/>
      <c r="BD231" s="312"/>
      <c r="BE231" s="312"/>
      <c r="BF231" s="312"/>
      <c r="BG231" s="312"/>
      <c r="BH231" s="312"/>
      <c r="BI231" s="312"/>
      <c r="BJ231" s="312"/>
      <c r="BK231" s="312"/>
      <c r="BL231" s="312"/>
      <c r="BM231" s="312"/>
      <c r="BN231" s="312"/>
      <c r="BO231" s="312"/>
      <c r="BP231" s="312"/>
      <c r="BQ231" s="312"/>
      <c r="BR231" s="312"/>
      <c r="BS231" s="312"/>
      <c r="BT231" s="312"/>
      <c r="BU231" s="312"/>
      <c r="BV231" s="312"/>
      <c r="BW231" s="312"/>
      <c r="BX231" s="312"/>
      <c r="BY231" s="312"/>
    </row>
    <row r="232" spans="1:77" ht="15" customHeight="1" x14ac:dyDescent="0.2">
      <c r="A232" s="823"/>
      <c r="B232" s="823"/>
      <c r="C232" s="823"/>
      <c r="D232" s="823"/>
      <c r="E232" s="823"/>
      <c r="F232" s="823"/>
      <c r="G232" s="823"/>
      <c r="H232" s="823"/>
      <c r="I232" s="823"/>
      <c r="J232" s="823"/>
      <c r="K232" s="823"/>
      <c r="L232" s="823"/>
      <c r="M232" s="823"/>
      <c r="N232" s="823"/>
      <c r="O232" s="823"/>
      <c r="P232" s="823"/>
      <c r="Q232" s="823"/>
      <c r="R232" s="823"/>
      <c r="S232" s="823"/>
      <c r="T232" s="823"/>
      <c r="U232" s="823"/>
      <c r="V232" s="823"/>
      <c r="W232" s="823"/>
      <c r="AY232" s="390"/>
      <c r="AZ232" s="386"/>
      <c r="BA232" s="823"/>
      <c r="BB232" s="312"/>
      <c r="BC232" s="312"/>
      <c r="BD232" s="312"/>
      <c r="BE232" s="312"/>
      <c r="BF232" s="312"/>
      <c r="BG232" s="312"/>
      <c r="BH232" s="312"/>
      <c r="BI232" s="312"/>
      <c r="BJ232" s="312"/>
      <c r="BK232" s="312"/>
      <c r="BL232" s="312"/>
      <c r="BM232" s="312"/>
      <c r="BN232" s="312"/>
      <c r="BO232" s="312"/>
      <c r="BP232" s="312"/>
      <c r="BQ232" s="312"/>
      <c r="BR232" s="312"/>
      <c r="BS232" s="312"/>
      <c r="BT232" s="312"/>
      <c r="BU232" s="312"/>
      <c r="BV232" s="312"/>
      <c r="BW232" s="312"/>
      <c r="BX232" s="312"/>
      <c r="BY232" s="312"/>
    </row>
    <row r="233" spans="1:77" ht="15" customHeight="1" x14ac:dyDescent="0.2">
      <c r="A233" s="823"/>
      <c r="B233" s="823"/>
      <c r="C233" s="823"/>
      <c r="D233" s="823"/>
      <c r="E233" s="823"/>
      <c r="F233" s="823"/>
      <c r="G233" s="823"/>
      <c r="H233" s="823"/>
      <c r="I233" s="823"/>
      <c r="J233" s="823"/>
      <c r="K233" s="823"/>
      <c r="L233" s="823"/>
      <c r="M233" s="823"/>
      <c r="N233" s="823"/>
      <c r="O233" s="823"/>
      <c r="P233" s="823"/>
      <c r="Q233" s="823"/>
      <c r="R233" s="823"/>
      <c r="S233" s="823"/>
      <c r="T233" s="823"/>
      <c r="U233" s="823"/>
      <c r="V233" s="823"/>
      <c r="W233" s="823"/>
      <c r="AY233" s="390"/>
      <c r="AZ233" s="386"/>
      <c r="BA233" s="823"/>
      <c r="BB233" s="312"/>
      <c r="BC233" s="312"/>
      <c r="BD233" s="312"/>
      <c r="BE233" s="312"/>
      <c r="BF233" s="312"/>
      <c r="BG233" s="312"/>
      <c r="BH233" s="312"/>
      <c r="BI233" s="312"/>
      <c r="BJ233" s="312"/>
      <c r="BK233" s="312"/>
      <c r="BL233" s="312"/>
      <c r="BM233" s="312"/>
      <c r="BN233" s="312"/>
      <c r="BO233" s="312"/>
      <c r="BP233" s="312"/>
      <c r="BQ233" s="312"/>
      <c r="BR233" s="312"/>
      <c r="BS233" s="312"/>
      <c r="BT233" s="312"/>
      <c r="BU233" s="312"/>
      <c r="BV233" s="312"/>
      <c r="BW233" s="312"/>
      <c r="BX233" s="312"/>
      <c r="BY233" s="312"/>
    </row>
    <row r="234" spans="1:77" ht="15" customHeight="1" x14ac:dyDescent="0.2">
      <c r="A234" s="823"/>
      <c r="B234" s="823"/>
      <c r="C234" s="823"/>
      <c r="D234" s="823"/>
      <c r="E234" s="823"/>
      <c r="F234" s="823"/>
      <c r="G234" s="823"/>
      <c r="H234" s="823"/>
      <c r="I234" s="823"/>
      <c r="J234" s="823"/>
      <c r="K234" s="823"/>
      <c r="L234" s="823"/>
      <c r="M234" s="823"/>
      <c r="N234" s="823"/>
      <c r="O234" s="823"/>
      <c r="P234" s="823"/>
      <c r="Q234" s="823"/>
      <c r="R234" s="823"/>
      <c r="S234" s="823"/>
      <c r="T234" s="823"/>
      <c r="U234" s="823"/>
      <c r="V234" s="823"/>
      <c r="W234" s="823"/>
      <c r="AY234" s="390"/>
      <c r="AZ234" s="386"/>
      <c r="BA234" s="823"/>
      <c r="BB234" s="312"/>
      <c r="BC234" s="312"/>
      <c r="BD234" s="312"/>
      <c r="BE234" s="312"/>
      <c r="BF234" s="312"/>
      <c r="BG234" s="312"/>
      <c r="BH234" s="312"/>
      <c r="BI234" s="312"/>
      <c r="BJ234" s="312"/>
      <c r="BK234" s="312"/>
      <c r="BL234" s="312"/>
      <c r="BM234" s="312"/>
      <c r="BN234" s="312"/>
      <c r="BO234" s="312"/>
      <c r="BP234" s="312"/>
      <c r="BQ234" s="312"/>
      <c r="BR234" s="312"/>
      <c r="BS234" s="312"/>
      <c r="BT234" s="312"/>
      <c r="BU234" s="312"/>
      <c r="BV234" s="312"/>
      <c r="BW234" s="312"/>
      <c r="BX234" s="312"/>
      <c r="BY234" s="312"/>
    </row>
    <row r="235" spans="1:77" ht="15" customHeight="1" x14ac:dyDescent="0.2">
      <c r="A235" s="823"/>
      <c r="B235" s="823"/>
      <c r="C235" s="823"/>
      <c r="D235" s="823"/>
      <c r="E235" s="823"/>
      <c r="F235" s="823"/>
      <c r="G235" s="823"/>
      <c r="H235" s="823"/>
      <c r="I235" s="823"/>
      <c r="J235" s="823"/>
      <c r="K235" s="823"/>
      <c r="L235" s="823"/>
      <c r="M235" s="823"/>
      <c r="N235" s="823"/>
      <c r="O235" s="823"/>
      <c r="P235" s="823"/>
      <c r="Q235" s="823"/>
      <c r="R235" s="823"/>
      <c r="S235" s="823"/>
      <c r="T235" s="823"/>
      <c r="U235" s="823"/>
      <c r="V235" s="823"/>
      <c r="W235" s="823"/>
      <c r="AY235" s="390"/>
      <c r="AZ235" s="386"/>
      <c r="BA235" s="823"/>
      <c r="BB235" s="312"/>
      <c r="BC235" s="312"/>
      <c r="BD235" s="312"/>
      <c r="BE235" s="312"/>
      <c r="BF235" s="312"/>
      <c r="BG235" s="312"/>
      <c r="BH235" s="312"/>
      <c r="BI235" s="312"/>
      <c r="BJ235" s="312"/>
      <c r="BK235" s="312"/>
      <c r="BL235" s="312"/>
      <c r="BM235" s="312"/>
      <c r="BN235" s="312"/>
      <c r="BO235" s="312"/>
      <c r="BP235" s="312"/>
      <c r="BQ235" s="312"/>
      <c r="BR235" s="312"/>
      <c r="BS235" s="312"/>
      <c r="BT235" s="312"/>
      <c r="BU235" s="312"/>
      <c r="BV235" s="312"/>
      <c r="BW235" s="312"/>
      <c r="BX235" s="312"/>
      <c r="BY235" s="312"/>
    </row>
    <row r="236" spans="1:77" ht="15" customHeight="1" x14ac:dyDescent="0.2">
      <c r="A236" s="823"/>
      <c r="B236" s="823"/>
      <c r="C236" s="823"/>
      <c r="D236" s="823"/>
      <c r="E236" s="823"/>
      <c r="F236" s="823"/>
      <c r="G236" s="823"/>
      <c r="H236" s="823"/>
      <c r="I236" s="823"/>
      <c r="J236" s="823"/>
      <c r="K236" s="823"/>
      <c r="L236" s="823"/>
      <c r="M236" s="823"/>
      <c r="N236" s="823"/>
      <c r="O236" s="823"/>
      <c r="P236" s="823"/>
      <c r="Q236" s="823"/>
      <c r="R236" s="823"/>
      <c r="S236" s="823"/>
      <c r="T236" s="823"/>
      <c r="U236" s="823"/>
      <c r="V236" s="823"/>
      <c r="W236" s="823"/>
      <c r="AY236" s="390"/>
      <c r="AZ236" s="386"/>
      <c r="BA236" s="823"/>
      <c r="BB236" s="312"/>
      <c r="BC236" s="312"/>
      <c r="BD236" s="312"/>
      <c r="BE236" s="312"/>
      <c r="BF236" s="312"/>
      <c r="BG236" s="312"/>
      <c r="BH236" s="312"/>
      <c r="BI236" s="312"/>
      <c r="BJ236" s="312"/>
      <c r="BK236" s="312"/>
      <c r="BL236" s="312"/>
      <c r="BM236" s="312"/>
      <c r="BN236" s="312"/>
      <c r="BO236" s="312"/>
      <c r="BP236" s="312"/>
      <c r="BQ236" s="312"/>
      <c r="BR236" s="312"/>
      <c r="BS236" s="312"/>
      <c r="BT236" s="312"/>
      <c r="BU236" s="312"/>
      <c r="BV236" s="312"/>
      <c r="BW236" s="312"/>
      <c r="BX236" s="312"/>
      <c r="BY236" s="312"/>
    </row>
    <row r="237" spans="1:77" ht="15" customHeight="1" x14ac:dyDescent="0.2">
      <c r="A237" s="823"/>
      <c r="B237" s="823"/>
      <c r="C237" s="823"/>
      <c r="D237" s="823"/>
      <c r="E237" s="823"/>
      <c r="F237" s="823"/>
      <c r="G237" s="823"/>
      <c r="H237" s="823"/>
      <c r="I237" s="823"/>
      <c r="J237" s="823"/>
      <c r="K237" s="823"/>
      <c r="L237" s="823"/>
      <c r="M237" s="823"/>
      <c r="N237" s="823"/>
      <c r="O237" s="823"/>
      <c r="P237" s="823"/>
      <c r="Q237" s="823"/>
      <c r="R237" s="823"/>
      <c r="S237" s="823"/>
      <c r="T237" s="823"/>
      <c r="U237" s="823"/>
      <c r="V237" s="823"/>
      <c r="W237" s="823"/>
      <c r="AY237" s="390"/>
      <c r="AZ237" s="386"/>
      <c r="BA237" s="823"/>
      <c r="BB237" s="312"/>
      <c r="BC237" s="312"/>
      <c r="BD237" s="312"/>
      <c r="BE237" s="312"/>
      <c r="BF237" s="312"/>
      <c r="BG237" s="312"/>
      <c r="BH237" s="312"/>
      <c r="BI237" s="312"/>
      <c r="BJ237" s="312"/>
      <c r="BK237" s="312"/>
      <c r="BL237" s="312"/>
      <c r="BM237" s="312"/>
      <c r="BN237" s="312"/>
      <c r="BO237" s="312"/>
      <c r="BP237" s="312"/>
      <c r="BQ237" s="312"/>
      <c r="BR237" s="312"/>
      <c r="BS237" s="312"/>
      <c r="BT237" s="312"/>
      <c r="BU237" s="312"/>
      <c r="BV237" s="312"/>
      <c r="BW237" s="312"/>
      <c r="BX237" s="312"/>
      <c r="BY237" s="312"/>
    </row>
    <row r="238" spans="1:77" ht="15" customHeight="1" x14ac:dyDescent="0.2">
      <c r="A238" s="823"/>
      <c r="B238" s="823"/>
      <c r="C238" s="823"/>
      <c r="D238" s="823"/>
      <c r="E238" s="823"/>
      <c r="F238" s="823"/>
      <c r="G238" s="823"/>
      <c r="H238" s="823"/>
      <c r="I238" s="823"/>
      <c r="J238" s="823"/>
      <c r="K238" s="823"/>
      <c r="L238" s="823"/>
      <c r="M238" s="823"/>
      <c r="N238" s="823"/>
      <c r="O238" s="823"/>
      <c r="P238" s="823"/>
      <c r="Q238" s="823"/>
      <c r="R238" s="823"/>
      <c r="S238" s="823"/>
      <c r="T238" s="823"/>
      <c r="U238" s="823"/>
      <c r="V238" s="823"/>
      <c r="W238" s="823"/>
      <c r="AY238" s="390"/>
      <c r="AZ238" s="386"/>
      <c r="BA238" s="823"/>
      <c r="BB238" s="312"/>
      <c r="BC238" s="312"/>
      <c r="BD238" s="312"/>
      <c r="BE238" s="312"/>
      <c r="BF238" s="312"/>
      <c r="BG238" s="312"/>
      <c r="BH238" s="312"/>
      <c r="BI238" s="312"/>
      <c r="BJ238" s="312"/>
      <c r="BK238" s="312"/>
      <c r="BL238" s="312"/>
      <c r="BM238" s="312"/>
      <c r="BN238" s="312"/>
      <c r="BO238" s="312"/>
      <c r="BP238" s="312"/>
      <c r="BQ238" s="312"/>
      <c r="BR238" s="312"/>
      <c r="BS238" s="312"/>
      <c r="BT238" s="312"/>
      <c r="BU238" s="312"/>
      <c r="BV238" s="312"/>
      <c r="BW238" s="312"/>
      <c r="BX238" s="312"/>
      <c r="BY238" s="312"/>
    </row>
    <row r="239" spans="1:77" ht="15" customHeight="1" x14ac:dyDescent="0.2">
      <c r="A239" s="823"/>
      <c r="B239" s="823"/>
      <c r="C239" s="823"/>
      <c r="D239" s="823"/>
      <c r="E239" s="823"/>
      <c r="F239" s="823"/>
      <c r="G239" s="823"/>
      <c r="H239" s="823"/>
      <c r="I239" s="823"/>
      <c r="J239" s="823"/>
      <c r="K239" s="823"/>
      <c r="L239" s="823"/>
      <c r="M239" s="823"/>
      <c r="N239" s="823"/>
      <c r="O239" s="823"/>
      <c r="P239" s="823"/>
      <c r="Q239" s="823"/>
      <c r="R239" s="823"/>
      <c r="S239" s="823"/>
      <c r="T239" s="823"/>
      <c r="U239" s="823"/>
      <c r="V239" s="823"/>
      <c r="W239" s="823"/>
      <c r="AY239" s="390"/>
      <c r="AZ239" s="386"/>
      <c r="BA239" s="823"/>
      <c r="BB239" s="312"/>
      <c r="BC239" s="312"/>
      <c r="BD239" s="312"/>
      <c r="BE239" s="312"/>
      <c r="BF239" s="312"/>
      <c r="BG239" s="312"/>
      <c r="BH239" s="312"/>
      <c r="BI239" s="312"/>
      <c r="BJ239" s="312"/>
      <c r="BK239" s="312"/>
      <c r="BL239" s="312"/>
      <c r="BM239" s="312"/>
      <c r="BN239" s="312"/>
      <c r="BO239" s="312"/>
      <c r="BP239" s="312"/>
      <c r="BQ239" s="312"/>
      <c r="BR239" s="312"/>
      <c r="BS239" s="312"/>
      <c r="BT239" s="312"/>
      <c r="BU239" s="312"/>
      <c r="BV239" s="312"/>
      <c r="BW239" s="312"/>
      <c r="BX239" s="312"/>
      <c r="BY239" s="312"/>
    </row>
    <row r="240" spans="1:77" ht="15" customHeight="1" x14ac:dyDescent="0.2">
      <c r="A240" s="823"/>
      <c r="B240" s="823"/>
      <c r="C240" s="823"/>
      <c r="D240" s="823"/>
      <c r="E240" s="823"/>
      <c r="F240" s="823"/>
      <c r="G240" s="823"/>
      <c r="H240" s="823"/>
      <c r="I240" s="823"/>
      <c r="J240" s="823"/>
      <c r="K240" s="823"/>
      <c r="L240" s="823"/>
      <c r="M240" s="823"/>
      <c r="N240" s="823"/>
      <c r="O240" s="823"/>
      <c r="P240" s="823"/>
      <c r="Q240" s="823"/>
      <c r="R240" s="823"/>
      <c r="S240" s="823"/>
      <c r="T240" s="823"/>
      <c r="U240" s="823"/>
      <c r="V240" s="823"/>
      <c r="W240" s="823"/>
      <c r="AY240" s="390"/>
      <c r="AZ240" s="386"/>
      <c r="BA240" s="823"/>
      <c r="BB240" s="312"/>
      <c r="BC240" s="312"/>
      <c r="BD240" s="312"/>
      <c r="BE240" s="312"/>
      <c r="BF240" s="312"/>
      <c r="BG240" s="312"/>
      <c r="BH240" s="312"/>
      <c r="BI240" s="312"/>
      <c r="BJ240" s="312"/>
      <c r="BK240" s="312"/>
      <c r="BL240" s="312"/>
      <c r="BM240" s="312"/>
      <c r="BN240" s="312"/>
      <c r="BO240" s="312"/>
      <c r="BP240" s="312"/>
      <c r="BQ240" s="312"/>
      <c r="BR240" s="312"/>
      <c r="BS240" s="312"/>
      <c r="BT240" s="312"/>
      <c r="BU240" s="312"/>
      <c r="BV240" s="312"/>
      <c r="BW240" s="312"/>
      <c r="BX240" s="312"/>
      <c r="BY240" s="312"/>
    </row>
    <row r="241" spans="1:77" ht="15" customHeight="1" x14ac:dyDescent="0.2">
      <c r="A241" s="823"/>
      <c r="B241" s="823"/>
      <c r="C241" s="823"/>
      <c r="D241" s="823"/>
      <c r="E241" s="823"/>
      <c r="F241" s="823"/>
      <c r="G241" s="823"/>
      <c r="H241" s="823"/>
      <c r="I241" s="823"/>
      <c r="J241" s="823"/>
      <c r="K241" s="823"/>
      <c r="L241" s="823"/>
      <c r="M241" s="823"/>
      <c r="N241" s="823"/>
      <c r="O241" s="823"/>
      <c r="P241" s="823"/>
      <c r="Q241" s="823"/>
      <c r="R241" s="823"/>
      <c r="S241" s="823"/>
      <c r="T241" s="823"/>
      <c r="U241" s="823"/>
      <c r="V241" s="823"/>
      <c r="W241" s="823"/>
      <c r="AY241" s="390"/>
      <c r="AZ241" s="386"/>
      <c r="BA241" s="823"/>
      <c r="BB241" s="312"/>
      <c r="BC241" s="312"/>
      <c r="BD241" s="312"/>
      <c r="BE241" s="312"/>
      <c r="BF241" s="312"/>
      <c r="BG241" s="312"/>
      <c r="BH241" s="312"/>
      <c r="BI241" s="312"/>
      <c r="BJ241" s="312"/>
      <c r="BK241" s="312"/>
      <c r="BL241" s="312"/>
      <c r="BM241" s="312"/>
      <c r="BN241" s="312"/>
      <c r="BO241" s="312"/>
      <c r="BP241" s="312"/>
      <c r="BQ241" s="312"/>
      <c r="BR241" s="312"/>
      <c r="BS241" s="312"/>
      <c r="BT241" s="312"/>
      <c r="BU241" s="312"/>
      <c r="BV241" s="312"/>
      <c r="BW241" s="312"/>
      <c r="BX241" s="312"/>
      <c r="BY241" s="312"/>
    </row>
    <row r="242" spans="1:77" ht="15" customHeight="1" x14ac:dyDescent="0.2">
      <c r="A242" s="823"/>
      <c r="B242" s="823"/>
      <c r="C242" s="823"/>
      <c r="D242" s="823"/>
      <c r="E242" s="823"/>
      <c r="F242" s="823"/>
      <c r="G242" s="823"/>
      <c r="H242" s="823"/>
      <c r="I242" s="823"/>
      <c r="J242" s="823"/>
      <c r="K242" s="823"/>
      <c r="L242" s="823"/>
      <c r="M242" s="823"/>
      <c r="N242" s="823"/>
      <c r="O242" s="823"/>
      <c r="P242" s="823"/>
      <c r="Q242" s="823"/>
      <c r="R242" s="823"/>
      <c r="S242" s="823"/>
      <c r="T242" s="823"/>
      <c r="U242" s="823"/>
      <c r="V242" s="823"/>
      <c r="W242" s="823"/>
      <c r="AY242" s="390"/>
      <c r="AZ242" s="386"/>
      <c r="BA242" s="823"/>
      <c r="BB242" s="312"/>
      <c r="BC242" s="312"/>
      <c r="BD242" s="312"/>
      <c r="BE242" s="312"/>
      <c r="BF242" s="312"/>
      <c r="BG242" s="312"/>
      <c r="BH242" s="312"/>
      <c r="BI242" s="312"/>
      <c r="BJ242" s="312"/>
      <c r="BK242" s="312"/>
      <c r="BL242" s="312"/>
      <c r="BM242" s="312"/>
      <c r="BN242" s="312"/>
      <c r="BO242" s="312"/>
      <c r="BP242" s="312"/>
      <c r="BQ242" s="312"/>
      <c r="BR242" s="312"/>
      <c r="BS242" s="312"/>
      <c r="BT242" s="312"/>
      <c r="BU242" s="312"/>
      <c r="BV242" s="312"/>
      <c r="BW242" s="312"/>
      <c r="BX242" s="312"/>
      <c r="BY242" s="312"/>
    </row>
    <row r="243" spans="1:77" ht="15" customHeight="1" x14ac:dyDescent="0.2">
      <c r="A243" s="823"/>
      <c r="B243" s="823"/>
      <c r="C243" s="823"/>
      <c r="D243" s="823"/>
      <c r="E243" s="823"/>
      <c r="F243" s="823"/>
      <c r="G243" s="823"/>
      <c r="H243" s="823"/>
      <c r="I243" s="823"/>
      <c r="J243" s="823"/>
      <c r="K243" s="823"/>
      <c r="L243" s="823"/>
      <c r="M243" s="823"/>
      <c r="N243" s="823"/>
      <c r="O243" s="823"/>
      <c r="P243" s="823"/>
      <c r="Q243" s="823"/>
      <c r="R243" s="823"/>
      <c r="S243" s="823"/>
      <c r="T243" s="823"/>
      <c r="U243" s="823"/>
      <c r="V243" s="823"/>
      <c r="W243" s="823"/>
      <c r="AY243" s="390"/>
      <c r="AZ243" s="386"/>
      <c r="BA243" s="823"/>
      <c r="BB243" s="312"/>
      <c r="BC243" s="312"/>
      <c r="BD243" s="312"/>
      <c r="BE243" s="312"/>
      <c r="BF243" s="312"/>
      <c r="BG243" s="312"/>
      <c r="BH243" s="312"/>
      <c r="BI243" s="312"/>
      <c r="BJ243" s="312"/>
      <c r="BK243" s="312"/>
      <c r="BL243" s="312"/>
      <c r="BM243" s="312"/>
      <c r="BN243" s="312"/>
      <c r="BO243" s="312"/>
      <c r="BP243" s="312"/>
      <c r="BQ243" s="312"/>
      <c r="BR243" s="312"/>
      <c r="BS243" s="312"/>
      <c r="BT243" s="312"/>
      <c r="BU243" s="312"/>
      <c r="BV243" s="312"/>
      <c r="BW243" s="312"/>
      <c r="BX243" s="312"/>
      <c r="BY243" s="312"/>
    </row>
    <row r="244" spans="1:77" ht="15" customHeight="1" x14ac:dyDescent="0.2">
      <c r="A244" s="823"/>
      <c r="B244" s="823"/>
      <c r="C244" s="823"/>
      <c r="D244" s="823"/>
      <c r="E244" s="823"/>
      <c r="F244" s="823"/>
      <c r="G244" s="823"/>
      <c r="H244" s="823"/>
      <c r="I244" s="823"/>
      <c r="J244" s="823"/>
      <c r="K244" s="823"/>
      <c r="L244" s="823"/>
      <c r="M244" s="823"/>
      <c r="N244" s="823"/>
      <c r="O244" s="823"/>
      <c r="P244" s="823"/>
      <c r="Q244" s="823"/>
      <c r="R244" s="823"/>
      <c r="S244" s="823"/>
      <c r="T244" s="823"/>
      <c r="U244" s="823"/>
      <c r="V244" s="823"/>
      <c r="W244" s="823"/>
      <c r="AY244" s="390"/>
      <c r="AZ244" s="386"/>
      <c r="BA244" s="823"/>
      <c r="BB244" s="312"/>
      <c r="BC244" s="312"/>
      <c r="BD244" s="312"/>
      <c r="BE244" s="312"/>
      <c r="BF244" s="312"/>
      <c r="BG244" s="312"/>
      <c r="BH244" s="312"/>
      <c r="BI244" s="312"/>
      <c r="BJ244" s="312"/>
      <c r="BK244" s="312"/>
      <c r="BL244" s="312"/>
      <c r="BM244" s="312"/>
      <c r="BN244" s="312"/>
      <c r="BO244" s="312"/>
      <c r="BP244" s="312"/>
      <c r="BQ244" s="312"/>
      <c r="BR244" s="312"/>
      <c r="BS244" s="312"/>
      <c r="BT244" s="312"/>
      <c r="BU244" s="312"/>
      <c r="BV244" s="312"/>
      <c r="BW244" s="312"/>
      <c r="BX244" s="312"/>
      <c r="BY244" s="312"/>
    </row>
    <row r="245" spans="1:77" ht="15" customHeight="1" x14ac:dyDescent="0.2">
      <c r="A245" s="823"/>
      <c r="B245" s="823"/>
      <c r="C245" s="823"/>
      <c r="D245" s="823"/>
      <c r="E245" s="823"/>
      <c r="F245" s="823"/>
      <c r="G245" s="823"/>
      <c r="H245" s="823"/>
      <c r="I245" s="823"/>
      <c r="J245" s="823"/>
      <c r="K245" s="823"/>
      <c r="L245" s="823"/>
      <c r="M245" s="823"/>
      <c r="N245" s="823"/>
      <c r="O245" s="823"/>
      <c r="P245" s="823"/>
      <c r="Q245" s="823"/>
      <c r="R245" s="823"/>
      <c r="S245" s="823"/>
      <c r="T245" s="823"/>
      <c r="U245" s="823"/>
      <c r="V245" s="823"/>
      <c r="W245" s="823"/>
      <c r="AY245" s="390"/>
      <c r="AZ245" s="386"/>
      <c r="BA245" s="823"/>
      <c r="BB245" s="312"/>
      <c r="BC245" s="312"/>
      <c r="BD245" s="312"/>
      <c r="BE245" s="312"/>
      <c r="BF245" s="312"/>
      <c r="BG245" s="312"/>
      <c r="BH245" s="312"/>
      <c r="BI245" s="312"/>
      <c r="BJ245" s="312"/>
      <c r="BK245" s="312"/>
      <c r="BL245" s="312"/>
      <c r="BM245" s="312"/>
      <c r="BN245" s="312"/>
      <c r="BO245" s="312"/>
      <c r="BP245" s="312"/>
      <c r="BQ245" s="312"/>
      <c r="BR245" s="312"/>
      <c r="BS245" s="312"/>
      <c r="BT245" s="312"/>
      <c r="BU245" s="312"/>
      <c r="BV245" s="312"/>
      <c r="BW245" s="312"/>
      <c r="BX245" s="312"/>
      <c r="BY245" s="312"/>
    </row>
    <row r="246" spans="1:77" ht="15" customHeight="1" x14ac:dyDescent="0.2">
      <c r="A246" s="823"/>
      <c r="B246" s="823"/>
      <c r="C246" s="823"/>
      <c r="D246" s="823"/>
      <c r="E246" s="823"/>
      <c r="F246" s="823"/>
      <c r="G246" s="823"/>
      <c r="H246" s="823"/>
      <c r="I246" s="823"/>
      <c r="J246" s="823"/>
      <c r="K246" s="823"/>
      <c r="L246" s="823"/>
      <c r="M246" s="823"/>
      <c r="N246" s="823"/>
      <c r="O246" s="823"/>
      <c r="P246" s="823"/>
      <c r="Q246" s="823"/>
      <c r="R246" s="823"/>
      <c r="S246" s="823"/>
      <c r="T246" s="823"/>
      <c r="U246" s="823"/>
      <c r="V246" s="823"/>
      <c r="W246" s="823"/>
      <c r="AY246" s="390"/>
      <c r="AZ246" s="386"/>
      <c r="BA246" s="823"/>
      <c r="BB246" s="312"/>
      <c r="BC246" s="312"/>
      <c r="BD246" s="312"/>
      <c r="BE246" s="312"/>
      <c r="BF246" s="312"/>
      <c r="BG246" s="312"/>
      <c r="BH246" s="312"/>
      <c r="BI246" s="312"/>
      <c r="BJ246" s="312"/>
      <c r="BK246" s="312"/>
      <c r="BL246" s="312"/>
      <c r="BM246" s="312"/>
      <c r="BN246" s="312"/>
      <c r="BO246" s="312"/>
      <c r="BP246" s="312"/>
      <c r="BQ246" s="312"/>
      <c r="BR246" s="312"/>
      <c r="BS246" s="312"/>
      <c r="BT246" s="312"/>
      <c r="BU246" s="312"/>
      <c r="BV246" s="312"/>
      <c r="BW246" s="312"/>
      <c r="BX246" s="312"/>
      <c r="BY246" s="312"/>
    </row>
    <row r="247" spans="1:77" ht="15" customHeight="1" x14ac:dyDescent="0.2">
      <c r="A247" s="823"/>
      <c r="B247" s="823"/>
      <c r="C247" s="823"/>
      <c r="D247" s="823"/>
      <c r="E247" s="823"/>
      <c r="F247" s="823"/>
      <c r="G247" s="823"/>
      <c r="H247" s="823"/>
      <c r="I247" s="823"/>
      <c r="J247" s="823"/>
      <c r="K247" s="823"/>
      <c r="L247" s="823"/>
      <c r="M247" s="823"/>
      <c r="N247" s="823"/>
      <c r="O247" s="823"/>
      <c r="P247" s="823"/>
      <c r="Q247" s="823"/>
      <c r="R247" s="823"/>
      <c r="S247" s="823"/>
      <c r="T247" s="823"/>
      <c r="U247" s="823"/>
      <c r="V247" s="823"/>
      <c r="W247" s="823"/>
      <c r="AY247" s="390"/>
      <c r="AZ247" s="386"/>
      <c r="BA247" s="823"/>
      <c r="BB247" s="312"/>
      <c r="BC247" s="312"/>
      <c r="BD247" s="312"/>
      <c r="BE247" s="312"/>
      <c r="BF247" s="312"/>
      <c r="BG247" s="312"/>
      <c r="BH247" s="312"/>
      <c r="BI247" s="312"/>
      <c r="BJ247" s="312"/>
      <c r="BK247" s="312"/>
      <c r="BL247" s="312"/>
      <c r="BM247" s="312"/>
      <c r="BN247" s="312"/>
      <c r="BO247" s="312"/>
      <c r="BP247" s="312"/>
      <c r="BQ247" s="312"/>
      <c r="BR247" s="312"/>
      <c r="BS247" s="312"/>
      <c r="BT247" s="312"/>
      <c r="BU247" s="312"/>
      <c r="BV247" s="312"/>
      <c r="BW247" s="312"/>
      <c r="BX247" s="312"/>
      <c r="BY247" s="312"/>
    </row>
    <row r="248" spans="1:77" ht="15" customHeight="1" x14ac:dyDescent="0.2">
      <c r="A248" s="823"/>
      <c r="B248" s="823"/>
      <c r="C248" s="823"/>
      <c r="D248" s="823"/>
      <c r="E248" s="823"/>
      <c r="F248" s="823"/>
      <c r="G248" s="823"/>
      <c r="H248" s="823"/>
      <c r="I248" s="823"/>
      <c r="J248" s="823"/>
      <c r="K248" s="823"/>
      <c r="L248" s="823"/>
      <c r="M248" s="823"/>
      <c r="N248" s="823"/>
      <c r="O248" s="823"/>
      <c r="P248" s="823"/>
      <c r="Q248" s="823"/>
      <c r="R248" s="823"/>
      <c r="S248" s="823"/>
      <c r="T248" s="823"/>
      <c r="U248" s="823"/>
      <c r="V248" s="823"/>
      <c r="W248" s="823"/>
      <c r="AY248" s="390"/>
      <c r="AZ248" s="386"/>
      <c r="BA248" s="823"/>
      <c r="BB248" s="312"/>
      <c r="BC248" s="312"/>
      <c r="BD248" s="312"/>
      <c r="BE248" s="312"/>
      <c r="BF248" s="312"/>
      <c r="BG248" s="312"/>
      <c r="BH248" s="312"/>
      <c r="BI248" s="312"/>
      <c r="BJ248" s="312"/>
      <c r="BK248" s="312"/>
      <c r="BL248" s="312"/>
      <c r="BM248" s="312"/>
      <c r="BN248" s="312"/>
      <c r="BO248" s="312"/>
      <c r="BP248" s="312"/>
      <c r="BQ248" s="312"/>
      <c r="BR248" s="312"/>
      <c r="BS248" s="312"/>
      <c r="BT248" s="312"/>
      <c r="BU248" s="312"/>
      <c r="BV248" s="312"/>
      <c r="BW248" s="312"/>
      <c r="BX248" s="312"/>
      <c r="BY248" s="312"/>
    </row>
    <row r="249" spans="1:77" ht="15" customHeight="1" x14ac:dyDescent="0.2">
      <c r="A249" s="823"/>
      <c r="B249" s="823"/>
      <c r="C249" s="823"/>
      <c r="D249" s="823"/>
      <c r="E249" s="823"/>
      <c r="F249" s="823"/>
      <c r="G249" s="823"/>
      <c r="H249" s="823"/>
      <c r="I249" s="823"/>
      <c r="J249" s="823"/>
      <c r="K249" s="823"/>
      <c r="L249" s="823"/>
      <c r="M249" s="823"/>
      <c r="N249" s="823"/>
      <c r="O249" s="823"/>
      <c r="P249" s="823"/>
      <c r="Q249" s="823"/>
      <c r="R249" s="823"/>
      <c r="S249" s="823"/>
      <c r="T249" s="823"/>
      <c r="U249" s="823"/>
      <c r="V249" s="823"/>
      <c r="W249" s="823"/>
      <c r="AY249" s="390"/>
      <c r="AZ249" s="386"/>
      <c r="BA249" s="823"/>
      <c r="BB249" s="312"/>
      <c r="BC249" s="312"/>
      <c r="BD249" s="312"/>
      <c r="BE249" s="312"/>
      <c r="BF249" s="312"/>
      <c r="BG249" s="312"/>
      <c r="BH249" s="312"/>
      <c r="BI249" s="312"/>
      <c r="BJ249" s="312"/>
      <c r="BK249" s="312"/>
      <c r="BL249" s="312"/>
      <c r="BM249" s="312"/>
      <c r="BN249" s="312"/>
      <c r="BO249" s="312"/>
      <c r="BP249" s="312"/>
      <c r="BQ249" s="312"/>
      <c r="BR249" s="312"/>
      <c r="BS249" s="312"/>
      <c r="BT249" s="312"/>
      <c r="BU249" s="312"/>
      <c r="BV249" s="312"/>
      <c r="BW249" s="312"/>
      <c r="BX249" s="312"/>
      <c r="BY249" s="312"/>
    </row>
    <row r="250" spans="1:77" ht="15" customHeight="1" x14ac:dyDescent="0.2">
      <c r="A250" s="823"/>
      <c r="B250" s="823"/>
      <c r="C250" s="823"/>
      <c r="D250" s="823"/>
      <c r="E250" s="823"/>
      <c r="F250" s="823"/>
      <c r="G250" s="823"/>
      <c r="H250" s="823"/>
      <c r="I250" s="823"/>
      <c r="J250" s="823"/>
      <c r="K250" s="823"/>
      <c r="L250" s="823"/>
      <c r="M250" s="823"/>
      <c r="N250" s="823"/>
      <c r="O250" s="823"/>
      <c r="P250" s="823"/>
      <c r="Q250" s="823"/>
      <c r="R250" s="823"/>
      <c r="S250" s="823"/>
      <c r="T250" s="823"/>
      <c r="U250" s="823"/>
      <c r="V250" s="823"/>
      <c r="W250" s="823"/>
      <c r="AY250" s="390"/>
      <c r="AZ250" s="386"/>
      <c r="BA250" s="823"/>
      <c r="BB250" s="312"/>
      <c r="BC250" s="312"/>
      <c r="BD250" s="312"/>
      <c r="BE250" s="312"/>
      <c r="BF250" s="312"/>
      <c r="BG250" s="312"/>
      <c r="BH250" s="312"/>
      <c r="BI250" s="312"/>
      <c r="BJ250" s="312"/>
      <c r="BK250" s="312"/>
      <c r="BL250" s="312"/>
      <c r="BM250" s="312"/>
      <c r="BN250" s="312"/>
      <c r="BO250" s="312"/>
      <c r="BP250" s="312"/>
      <c r="BQ250" s="312"/>
      <c r="BR250" s="312"/>
      <c r="BS250" s="312"/>
      <c r="BT250" s="312"/>
      <c r="BU250" s="312"/>
      <c r="BV250" s="312"/>
      <c r="BW250" s="312"/>
      <c r="BX250" s="312"/>
      <c r="BY250" s="312"/>
    </row>
    <row r="251" spans="1:77" ht="15" customHeight="1" x14ac:dyDescent="0.2">
      <c r="A251" s="823"/>
      <c r="B251" s="823"/>
      <c r="C251" s="823"/>
      <c r="D251" s="823"/>
      <c r="E251" s="823"/>
      <c r="F251" s="823"/>
      <c r="G251" s="823"/>
      <c r="H251" s="823"/>
      <c r="I251" s="823"/>
      <c r="J251" s="823"/>
      <c r="K251" s="823"/>
      <c r="L251" s="823"/>
      <c r="M251" s="823"/>
      <c r="N251" s="823"/>
      <c r="O251" s="823"/>
      <c r="P251" s="823"/>
      <c r="Q251" s="823"/>
      <c r="R251" s="823"/>
      <c r="S251" s="823"/>
      <c r="T251" s="823"/>
      <c r="U251" s="823"/>
      <c r="V251" s="823"/>
      <c r="W251" s="823"/>
      <c r="AY251" s="390"/>
      <c r="AZ251" s="386"/>
      <c r="BA251" s="823"/>
      <c r="BB251" s="312"/>
      <c r="BC251" s="312"/>
      <c r="BD251" s="312"/>
      <c r="BE251" s="312"/>
      <c r="BF251" s="312"/>
      <c r="BG251" s="312"/>
      <c r="BH251" s="312"/>
      <c r="BI251" s="312"/>
      <c r="BJ251" s="312"/>
      <c r="BK251" s="312"/>
      <c r="BL251" s="312"/>
      <c r="BM251" s="312"/>
      <c r="BN251" s="312"/>
      <c r="BO251" s="312"/>
      <c r="BP251" s="312"/>
      <c r="BQ251" s="312"/>
      <c r="BR251" s="312"/>
      <c r="BS251" s="312"/>
      <c r="BT251" s="312"/>
      <c r="BU251" s="312"/>
      <c r="BV251" s="312"/>
      <c r="BW251" s="312"/>
      <c r="BX251" s="312"/>
      <c r="BY251" s="312"/>
    </row>
    <row r="252" spans="1:77" ht="15" customHeight="1" x14ac:dyDescent="0.2">
      <c r="A252" s="823"/>
      <c r="B252" s="823"/>
      <c r="C252" s="823"/>
      <c r="D252" s="823"/>
      <c r="E252" s="823"/>
      <c r="F252" s="823"/>
      <c r="G252" s="823"/>
      <c r="H252" s="823"/>
      <c r="I252" s="823"/>
      <c r="J252" s="823"/>
      <c r="K252" s="823"/>
      <c r="L252" s="823"/>
      <c r="M252" s="823"/>
      <c r="N252" s="823"/>
      <c r="O252" s="823"/>
      <c r="P252" s="823"/>
      <c r="Q252" s="823"/>
      <c r="R252" s="823"/>
      <c r="S252" s="823"/>
      <c r="T252" s="823"/>
      <c r="U252" s="823"/>
      <c r="V252" s="823"/>
      <c r="W252" s="823"/>
      <c r="AY252" s="390"/>
      <c r="AZ252" s="386"/>
      <c r="BA252" s="823"/>
      <c r="BB252" s="312"/>
      <c r="BC252" s="312"/>
      <c r="BD252" s="312"/>
      <c r="BE252" s="312"/>
      <c r="BF252" s="312"/>
      <c r="BG252" s="312"/>
      <c r="BH252" s="312"/>
      <c r="BI252" s="312"/>
      <c r="BJ252" s="312"/>
      <c r="BK252" s="312"/>
      <c r="BL252" s="312"/>
      <c r="BM252" s="312"/>
      <c r="BN252" s="312"/>
      <c r="BO252" s="312"/>
      <c r="BP252" s="312"/>
      <c r="BQ252" s="312"/>
      <c r="BR252" s="312"/>
      <c r="BS252" s="312"/>
      <c r="BT252" s="312"/>
      <c r="BU252" s="312"/>
      <c r="BV252" s="312"/>
      <c r="BW252" s="312"/>
      <c r="BX252" s="312"/>
      <c r="BY252" s="312"/>
    </row>
    <row r="253" spans="1:77" ht="15" customHeight="1" x14ac:dyDescent="0.2">
      <c r="A253" s="823"/>
      <c r="B253" s="823"/>
      <c r="C253" s="823"/>
      <c r="D253" s="823"/>
      <c r="E253" s="823"/>
      <c r="F253" s="823"/>
      <c r="G253" s="823"/>
      <c r="H253" s="823"/>
      <c r="I253" s="823"/>
      <c r="J253" s="823"/>
      <c r="K253" s="823"/>
      <c r="L253" s="823"/>
      <c r="M253" s="823"/>
      <c r="N253" s="823"/>
      <c r="O253" s="823"/>
      <c r="P253" s="823"/>
      <c r="Q253" s="823"/>
      <c r="R253" s="823"/>
      <c r="S253" s="823"/>
      <c r="T253" s="823"/>
      <c r="U253" s="823"/>
      <c r="V253" s="823"/>
      <c r="W253" s="823"/>
      <c r="AY253" s="390"/>
      <c r="AZ253" s="386"/>
      <c r="BA253" s="823"/>
      <c r="BB253" s="312"/>
      <c r="BC253" s="312"/>
      <c r="BD253" s="312"/>
      <c r="BE253" s="312"/>
      <c r="BF253" s="312"/>
      <c r="BG253" s="312"/>
      <c r="BH253" s="312"/>
      <c r="BI253" s="312"/>
      <c r="BJ253" s="312"/>
      <c r="BK253" s="312"/>
      <c r="BL253" s="312"/>
      <c r="BM253" s="312"/>
      <c r="BN253" s="312"/>
      <c r="BO253" s="312"/>
      <c r="BP253" s="312"/>
      <c r="BQ253" s="312"/>
      <c r="BR253" s="312"/>
      <c r="BS253" s="312"/>
      <c r="BT253" s="312"/>
      <c r="BU253" s="312"/>
      <c r="BV253" s="312"/>
      <c r="BW253" s="312"/>
      <c r="BX253" s="312"/>
      <c r="BY253" s="312"/>
    </row>
    <row r="254" spans="1:77" ht="15" customHeight="1" x14ac:dyDescent="0.2">
      <c r="A254" s="823"/>
      <c r="B254" s="823"/>
      <c r="C254" s="823"/>
      <c r="D254" s="823"/>
      <c r="E254" s="823"/>
      <c r="F254" s="823"/>
      <c r="G254" s="823"/>
      <c r="H254" s="823"/>
      <c r="I254" s="823"/>
      <c r="J254" s="823"/>
      <c r="K254" s="823"/>
      <c r="L254" s="823"/>
      <c r="M254" s="823"/>
      <c r="N254" s="823"/>
      <c r="O254" s="823"/>
      <c r="P254" s="823"/>
      <c r="Q254" s="823"/>
      <c r="R254" s="823"/>
      <c r="S254" s="823"/>
      <c r="T254" s="823"/>
      <c r="U254" s="823"/>
      <c r="V254" s="823"/>
      <c r="W254" s="823"/>
      <c r="AY254" s="390"/>
      <c r="AZ254" s="386"/>
      <c r="BA254" s="823"/>
      <c r="BB254" s="312"/>
      <c r="BC254" s="312"/>
      <c r="BD254" s="312"/>
      <c r="BE254" s="312"/>
      <c r="BF254" s="312"/>
      <c r="BG254" s="312"/>
      <c r="BH254" s="312"/>
      <c r="BI254" s="312"/>
      <c r="BJ254" s="312"/>
      <c r="BK254" s="312"/>
      <c r="BL254" s="312"/>
      <c r="BM254" s="312"/>
      <c r="BN254" s="312"/>
      <c r="BO254" s="312"/>
      <c r="BP254" s="312"/>
      <c r="BQ254" s="312"/>
      <c r="BR254" s="312"/>
      <c r="BS254" s="312"/>
      <c r="BT254" s="312"/>
      <c r="BU254" s="312"/>
      <c r="BV254" s="312"/>
      <c r="BW254" s="312"/>
      <c r="BX254" s="312"/>
      <c r="BY254" s="312"/>
    </row>
    <row r="255" spans="1:77" ht="15" customHeight="1" x14ac:dyDescent="0.2">
      <c r="A255" s="823"/>
      <c r="B255" s="823"/>
      <c r="C255" s="823"/>
      <c r="D255" s="823"/>
      <c r="E255" s="823"/>
      <c r="F255" s="823"/>
      <c r="G255" s="823"/>
      <c r="H255" s="823"/>
      <c r="I255" s="823"/>
      <c r="J255" s="823"/>
      <c r="K255" s="823"/>
      <c r="L255" s="823"/>
      <c r="M255" s="823"/>
      <c r="N255" s="823"/>
      <c r="O255" s="823"/>
      <c r="P255" s="823"/>
      <c r="Q255" s="823"/>
      <c r="R255" s="823"/>
      <c r="S255" s="823"/>
      <c r="T255" s="823"/>
      <c r="U255" s="823"/>
      <c r="V255" s="823"/>
      <c r="W255" s="823"/>
      <c r="AY255" s="390"/>
      <c r="AZ255" s="386"/>
      <c r="BA255" s="823"/>
      <c r="BB255" s="312"/>
      <c r="BC255" s="312"/>
      <c r="BD255" s="312"/>
      <c r="BE255" s="312"/>
      <c r="BF255" s="312"/>
      <c r="BG255" s="312"/>
      <c r="BH255" s="312"/>
      <c r="BI255" s="312"/>
      <c r="BJ255" s="312"/>
      <c r="BK255" s="312"/>
      <c r="BL255" s="312"/>
      <c r="BM255" s="312"/>
      <c r="BN255" s="312"/>
      <c r="BO255" s="312"/>
      <c r="BP255" s="312"/>
      <c r="BQ255" s="312"/>
      <c r="BR255" s="312"/>
      <c r="BS255" s="312"/>
      <c r="BT255" s="312"/>
      <c r="BU255" s="312"/>
      <c r="BV255" s="312"/>
      <c r="BW255" s="312"/>
      <c r="BX255" s="312"/>
      <c r="BY255" s="312"/>
    </row>
    <row r="256" spans="1:77" ht="15" customHeight="1" x14ac:dyDescent="0.2">
      <c r="A256" s="823"/>
      <c r="B256" s="823"/>
      <c r="C256" s="823"/>
      <c r="D256" s="823"/>
      <c r="E256" s="823"/>
      <c r="F256" s="823"/>
      <c r="G256" s="823"/>
      <c r="H256" s="823"/>
      <c r="I256" s="823"/>
      <c r="J256" s="823"/>
      <c r="K256" s="823"/>
      <c r="L256" s="823"/>
      <c r="M256" s="823"/>
      <c r="N256" s="823"/>
      <c r="O256" s="823"/>
      <c r="P256" s="823"/>
      <c r="Q256" s="823"/>
      <c r="R256" s="823"/>
      <c r="S256" s="823"/>
      <c r="T256" s="823"/>
      <c r="U256" s="823"/>
      <c r="V256" s="823"/>
      <c r="W256" s="823"/>
      <c r="AY256" s="390"/>
      <c r="AZ256" s="386"/>
      <c r="BA256" s="823"/>
      <c r="BB256" s="312"/>
      <c r="BC256" s="312"/>
      <c r="BD256" s="312"/>
      <c r="BE256" s="312"/>
      <c r="BF256" s="312"/>
      <c r="BG256" s="312"/>
      <c r="BH256" s="312"/>
      <c r="BI256" s="312"/>
      <c r="BJ256" s="312"/>
      <c r="BK256" s="312"/>
      <c r="BL256" s="312"/>
      <c r="BM256" s="312"/>
      <c r="BN256" s="312"/>
      <c r="BO256" s="312"/>
      <c r="BP256" s="312"/>
      <c r="BQ256" s="312"/>
      <c r="BR256" s="312"/>
      <c r="BS256" s="312"/>
      <c r="BT256" s="312"/>
      <c r="BU256" s="312"/>
      <c r="BV256" s="312"/>
      <c r="BW256" s="312"/>
      <c r="BX256" s="312"/>
      <c r="BY256" s="312"/>
    </row>
    <row r="257" spans="1:77" ht="15" customHeight="1" x14ac:dyDescent="0.2">
      <c r="A257" s="823"/>
      <c r="B257" s="823"/>
      <c r="C257" s="823"/>
      <c r="D257" s="823"/>
      <c r="E257" s="823"/>
      <c r="F257" s="823"/>
      <c r="G257" s="823"/>
      <c r="H257" s="823"/>
      <c r="I257" s="823"/>
      <c r="J257" s="823"/>
      <c r="K257" s="823"/>
      <c r="L257" s="823"/>
      <c r="M257" s="823"/>
      <c r="N257" s="823"/>
      <c r="O257" s="823"/>
      <c r="P257" s="823"/>
      <c r="Q257" s="823"/>
      <c r="R257" s="823"/>
      <c r="S257" s="823"/>
      <c r="T257" s="823"/>
      <c r="U257" s="823"/>
      <c r="V257" s="823"/>
      <c r="W257" s="823"/>
      <c r="AY257" s="390"/>
      <c r="AZ257" s="386"/>
      <c r="BA257" s="823"/>
      <c r="BB257" s="312"/>
      <c r="BC257" s="312"/>
      <c r="BD257" s="312"/>
      <c r="BE257" s="312"/>
      <c r="BF257" s="312"/>
      <c r="BG257" s="312"/>
      <c r="BH257" s="312"/>
      <c r="BI257" s="312"/>
      <c r="BJ257" s="312"/>
      <c r="BK257" s="312"/>
      <c r="BL257" s="312"/>
      <c r="BM257" s="312"/>
      <c r="BN257" s="312"/>
      <c r="BO257" s="312"/>
      <c r="BP257" s="312"/>
      <c r="BQ257" s="312"/>
      <c r="BR257" s="312"/>
      <c r="BS257" s="312"/>
      <c r="BT257" s="312"/>
      <c r="BU257" s="312"/>
      <c r="BV257" s="312"/>
      <c r="BW257" s="312"/>
      <c r="BX257" s="312"/>
      <c r="BY257" s="312"/>
    </row>
    <row r="258" spans="1:77" ht="15" customHeight="1" x14ac:dyDescent="0.2">
      <c r="A258" s="823"/>
      <c r="B258" s="823"/>
      <c r="C258" s="823"/>
      <c r="D258" s="823"/>
      <c r="E258" s="823"/>
      <c r="F258" s="823"/>
      <c r="G258" s="823"/>
      <c r="H258" s="823"/>
      <c r="I258" s="823"/>
      <c r="J258" s="823"/>
      <c r="K258" s="823"/>
      <c r="L258" s="823"/>
      <c r="M258" s="823"/>
      <c r="N258" s="823"/>
      <c r="O258" s="823"/>
      <c r="P258" s="823"/>
      <c r="Q258" s="823"/>
      <c r="R258" s="823"/>
      <c r="S258" s="823"/>
      <c r="T258" s="823"/>
      <c r="U258" s="823"/>
      <c r="V258" s="823"/>
      <c r="W258" s="823"/>
      <c r="AY258" s="390"/>
      <c r="AZ258" s="386"/>
      <c r="BA258" s="823"/>
      <c r="BB258" s="312"/>
      <c r="BC258" s="312"/>
      <c r="BD258" s="312"/>
      <c r="BE258" s="312"/>
      <c r="BF258" s="312"/>
      <c r="BG258" s="312"/>
      <c r="BH258" s="312"/>
      <c r="BI258" s="312"/>
      <c r="BJ258" s="312"/>
      <c r="BK258" s="312"/>
      <c r="BL258" s="312"/>
      <c r="BM258" s="312"/>
      <c r="BN258" s="312"/>
      <c r="BO258" s="312"/>
      <c r="BP258" s="312"/>
      <c r="BQ258" s="312"/>
      <c r="BR258" s="312"/>
      <c r="BS258" s="312"/>
      <c r="BT258" s="312"/>
      <c r="BU258" s="312"/>
      <c r="BV258" s="312"/>
      <c r="BW258" s="312"/>
      <c r="BX258" s="312"/>
      <c r="BY258" s="312"/>
    </row>
    <row r="259" spans="1:77" ht="15" customHeight="1" x14ac:dyDescent="0.2">
      <c r="A259" s="823"/>
      <c r="B259" s="823"/>
      <c r="C259" s="823"/>
      <c r="D259" s="823"/>
      <c r="E259" s="823"/>
      <c r="F259" s="823"/>
      <c r="G259" s="823"/>
      <c r="H259" s="823"/>
      <c r="I259" s="823"/>
      <c r="J259" s="823"/>
      <c r="K259" s="823"/>
      <c r="L259" s="823"/>
      <c r="M259" s="823"/>
      <c r="N259" s="823"/>
      <c r="O259" s="823"/>
      <c r="P259" s="823"/>
      <c r="Q259" s="823"/>
      <c r="R259" s="823"/>
      <c r="S259" s="823"/>
      <c r="T259" s="823"/>
      <c r="U259" s="823"/>
      <c r="V259" s="823"/>
      <c r="W259" s="823"/>
      <c r="AY259" s="390"/>
      <c r="AZ259" s="386"/>
      <c r="BA259" s="823"/>
      <c r="BB259" s="312"/>
      <c r="BC259" s="312"/>
      <c r="BD259" s="312"/>
      <c r="BE259" s="312"/>
      <c r="BF259" s="312"/>
      <c r="BG259" s="312"/>
      <c r="BH259" s="312"/>
      <c r="BI259" s="312"/>
      <c r="BJ259" s="312"/>
      <c r="BK259" s="312"/>
      <c r="BL259" s="312"/>
      <c r="BM259" s="312"/>
      <c r="BN259" s="312"/>
      <c r="BO259" s="312"/>
      <c r="BP259" s="312"/>
      <c r="BQ259" s="312"/>
      <c r="BR259" s="312"/>
      <c r="BS259" s="312"/>
      <c r="BT259" s="312"/>
      <c r="BU259" s="312"/>
      <c r="BV259" s="312"/>
      <c r="BW259" s="312"/>
      <c r="BX259" s="312"/>
      <c r="BY259" s="312"/>
    </row>
    <row r="260" spans="1:77" ht="15" customHeight="1" x14ac:dyDescent="0.2">
      <c r="A260" s="823"/>
      <c r="B260" s="823"/>
      <c r="C260" s="823"/>
      <c r="D260" s="823"/>
      <c r="E260" s="823"/>
      <c r="F260" s="823"/>
      <c r="G260" s="823"/>
      <c r="H260" s="823"/>
      <c r="I260" s="823"/>
      <c r="J260" s="823"/>
      <c r="K260" s="823"/>
      <c r="L260" s="823"/>
      <c r="M260" s="823"/>
      <c r="N260" s="823"/>
      <c r="O260" s="823"/>
      <c r="P260" s="823"/>
      <c r="Q260" s="823"/>
      <c r="R260" s="823"/>
      <c r="S260" s="823"/>
      <c r="T260" s="823"/>
      <c r="U260" s="823"/>
      <c r="V260" s="823"/>
      <c r="W260" s="823"/>
      <c r="AY260" s="390"/>
      <c r="AZ260" s="386"/>
      <c r="BA260" s="823"/>
      <c r="BB260" s="312"/>
      <c r="BC260" s="312"/>
      <c r="BD260" s="312"/>
      <c r="BE260" s="312"/>
      <c r="BF260" s="312"/>
      <c r="BG260" s="312"/>
      <c r="BH260" s="312"/>
      <c r="BI260" s="312"/>
      <c r="BJ260" s="312"/>
      <c r="BK260" s="312"/>
      <c r="BL260" s="312"/>
      <c r="BM260" s="312"/>
      <c r="BN260" s="312"/>
      <c r="BO260" s="312"/>
      <c r="BP260" s="312"/>
      <c r="BQ260" s="312"/>
      <c r="BR260" s="312"/>
      <c r="BS260" s="312"/>
      <c r="BT260" s="312"/>
      <c r="BU260" s="312"/>
      <c r="BV260" s="312"/>
      <c r="BW260" s="312"/>
      <c r="BX260" s="312"/>
      <c r="BY260" s="312"/>
    </row>
    <row r="261" spans="1:77" ht="15" customHeight="1" x14ac:dyDescent="0.2">
      <c r="A261" s="823"/>
      <c r="B261" s="823"/>
      <c r="C261" s="823"/>
      <c r="D261" s="823"/>
      <c r="E261" s="823"/>
      <c r="F261" s="823"/>
      <c r="G261" s="823"/>
      <c r="H261" s="823"/>
      <c r="I261" s="823"/>
      <c r="J261" s="823"/>
      <c r="K261" s="823"/>
      <c r="L261" s="823"/>
      <c r="M261" s="823"/>
      <c r="N261" s="823"/>
      <c r="O261" s="823"/>
      <c r="P261" s="823"/>
      <c r="Q261" s="823"/>
      <c r="R261" s="823"/>
      <c r="S261" s="823"/>
      <c r="T261" s="823"/>
      <c r="U261" s="823"/>
      <c r="V261" s="823"/>
      <c r="W261" s="823"/>
      <c r="AY261" s="390"/>
      <c r="AZ261" s="386"/>
      <c r="BA261" s="823"/>
      <c r="BB261" s="312"/>
      <c r="BC261" s="312"/>
      <c r="BD261" s="312"/>
      <c r="BE261" s="312"/>
      <c r="BF261" s="312"/>
      <c r="BG261" s="312"/>
      <c r="BH261" s="312"/>
      <c r="BI261" s="312"/>
      <c r="BJ261" s="312"/>
      <c r="BK261" s="312"/>
      <c r="BL261" s="312"/>
      <c r="BM261" s="312"/>
      <c r="BN261" s="312"/>
      <c r="BO261" s="312"/>
      <c r="BP261" s="312"/>
      <c r="BQ261" s="312"/>
      <c r="BR261" s="312"/>
      <c r="BS261" s="312"/>
      <c r="BT261" s="312"/>
      <c r="BU261" s="312"/>
      <c r="BV261" s="312"/>
      <c r="BW261" s="312"/>
      <c r="BX261" s="312"/>
      <c r="BY261" s="312"/>
    </row>
    <row r="262" spans="1:77" ht="15" customHeight="1" x14ac:dyDescent="0.2">
      <c r="A262" s="823"/>
      <c r="B262" s="823"/>
      <c r="C262" s="823"/>
      <c r="D262" s="823"/>
      <c r="E262" s="823"/>
      <c r="F262" s="823"/>
      <c r="G262" s="823"/>
      <c r="H262" s="823"/>
      <c r="I262" s="823"/>
      <c r="J262" s="823"/>
      <c r="K262" s="823"/>
      <c r="L262" s="823"/>
      <c r="M262" s="823"/>
      <c r="N262" s="823"/>
      <c r="O262" s="823"/>
      <c r="P262" s="823"/>
      <c r="Q262" s="823"/>
      <c r="R262" s="823"/>
      <c r="S262" s="823"/>
      <c r="T262" s="823"/>
      <c r="U262" s="823"/>
      <c r="V262" s="823"/>
      <c r="W262" s="823"/>
      <c r="AY262" s="390"/>
      <c r="AZ262" s="386"/>
      <c r="BA262" s="823"/>
      <c r="BB262" s="312"/>
      <c r="BC262" s="312"/>
      <c r="BD262" s="312"/>
      <c r="BE262" s="312"/>
      <c r="BF262" s="312"/>
      <c r="BG262" s="312"/>
      <c r="BH262" s="312"/>
      <c r="BI262" s="312"/>
      <c r="BJ262" s="312"/>
      <c r="BK262" s="312"/>
      <c r="BL262" s="312"/>
      <c r="BM262" s="312"/>
      <c r="BN262" s="312"/>
      <c r="BO262" s="312"/>
      <c r="BP262" s="312"/>
      <c r="BQ262" s="312"/>
      <c r="BR262" s="312"/>
      <c r="BS262" s="312"/>
      <c r="BT262" s="312"/>
      <c r="BU262" s="312"/>
      <c r="BV262" s="312"/>
      <c r="BW262" s="312"/>
      <c r="BX262" s="312"/>
      <c r="BY262" s="312"/>
    </row>
    <row r="263" spans="1:77" ht="15" customHeight="1" x14ac:dyDescent="0.2">
      <c r="A263" s="823"/>
      <c r="B263" s="823"/>
      <c r="C263" s="823"/>
      <c r="D263" s="823"/>
      <c r="E263" s="823"/>
      <c r="F263" s="823"/>
      <c r="G263" s="823"/>
      <c r="H263" s="823"/>
      <c r="I263" s="823"/>
      <c r="J263" s="823"/>
      <c r="K263" s="823"/>
      <c r="L263" s="823"/>
      <c r="M263" s="823"/>
      <c r="N263" s="823"/>
      <c r="O263" s="823"/>
      <c r="P263" s="823"/>
      <c r="Q263" s="823"/>
      <c r="R263" s="823"/>
      <c r="S263" s="823"/>
      <c r="T263" s="823"/>
      <c r="U263" s="823"/>
      <c r="V263" s="823"/>
      <c r="W263" s="823"/>
      <c r="AY263" s="390"/>
      <c r="AZ263" s="386"/>
      <c r="BA263" s="823"/>
      <c r="BB263" s="312"/>
      <c r="BC263" s="312"/>
      <c r="BD263" s="312"/>
      <c r="BE263" s="312"/>
      <c r="BF263" s="312"/>
      <c r="BG263" s="312"/>
      <c r="BH263" s="312"/>
      <c r="BI263" s="312"/>
      <c r="BJ263" s="312"/>
      <c r="BK263" s="312"/>
      <c r="BL263" s="312"/>
      <c r="BM263" s="312"/>
      <c r="BN263" s="312"/>
      <c r="BO263" s="312"/>
      <c r="BP263" s="312"/>
      <c r="BQ263" s="312"/>
      <c r="BR263" s="312"/>
      <c r="BS263" s="312"/>
      <c r="BT263" s="312"/>
      <c r="BU263" s="312"/>
      <c r="BV263" s="312"/>
      <c r="BW263" s="312"/>
      <c r="BX263" s="312"/>
      <c r="BY263" s="312"/>
    </row>
    <row r="264" spans="1:77" ht="15" customHeight="1" x14ac:dyDescent="0.2">
      <c r="A264" s="823"/>
      <c r="B264" s="823"/>
      <c r="C264" s="823"/>
      <c r="D264" s="823"/>
      <c r="E264" s="823"/>
      <c r="F264" s="823"/>
      <c r="G264" s="823"/>
      <c r="H264" s="823"/>
      <c r="I264" s="823"/>
      <c r="J264" s="823"/>
      <c r="K264" s="823"/>
      <c r="L264" s="823"/>
      <c r="M264" s="823"/>
      <c r="N264" s="823"/>
      <c r="O264" s="823"/>
      <c r="P264" s="823"/>
      <c r="Q264" s="823"/>
      <c r="R264" s="823"/>
      <c r="S264" s="823"/>
      <c r="T264" s="823"/>
      <c r="U264" s="823"/>
      <c r="V264" s="823"/>
      <c r="W264" s="823"/>
      <c r="AY264" s="390"/>
      <c r="AZ264" s="386"/>
      <c r="BA264" s="823"/>
      <c r="BB264" s="312"/>
      <c r="BC264" s="312"/>
      <c r="BD264" s="312"/>
      <c r="BE264" s="312"/>
      <c r="BF264" s="312"/>
      <c r="BG264" s="312"/>
      <c r="BH264" s="312"/>
      <c r="BI264" s="312"/>
      <c r="BJ264" s="312"/>
      <c r="BK264" s="312"/>
      <c r="BL264" s="312"/>
      <c r="BM264" s="312"/>
      <c r="BN264" s="312"/>
      <c r="BO264" s="312"/>
      <c r="BP264" s="312"/>
      <c r="BQ264" s="312"/>
      <c r="BR264" s="312"/>
      <c r="BS264" s="312"/>
      <c r="BT264" s="312"/>
      <c r="BU264" s="312"/>
      <c r="BV264" s="312"/>
      <c r="BW264" s="312"/>
      <c r="BX264" s="312"/>
      <c r="BY264" s="312"/>
    </row>
    <row r="265" spans="1:77" ht="15" customHeight="1" x14ac:dyDescent="0.2">
      <c r="A265" s="823"/>
      <c r="B265" s="823"/>
      <c r="C265" s="823"/>
      <c r="D265" s="823"/>
      <c r="E265" s="823"/>
      <c r="F265" s="823"/>
      <c r="G265" s="823"/>
      <c r="H265" s="823"/>
      <c r="I265" s="823"/>
      <c r="J265" s="823"/>
      <c r="K265" s="823"/>
      <c r="L265" s="823"/>
      <c r="M265" s="823"/>
      <c r="N265" s="823"/>
      <c r="O265" s="823"/>
      <c r="P265" s="823"/>
      <c r="Q265" s="823"/>
      <c r="R265" s="823"/>
      <c r="S265" s="823"/>
      <c r="T265" s="823"/>
      <c r="U265" s="823"/>
      <c r="V265" s="823"/>
      <c r="W265" s="823"/>
      <c r="AY265" s="390"/>
      <c r="AZ265" s="386"/>
      <c r="BA265" s="823"/>
      <c r="BB265" s="312"/>
      <c r="BC265" s="312"/>
      <c r="BD265" s="312"/>
      <c r="BE265" s="312"/>
      <c r="BF265" s="312"/>
      <c r="BG265" s="312"/>
      <c r="BH265" s="312"/>
      <c r="BI265" s="312"/>
      <c r="BJ265" s="312"/>
      <c r="BK265" s="312"/>
      <c r="BL265" s="312"/>
      <c r="BM265" s="312"/>
      <c r="BN265" s="312"/>
      <c r="BO265" s="312"/>
      <c r="BP265" s="312"/>
      <c r="BQ265" s="312"/>
      <c r="BR265" s="312"/>
      <c r="BS265" s="312"/>
      <c r="BT265" s="312"/>
      <c r="BU265" s="312"/>
      <c r="BV265" s="312"/>
      <c r="BW265" s="312"/>
      <c r="BX265" s="312"/>
      <c r="BY265" s="312"/>
    </row>
    <row r="266" spans="1:77" ht="15" customHeight="1" x14ac:dyDescent="0.2">
      <c r="A266" s="823"/>
      <c r="B266" s="823"/>
      <c r="C266" s="823"/>
      <c r="D266" s="823"/>
      <c r="E266" s="823"/>
      <c r="F266" s="823"/>
      <c r="G266" s="823"/>
      <c r="H266" s="823"/>
      <c r="I266" s="823"/>
      <c r="J266" s="823"/>
      <c r="K266" s="823"/>
      <c r="L266" s="823"/>
      <c r="M266" s="823"/>
      <c r="N266" s="823"/>
      <c r="O266" s="823"/>
      <c r="P266" s="823"/>
      <c r="Q266" s="823"/>
      <c r="R266" s="823"/>
      <c r="S266" s="823"/>
      <c r="T266" s="823"/>
      <c r="U266" s="823"/>
      <c r="V266" s="823"/>
      <c r="W266" s="823"/>
      <c r="AY266" s="390"/>
      <c r="AZ266" s="386"/>
      <c r="BA266" s="823"/>
      <c r="BB266" s="312"/>
      <c r="BC266" s="312"/>
      <c r="BD266" s="312"/>
      <c r="BE266" s="312"/>
      <c r="BF266" s="312"/>
      <c r="BG266" s="312"/>
      <c r="BH266" s="312"/>
      <c r="BI266" s="312"/>
      <c r="BJ266" s="312"/>
      <c r="BK266" s="312"/>
      <c r="BL266" s="312"/>
      <c r="BM266" s="312"/>
      <c r="BN266" s="312"/>
      <c r="BO266" s="312"/>
      <c r="BP266" s="312"/>
      <c r="BQ266" s="312"/>
      <c r="BR266" s="312"/>
      <c r="BS266" s="312"/>
      <c r="BT266" s="312"/>
      <c r="BU266" s="312"/>
      <c r="BV266" s="312"/>
      <c r="BW266" s="312"/>
      <c r="BX266" s="312"/>
      <c r="BY266" s="312"/>
    </row>
    <row r="267" spans="1:77" ht="15" customHeight="1" x14ac:dyDescent="0.2">
      <c r="A267" s="823"/>
      <c r="B267" s="823"/>
      <c r="C267" s="823"/>
      <c r="D267" s="823"/>
      <c r="E267" s="823"/>
      <c r="F267" s="823"/>
      <c r="G267" s="823"/>
      <c r="H267" s="823"/>
      <c r="I267" s="823"/>
      <c r="J267" s="823"/>
      <c r="K267" s="823"/>
      <c r="L267" s="823"/>
      <c r="M267" s="823"/>
      <c r="N267" s="823"/>
      <c r="O267" s="823"/>
      <c r="P267" s="823"/>
      <c r="Q267" s="823"/>
      <c r="R267" s="823"/>
      <c r="S267" s="823"/>
      <c r="T267" s="823"/>
      <c r="U267" s="823"/>
      <c r="V267" s="823"/>
      <c r="W267" s="823"/>
      <c r="AY267" s="390"/>
      <c r="AZ267" s="386"/>
      <c r="BA267" s="823"/>
      <c r="BB267" s="312"/>
      <c r="BC267" s="312"/>
      <c r="BD267" s="312"/>
      <c r="BE267" s="312"/>
      <c r="BF267" s="312"/>
      <c r="BG267" s="312"/>
      <c r="BH267" s="312"/>
      <c r="BI267" s="312"/>
      <c r="BJ267" s="312"/>
      <c r="BK267" s="312"/>
      <c r="BL267" s="312"/>
      <c r="BM267" s="312"/>
      <c r="BN267" s="312"/>
      <c r="BO267" s="312"/>
      <c r="BP267" s="312"/>
      <c r="BQ267" s="312"/>
      <c r="BR267" s="312"/>
      <c r="BS267" s="312"/>
      <c r="BT267" s="312"/>
      <c r="BU267" s="312"/>
      <c r="BV267" s="312"/>
      <c r="BW267" s="312"/>
      <c r="BX267" s="312"/>
      <c r="BY267" s="312"/>
    </row>
    <row r="268" spans="1:77" ht="15" customHeight="1" x14ac:dyDescent="0.2">
      <c r="A268" s="823"/>
      <c r="B268" s="823"/>
      <c r="C268" s="823"/>
      <c r="D268" s="823"/>
      <c r="E268" s="823"/>
      <c r="F268" s="823"/>
      <c r="G268" s="823"/>
      <c r="H268" s="823"/>
      <c r="I268" s="823"/>
      <c r="J268" s="823"/>
      <c r="K268" s="823"/>
      <c r="L268" s="823"/>
      <c r="M268" s="823"/>
      <c r="N268" s="823"/>
      <c r="O268" s="823"/>
      <c r="P268" s="823"/>
      <c r="Q268" s="823"/>
      <c r="R268" s="823"/>
      <c r="S268" s="823"/>
      <c r="T268" s="823"/>
      <c r="U268" s="823"/>
      <c r="V268" s="823"/>
      <c r="W268" s="823"/>
      <c r="AY268" s="390"/>
      <c r="AZ268" s="386"/>
      <c r="BA268" s="823"/>
      <c r="BB268" s="312"/>
      <c r="BC268" s="312"/>
      <c r="BD268" s="312"/>
      <c r="BE268" s="312"/>
      <c r="BF268" s="312"/>
      <c r="BG268" s="312"/>
      <c r="BH268" s="312"/>
      <c r="BI268" s="312"/>
      <c r="BJ268" s="312"/>
      <c r="BK268" s="312"/>
      <c r="BL268" s="312"/>
      <c r="BM268" s="312"/>
      <c r="BN268" s="312"/>
      <c r="BO268" s="312"/>
      <c r="BP268" s="312"/>
      <c r="BQ268" s="312"/>
      <c r="BR268" s="312"/>
      <c r="BS268" s="312"/>
      <c r="BT268" s="312"/>
      <c r="BU268" s="312"/>
      <c r="BV268" s="312"/>
      <c r="BW268" s="312"/>
      <c r="BX268" s="312"/>
      <c r="BY268" s="312"/>
    </row>
    <row r="269" spans="1:77" ht="15" customHeight="1" x14ac:dyDescent="0.2">
      <c r="A269" s="823"/>
      <c r="B269" s="823"/>
      <c r="C269" s="823"/>
      <c r="D269" s="823"/>
      <c r="E269" s="823"/>
      <c r="F269" s="823"/>
      <c r="G269" s="823"/>
      <c r="H269" s="823"/>
      <c r="I269" s="823"/>
      <c r="J269" s="823"/>
      <c r="K269" s="823"/>
      <c r="L269" s="823"/>
      <c r="M269" s="823"/>
      <c r="N269" s="823"/>
      <c r="O269" s="823"/>
      <c r="P269" s="823"/>
      <c r="Q269" s="823"/>
      <c r="R269" s="823"/>
      <c r="S269" s="823"/>
      <c r="T269" s="823"/>
      <c r="U269" s="823"/>
      <c r="V269" s="823"/>
      <c r="W269" s="823"/>
      <c r="AY269" s="390"/>
      <c r="AZ269" s="386"/>
      <c r="BA269" s="823"/>
      <c r="BB269" s="312"/>
      <c r="BC269" s="312"/>
      <c r="BD269" s="312"/>
      <c r="BE269" s="312"/>
      <c r="BF269" s="312"/>
      <c r="BG269" s="312"/>
      <c r="BH269" s="312"/>
      <c r="BI269" s="312"/>
      <c r="BJ269" s="312"/>
      <c r="BK269" s="312"/>
      <c r="BL269" s="312"/>
      <c r="BM269" s="312"/>
      <c r="BN269" s="312"/>
      <c r="BO269" s="312"/>
      <c r="BP269" s="312"/>
      <c r="BQ269" s="312"/>
      <c r="BR269" s="312"/>
      <c r="BS269" s="312"/>
      <c r="BT269" s="312"/>
      <c r="BU269" s="312"/>
      <c r="BV269" s="312"/>
      <c r="BW269" s="312"/>
      <c r="BX269" s="312"/>
      <c r="BY269" s="312"/>
    </row>
    <row r="270" spans="1:77" ht="15" customHeight="1" x14ac:dyDescent="0.2">
      <c r="A270" s="823"/>
      <c r="B270" s="823"/>
      <c r="C270" s="823"/>
      <c r="D270" s="823"/>
      <c r="E270" s="823"/>
      <c r="F270" s="823"/>
      <c r="G270" s="823"/>
      <c r="H270" s="823"/>
      <c r="I270" s="823"/>
      <c r="J270" s="823"/>
      <c r="K270" s="823"/>
      <c r="L270" s="823"/>
      <c r="M270" s="823"/>
      <c r="N270" s="823"/>
      <c r="O270" s="823"/>
      <c r="P270" s="823"/>
      <c r="Q270" s="823"/>
      <c r="R270" s="823"/>
      <c r="S270" s="823"/>
      <c r="T270" s="823"/>
      <c r="U270" s="823"/>
      <c r="V270" s="823"/>
      <c r="W270" s="823"/>
      <c r="AY270" s="390"/>
      <c r="AZ270" s="386"/>
      <c r="BA270" s="823"/>
      <c r="BB270" s="312"/>
      <c r="BC270" s="312"/>
      <c r="BD270" s="312"/>
      <c r="BE270" s="312"/>
      <c r="BF270" s="312"/>
      <c r="BG270" s="312"/>
      <c r="BH270" s="312"/>
      <c r="BI270" s="312"/>
      <c r="BJ270" s="312"/>
      <c r="BK270" s="312"/>
      <c r="BL270" s="312"/>
      <c r="BM270" s="312"/>
      <c r="BN270" s="312"/>
      <c r="BO270" s="312"/>
      <c r="BP270" s="312"/>
      <c r="BQ270" s="312"/>
      <c r="BR270" s="312"/>
      <c r="BS270" s="312"/>
      <c r="BT270" s="312"/>
      <c r="BU270" s="312"/>
      <c r="BV270" s="312"/>
      <c r="BW270" s="312"/>
      <c r="BX270" s="312"/>
      <c r="BY270" s="312"/>
    </row>
    <row r="271" spans="1:77" ht="15" customHeight="1" x14ac:dyDescent="0.2">
      <c r="A271" s="823"/>
      <c r="B271" s="823"/>
      <c r="C271" s="823"/>
      <c r="D271" s="823"/>
      <c r="E271" s="823"/>
      <c r="F271" s="823"/>
      <c r="G271" s="823"/>
      <c r="H271" s="823"/>
      <c r="I271" s="823"/>
      <c r="J271" s="823"/>
      <c r="K271" s="823"/>
      <c r="L271" s="823"/>
      <c r="M271" s="823"/>
      <c r="N271" s="823"/>
      <c r="O271" s="823"/>
      <c r="P271" s="823"/>
      <c r="Q271" s="823"/>
      <c r="R271" s="823"/>
      <c r="S271" s="823"/>
      <c r="T271" s="823"/>
      <c r="U271" s="823"/>
      <c r="V271" s="823"/>
      <c r="W271" s="823"/>
      <c r="AY271" s="390"/>
      <c r="AZ271" s="386"/>
      <c r="BA271" s="823"/>
      <c r="BB271" s="312"/>
      <c r="BC271" s="312"/>
      <c r="BD271" s="312"/>
      <c r="BE271" s="312"/>
      <c r="BF271" s="312"/>
      <c r="BG271" s="312"/>
      <c r="BH271" s="312"/>
      <c r="BI271" s="312"/>
      <c r="BJ271" s="312"/>
      <c r="BK271" s="312"/>
      <c r="BL271" s="312"/>
      <c r="BM271" s="312"/>
      <c r="BN271" s="312"/>
      <c r="BO271" s="312"/>
      <c r="BP271" s="312"/>
      <c r="BQ271" s="312"/>
      <c r="BR271" s="312"/>
      <c r="BS271" s="312"/>
      <c r="BT271" s="312"/>
      <c r="BU271" s="312"/>
      <c r="BV271" s="312"/>
      <c r="BW271" s="312"/>
      <c r="BX271" s="312"/>
      <c r="BY271" s="312"/>
    </row>
    <row r="272" spans="1:77" ht="15" customHeight="1" x14ac:dyDescent="0.2">
      <c r="A272" s="823"/>
      <c r="B272" s="823"/>
      <c r="C272" s="823"/>
      <c r="D272" s="823"/>
      <c r="E272" s="823"/>
      <c r="F272" s="823"/>
      <c r="G272" s="823"/>
      <c r="H272" s="823"/>
      <c r="I272" s="823"/>
      <c r="J272" s="823"/>
      <c r="K272" s="823"/>
      <c r="L272" s="823"/>
      <c r="M272" s="823"/>
      <c r="N272" s="823"/>
      <c r="O272" s="823"/>
      <c r="P272" s="823"/>
      <c r="Q272" s="823"/>
      <c r="R272" s="823"/>
      <c r="S272" s="823"/>
      <c r="T272" s="823"/>
      <c r="U272" s="823"/>
      <c r="V272" s="823"/>
      <c r="W272" s="823"/>
      <c r="AY272" s="390"/>
      <c r="AZ272" s="386"/>
      <c r="BA272" s="823"/>
      <c r="BB272" s="312"/>
      <c r="BC272" s="312"/>
      <c r="BD272" s="312"/>
      <c r="BE272" s="312"/>
      <c r="BF272" s="312"/>
      <c r="BG272" s="312"/>
      <c r="BH272" s="312"/>
      <c r="BI272" s="312"/>
      <c r="BJ272" s="312"/>
      <c r="BK272" s="312"/>
      <c r="BL272" s="312"/>
      <c r="BM272" s="312"/>
      <c r="BN272" s="312"/>
      <c r="BO272" s="312"/>
      <c r="BP272" s="312"/>
      <c r="BQ272" s="312"/>
      <c r="BR272" s="312"/>
      <c r="BS272" s="312"/>
      <c r="BT272" s="312"/>
      <c r="BU272" s="312"/>
      <c r="BV272" s="312"/>
      <c r="BW272" s="312"/>
      <c r="BX272" s="312"/>
      <c r="BY272" s="312"/>
    </row>
    <row r="273" spans="1:77" ht="15" customHeight="1" x14ac:dyDescent="0.2">
      <c r="A273" s="823"/>
      <c r="B273" s="823"/>
      <c r="C273" s="823"/>
      <c r="D273" s="823"/>
      <c r="E273" s="823"/>
      <c r="F273" s="823"/>
      <c r="G273" s="823"/>
      <c r="H273" s="823"/>
      <c r="I273" s="823"/>
      <c r="J273" s="823"/>
      <c r="K273" s="823"/>
      <c r="L273" s="823"/>
      <c r="M273" s="823"/>
      <c r="N273" s="823"/>
      <c r="O273" s="823"/>
      <c r="P273" s="823"/>
      <c r="Q273" s="823"/>
      <c r="R273" s="823"/>
      <c r="S273" s="823"/>
      <c r="T273" s="823"/>
      <c r="U273" s="823"/>
      <c r="V273" s="823"/>
      <c r="W273" s="823"/>
      <c r="AY273" s="390"/>
      <c r="AZ273" s="386"/>
      <c r="BA273" s="823"/>
      <c r="BB273" s="312"/>
      <c r="BC273" s="312"/>
      <c r="BD273" s="312"/>
      <c r="BE273" s="312"/>
      <c r="BF273" s="312"/>
      <c r="BG273" s="312"/>
      <c r="BH273" s="312"/>
      <c r="BI273" s="312"/>
      <c r="BJ273" s="312"/>
      <c r="BK273" s="312"/>
      <c r="BL273" s="312"/>
      <c r="BM273" s="312"/>
      <c r="BN273" s="312"/>
      <c r="BO273" s="312"/>
      <c r="BP273" s="312"/>
      <c r="BQ273" s="312"/>
      <c r="BR273" s="312"/>
      <c r="BS273" s="312"/>
      <c r="BT273" s="312"/>
      <c r="BU273" s="312"/>
      <c r="BV273" s="312"/>
      <c r="BW273" s="312"/>
      <c r="BX273" s="312"/>
      <c r="BY273" s="312"/>
    </row>
    <row r="274" spans="1:77" ht="15" customHeight="1" x14ac:dyDescent="0.2">
      <c r="A274" s="823"/>
      <c r="B274" s="823"/>
      <c r="C274" s="823"/>
      <c r="D274" s="823"/>
      <c r="E274" s="823"/>
      <c r="F274" s="823"/>
      <c r="G274" s="823"/>
      <c r="H274" s="823"/>
      <c r="I274" s="823"/>
      <c r="J274" s="823"/>
      <c r="K274" s="823"/>
      <c r="L274" s="823"/>
      <c r="M274" s="823"/>
      <c r="N274" s="823"/>
      <c r="O274" s="823"/>
      <c r="P274" s="823"/>
      <c r="Q274" s="823"/>
      <c r="R274" s="823"/>
      <c r="S274" s="823"/>
      <c r="T274" s="823"/>
      <c r="U274" s="823"/>
      <c r="V274" s="823"/>
      <c r="W274" s="823"/>
      <c r="AY274" s="390"/>
      <c r="AZ274" s="386"/>
      <c r="BA274" s="823"/>
      <c r="BB274" s="312"/>
      <c r="BC274" s="312"/>
      <c r="BD274" s="312"/>
      <c r="BE274" s="312"/>
      <c r="BF274" s="312"/>
      <c r="BG274" s="312"/>
      <c r="BH274" s="312"/>
      <c r="BI274" s="312"/>
      <c r="BJ274" s="312"/>
      <c r="BK274" s="312"/>
      <c r="BL274" s="312"/>
      <c r="BM274" s="312"/>
      <c r="BN274" s="312"/>
      <c r="BO274" s="312"/>
      <c r="BP274" s="312"/>
      <c r="BQ274" s="312"/>
      <c r="BR274" s="312"/>
      <c r="BS274" s="312"/>
      <c r="BT274" s="312"/>
      <c r="BU274" s="312"/>
      <c r="BV274" s="312"/>
      <c r="BW274" s="312"/>
      <c r="BX274" s="312"/>
      <c r="BY274" s="312"/>
    </row>
    <row r="275" spans="1:77" ht="15" customHeight="1" x14ac:dyDescent="0.2">
      <c r="A275" s="823"/>
      <c r="B275" s="823"/>
      <c r="C275" s="823"/>
      <c r="D275" s="823"/>
      <c r="E275" s="823"/>
      <c r="F275" s="823"/>
      <c r="G275" s="823"/>
      <c r="H275" s="823"/>
      <c r="I275" s="823"/>
      <c r="J275" s="823"/>
      <c r="K275" s="823"/>
      <c r="L275" s="823"/>
      <c r="M275" s="823"/>
      <c r="N275" s="823"/>
      <c r="O275" s="823"/>
      <c r="P275" s="823"/>
      <c r="Q275" s="823"/>
      <c r="R275" s="823"/>
      <c r="S275" s="823"/>
      <c r="T275" s="823"/>
      <c r="U275" s="823"/>
      <c r="V275" s="823"/>
      <c r="W275" s="823"/>
      <c r="AY275" s="390"/>
      <c r="AZ275" s="386"/>
      <c r="BA275" s="823"/>
      <c r="BB275" s="312"/>
      <c r="BC275" s="312"/>
      <c r="BD275" s="312"/>
      <c r="BE275" s="312"/>
      <c r="BF275" s="312"/>
      <c r="BG275" s="312"/>
      <c r="BH275" s="312"/>
      <c r="BI275" s="312"/>
      <c r="BJ275" s="312"/>
      <c r="BK275" s="312"/>
      <c r="BL275" s="312"/>
      <c r="BM275" s="312"/>
      <c r="BN275" s="312"/>
      <c r="BO275" s="312"/>
      <c r="BP275" s="312"/>
      <c r="BQ275" s="312"/>
      <c r="BR275" s="312"/>
      <c r="BS275" s="312"/>
      <c r="BT275" s="312"/>
      <c r="BU275" s="312"/>
      <c r="BV275" s="312"/>
      <c r="BW275" s="312"/>
      <c r="BX275" s="312"/>
      <c r="BY275" s="312"/>
    </row>
    <row r="276" spans="1:77" ht="15" customHeight="1" x14ac:dyDescent="0.2">
      <c r="A276" s="823"/>
      <c r="B276" s="823"/>
      <c r="C276" s="823"/>
      <c r="D276" s="823"/>
      <c r="E276" s="823"/>
      <c r="F276" s="823"/>
      <c r="G276" s="823"/>
      <c r="H276" s="823"/>
      <c r="I276" s="823"/>
      <c r="J276" s="823"/>
      <c r="K276" s="823"/>
      <c r="L276" s="823"/>
      <c r="M276" s="823"/>
      <c r="N276" s="823"/>
      <c r="O276" s="823"/>
      <c r="P276" s="823"/>
      <c r="Q276" s="823"/>
      <c r="R276" s="823"/>
      <c r="S276" s="823"/>
      <c r="T276" s="823"/>
      <c r="U276" s="823"/>
      <c r="V276" s="823"/>
      <c r="W276" s="823"/>
      <c r="AY276" s="390"/>
      <c r="AZ276" s="386"/>
      <c r="BA276" s="823"/>
      <c r="BB276" s="312"/>
      <c r="BC276" s="312"/>
      <c r="BD276" s="312"/>
      <c r="BE276" s="312"/>
      <c r="BF276" s="312"/>
      <c r="BG276" s="312"/>
      <c r="BH276" s="312"/>
      <c r="BI276" s="312"/>
      <c r="BJ276" s="312"/>
      <c r="BK276" s="312"/>
      <c r="BL276" s="312"/>
      <c r="BM276" s="312"/>
      <c r="BN276" s="312"/>
      <c r="BO276" s="312"/>
      <c r="BP276" s="312"/>
      <c r="BQ276" s="312"/>
      <c r="BR276" s="312"/>
      <c r="BS276" s="312"/>
      <c r="BT276" s="312"/>
      <c r="BU276" s="312"/>
      <c r="BV276" s="312"/>
      <c r="BW276" s="312"/>
      <c r="BX276" s="312"/>
      <c r="BY276" s="312"/>
    </row>
    <row r="277" spans="1:77" ht="15" customHeight="1" x14ac:dyDescent="0.2">
      <c r="A277" s="823"/>
      <c r="B277" s="823"/>
      <c r="C277" s="823"/>
      <c r="D277" s="823"/>
      <c r="E277" s="823"/>
      <c r="F277" s="823"/>
      <c r="G277" s="823"/>
      <c r="H277" s="823"/>
      <c r="I277" s="823"/>
      <c r="J277" s="823"/>
      <c r="K277" s="823"/>
      <c r="L277" s="823"/>
      <c r="M277" s="823"/>
      <c r="N277" s="823"/>
      <c r="O277" s="823"/>
      <c r="P277" s="823"/>
      <c r="Q277" s="823"/>
      <c r="R277" s="823"/>
      <c r="S277" s="823"/>
      <c r="T277" s="823"/>
      <c r="U277" s="823"/>
      <c r="V277" s="823"/>
      <c r="W277" s="823"/>
      <c r="AY277" s="390"/>
      <c r="AZ277" s="386"/>
      <c r="BA277" s="823"/>
      <c r="BB277" s="312"/>
      <c r="BC277" s="312"/>
      <c r="BD277" s="312"/>
      <c r="BE277" s="312"/>
      <c r="BF277" s="312"/>
      <c r="BG277" s="312"/>
      <c r="BH277" s="312"/>
      <c r="BI277" s="312"/>
      <c r="BJ277" s="312"/>
      <c r="BK277" s="312"/>
      <c r="BL277" s="312"/>
      <c r="BM277" s="312"/>
      <c r="BN277" s="312"/>
      <c r="BO277" s="312"/>
      <c r="BP277" s="312"/>
      <c r="BQ277" s="312"/>
      <c r="BR277" s="312"/>
      <c r="BS277" s="312"/>
      <c r="BT277" s="312"/>
      <c r="BU277" s="312"/>
      <c r="BV277" s="312"/>
      <c r="BW277" s="312"/>
      <c r="BX277" s="312"/>
      <c r="BY277" s="312"/>
    </row>
    <row r="278" spans="1:77" ht="15" customHeight="1" x14ac:dyDescent="0.2">
      <c r="A278" s="823"/>
      <c r="B278" s="823"/>
      <c r="C278" s="823"/>
      <c r="D278" s="823"/>
      <c r="E278" s="823"/>
      <c r="F278" s="823"/>
      <c r="G278" s="823"/>
      <c r="H278" s="823"/>
      <c r="I278" s="823"/>
      <c r="J278" s="823"/>
      <c r="K278" s="823"/>
      <c r="L278" s="823"/>
      <c r="M278" s="823"/>
      <c r="N278" s="823"/>
      <c r="O278" s="823"/>
      <c r="P278" s="823"/>
      <c r="Q278" s="823"/>
      <c r="R278" s="823"/>
      <c r="S278" s="823"/>
      <c r="T278" s="823"/>
      <c r="U278" s="823"/>
      <c r="V278" s="823"/>
      <c r="W278" s="823"/>
      <c r="AY278" s="390"/>
      <c r="AZ278" s="386"/>
      <c r="BA278" s="823"/>
      <c r="BB278" s="312"/>
      <c r="BC278" s="312"/>
      <c r="BD278" s="312"/>
      <c r="BE278" s="312"/>
      <c r="BF278" s="312"/>
      <c r="BG278" s="312"/>
      <c r="BH278" s="312"/>
      <c r="BI278" s="312"/>
      <c r="BJ278" s="312"/>
      <c r="BK278" s="312"/>
      <c r="BL278" s="312"/>
      <c r="BM278" s="312"/>
      <c r="BN278" s="312"/>
      <c r="BO278" s="312"/>
      <c r="BP278" s="312"/>
      <c r="BQ278" s="312"/>
      <c r="BR278" s="312"/>
      <c r="BS278" s="312"/>
      <c r="BT278" s="312"/>
      <c r="BU278" s="312"/>
      <c r="BV278" s="312"/>
      <c r="BW278" s="312"/>
      <c r="BX278" s="312"/>
      <c r="BY278" s="312"/>
    </row>
    <row r="279" spans="1:77" ht="15" customHeight="1" x14ac:dyDescent="0.2">
      <c r="A279" s="823"/>
      <c r="B279" s="823"/>
      <c r="C279" s="823"/>
      <c r="D279" s="823"/>
      <c r="E279" s="823"/>
      <c r="F279" s="823"/>
      <c r="G279" s="823"/>
      <c r="H279" s="823"/>
      <c r="I279" s="823"/>
      <c r="J279" s="823"/>
      <c r="K279" s="823"/>
      <c r="L279" s="823"/>
      <c r="M279" s="823"/>
      <c r="N279" s="823"/>
      <c r="O279" s="823"/>
      <c r="P279" s="823"/>
      <c r="Q279" s="823"/>
      <c r="R279" s="823"/>
      <c r="S279" s="823"/>
      <c r="T279" s="823"/>
      <c r="U279" s="823"/>
      <c r="V279" s="823"/>
      <c r="W279" s="823"/>
      <c r="AY279" s="390"/>
      <c r="AZ279" s="386"/>
      <c r="BA279" s="823"/>
      <c r="BB279" s="312"/>
      <c r="BC279" s="312"/>
      <c r="BD279" s="312"/>
      <c r="BE279" s="312"/>
      <c r="BF279" s="312"/>
      <c r="BG279" s="312"/>
      <c r="BH279" s="312"/>
      <c r="BI279" s="312"/>
      <c r="BJ279" s="312"/>
      <c r="BK279" s="312"/>
      <c r="BL279" s="312"/>
      <c r="BM279" s="312"/>
      <c r="BN279" s="312"/>
      <c r="BO279" s="312"/>
      <c r="BP279" s="312"/>
      <c r="BQ279" s="312"/>
      <c r="BR279" s="312"/>
      <c r="BS279" s="312"/>
      <c r="BT279" s="312"/>
      <c r="BU279" s="312"/>
      <c r="BV279" s="312"/>
      <c r="BW279" s="312"/>
      <c r="BX279" s="312"/>
      <c r="BY279" s="312"/>
    </row>
    <row r="280" spans="1:77" ht="15" customHeight="1" x14ac:dyDescent="0.2">
      <c r="A280" s="823"/>
      <c r="B280" s="823"/>
      <c r="C280" s="823"/>
      <c r="D280" s="823"/>
      <c r="E280" s="823"/>
      <c r="F280" s="823"/>
      <c r="G280" s="823"/>
      <c r="H280" s="823"/>
      <c r="I280" s="823"/>
      <c r="J280" s="823"/>
      <c r="K280" s="823"/>
      <c r="L280" s="823"/>
      <c r="M280" s="823"/>
      <c r="N280" s="823"/>
      <c r="O280" s="823"/>
      <c r="P280" s="823"/>
      <c r="Q280" s="823"/>
      <c r="R280" s="823"/>
      <c r="S280" s="823"/>
      <c r="T280" s="823"/>
      <c r="U280" s="823"/>
      <c r="V280" s="823"/>
      <c r="W280" s="823"/>
      <c r="AY280" s="390"/>
      <c r="AZ280" s="386"/>
      <c r="BA280" s="823"/>
      <c r="BB280" s="312"/>
      <c r="BC280" s="312"/>
      <c r="BD280" s="312"/>
      <c r="BE280" s="312"/>
      <c r="BF280" s="312"/>
      <c r="BG280" s="312"/>
      <c r="BH280" s="312"/>
      <c r="BI280" s="312"/>
      <c r="BJ280" s="312"/>
      <c r="BK280" s="312"/>
      <c r="BL280" s="312"/>
      <c r="BM280" s="312"/>
      <c r="BN280" s="312"/>
      <c r="BO280" s="312"/>
      <c r="BP280" s="312"/>
      <c r="BQ280" s="312"/>
      <c r="BR280" s="312"/>
      <c r="BS280" s="312"/>
      <c r="BT280" s="312"/>
      <c r="BU280" s="312"/>
      <c r="BV280" s="312"/>
      <c r="BW280" s="312"/>
      <c r="BX280" s="312"/>
      <c r="BY280" s="312"/>
    </row>
    <row r="281" spans="1:77" ht="15" customHeight="1" x14ac:dyDescent="0.2">
      <c r="A281" s="823"/>
      <c r="B281" s="823"/>
      <c r="C281" s="823"/>
      <c r="D281" s="823"/>
      <c r="E281" s="823"/>
      <c r="F281" s="823"/>
      <c r="G281" s="823"/>
      <c r="H281" s="823"/>
      <c r="I281" s="823"/>
      <c r="J281" s="823"/>
      <c r="K281" s="823"/>
      <c r="L281" s="823"/>
      <c r="M281" s="823"/>
      <c r="N281" s="823"/>
      <c r="O281" s="823"/>
      <c r="P281" s="823"/>
      <c r="Q281" s="823"/>
      <c r="R281" s="823"/>
      <c r="S281" s="823"/>
      <c r="T281" s="823"/>
      <c r="U281" s="823"/>
      <c r="V281" s="823"/>
      <c r="W281" s="823"/>
      <c r="AY281" s="390"/>
      <c r="AZ281" s="386"/>
      <c r="BA281" s="823"/>
      <c r="BB281" s="312"/>
      <c r="BC281" s="312"/>
      <c r="BD281" s="312"/>
      <c r="BE281" s="312"/>
      <c r="BF281" s="312"/>
      <c r="BG281" s="312"/>
      <c r="BH281" s="312"/>
      <c r="BI281" s="312"/>
      <c r="BJ281" s="312"/>
      <c r="BK281" s="312"/>
      <c r="BL281" s="312"/>
      <c r="BM281" s="312"/>
      <c r="BN281" s="312"/>
      <c r="BO281" s="312"/>
      <c r="BP281" s="312"/>
      <c r="BQ281" s="312"/>
      <c r="BR281" s="312"/>
      <c r="BS281" s="312"/>
      <c r="BT281" s="312"/>
      <c r="BU281" s="312"/>
      <c r="BV281" s="312"/>
      <c r="BW281" s="312"/>
      <c r="BX281" s="312"/>
      <c r="BY281" s="312"/>
    </row>
    <row r="282" spans="1:77" ht="15" customHeight="1" x14ac:dyDescent="0.2">
      <c r="A282" s="823"/>
      <c r="B282" s="823"/>
      <c r="C282" s="823"/>
      <c r="D282" s="823"/>
      <c r="E282" s="823"/>
      <c r="F282" s="823"/>
      <c r="G282" s="823"/>
      <c r="H282" s="823"/>
      <c r="I282" s="823"/>
      <c r="J282" s="823"/>
      <c r="K282" s="823"/>
      <c r="L282" s="823"/>
      <c r="M282" s="823"/>
      <c r="N282" s="823"/>
      <c r="O282" s="823"/>
      <c r="P282" s="823"/>
      <c r="Q282" s="823"/>
      <c r="R282" s="823"/>
      <c r="S282" s="823"/>
      <c r="T282" s="823"/>
      <c r="U282" s="823"/>
      <c r="V282" s="823"/>
      <c r="W282" s="823"/>
      <c r="AY282" s="390"/>
      <c r="AZ282" s="386"/>
      <c r="BA282" s="823"/>
      <c r="BB282" s="312"/>
      <c r="BC282" s="312"/>
      <c r="BD282" s="312"/>
      <c r="BE282" s="312"/>
      <c r="BF282" s="312"/>
      <c r="BG282" s="312"/>
      <c r="BH282" s="312"/>
      <c r="BI282" s="312"/>
      <c r="BJ282" s="312"/>
      <c r="BK282" s="312"/>
      <c r="BL282" s="312"/>
      <c r="BM282" s="312"/>
      <c r="BN282" s="312"/>
      <c r="BO282" s="312"/>
      <c r="BP282" s="312"/>
      <c r="BQ282" s="312"/>
      <c r="BR282" s="312"/>
      <c r="BS282" s="312"/>
      <c r="BT282" s="312"/>
      <c r="BU282" s="312"/>
      <c r="BV282" s="312"/>
      <c r="BW282" s="312"/>
      <c r="BX282" s="312"/>
      <c r="BY282" s="312"/>
    </row>
    <row r="283" spans="1:77" ht="15" customHeight="1" x14ac:dyDescent="0.2">
      <c r="A283" s="823"/>
      <c r="B283" s="823"/>
      <c r="C283" s="823"/>
      <c r="D283" s="823"/>
      <c r="E283" s="823"/>
      <c r="F283" s="823"/>
      <c r="G283" s="823"/>
      <c r="H283" s="823"/>
      <c r="I283" s="823"/>
      <c r="J283" s="823"/>
      <c r="K283" s="823"/>
      <c r="L283" s="823"/>
      <c r="M283" s="823"/>
      <c r="N283" s="823"/>
      <c r="O283" s="823"/>
      <c r="P283" s="823"/>
      <c r="Q283" s="823"/>
      <c r="R283" s="823"/>
      <c r="S283" s="823"/>
      <c r="T283" s="823"/>
      <c r="U283" s="823"/>
      <c r="V283" s="823"/>
      <c r="W283" s="823"/>
      <c r="AY283" s="390"/>
      <c r="AZ283" s="386"/>
      <c r="BA283" s="823"/>
      <c r="BB283" s="312"/>
      <c r="BC283" s="312"/>
      <c r="BD283" s="312"/>
      <c r="BE283" s="312"/>
      <c r="BF283" s="312"/>
      <c r="BG283" s="312"/>
      <c r="BH283" s="312"/>
      <c r="BI283" s="312"/>
      <c r="BJ283" s="312"/>
      <c r="BK283" s="312"/>
      <c r="BL283" s="312"/>
      <c r="BM283" s="312"/>
      <c r="BN283" s="312"/>
      <c r="BO283" s="312"/>
      <c r="BP283" s="312"/>
      <c r="BQ283" s="312"/>
      <c r="BR283" s="312"/>
      <c r="BS283" s="312"/>
      <c r="BT283" s="312"/>
      <c r="BU283" s="312"/>
      <c r="BV283" s="312"/>
      <c r="BW283" s="312"/>
      <c r="BX283" s="312"/>
      <c r="BY283" s="312"/>
    </row>
    <row r="284" spans="1:77" ht="15" customHeight="1" x14ac:dyDescent="0.2">
      <c r="A284" s="823"/>
      <c r="B284" s="823"/>
      <c r="C284" s="823"/>
      <c r="D284" s="823"/>
      <c r="E284" s="823"/>
      <c r="F284" s="823"/>
      <c r="G284" s="823"/>
      <c r="H284" s="823"/>
      <c r="I284" s="823"/>
      <c r="J284" s="823"/>
      <c r="K284" s="823"/>
      <c r="L284" s="823"/>
      <c r="M284" s="823"/>
      <c r="N284" s="823"/>
      <c r="O284" s="823"/>
      <c r="P284" s="823"/>
      <c r="Q284" s="823"/>
      <c r="R284" s="823"/>
      <c r="S284" s="823"/>
      <c r="T284" s="823"/>
      <c r="U284" s="823"/>
      <c r="V284" s="823"/>
      <c r="W284" s="823"/>
      <c r="AY284" s="390"/>
      <c r="AZ284" s="386"/>
      <c r="BA284" s="823"/>
      <c r="BB284" s="312"/>
      <c r="BC284" s="312"/>
      <c r="BD284" s="312"/>
      <c r="BE284" s="312"/>
      <c r="BF284" s="312"/>
      <c r="BG284" s="312"/>
      <c r="BH284" s="312"/>
      <c r="BI284" s="312"/>
      <c r="BJ284" s="312"/>
      <c r="BK284" s="312"/>
      <c r="BL284" s="312"/>
      <c r="BM284" s="312"/>
      <c r="BN284" s="312"/>
      <c r="BO284" s="312"/>
      <c r="BP284" s="312"/>
      <c r="BQ284" s="312"/>
      <c r="BR284" s="312"/>
      <c r="BS284" s="312"/>
      <c r="BT284" s="312"/>
      <c r="BU284" s="312"/>
      <c r="BV284" s="312"/>
      <c r="BW284" s="312"/>
      <c r="BX284" s="312"/>
      <c r="BY284" s="312"/>
    </row>
    <row r="285" spans="1:77" ht="15" customHeight="1" x14ac:dyDescent="0.2">
      <c r="A285" s="823"/>
      <c r="B285" s="823"/>
      <c r="C285" s="823"/>
      <c r="D285" s="823"/>
      <c r="E285" s="823"/>
      <c r="F285" s="823"/>
      <c r="G285" s="823"/>
      <c r="H285" s="823"/>
      <c r="I285" s="823"/>
      <c r="J285" s="823"/>
      <c r="K285" s="823"/>
      <c r="L285" s="823"/>
      <c r="M285" s="823"/>
      <c r="N285" s="823"/>
      <c r="O285" s="823"/>
      <c r="P285" s="823"/>
      <c r="Q285" s="823"/>
      <c r="R285" s="823"/>
      <c r="S285" s="823"/>
      <c r="T285" s="823"/>
      <c r="U285" s="823"/>
      <c r="V285" s="823"/>
      <c r="W285" s="823"/>
      <c r="AY285" s="390"/>
      <c r="AZ285" s="386"/>
      <c r="BA285" s="823"/>
      <c r="BB285" s="312"/>
      <c r="BC285" s="312"/>
      <c r="BD285" s="312"/>
      <c r="BE285" s="312"/>
      <c r="BF285" s="312"/>
      <c r="BG285" s="312"/>
      <c r="BH285" s="312"/>
      <c r="BI285" s="312"/>
      <c r="BJ285" s="312"/>
      <c r="BK285" s="312"/>
      <c r="BL285" s="312"/>
      <c r="BM285" s="312"/>
      <c r="BN285" s="312"/>
      <c r="BO285" s="312"/>
      <c r="BP285" s="312"/>
      <c r="BQ285" s="312"/>
      <c r="BR285" s="312"/>
      <c r="BS285" s="312"/>
      <c r="BT285" s="312"/>
      <c r="BU285" s="312"/>
      <c r="BV285" s="312"/>
      <c r="BW285" s="312"/>
      <c r="BX285" s="312"/>
      <c r="BY285" s="312"/>
    </row>
    <row r="286" spans="1:77" ht="15" customHeight="1" x14ac:dyDescent="0.2">
      <c r="A286" s="823"/>
      <c r="B286" s="823"/>
      <c r="C286" s="823"/>
      <c r="D286" s="823"/>
      <c r="E286" s="823"/>
      <c r="F286" s="823"/>
      <c r="G286" s="823"/>
      <c r="H286" s="823"/>
      <c r="I286" s="823"/>
      <c r="J286" s="823"/>
      <c r="K286" s="823"/>
      <c r="L286" s="823"/>
      <c r="M286" s="823"/>
      <c r="N286" s="823"/>
      <c r="O286" s="823"/>
      <c r="P286" s="823"/>
      <c r="Q286" s="823"/>
      <c r="R286" s="823"/>
      <c r="S286" s="823"/>
      <c r="T286" s="823"/>
      <c r="U286" s="823"/>
      <c r="V286" s="823"/>
      <c r="W286" s="823"/>
      <c r="AY286" s="390"/>
      <c r="AZ286" s="386"/>
      <c r="BA286" s="823"/>
      <c r="BB286" s="312"/>
      <c r="BC286" s="312"/>
      <c r="BD286" s="312"/>
      <c r="BE286" s="312"/>
      <c r="BF286" s="312"/>
      <c r="BG286" s="312"/>
      <c r="BH286" s="312"/>
      <c r="BI286" s="312"/>
      <c r="BJ286" s="312"/>
      <c r="BK286" s="312"/>
      <c r="BL286" s="312"/>
      <c r="BM286" s="312"/>
      <c r="BN286" s="312"/>
      <c r="BO286" s="312"/>
      <c r="BP286" s="312"/>
      <c r="BQ286" s="312"/>
      <c r="BR286" s="312"/>
      <c r="BS286" s="312"/>
      <c r="BT286" s="312"/>
      <c r="BU286" s="312"/>
      <c r="BV286" s="312"/>
      <c r="BW286" s="312"/>
      <c r="BX286" s="312"/>
      <c r="BY286" s="312"/>
    </row>
    <row r="287" spans="1:77" ht="15" customHeight="1" x14ac:dyDescent="0.2">
      <c r="A287" s="823"/>
      <c r="B287" s="823"/>
      <c r="C287" s="823"/>
      <c r="D287" s="823"/>
      <c r="E287" s="823"/>
      <c r="F287" s="823"/>
      <c r="G287" s="823"/>
      <c r="H287" s="823"/>
      <c r="I287" s="823"/>
      <c r="J287" s="823"/>
      <c r="K287" s="823"/>
      <c r="L287" s="823"/>
      <c r="M287" s="823"/>
      <c r="N287" s="823"/>
      <c r="O287" s="823"/>
      <c r="P287" s="823"/>
      <c r="Q287" s="823"/>
      <c r="R287" s="823"/>
      <c r="S287" s="823"/>
      <c r="T287" s="823"/>
      <c r="U287" s="823"/>
      <c r="V287" s="823"/>
      <c r="W287" s="823"/>
      <c r="AY287" s="390"/>
      <c r="AZ287" s="386"/>
      <c r="BA287" s="823"/>
      <c r="BB287" s="312"/>
      <c r="BC287" s="312"/>
      <c r="BD287" s="312"/>
      <c r="BE287" s="312"/>
      <c r="BF287" s="312"/>
      <c r="BG287" s="312"/>
      <c r="BH287" s="312"/>
      <c r="BI287" s="312"/>
      <c r="BJ287" s="312"/>
      <c r="BK287" s="312"/>
      <c r="BL287" s="312"/>
      <c r="BM287" s="312"/>
      <c r="BN287" s="312"/>
      <c r="BO287" s="312"/>
      <c r="BP287" s="312"/>
      <c r="BQ287" s="312"/>
      <c r="BR287" s="312"/>
      <c r="BS287" s="312"/>
      <c r="BT287" s="312"/>
      <c r="BU287" s="312"/>
      <c r="BV287" s="312"/>
      <c r="BW287" s="312"/>
      <c r="BX287" s="312"/>
      <c r="BY287" s="312"/>
    </row>
    <row r="288" spans="1:77" ht="15" customHeight="1" x14ac:dyDescent="0.2">
      <c r="A288" s="823"/>
      <c r="B288" s="823"/>
      <c r="C288" s="823"/>
      <c r="D288" s="823"/>
      <c r="E288" s="823"/>
      <c r="F288" s="823"/>
      <c r="G288" s="823"/>
      <c r="H288" s="823"/>
      <c r="I288" s="823"/>
      <c r="J288" s="823"/>
      <c r="K288" s="823"/>
      <c r="L288" s="823"/>
      <c r="M288" s="823"/>
      <c r="N288" s="823"/>
      <c r="O288" s="823"/>
      <c r="P288" s="823"/>
      <c r="Q288" s="823"/>
      <c r="R288" s="823"/>
      <c r="S288" s="823"/>
      <c r="T288" s="823"/>
      <c r="U288" s="823"/>
      <c r="V288" s="823"/>
      <c r="W288" s="823"/>
      <c r="AY288" s="390"/>
      <c r="AZ288" s="386"/>
      <c r="BA288" s="823"/>
      <c r="BB288" s="312"/>
      <c r="BC288" s="312"/>
      <c r="BD288" s="312"/>
      <c r="BE288" s="312"/>
      <c r="BF288" s="312"/>
      <c r="BG288" s="312"/>
      <c r="BH288" s="312"/>
      <c r="BI288" s="312"/>
      <c r="BJ288" s="312"/>
      <c r="BK288" s="312"/>
      <c r="BL288" s="312"/>
      <c r="BM288" s="312"/>
      <c r="BN288" s="312"/>
      <c r="BO288" s="312"/>
      <c r="BP288" s="312"/>
      <c r="BQ288" s="312"/>
      <c r="BR288" s="312"/>
      <c r="BS288" s="312"/>
      <c r="BT288" s="312"/>
      <c r="BU288" s="312"/>
      <c r="BV288" s="312"/>
      <c r="BW288" s="312"/>
      <c r="BX288" s="312"/>
      <c r="BY288" s="312"/>
    </row>
    <row r="289" spans="1:77" ht="15" customHeight="1" x14ac:dyDescent="0.2">
      <c r="A289" s="823"/>
      <c r="B289" s="823"/>
      <c r="C289" s="823"/>
      <c r="D289" s="823"/>
      <c r="E289" s="823"/>
      <c r="F289" s="823"/>
      <c r="G289" s="823"/>
      <c r="H289" s="823"/>
      <c r="I289" s="823"/>
      <c r="J289" s="823"/>
      <c r="K289" s="823"/>
      <c r="L289" s="823"/>
      <c r="M289" s="823"/>
      <c r="N289" s="823"/>
      <c r="O289" s="823"/>
      <c r="P289" s="823"/>
      <c r="Q289" s="823"/>
      <c r="R289" s="823"/>
      <c r="S289" s="823"/>
      <c r="T289" s="823"/>
      <c r="U289" s="823"/>
      <c r="V289" s="823"/>
      <c r="W289" s="823"/>
      <c r="AY289" s="390"/>
      <c r="AZ289" s="386"/>
      <c r="BA289" s="823"/>
      <c r="BB289" s="312"/>
      <c r="BC289" s="312"/>
      <c r="BD289" s="312"/>
      <c r="BE289" s="312"/>
      <c r="BF289" s="312"/>
      <c r="BG289" s="312"/>
      <c r="BH289" s="312"/>
      <c r="BI289" s="312"/>
      <c r="BJ289" s="312"/>
      <c r="BK289" s="312"/>
      <c r="BL289" s="312"/>
      <c r="BM289" s="312"/>
      <c r="BN289" s="312"/>
      <c r="BO289" s="312"/>
      <c r="BP289" s="312"/>
      <c r="BQ289" s="312"/>
      <c r="BR289" s="312"/>
      <c r="BS289" s="312"/>
      <c r="BT289" s="312"/>
      <c r="BU289" s="312"/>
      <c r="BV289" s="312"/>
      <c r="BW289" s="312"/>
      <c r="BX289" s="312"/>
      <c r="BY289" s="312"/>
    </row>
    <row r="290" spans="1:77" ht="15" customHeight="1" x14ac:dyDescent="0.2">
      <c r="A290" s="823"/>
      <c r="B290" s="823"/>
      <c r="C290" s="823"/>
      <c r="D290" s="823"/>
      <c r="E290" s="823"/>
      <c r="F290" s="823"/>
      <c r="G290" s="823"/>
      <c r="H290" s="823"/>
      <c r="I290" s="823"/>
      <c r="J290" s="823"/>
      <c r="K290" s="823"/>
      <c r="L290" s="823"/>
      <c r="M290" s="823"/>
      <c r="N290" s="823"/>
      <c r="O290" s="823"/>
      <c r="P290" s="823"/>
      <c r="Q290" s="823"/>
      <c r="R290" s="823"/>
      <c r="S290" s="823"/>
      <c r="T290" s="823"/>
      <c r="U290" s="823"/>
      <c r="V290" s="823"/>
      <c r="W290" s="823"/>
      <c r="AY290" s="390"/>
      <c r="AZ290" s="386"/>
      <c r="BA290" s="823"/>
      <c r="BB290" s="312"/>
      <c r="BC290" s="312"/>
      <c r="BD290" s="312"/>
      <c r="BE290" s="312"/>
      <c r="BF290" s="312"/>
      <c r="BG290" s="312"/>
      <c r="BH290" s="312"/>
      <c r="BI290" s="312"/>
      <c r="BJ290" s="312"/>
      <c r="BK290" s="312"/>
      <c r="BL290" s="312"/>
      <c r="BM290" s="312"/>
      <c r="BN290" s="312"/>
      <c r="BO290" s="312"/>
      <c r="BP290" s="312"/>
      <c r="BQ290" s="312"/>
      <c r="BR290" s="312"/>
      <c r="BS290" s="312"/>
      <c r="BT290" s="312"/>
      <c r="BU290" s="312"/>
      <c r="BV290" s="312"/>
      <c r="BW290" s="312"/>
      <c r="BX290" s="312"/>
      <c r="BY290" s="312"/>
    </row>
    <row r="291" spans="1:77" ht="15" customHeight="1" x14ac:dyDescent="0.2">
      <c r="A291" s="823"/>
      <c r="B291" s="823"/>
      <c r="C291" s="823"/>
      <c r="D291" s="823"/>
      <c r="E291" s="823"/>
      <c r="F291" s="823"/>
      <c r="G291" s="823"/>
      <c r="H291" s="823"/>
      <c r="I291" s="823"/>
      <c r="J291" s="823"/>
      <c r="K291" s="823"/>
      <c r="L291" s="823"/>
      <c r="M291" s="823"/>
      <c r="N291" s="823"/>
      <c r="O291" s="823"/>
      <c r="P291" s="823"/>
      <c r="Q291" s="823"/>
      <c r="R291" s="823"/>
      <c r="S291" s="823"/>
      <c r="T291" s="823"/>
      <c r="U291" s="823"/>
      <c r="V291" s="823"/>
      <c r="W291" s="823"/>
      <c r="AY291" s="390"/>
      <c r="AZ291" s="386"/>
      <c r="BA291" s="823"/>
      <c r="BB291" s="312"/>
      <c r="BC291" s="312"/>
      <c r="BD291" s="312"/>
      <c r="BE291" s="312"/>
      <c r="BF291" s="312"/>
      <c r="BG291" s="312"/>
      <c r="BH291" s="312"/>
      <c r="BI291" s="312"/>
      <c r="BJ291" s="312"/>
      <c r="BK291" s="312"/>
      <c r="BL291" s="312"/>
      <c r="BM291" s="312"/>
      <c r="BN291" s="312"/>
      <c r="BO291" s="312"/>
      <c r="BP291" s="312"/>
      <c r="BQ291" s="312"/>
      <c r="BR291" s="312"/>
      <c r="BS291" s="312"/>
      <c r="BT291" s="312"/>
      <c r="BU291" s="312"/>
      <c r="BV291" s="312"/>
      <c r="BW291" s="312"/>
      <c r="BX291" s="312"/>
      <c r="BY291" s="312"/>
    </row>
    <row r="292" spans="1:77" ht="15" customHeight="1" x14ac:dyDescent="0.2">
      <c r="A292" s="823"/>
      <c r="B292" s="823"/>
      <c r="C292" s="823"/>
      <c r="D292" s="823"/>
      <c r="E292" s="823"/>
      <c r="F292" s="823"/>
      <c r="G292" s="823"/>
      <c r="H292" s="823"/>
      <c r="I292" s="823"/>
      <c r="J292" s="823"/>
      <c r="K292" s="823"/>
      <c r="L292" s="823"/>
      <c r="M292" s="823"/>
      <c r="N292" s="823"/>
      <c r="O292" s="823"/>
      <c r="P292" s="823"/>
      <c r="Q292" s="823"/>
      <c r="R292" s="823"/>
      <c r="S292" s="823"/>
      <c r="T292" s="823"/>
      <c r="U292" s="823"/>
      <c r="V292" s="823"/>
      <c r="W292" s="823"/>
      <c r="AY292" s="390"/>
      <c r="AZ292" s="386"/>
      <c r="BA292" s="823"/>
      <c r="BB292" s="312"/>
      <c r="BC292" s="312"/>
      <c r="BD292" s="312"/>
      <c r="BE292" s="312"/>
      <c r="BF292" s="312"/>
      <c r="BG292" s="312"/>
      <c r="BH292" s="312"/>
      <c r="BI292" s="312"/>
      <c r="BJ292" s="312"/>
      <c r="BK292" s="312"/>
      <c r="BL292" s="312"/>
      <c r="BM292" s="312"/>
      <c r="BN292" s="312"/>
      <c r="BO292" s="312"/>
      <c r="BP292" s="312"/>
      <c r="BQ292" s="312"/>
      <c r="BR292" s="312"/>
      <c r="BS292" s="312"/>
      <c r="BT292" s="312"/>
      <c r="BU292" s="312"/>
      <c r="BV292" s="312"/>
      <c r="BW292" s="312"/>
      <c r="BX292" s="312"/>
      <c r="BY292" s="312"/>
    </row>
    <row r="293" spans="1:77" ht="15" customHeight="1" x14ac:dyDescent="0.2">
      <c r="A293" s="823"/>
      <c r="B293" s="823"/>
      <c r="C293" s="823"/>
      <c r="D293" s="823"/>
      <c r="E293" s="823"/>
      <c r="F293" s="823"/>
      <c r="G293" s="823"/>
      <c r="H293" s="823"/>
      <c r="I293" s="823"/>
      <c r="J293" s="823"/>
      <c r="K293" s="823"/>
      <c r="L293" s="823"/>
      <c r="M293" s="823"/>
      <c r="N293" s="823"/>
      <c r="O293" s="823"/>
      <c r="P293" s="823"/>
      <c r="Q293" s="823"/>
      <c r="R293" s="823"/>
      <c r="S293" s="823"/>
      <c r="T293" s="823"/>
      <c r="U293" s="823"/>
      <c r="V293" s="823"/>
      <c r="W293" s="823"/>
      <c r="AY293" s="390"/>
      <c r="AZ293" s="386"/>
      <c r="BA293" s="823"/>
      <c r="BB293" s="312"/>
      <c r="BC293" s="312"/>
      <c r="BD293" s="312"/>
      <c r="BE293" s="312"/>
      <c r="BF293" s="312"/>
      <c r="BG293" s="312"/>
      <c r="BH293" s="312"/>
      <c r="BI293" s="312"/>
      <c r="BJ293" s="312"/>
      <c r="BK293" s="312"/>
      <c r="BL293" s="312"/>
      <c r="BM293" s="312"/>
      <c r="BN293" s="312"/>
      <c r="BO293" s="312"/>
      <c r="BP293" s="312"/>
      <c r="BQ293" s="312"/>
      <c r="BR293" s="312"/>
      <c r="BS293" s="312"/>
      <c r="BT293" s="312"/>
      <c r="BU293" s="312"/>
      <c r="BV293" s="312"/>
      <c r="BW293" s="312"/>
      <c r="BX293" s="312"/>
      <c r="BY293" s="312"/>
    </row>
    <row r="294" spans="1:77" ht="15" customHeight="1" x14ac:dyDescent="0.2">
      <c r="A294" s="823"/>
      <c r="B294" s="823"/>
      <c r="C294" s="823"/>
      <c r="D294" s="823"/>
      <c r="E294" s="823"/>
      <c r="F294" s="823"/>
      <c r="G294" s="823"/>
      <c r="H294" s="823"/>
      <c r="I294" s="823"/>
      <c r="J294" s="823"/>
      <c r="K294" s="823"/>
      <c r="L294" s="823"/>
      <c r="M294" s="823"/>
      <c r="N294" s="823"/>
      <c r="O294" s="823"/>
      <c r="P294" s="823"/>
      <c r="Q294" s="823"/>
      <c r="R294" s="823"/>
      <c r="S294" s="823"/>
      <c r="T294" s="823"/>
      <c r="U294" s="823"/>
      <c r="V294" s="823"/>
      <c r="W294" s="823"/>
      <c r="AY294" s="390"/>
      <c r="AZ294" s="386"/>
      <c r="BA294" s="823"/>
      <c r="BB294" s="312"/>
      <c r="BC294" s="312"/>
      <c r="BD294" s="312"/>
      <c r="BE294" s="312"/>
      <c r="BF294" s="312"/>
      <c r="BG294" s="312"/>
      <c r="BH294" s="312"/>
      <c r="BI294" s="312"/>
      <c r="BJ294" s="312"/>
      <c r="BK294" s="312"/>
      <c r="BL294" s="312"/>
      <c r="BM294" s="312"/>
      <c r="BN294" s="312"/>
      <c r="BO294" s="312"/>
      <c r="BP294" s="312"/>
      <c r="BQ294" s="312"/>
      <c r="BR294" s="312"/>
      <c r="BS294" s="312"/>
      <c r="BT294" s="312"/>
      <c r="BU294" s="312"/>
      <c r="BV294" s="312"/>
      <c r="BW294" s="312"/>
      <c r="BX294" s="312"/>
      <c r="BY294" s="312"/>
    </row>
    <row r="295" spans="1:77" ht="15" customHeight="1" x14ac:dyDescent="0.2">
      <c r="A295" s="823"/>
      <c r="B295" s="823"/>
      <c r="C295" s="823"/>
      <c r="D295" s="823"/>
      <c r="E295" s="823"/>
      <c r="F295" s="823"/>
      <c r="G295" s="823"/>
      <c r="H295" s="823"/>
      <c r="I295" s="823"/>
      <c r="J295" s="823"/>
      <c r="K295" s="823"/>
      <c r="L295" s="823"/>
      <c r="M295" s="823"/>
      <c r="N295" s="823"/>
      <c r="O295" s="823"/>
      <c r="P295" s="823"/>
      <c r="Q295" s="823"/>
      <c r="R295" s="823"/>
      <c r="S295" s="823"/>
      <c r="T295" s="823"/>
      <c r="U295" s="823"/>
      <c r="V295" s="823"/>
      <c r="W295" s="823"/>
      <c r="AY295" s="390"/>
      <c r="AZ295" s="386"/>
      <c r="BA295" s="823"/>
      <c r="BB295" s="312"/>
      <c r="BC295" s="312"/>
      <c r="BD295" s="312"/>
      <c r="BE295" s="312"/>
      <c r="BF295" s="312"/>
      <c r="BG295" s="312"/>
      <c r="BH295" s="312"/>
      <c r="BI295" s="312"/>
      <c r="BJ295" s="312"/>
      <c r="BK295" s="312"/>
      <c r="BL295" s="312"/>
      <c r="BM295" s="312"/>
      <c r="BN295" s="312"/>
      <c r="BO295" s="312"/>
      <c r="BP295" s="312"/>
      <c r="BQ295" s="312"/>
      <c r="BR295" s="312"/>
      <c r="BS295" s="312"/>
      <c r="BT295" s="312"/>
      <c r="BU295" s="312"/>
      <c r="BV295" s="312"/>
      <c r="BW295" s="312"/>
      <c r="BX295" s="312"/>
      <c r="BY295" s="312"/>
    </row>
    <row r="296" spans="1:77" ht="15" customHeight="1" x14ac:dyDescent="0.2">
      <c r="A296" s="823"/>
      <c r="B296" s="823"/>
      <c r="C296" s="823"/>
      <c r="D296" s="823"/>
      <c r="E296" s="823"/>
      <c r="F296" s="823"/>
      <c r="G296" s="823"/>
      <c r="H296" s="823"/>
      <c r="I296" s="823"/>
      <c r="J296" s="823"/>
      <c r="K296" s="823"/>
      <c r="L296" s="823"/>
      <c r="M296" s="823"/>
      <c r="N296" s="823"/>
      <c r="O296" s="823"/>
      <c r="P296" s="823"/>
      <c r="Q296" s="823"/>
      <c r="R296" s="823"/>
      <c r="S296" s="823"/>
      <c r="T296" s="823"/>
      <c r="U296" s="823"/>
      <c r="V296" s="823"/>
      <c r="W296" s="823"/>
      <c r="AY296" s="390"/>
      <c r="AZ296" s="386"/>
      <c r="BA296" s="823"/>
      <c r="BB296" s="312"/>
      <c r="BC296" s="312"/>
      <c r="BD296" s="312"/>
      <c r="BE296" s="312"/>
      <c r="BF296" s="312"/>
      <c r="BG296" s="312"/>
      <c r="BH296" s="312"/>
      <c r="BI296" s="312"/>
      <c r="BJ296" s="312"/>
      <c r="BK296" s="312"/>
      <c r="BL296" s="312"/>
      <c r="BM296" s="312"/>
      <c r="BN296" s="312"/>
      <c r="BO296" s="312"/>
      <c r="BP296" s="312"/>
      <c r="BQ296" s="312"/>
      <c r="BR296" s="312"/>
      <c r="BS296" s="312"/>
      <c r="BT296" s="312"/>
      <c r="BU296" s="312"/>
      <c r="BV296" s="312"/>
      <c r="BW296" s="312"/>
      <c r="BX296" s="312"/>
      <c r="BY296" s="312"/>
    </row>
    <row r="297" spans="1:77" ht="15" customHeight="1" x14ac:dyDescent="0.2">
      <c r="A297" s="823"/>
      <c r="B297" s="823"/>
      <c r="C297" s="823"/>
      <c r="D297" s="823"/>
      <c r="E297" s="823"/>
      <c r="F297" s="823"/>
      <c r="G297" s="823"/>
      <c r="H297" s="823"/>
      <c r="I297" s="823"/>
      <c r="J297" s="823"/>
      <c r="K297" s="823"/>
      <c r="L297" s="823"/>
      <c r="M297" s="823"/>
      <c r="N297" s="823"/>
      <c r="O297" s="823"/>
      <c r="P297" s="823"/>
      <c r="Q297" s="823"/>
      <c r="R297" s="823"/>
      <c r="S297" s="823"/>
      <c r="T297" s="823"/>
      <c r="U297" s="823"/>
      <c r="V297" s="823"/>
      <c r="W297" s="823"/>
      <c r="AY297" s="390"/>
      <c r="AZ297" s="386"/>
      <c r="BA297" s="823"/>
      <c r="BB297" s="312"/>
      <c r="BC297" s="312"/>
      <c r="BD297" s="312"/>
      <c r="BE297" s="312"/>
      <c r="BF297" s="312"/>
      <c r="BG297" s="312"/>
      <c r="BH297" s="312"/>
      <c r="BI297" s="312"/>
      <c r="BJ297" s="312"/>
      <c r="BK297" s="312"/>
      <c r="BL297" s="312"/>
      <c r="BM297" s="312"/>
      <c r="BN297" s="312"/>
      <c r="BO297" s="312"/>
      <c r="BP297" s="312"/>
      <c r="BQ297" s="312"/>
      <c r="BR297" s="312"/>
      <c r="BS297" s="312"/>
      <c r="BT297" s="312"/>
      <c r="BU297" s="312"/>
      <c r="BV297" s="312"/>
      <c r="BW297" s="312"/>
      <c r="BX297" s="312"/>
      <c r="BY297" s="312"/>
    </row>
    <row r="298" spans="1:77" ht="15" customHeight="1" x14ac:dyDescent="0.2">
      <c r="A298" s="823"/>
      <c r="B298" s="823"/>
      <c r="C298" s="823"/>
      <c r="D298" s="823"/>
      <c r="E298" s="823"/>
      <c r="F298" s="823"/>
      <c r="G298" s="823"/>
      <c r="H298" s="823"/>
      <c r="I298" s="823"/>
      <c r="J298" s="823"/>
      <c r="K298" s="823"/>
      <c r="L298" s="823"/>
      <c r="M298" s="823"/>
      <c r="N298" s="823"/>
      <c r="O298" s="823"/>
      <c r="P298" s="823"/>
      <c r="Q298" s="823"/>
      <c r="R298" s="823"/>
      <c r="S298" s="823"/>
      <c r="T298" s="823"/>
      <c r="U298" s="823"/>
      <c r="V298" s="823"/>
      <c r="W298" s="823"/>
      <c r="AY298" s="390"/>
      <c r="AZ298" s="386"/>
      <c r="BA298" s="823"/>
      <c r="BB298" s="312"/>
      <c r="BC298" s="312"/>
      <c r="BD298" s="312"/>
      <c r="BE298" s="312"/>
      <c r="BF298" s="312"/>
      <c r="BG298" s="312"/>
      <c r="BH298" s="312"/>
      <c r="BI298" s="312"/>
      <c r="BJ298" s="312"/>
      <c r="BK298" s="312"/>
      <c r="BL298" s="312"/>
      <c r="BM298" s="312"/>
      <c r="BN298" s="312"/>
      <c r="BO298" s="312"/>
      <c r="BP298" s="312"/>
      <c r="BQ298" s="312"/>
      <c r="BR298" s="312"/>
      <c r="BS298" s="312"/>
      <c r="BT298" s="312"/>
      <c r="BU298" s="312"/>
      <c r="BV298" s="312"/>
      <c r="BW298" s="312"/>
      <c r="BX298" s="312"/>
      <c r="BY298" s="312"/>
    </row>
    <row r="299" spans="1:77" ht="15" customHeight="1" x14ac:dyDescent="0.2">
      <c r="A299" s="823"/>
      <c r="B299" s="823"/>
      <c r="C299" s="823"/>
      <c r="D299" s="823"/>
      <c r="E299" s="823"/>
      <c r="F299" s="823"/>
      <c r="G299" s="823"/>
      <c r="H299" s="823"/>
      <c r="I299" s="823"/>
      <c r="J299" s="823"/>
      <c r="K299" s="823"/>
      <c r="L299" s="823"/>
      <c r="M299" s="823"/>
      <c r="N299" s="823"/>
      <c r="O299" s="823"/>
      <c r="P299" s="823"/>
      <c r="Q299" s="823"/>
      <c r="R299" s="823"/>
      <c r="S299" s="823"/>
      <c r="T299" s="823"/>
      <c r="U299" s="823"/>
      <c r="V299" s="823"/>
      <c r="W299" s="823"/>
      <c r="AY299" s="390"/>
      <c r="AZ299" s="386"/>
      <c r="BA299" s="823"/>
      <c r="BB299" s="312"/>
      <c r="BC299" s="312"/>
      <c r="BD299" s="312"/>
      <c r="BE299" s="312"/>
      <c r="BF299" s="312"/>
      <c r="BG299" s="312"/>
      <c r="BH299" s="312"/>
      <c r="BI299" s="312"/>
      <c r="BJ299" s="312"/>
      <c r="BK299" s="312"/>
      <c r="BL299" s="312"/>
      <c r="BM299" s="312"/>
      <c r="BN299" s="312"/>
      <c r="BO299" s="312"/>
      <c r="BP299" s="312"/>
      <c r="BQ299" s="312"/>
      <c r="BR299" s="312"/>
      <c r="BS299" s="312"/>
      <c r="BT299" s="312"/>
      <c r="BU299" s="312"/>
      <c r="BV299" s="312"/>
      <c r="BW299" s="312"/>
      <c r="BX299" s="312"/>
      <c r="BY299" s="312"/>
    </row>
    <row r="300" spans="1:77" ht="15" customHeight="1" x14ac:dyDescent="0.2">
      <c r="A300" s="823"/>
      <c r="B300" s="823"/>
      <c r="C300" s="823"/>
      <c r="D300" s="823"/>
      <c r="E300" s="823"/>
      <c r="F300" s="823"/>
      <c r="G300" s="823"/>
      <c r="H300" s="823"/>
      <c r="I300" s="823"/>
      <c r="J300" s="823"/>
      <c r="K300" s="823"/>
      <c r="L300" s="823"/>
      <c r="M300" s="823"/>
      <c r="N300" s="823"/>
      <c r="O300" s="823"/>
      <c r="P300" s="823"/>
      <c r="Q300" s="823"/>
      <c r="R300" s="823"/>
      <c r="S300" s="823"/>
      <c r="T300" s="823"/>
      <c r="U300" s="823"/>
      <c r="V300" s="823"/>
      <c r="W300" s="823"/>
      <c r="AY300" s="390"/>
      <c r="AZ300" s="386"/>
      <c r="BA300" s="823"/>
      <c r="BB300" s="312"/>
      <c r="BC300" s="312"/>
      <c r="BD300" s="312"/>
      <c r="BE300" s="312"/>
      <c r="BF300" s="312"/>
      <c r="BG300" s="312"/>
      <c r="BH300" s="312"/>
      <c r="BI300" s="312"/>
      <c r="BJ300" s="312"/>
      <c r="BK300" s="312"/>
      <c r="BL300" s="312"/>
      <c r="BM300" s="312"/>
      <c r="BN300" s="312"/>
      <c r="BO300" s="312"/>
      <c r="BP300" s="312"/>
      <c r="BQ300" s="312"/>
      <c r="BR300" s="312"/>
      <c r="BS300" s="312"/>
      <c r="BT300" s="312"/>
      <c r="BU300" s="312"/>
      <c r="BV300" s="312"/>
      <c r="BW300" s="312"/>
      <c r="BX300" s="312"/>
      <c r="BY300" s="312"/>
    </row>
    <row r="301" spans="1:77" ht="15" customHeight="1" x14ac:dyDescent="0.2">
      <c r="A301" s="823"/>
      <c r="B301" s="823"/>
      <c r="C301" s="823"/>
      <c r="D301" s="823"/>
      <c r="E301" s="823"/>
      <c r="F301" s="823"/>
      <c r="G301" s="823"/>
      <c r="H301" s="823"/>
      <c r="I301" s="823"/>
      <c r="J301" s="823"/>
      <c r="K301" s="823"/>
      <c r="L301" s="823"/>
      <c r="M301" s="823"/>
      <c r="N301" s="823"/>
      <c r="O301" s="823"/>
      <c r="P301" s="823"/>
      <c r="Q301" s="823"/>
      <c r="R301" s="823"/>
      <c r="S301" s="823"/>
      <c r="T301" s="823"/>
      <c r="U301" s="823"/>
      <c r="V301" s="823"/>
      <c r="W301" s="823"/>
      <c r="AY301" s="390"/>
      <c r="AZ301" s="386"/>
      <c r="BA301" s="823"/>
      <c r="BB301" s="312"/>
      <c r="BC301" s="312"/>
      <c r="BD301" s="312"/>
      <c r="BE301" s="312"/>
      <c r="BF301" s="312"/>
      <c r="BG301" s="312"/>
      <c r="BH301" s="312"/>
      <c r="BI301" s="312"/>
      <c r="BJ301" s="312"/>
      <c r="BK301" s="312"/>
      <c r="BL301" s="312"/>
      <c r="BM301" s="312"/>
      <c r="BN301" s="312"/>
      <c r="BO301" s="312"/>
      <c r="BP301" s="312"/>
      <c r="BQ301" s="312"/>
      <c r="BR301" s="312"/>
      <c r="BS301" s="312"/>
      <c r="BT301" s="312"/>
      <c r="BU301" s="312"/>
      <c r="BV301" s="312"/>
      <c r="BW301" s="312"/>
      <c r="BX301" s="312"/>
      <c r="BY301" s="312"/>
    </row>
    <row r="302" spans="1:77" ht="15" customHeight="1" x14ac:dyDescent="0.2">
      <c r="A302" s="823"/>
      <c r="B302" s="823"/>
      <c r="C302" s="823"/>
      <c r="D302" s="823"/>
      <c r="E302" s="823"/>
      <c r="F302" s="823"/>
      <c r="G302" s="823"/>
      <c r="H302" s="823"/>
      <c r="I302" s="823"/>
      <c r="J302" s="823"/>
      <c r="K302" s="823"/>
      <c r="L302" s="823"/>
      <c r="M302" s="823"/>
      <c r="N302" s="823"/>
      <c r="O302" s="823"/>
      <c r="P302" s="823"/>
      <c r="Q302" s="823"/>
      <c r="R302" s="823"/>
      <c r="S302" s="823"/>
      <c r="T302" s="823"/>
      <c r="U302" s="823"/>
      <c r="V302" s="823"/>
      <c r="W302" s="823"/>
      <c r="AY302" s="390"/>
      <c r="AZ302" s="386"/>
      <c r="BA302" s="823"/>
      <c r="BB302" s="312"/>
      <c r="BC302" s="312"/>
      <c r="BD302" s="312"/>
      <c r="BE302" s="312"/>
      <c r="BF302" s="312"/>
      <c r="BG302" s="312"/>
      <c r="BH302" s="312"/>
      <c r="BI302" s="312"/>
      <c r="BJ302" s="312"/>
      <c r="BK302" s="312"/>
      <c r="BL302" s="312"/>
      <c r="BM302" s="312"/>
      <c r="BN302" s="312"/>
      <c r="BO302" s="312"/>
      <c r="BP302" s="312"/>
      <c r="BQ302" s="312"/>
      <c r="BR302" s="312"/>
      <c r="BS302" s="312"/>
      <c r="BT302" s="312"/>
      <c r="BU302" s="312"/>
      <c r="BV302" s="312"/>
      <c r="BW302" s="312"/>
      <c r="BX302" s="312"/>
      <c r="BY302" s="312"/>
    </row>
    <row r="303" spans="1:77" ht="15" customHeight="1" x14ac:dyDescent="0.2">
      <c r="A303" s="823"/>
      <c r="B303" s="823"/>
      <c r="C303" s="823"/>
      <c r="D303" s="823"/>
      <c r="E303" s="823"/>
      <c r="F303" s="823"/>
      <c r="G303" s="823"/>
      <c r="H303" s="823"/>
      <c r="I303" s="823"/>
      <c r="J303" s="823"/>
      <c r="K303" s="823"/>
      <c r="L303" s="823"/>
      <c r="M303" s="823"/>
      <c r="N303" s="823"/>
      <c r="O303" s="823"/>
      <c r="P303" s="823"/>
      <c r="Q303" s="823"/>
      <c r="R303" s="823"/>
      <c r="S303" s="823"/>
      <c r="T303" s="823"/>
      <c r="U303" s="823"/>
      <c r="V303" s="823"/>
      <c r="W303" s="823"/>
      <c r="AY303" s="390"/>
      <c r="AZ303" s="386"/>
      <c r="BA303" s="823"/>
      <c r="BB303" s="312"/>
      <c r="BC303" s="312"/>
      <c r="BD303" s="312"/>
      <c r="BE303" s="312"/>
      <c r="BF303" s="312"/>
      <c r="BG303" s="312"/>
      <c r="BH303" s="312"/>
      <c r="BI303" s="312"/>
      <c r="BJ303" s="312"/>
      <c r="BK303" s="312"/>
      <c r="BL303" s="312"/>
      <c r="BM303" s="312"/>
      <c r="BN303" s="312"/>
      <c r="BO303" s="312"/>
      <c r="BP303" s="312"/>
      <c r="BQ303" s="312"/>
      <c r="BR303" s="312"/>
      <c r="BS303" s="312"/>
      <c r="BT303" s="312"/>
      <c r="BU303" s="312"/>
      <c r="BV303" s="312"/>
      <c r="BW303" s="312"/>
      <c r="BX303" s="312"/>
      <c r="BY303" s="312"/>
    </row>
    <row r="304" spans="1:77" ht="15" customHeight="1" x14ac:dyDescent="0.2">
      <c r="A304" s="823"/>
      <c r="B304" s="823"/>
      <c r="C304" s="823"/>
      <c r="D304" s="823"/>
      <c r="E304" s="823"/>
      <c r="F304" s="823"/>
      <c r="G304" s="823"/>
      <c r="H304" s="823"/>
      <c r="I304" s="823"/>
      <c r="J304" s="823"/>
      <c r="K304" s="823"/>
      <c r="L304" s="823"/>
      <c r="M304" s="823"/>
      <c r="N304" s="823"/>
      <c r="O304" s="823"/>
      <c r="P304" s="823"/>
      <c r="Q304" s="823"/>
      <c r="R304" s="823"/>
      <c r="S304" s="823"/>
      <c r="T304" s="823"/>
      <c r="U304" s="823"/>
      <c r="V304" s="823"/>
      <c r="W304" s="823"/>
      <c r="AY304" s="390"/>
      <c r="AZ304" s="386"/>
      <c r="BA304" s="823"/>
      <c r="BB304" s="312"/>
      <c r="BC304" s="312"/>
      <c r="BD304" s="312"/>
      <c r="BE304" s="312"/>
      <c r="BF304" s="312"/>
      <c r="BG304" s="312"/>
      <c r="BH304" s="312"/>
      <c r="BI304" s="312"/>
      <c r="BJ304" s="312"/>
      <c r="BK304" s="312"/>
      <c r="BL304" s="312"/>
      <c r="BM304" s="312"/>
      <c r="BN304" s="312"/>
      <c r="BO304" s="312"/>
      <c r="BP304" s="312"/>
      <c r="BQ304" s="312"/>
      <c r="BR304" s="312"/>
      <c r="BS304" s="312"/>
      <c r="BT304" s="312"/>
      <c r="BU304" s="312"/>
      <c r="BV304" s="312"/>
      <c r="BW304" s="312"/>
      <c r="BX304" s="312"/>
      <c r="BY304" s="312"/>
    </row>
    <row r="305" spans="1:77" ht="15" customHeight="1" x14ac:dyDescent="0.2">
      <c r="A305" s="823"/>
      <c r="B305" s="823"/>
      <c r="C305" s="823"/>
      <c r="D305" s="823"/>
      <c r="E305" s="823"/>
      <c r="F305" s="823"/>
      <c r="G305" s="823"/>
      <c r="H305" s="823"/>
      <c r="I305" s="823"/>
      <c r="J305" s="823"/>
      <c r="K305" s="823"/>
      <c r="L305" s="823"/>
      <c r="M305" s="823"/>
      <c r="N305" s="823"/>
      <c r="O305" s="823"/>
      <c r="P305" s="823"/>
      <c r="Q305" s="823"/>
      <c r="R305" s="823"/>
      <c r="S305" s="823"/>
      <c r="T305" s="823"/>
      <c r="U305" s="823"/>
      <c r="V305" s="823"/>
      <c r="W305" s="823"/>
      <c r="AY305" s="390"/>
      <c r="AZ305" s="386"/>
      <c r="BA305" s="823"/>
      <c r="BB305" s="312"/>
      <c r="BC305" s="312"/>
      <c r="BD305" s="312"/>
      <c r="BE305" s="312"/>
      <c r="BF305" s="312"/>
      <c r="BG305" s="312"/>
      <c r="BH305" s="312"/>
      <c r="BI305" s="312"/>
      <c r="BJ305" s="312"/>
      <c r="BK305" s="312"/>
      <c r="BL305" s="312"/>
      <c r="BM305" s="312"/>
      <c r="BN305" s="312"/>
      <c r="BO305" s="312"/>
      <c r="BP305" s="312"/>
      <c r="BQ305" s="312"/>
      <c r="BR305" s="312"/>
      <c r="BS305" s="312"/>
      <c r="BT305" s="312"/>
      <c r="BU305" s="312"/>
      <c r="BV305" s="312"/>
      <c r="BW305" s="312"/>
      <c r="BX305" s="312"/>
      <c r="BY305" s="312"/>
    </row>
    <row r="306" spans="1:77" ht="15" customHeight="1" x14ac:dyDescent="0.2">
      <c r="A306" s="823"/>
      <c r="B306" s="823"/>
      <c r="C306" s="823"/>
      <c r="D306" s="823"/>
      <c r="E306" s="823"/>
      <c r="F306" s="823"/>
      <c r="G306" s="823"/>
      <c r="H306" s="823"/>
      <c r="I306" s="823"/>
      <c r="J306" s="823"/>
      <c r="K306" s="823"/>
      <c r="L306" s="823"/>
      <c r="M306" s="823"/>
      <c r="N306" s="823"/>
      <c r="O306" s="823"/>
      <c r="P306" s="823"/>
      <c r="Q306" s="823"/>
      <c r="R306" s="823"/>
      <c r="S306" s="823"/>
      <c r="T306" s="823"/>
      <c r="U306" s="823"/>
      <c r="V306" s="823"/>
      <c r="W306" s="823"/>
      <c r="AY306" s="390"/>
      <c r="AZ306" s="386"/>
      <c r="BA306" s="823"/>
      <c r="BB306" s="312"/>
      <c r="BC306" s="312"/>
      <c r="BD306" s="312"/>
      <c r="BE306" s="312"/>
      <c r="BF306" s="312"/>
      <c r="BG306" s="312"/>
      <c r="BH306" s="312"/>
      <c r="BI306" s="312"/>
      <c r="BJ306" s="312"/>
      <c r="BK306" s="312"/>
      <c r="BL306" s="312"/>
      <c r="BM306" s="312"/>
      <c r="BN306" s="312"/>
      <c r="BO306" s="312"/>
      <c r="BP306" s="312"/>
      <c r="BQ306" s="312"/>
      <c r="BR306" s="312"/>
      <c r="BS306" s="312"/>
      <c r="BT306" s="312"/>
      <c r="BU306" s="312"/>
      <c r="BV306" s="312"/>
      <c r="BW306" s="312"/>
      <c r="BX306" s="312"/>
      <c r="BY306" s="312"/>
    </row>
    <row r="307" spans="1:77" ht="15" customHeight="1" x14ac:dyDescent="0.2">
      <c r="A307" s="823"/>
      <c r="B307" s="823"/>
      <c r="C307" s="823"/>
      <c r="D307" s="823"/>
      <c r="E307" s="823"/>
      <c r="F307" s="823"/>
      <c r="G307" s="823"/>
      <c r="H307" s="823"/>
      <c r="I307" s="823"/>
      <c r="J307" s="823"/>
      <c r="K307" s="823"/>
      <c r="L307" s="823"/>
      <c r="M307" s="823"/>
      <c r="N307" s="823"/>
      <c r="O307" s="823"/>
      <c r="P307" s="823"/>
      <c r="Q307" s="823"/>
      <c r="R307" s="823"/>
      <c r="S307" s="823"/>
      <c r="T307" s="823"/>
      <c r="U307" s="823"/>
      <c r="V307" s="823"/>
      <c r="W307" s="823"/>
      <c r="AY307" s="390"/>
      <c r="AZ307" s="386"/>
      <c r="BA307" s="823"/>
      <c r="BB307" s="312"/>
      <c r="BC307" s="312"/>
      <c r="BD307" s="312"/>
      <c r="BE307" s="312"/>
      <c r="BF307" s="312"/>
      <c r="BG307" s="312"/>
      <c r="BH307" s="312"/>
      <c r="BI307" s="312"/>
      <c r="BJ307" s="312"/>
      <c r="BK307" s="312"/>
      <c r="BL307" s="312"/>
      <c r="BM307" s="312"/>
      <c r="BN307" s="312"/>
      <c r="BO307" s="312"/>
      <c r="BP307" s="312"/>
      <c r="BQ307" s="312"/>
      <c r="BR307" s="312"/>
      <c r="BS307" s="312"/>
      <c r="BT307" s="312"/>
      <c r="BU307" s="312"/>
      <c r="BV307" s="312"/>
      <c r="BW307" s="312"/>
      <c r="BX307" s="312"/>
      <c r="BY307" s="312"/>
    </row>
    <row r="308" spans="1:77" ht="15" customHeight="1" x14ac:dyDescent="0.2">
      <c r="A308" s="823"/>
      <c r="B308" s="823"/>
      <c r="C308" s="823"/>
      <c r="D308" s="823"/>
      <c r="E308" s="823"/>
      <c r="F308" s="823"/>
      <c r="G308" s="823"/>
      <c r="H308" s="823"/>
      <c r="I308" s="823"/>
      <c r="J308" s="823"/>
      <c r="K308" s="823"/>
      <c r="L308" s="823"/>
      <c r="M308" s="823"/>
      <c r="N308" s="823"/>
      <c r="O308" s="823"/>
      <c r="P308" s="823"/>
      <c r="Q308" s="823"/>
      <c r="R308" s="823"/>
      <c r="S308" s="823"/>
      <c r="T308" s="823"/>
      <c r="U308" s="823"/>
      <c r="V308" s="823"/>
      <c r="W308" s="823"/>
      <c r="AY308" s="390"/>
      <c r="AZ308" s="386"/>
      <c r="BA308" s="823"/>
      <c r="BB308" s="312"/>
      <c r="BC308" s="312"/>
      <c r="BD308" s="312"/>
      <c r="BE308" s="312"/>
      <c r="BF308" s="312"/>
      <c r="BG308" s="312"/>
      <c r="BH308" s="312"/>
      <c r="BI308" s="312"/>
      <c r="BJ308" s="312"/>
      <c r="BK308" s="312"/>
      <c r="BL308" s="312"/>
      <c r="BM308" s="312"/>
      <c r="BN308" s="312"/>
      <c r="BO308" s="312"/>
      <c r="BP308" s="312"/>
      <c r="BQ308" s="312"/>
      <c r="BR308" s="312"/>
      <c r="BS308" s="312"/>
      <c r="BT308" s="312"/>
      <c r="BU308" s="312"/>
      <c r="BV308" s="312"/>
      <c r="BW308" s="312"/>
      <c r="BX308" s="312"/>
      <c r="BY308" s="312"/>
    </row>
    <row r="309" spans="1:77" ht="15" customHeight="1" x14ac:dyDescent="0.2">
      <c r="A309" s="823"/>
      <c r="B309" s="823"/>
      <c r="C309" s="823"/>
      <c r="D309" s="823"/>
      <c r="E309" s="823"/>
      <c r="F309" s="823"/>
      <c r="G309" s="823"/>
      <c r="H309" s="823"/>
      <c r="I309" s="823"/>
      <c r="J309" s="823"/>
      <c r="K309" s="823"/>
      <c r="L309" s="823"/>
      <c r="M309" s="823"/>
      <c r="N309" s="823"/>
      <c r="O309" s="823"/>
      <c r="P309" s="823"/>
      <c r="Q309" s="823"/>
      <c r="R309" s="823"/>
      <c r="S309" s="823"/>
      <c r="T309" s="823"/>
      <c r="U309" s="823"/>
      <c r="V309" s="823"/>
      <c r="W309" s="823"/>
      <c r="AY309" s="390"/>
      <c r="AZ309" s="386"/>
      <c r="BA309" s="823"/>
      <c r="BB309" s="312"/>
      <c r="BC309" s="312"/>
      <c r="BD309" s="312"/>
      <c r="BE309" s="312"/>
      <c r="BF309" s="312"/>
      <c r="BG309" s="312"/>
      <c r="BH309" s="312"/>
      <c r="BI309" s="312"/>
      <c r="BJ309" s="312"/>
      <c r="BK309" s="312"/>
      <c r="BL309" s="312"/>
      <c r="BM309" s="312"/>
      <c r="BN309" s="312"/>
      <c r="BO309" s="312"/>
      <c r="BP309" s="312"/>
      <c r="BQ309" s="312"/>
      <c r="BR309" s="312"/>
      <c r="BS309" s="312"/>
      <c r="BT309" s="312"/>
      <c r="BU309" s="312"/>
      <c r="BV309" s="312"/>
      <c r="BW309" s="312"/>
      <c r="BX309" s="312"/>
      <c r="BY309" s="312"/>
    </row>
    <row r="310" spans="1:77" ht="15" customHeight="1" x14ac:dyDescent="0.2">
      <c r="A310" s="823"/>
      <c r="B310" s="823"/>
      <c r="C310" s="823"/>
      <c r="D310" s="823"/>
      <c r="E310" s="823"/>
      <c r="F310" s="823"/>
      <c r="G310" s="823"/>
      <c r="H310" s="823"/>
      <c r="I310" s="823"/>
      <c r="J310" s="823"/>
      <c r="K310" s="823"/>
      <c r="L310" s="823"/>
      <c r="M310" s="823"/>
      <c r="N310" s="823"/>
      <c r="O310" s="823"/>
      <c r="P310" s="823"/>
      <c r="Q310" s="823"/>
      <c r="R310" s="823"/>
      <c r="S310" s="823"/>
      <c r="T310" s="823"/>
      <c r="U310" s="823"/>
      <c r="V310" s="823"/>
      <c r="W310" s="823"/>
      <c r="AY310" s="390"/>
      <c r="AZ310" s="386"/>
      <c r="BA310" s="823"/>
      <c r="BB310" s="312"/>
      <c r="BC310" s="312"/>
      <c r="BD310" s="312"/>
      <c r="BE310" s="312"/>
      <c r="BF310" s="312"/>
      <c r="BG310" s="312"/>
      <c r="BH310" s="312"/>
      <c r="BI310" s="312"/>
      <c r="BJ310" s="312"/>
      <c r="BK310" s="312"/>
      <c r="BL310" s="312"/>
      <c r="BM310" s="312"/>
      <c r="BN310" s="312"/>
      <c r="BO310" s="312"/>
      <c r="BP310" s="312"/>
      <c r="BQ310" s="312"/>
      <c r="BR310" s="312"/>
      <c r="BS310" s="312"/>
      <c r="BT310" s="312"/>
      <c r="BU310" s="312"/>
      <c r="BV310" s="312"/>
      <c r="BW310" s="312"/>
      <c r="BX310" s="312"/>
      <c r="BY310" s="312"/>
    </row>
    <row r="311" spans="1:77" ht="15" customHeight="1" x14ac:dyDescent="0.2">
      <c r="A311" s="823"/>
      <c r="B311" s="823"/>
      <c r="C311" s="823"/>
      <c r="D311" s="823"/>
      <c r="E311" s="823"/>
      <c r="F311" s="823"/>
      <c r="G311" s="823"/>
      <c r="H311" s="823"/>
      <c r="I311" s="823"/>
      <c r="J311" s="823"/>
      <c r="K311" s="823"/>
      <c r="L311" s="823"/>
      <c r="M311" s="823"/>
      <c r="N311" s="823"/>
      <c r="O311" s="823"/>
      <c r="P311" s="823"/>
      <c r="Q311" s="823"/>
      <c r="R311" s="823"/>
      <c r="S311" s="823"/>
      <c r="T311" s="823"/>
      <c r="U311" s="823"/>
      <c r="V311" s="823"/>
      <c r="W311" s="823"/>
      <c r="AY311" s="390"/>
      <c r="AZ311" s="386"/>
      <c r="BA311" s="823"/>
      <c r="BB311" s="312"/>
      <c r="BC311" s="312"/>
      <c r="BD311" s="312"/>
      <c r="BE311" s="312"/>
      <c r="BF311" s="312"/>
      <c r="BG311" s="312"/>
      <c r="BH311" s="312"/>
      <c r="BI311" s="312"/>
      <c r="BJ311" s="312"/>
      <c r="BK311" s="312"/>
      <c r="BL311" s="312"/>
      <c r="BM311" s="312"/>
      <c r="BN311" s="312"/>
      <c r="BO311" s="312"/>
      <c r="BP311" s="312"/>
      <c r="BQ311" s="312"/>
      <c r="BR311" s="312"/>
      <c r="BS311" s="312"/>
      <c r="BT311" s="312"/>
      <c r="BU311" s="312"/>
      <c r="BV311" s="312"/>
      <c r="BW311" s="312"/>
      <c r="BX311" s="312"/>
      <c r="BY311" s="312"/>
    </row>
    <row r="312" spans="1:77" ht="15" customHeight="1" x14ac:dyDescent="0.2">
      <c r="A312" s="823"/>
      <c r="B312" s="823"/>
      <c r="C312" s="823"/>
      <c r="D312" s="823"/>
      <c r="E312" s="823"/>
      <c r="F312" s="823"/>
      <c r="G312" s="823"/>
      <c r="H312" s="823"/>
      <c r="I312" s="823"/>
      <c r="J312" s="823"/>
      <c r="K312" s="823"/>
      <c r="L312" s="823"/>
      <c r="M312" s="823"/>
      <c r="N312" s="823"/>
      <c r="O312" s="823"/>
      <c r="P312" s="823"/>
      <c r="Q312" s="823"/>
      <c r="R312" s="823"/>
      <c r="S312" s="823"/>
      <c r="T312" s="823"/>
      <c r="U312" s="823"/>
      <c r="V312" s="823"/>
      <c r="W312" s="823"/>
      <c r="AY312" s="390"/>
      <c r="AZ312" s="386"/>
      <c r="BA312" s="823"/>
      <c r="BB312" s="312"/>
      <c r="BC312" s="312"/>
      <c r="BD312" s="312"/>
      <c r="BE312" s="312"/>
      <c r="BF312" s="312"/>
      <c r="BG312" s="312"/>
      <c r="BH312" s="312"/>
      <c r="BI312" s="312"/>
      <c r="BJ312" s="312"/>
      <c r="BK312" s="312"/>
      <c r="BL312" s="312"/>
      <c r="BM312" s="312"/>
      <c r="BN312" s="312"/>
      <c r="BO312" s="312"/>
      <c r="BP312" s="312"/>
      <c r="BQ312" s="312"/>
      <c r="BR312" s="312"/>
      <c r="BS312" s="312"/>
      <c r="BT312" s="312"/>
      <c r="BU312" s="312"/>
      <c r="BV312" s="312"/>
      <c r="BW312" s="312"/>
      <c r="BX312" s="312"/>
      <c r="BY312" s="312"/>
    </row>
    <row r="313" spans="1:77" ht="15" customHeight="1" x14ac:dyDescent="0.2">
      <c r="A313" s="823"/>
      <c r="B313" s="823"/>
      <c r="C313" s="823"/>
      <c r="D313" s="823"/>
      <c r="E313" s="823"/>
      <c r="F313" s="823"/>
      <c r="G313" s="823"/>
      <c r="H313" s="823"/>
      <c r="I313" s="823"/>
      <c r="J313" s="823"/>
      <c r="K313" s="823"/>
      <c r="L313" s="823"/>
      <c r="M313" s="823"/>
      <c r="N313" s="823"/>
      <c r="O313" s="823"/>
      <c r="P313" s="823"/>
      <c r="Q313" s="823"/>
      <c r="R313" s="823"/>
      <c r="S313" s="823"/>
      <c r="T313" s="823"/>
      <c r="U313" s="823"/>
      <c r="V313" s="823"/>
      <c r="W313" s="823"/>
      <c r="AY313" s="390"/>
      <c r="AZ313" s="386"/>
      <c r="BA313" s="823"/>
      <c r="BB313" s="312"/>
      <c r="BC313" s="312"/>
      <c r="BD313" s="312"/>
      <c r="BE313" s="312"/>
      <c r="BF313" s="312"/>
      <c r="BG313" s="312"/>
      <c r="BH313" s="312"/>
      <c r="BI313" s="312"/>
      <c r="BJ313" s="312"/>
      <c r="BK313" s="312"/>
      <c r="BL313" s="312"/>
      <c r="BM313" s="312"/>
      <c r="BN313" s="312"/>
      <c r="BO313" s="312"/>
      <c r="BP313" s="312"/>
      <c r="BQ313" s="312"/>
      <c r="BR313" s="312"/>
      <c r="BS313" s="312"/>
      <c r="BT313" s="312"/>
      <c r="BU313" s="312"/>
      <c r="BV313" s="312"/>
      <c r="BW313" s="312"/>
      <c r="BX313" s="312"/>
      <c r="BY313" s="312"/>
    </row>
    <row r="314" spans="1:77" ht="15" customHeight="1" x14ac:dyDescent="0.2">
      <c r="A314" s="823"/>
      <c r="B314" s="823"/>
      <c r="C314" s="823"/>
      <c r="D314" s="823"/>
      <c r="E314" s="823"/>
      <c r="F314" s="823"/>
      <c r="G314" s="823"/>
      <c r="H314" s="823"/>
      <c r="I314" s="823"/>
      <c r="J314" s="823"/>
      <c r="K314" s="823"/>
      <c r="L314" s="823"/>
      <c r="M314" s="823"/>
      <c r="N314" s="823"/>
      <c r="O314" s="823"/>
      <c r="P314" s="823"/>
      <c r="Q314" s="823"/>
      <c r="R314" s="823"/>
      <c r="S314" s="823"/>
      <c r="T314" s="823"/>
      <c r="U314" s="823"/>
      <c r="V314" s="823"/>
      <c r="W314" s="823"/>
      <c r="AY314" s="390"/>
      <c r="AZ314" s="386"/>
      <c r="BA314" s="823"/>
      <c r="BB314" s="312"/>
      <c r="BC314" s="312"/>
      <c r="BD314" s="312"/>
      <c r="BE314" s="312"/>
      <c r="BF314" s="312"/>
      <c r="BG314" s="312"/>
      <c r="BH314" s="312"/>
      <c r="BI314" s="312"/>
      <c r="BJ314" s="312"/>
      <c r="BK314" s="312"/>
      <c r="BL314" s="312"/>
      <c r="BM314" s="312"/>
      <c r="BN314" s="312"/>
      <c r="BO314" s="312"/>
      <c r="BP314" s="312"/>
      <c r="BQ314" s="312"/>
      <c r="BR314" s="312"/>
      <c r="BS314" s="312"/>
      <c r="BT314" s="312"/>
      <c r="BU314" s="312"/>
      <c r="BV314" s="312"/>
      <c r="BW314" s="312"/>
      <c r="BX314" s="312"/>
      <c r="BY314" s="312"/>
    </row>
    <row r="315" spans="1:77" ht="15" customHeight="1" x14ac:dyDescent="0.2">
      <c r="A315" s="823"/>
      <c r="B315" s="823"/>
      <c r="C315" s="823"/>
      <c r="D315" s="823"/>
      <c r="E315" s="823"/>
      <c r="F315" s="823"/>
      <c r="G315" s="823"/>
      <c r="H315" s="823"/>
      <c r="I315" s="823"/>
      <c r="J315" s="823"/>
      <c r="K315" s="823"/>
      <c r="L315" s="823"/>
      <c r="M315" s="823"/>
      <c r="N315" s="823"/>
      <c r="O315" s="823"/>
      <c r="P315" s="823"/>
      <c r="Q315" s="823"/>
      <c r="R315" s="823"/>
      <c r="S315" s="823"/>
      <c r="T315" s="823"/>
      <c r="U315" s="823"/>
      <c r="V315" s="823"/>
      <c r="W315" s="823"/>
      <c r="AY315" s="390"/>
      <c r="AZ315" s="386"/>
      <c r="BA315" s="823"/>
      <c r="BB315" s="312"/>
      <c r="BC315" s="312"/>
      <c r="BD315" s="312"/>
      <c r="BE315" s="312"/>
      <c r="BF315" s="312"/>
      <c r="BG315" s="312"/>
      <c r="BH315" s="312"/>
      <c r="BI315" s="312"/>
      <c r="BJ315" s="312"/>
      <c r="BK315" s="312"/>
      <c r="BL315" s="312"/>
      <c r="BM315" s="312"/>
      <c r="BN315" s="312"/>
      <c r="BO315" s="312"/>
      <c r="BP315" s="312"/>
      <c r="BQ315" s="312"/>
      <c r="BR315" s="312"/>
      <c r="BS315" s="312"/>
      <c r="BT315" s="312"/>
      <c r="BU315" s="312"/>
      <c r="BV315" s="312"/>
      <c r="BW315" s="312"/>
      <c r="BX315" s="312"/>
      <c r="BY315" s="312"/>
    </row>
    <row r="316" spans="1:77" ht="15" customHeight="1" x14ac:dyDescent="0.2">
      <c r="A316" s="823"/>
      <c r="B316" s="823"/>
      <c r="C316" s="823"/>
      <c r="D316" s="823"/>
      <c r="E316" s="823"/>
      <c r="F316" s="823"/>
      <c r="G316" s="823"/>
      <c r="H316" s="823"/>
      <c r="I316" s="823"/>
      <c r="J316" s="823"/>
      <c r="K316" s="823"/>
      <c r="L316" s="823"/>
      <c r="M316" s="823"/>
      <c r="N316" s="823"/>
      <c r="O316" s="823"/>
      <c r="P316" s="823"/>
      <c r="Q316" s="823"/>
      <c r="R316" s="823"/>
      <c r="S316" s="823"/>
      <c r="T316" s="823"/>
      <c r="U316" s="823"/>
      <c r="V316" s="823"/>
      <c r="W316" s="823"/>
      <c r="AY316" s="390"/>
      <c r="AZ316" s="386"/>
      <c r="BA316" s="823"/>
      <c r="BB316" s="312"/>
      <c r="BC316" s="312"/>
      <c r="BD316" s="312"/>
      <c r="BE316" s="312"/>
      <c r="BF316" s="312"/>
      <c r="BG316" s="312"/>
      <c r="BH316" s="312"/>
      <c r="BI316" s="312"/>
      <c r="BJ316" s="312"/>
      <c r="BK316" s="312"/>
      <c r="BL316" s="312"/>
      <c r="BM316" s="312"/>
      <c r="BN316" s="312"/>
      <c r="BO316" s="312"/>
      <c r="BP316" s="312"/>
      <c r="BQ316" s="312"/>
      <c r="BR316" s="312"/>
      <c r="BS316" s="312"/>
      <c r="BT316" s="312"/>
      <c r="BU316" s="312"/>
      <c r="BV316" s="312"/>
      <c r="BW316" s="312"/>
      <c r="BX316" s="312"/>
      <c r="BY316" s="312"/>
    </row>
    <row r="317" spans="1:77" ht="15" customHeight="1" x14ac:dyDescent="0.2">
      <c r="A317" s="823"/>
      <c r="B317" s="823"/>
      <c r="C317" s="823"/>
      <c r="D317" s="823"/>
      <c r="E317" s="823"/>
      <c r="F317" s="823"/>
      <c r="G317" s="823"/>
      <c r="H317" s="823"/>
      <c r="I317" s="823"/>
      <c r="J317" s="823"/>
      <c r="K317" s="823"/>
      <c r="L317" s="823"/>
      <c r="M317" s="823"/>
      <c r="N317" s="823"/>
      <c r="O317" s="823"/>
      <c r="P317" s="823"/>
      <c r="Q317" s="823"/>
      <c r="R317" s="823"/>
      <c r="S317" s="823"/>
      <c r="T317" s="823"/>
      <c r="U317" s="823"/>
      <c r="V317" s="823"/>
      <c r="W317" s="823"/>
      <c r="AY317" s="390"/>
      <c r="AZ317" s="386"/>
      <c r="BA317" s="823"/>
      <c r="BB317" s="312"/>
      <c r="BC317" s="312"/>
      <c r="BD317" s="312"/>
      <c r="BE317" s="312"/>
      <c r="BF317" s="312"/>
      <c r="BG317" s="312"/>
      <c r="BH317" s="312"/>
      <c r="BI317" s="312"/>
      <c r="BJ317" s="312"/>
      <c r="BK317" s="312"/>
      <c r="BL317" s="312"/>
      <c r="BM317" s="312"/>
      <c r="BN317" s="312"/>
      <c r="BO317" s="312"/>
      <c r="BP317" s="312"/>
      <c r="BQ317" s="312"/>
      <c r="BR317" s="312"/>
      <c r="BS317" s="312"/>
      <c r="BT317" s="312"/>
      <c r="BU317" s="312"/>
      <c r="BV317" s="312"/>
      <c r="BW317" s="312"/>
      <c r="BX317" s="312"/>
      <c r="BY317" s="312"/>
    </row>
    <row r="318" spans="1:77" ht="15" customHeight="1" x14ac:dyDescent="0.2">
      <c r="A318" s="823"/>
      <c r="B318" s="823"/>
      <c r="C318" s="823"/>
      <c r="D318" s="823"/>
      <c r="E318" s="823"/>
      <c r="F318" s="823"/>
      <c r="G318" s="823"/>
      <c r="H318" s="823"/>
      <c r="I318" s="823"/>
      <c r="J318" s="823"/>
      <c r="K318" s="823"/>
      <c r="L318" s="823"/>
      <c r="M318" s="823"/>
      <c r="N318" s="823"/>
      <c r="O318" s="823"/>
      <c r="P318" s="823"/>
      <c r="Q318" s="823"/>
      <c r="R318" s="823"/>
      <c r="S318" s="823"/>
      <c r="T318" s="823"/>
      <c r="U318" s="823"/>
      <c r="V318" s="823"/>
      <c r="W318" s="823"/>
      <c r="AY318" s="390"/>
      <c r="AZ318" s="386"/>
      <c r="BA318" s="823"/>
      <c r="BB318" s="312"/>
      <c r="BC318" s="312"/>
      <c r="BD318" s="312"/>
      <c r="BE318" s="312"/>
      <c r="BF318" s="312"/>
      <c r="BG318" s="312"/>
      <c r="BH318" s="312"/>
      <c r="BI318" s="312"/>
      <c r="BJ318" s="312"/>
      <c r="BK318" s="312"/>
      <c r="BL318" s="312"/>
      <c r="BM318" s="312"/>
      <c r="BN318" s="312"/>
      <c r="BO318" s="312"/>
      <c r="BP318" s="312"/>
      <c r="BQ318" s="312"/>
      <c r="BR318" s="312"/>
      <c r="BS318" s="312"/>
      <c r="BT318" s="312"/>
      <c r="BU318" s="312"/>
      <c r="BV318" s="312"/>
      <c r="BW318" s="312"/>
      <c r="BX318" s="312"/>
      <c r="BY318" s="312"/>
    </row>
    <row r="319" spans="1:77" ht="15" customHeight="1" x14ac:dyDescent="0.2">
      <c r="A319" s="823"/>
      <c r="B319" s="823"/>
      <c r="C319" s="823"/>
      <c r="D319" s="823"/>
      <c r="E319" s="823"/>
      <c r="F319" s="823"/>
      <c r="G319" s="823"/>
      <c r="H319" s="823"/>
      <c r="I319" s="823"/>
      <c r="J319" s="823"/>
      <c r="K319" s="823"/>
      <c r="L319" s="823"/>
      <c r="M319" s="823"/>
      <c r="N319" s="823"/>
      <c r="O319" s="823"/>
      <c r="P319" s="823"/>
      <c r="Q319" s="823"/>
      <c r="R319" s="823"/>
      <c r="S319" s="823"/>
      <c r="T319" s="823"/>
      <c r="U319" s="823"/>
      <c r="V319" s="823"/>
      <c r="W319" s="823"/>
      <c r="AY319" s="390"/>
      <c r="AZ319" s="386"/>
      <c r="BA319" s="823"/>
      <c r="BB319" s="312"/>
      <c r="BC319" s="312"/>
      <c r="BD319" s="312"/>
      <c r="BE319" s="312"/>
      <c r="BF319" s="312"/>
      <c r="BG319" s="312"/>
      <c r="BH319" s="312"/>
      <c r="BI319" s="312"/>
      <c r="BJ319" s="312"/>
      <c r="BK319" s="312"/>
      <c r="BL319" s="312"/>
      <c r="BM319" s="312"/>
      <c r="BN319" s="312"/>
      <c r="BO319" s="312"/>
      <c r="BP319" s="312"/>
      <c r="BQ319" s="312"/>
      <c r="BR319" s="312"/>
      <c r="BS319" s="312"/>
      <c r="BT319" s="312"/>
      <c r="BU319" s="312"/>
      <c r="BV319" s="312"/>
      <c r="BW319" s="312"/>
      <c r="BX319" s="312"/>
      <c r="BY319" s="312"/>
    </row>
    <row r="320" spans="1:77" ht="15" customHeight="1" x14ac:dyDescent="0.2">
      <c r="A320" s="823"/>
      <c r="B320" s="823"/>
      <c r="C320" s="823"/>
      <c r="D320" s="823"/>
      <c r="E320" s="823"/>
      <c r="F320" s="823"/>
      <c r="G320" s="823"/>
      <c r="H320" s="823"/>
      <c r="I320" s="823"/>
      <c r="J320" s="823"/>
      <c r="K320" s="823"/>
      <c r="L320" s="823"/>
      <c r="M320" s="823"/>
      <c r="N320" s="823"/>
      <c r="O320" s="823"/>
      <c r="P320" s="823"/>
      <c r="Q320" s="823"/>
      <c r="R320" s="823"/>
      <c r="S320" s="823"/>
      <c r="T320" s="823"/>
      <c r="U320" s="823"/>
      <c r="V320" s="823"/>
      <c r="W320" s="823"/>
      <c r="AY320" s="390"/>
      <c r="AZ320" s="386"/>
      <c r="BA320" s="823"/>
      <c r="BB320" s="312"/>
      <c r="BC320" s="312"/>
      <c r="BD320" s="312"/>
      <c r="BE320" s="312"/>
      <c r="BF320" s="312"/>
      <c r="BG320" s="312"/>
      <c r="BH320" s="312"/>
      <c r="BI320" s="312"/>
      <c r="BJ320" s="312"/>
      <c r="BK320" s="312"/>
      <c r="BL320" s="312"/>
      <c r="BM320" s="312"/>
      <c r="BN320" s="312"/>
      <c r="BO320" s="312"/>
      <c r="BP320" s="312"/>
      <c r="BQ320" s="312"/>
      <c r="BR320" s="312"/>
      <c r="BS320" s="312"/>
      <c r="BT320" s="312"/>
      <c r="BU320" s="312"/>
      <c r="BV320" s="312"/>
      <c r="BW320" s="312"/>
      <c r="BX320" s="312"/>
      <c r="BY320" s="312"/>
    </row>
    <row r="321" spans="1:77" ht="15" customHeight="1" x14ac:dyDescent="0.2">
      <c r="A321" s="823"/>
      <c r="B321" s="823"/>
      <c r="C321" s="823"/>
      <c r="D321" s="823"/>
      <c r="E321" s="823"/>
      <c r="F321" s="823"/>
      <c r="G321" s="823"/>
      <c r="H321" s="823"/>
      <c r="I321" s="823"/>
      <c r="J321" s="823"/>
      <c r="K321" s="823"/>
      <c r="L321" s="823"/>
      <c r="M321" s="823"/>
      <c r="N321" s="823"/>
      <c r="O321" s="823"/>
      <c r="P321" s="823"/>
      <c r="Q321" s="823"/>
      <c r="R321" s="823"/>
      <c r="S321" s="823"/>
      <c r="T321" s="823"/>
      <c r="U321" s="823"/>
      <c r="V321" s="823"/>
      <c r="W321" s="823"/>
      <c r="AY321" s="390"/>
      <c r="AZ321" s="386"/>
      <c r="BA321" s="823"/>
      <c r="BB321" s="312"/>
      <c r="BC321" s="312"/>
      <c r="BD321" s="312"/>
      <c r="BE321" s="312"/>
      <c r="BF321" s="312"/>
      <c r="BG321" s="312"/>
      <c r="BH321" s="312"/>
      <c r="BI321" s="312"/>
      <c r="BJ321" s="312"/>
      <c r="BK321" s="312"/>
      <c r="BL321" s="312"/>
      <c r="BM321" s="312"/>
      <c r="BN321" s="312"/>
      <c r="BO321" s="312"/>
      <c r="BP321" s="312"/>
      <c r="BQ321" s="312"/>
      <c r="BR321" s="312"/>
      <c r="BS321" s="312"/>
      <c r="BT321" s="312"/>
      <c r="BU321" s="312"/>
      <c r="BV321" s="312"/>
      <c r="BW321" s="312"/>
      <c r="BX321" s="312"/>
      <c r="BY321" s="312"/>
    </row>
    <row r="322" spans="1:77" ht="15" customHeight="1" x14ac:dyDescent="0.2">
      <c r="A322" s="823"/>
      <c r="B322" s="823"/>
      <c r="C322" s="823"/>
      <c r="D322" s="823"/>
      <c r="E322" s="823"/>
      <c r="F322" s="823"/>
      <c r="G322" s="823"/>
      <c r="H322" s="823"/>
      <c r="I322" s="823"/>
      <c r="J322" s="823"/>
      <c r="K322" s="823"/>
      <c r="L322" s="823"/>
      <c r="M322" s="823"/>
      <c r="N322" s="823"/>
      <c r="O322" s="823"/>
      <c r="P322" s="823"/>
      <c r="Q322" s="823"/>
      <c r="R322" s="823"/>
      <c r="S322" s="823"/>
      <c r="T322" s="823"/>
      <c r="U322" s="823"/>
      <c r="V322" s="823"/>
      <c r="W322" s="823"/>
      <c r="AY322" s="390"/>
      <c r="AZ322" s="386"/>
      <c r="BA322" s="823"/>
      <c r="BB322" s="312"/>
      <c r="BC322" s="312"/>
      <c r="BD322" s="312"/>
      <c r="BE322" s="312"/>
      <c r="BF322" s="312"/>
      <c r="BG322" s="312"/>
      <c r="BH322" s="312"/>
      <c r="BI322" s="312"/>
      <c r="BJ322" s="312"/>
      <c r="BK322" s="312"/>
      <c r="BL322" s="312"/>
      <c r="BM322" s="312"/>
      <c r="BN322" s="312"/>
      <c r="BO322" s="312"/>
      <c r="BP322" s="312"/>
      <c r="BQ322" s="312"/>
      <c r="BR322" s="312"/>
      <c r="BS322" s="312"/>
      <c r="BT322" s="312"/>
      <c r="BU322" s="312"/>
      <c r="BV322" s="312"/>
      <c r="BW322" s="312"/>
      <c r="BX322" s="312"/>
      <c r="BY322" s="312"/>
    </row>
    <row r="323" spans="1:77" ht="15" customHeight="1" x14ac:dyDescent="0.2">
      <c r="A323" s="823"/>
      <c r="B323" s="823"/>
      <c r="C323" s="823"/>
      <c r="D323" s="823"/>
      <c r="E323" s="823"/>
      <c r="F323" s="823"/>
      <c r="G323" s="823"/>
      <c r="H323" s="823"/>
      <c r="I323" s="823"/>
      <c r="J323" s="823"/>
      <c r="K323" s="823"/>
      <c r="L323" s="823"/>
      <c r="M323" s="823"/>
      <c r="N323" s="823"/>
      <c r="O323" s="823"/>
      <c r="P323" s="823"/>
      <c r="Q323" s="823"/>
      <c r="R323" s="823"/>
      <c r="S323" s="823"/>
      <c r="T323" s="823"/>
      <c r="U323" s="823"/>
      <c r="V323" s="823"/>
      <c r="W323" s="823"/>
      <c r="AY323" s="390"/>
      <c r="AZ323" s="386"/>
      <c r="BA323" s="823"/>
      <c r="BB323" s="312"/>
      <c r="BC323" s="312"/>
      <c r="BD323" s="312"/>
      <c r="BE323" s="312"/>
      <c r="BF323" s="312"/>
      <c r="BG323" s="312"/>
      <c r="BH323" s="312"/>
      <c r="BI323" s="312"/>
      <c r="BJ323" s="312"/>
      <c r="BK323" s="312"/>
      <c r="BL323" s="312"/>
      <c r="BM323" s="312"/>
      <c r="BN323" s="312"/>
      <c r="BO323" s="312"/>
      <c r="BP323" s="312"/>
      <c r="BQ323" s="312"/>
      <c r="BR323" s="312"/>
      <c r="BS323" s="312"/>
      <c r="BT323" s="312"/>
      <c r="BU323" s="312"/>
      <c r="BV323" s="312"/>
      <c r="BW323" s="312"/>
      <c r="BX323" s="312"/>
      <c r="BY323" s="312"/>
    </row>
    <row r="324" spans="1:77" ht="15" customHeight="1" x14ac:dyDescent="0.2">
      <c r="A324" s="823"/>
      <c r="B324" s="823"/>
      <c r="C324" s="823"/>
      <c r="D324" s="823"/>
      <c r="E324" s="823"/>
      <c r="F324" s="823"/>
      <c r="G324" s="823"/>
      <c r="H324" s="823"/>
      <c r="I324" s="823"/>
      <c r="J324" s="823"/>
      <c r="K324" s="823"/>
      <c r="L324" s="823"/>
      <c r="M324" s="823"/>
      <c r="N324" s="823"/>
      <c r="O324" s="823"/>
      <c r="P324" s="823"/>
      <c r="Q324" s="823"/>
      <c r="R324" s="823"/>
      <c r="S324" s="823"/>
      <c r="T324" s="823"/>
      <c r="U324" s="823"/>
      <c r="V324" s="823"/>
      <c r="W324" s="823"/>
      <c r="AY324" s="390"/>
      <c r="AZ324" s="386"/>
      <c r="BA324" s="823"/>
      <c r="BB324" s="312"/>
      <c r="BC324" s="312"/>
      <c r="BD324" s="312"/>
      <c r="BE324" s="312"/>
      <c r="BF324" s="312"/>
      <c r="BG324" s="312"/>
      <c r="BH324" s="312"/>
      <c r="BI324" s="312"/>
      <c r="BJ324" s="312"/>
      <c r="BK324" s="312"/>
      <c r="BL324" s="312"/>
      <c r="BM324" s="312"/>
      <c r="BN324" s="312"/>
      <c r="BO324" s="312"/>
      <c r="BP324" s="312"/>
      <c r="BQ324" s="312"/>
      <c r="BR324" s="312"/>
      <c r="BS324" s="312"/>
      <c r="BT324" s="312"/>
      <c r="BU324" s="312"/>
      <c r="BV324" s="312"/>
      <c r="BW324" s="312"/>
      <c r="BX324" s="312"/>
      <c r="BY324" s="312"/>
    </row>
    <row r="325" spans="1:77" ht="15" customHeight="1" x14ac:dyDescent="0.2">
      <c r="A325" s="823"/>
      <c r="B325" s="823"/>
      <c r="C325" s="823"/>
      <c r="D325" s="823"/>
      <c r="E325" s="823"/>
      <c r="F325" s="823"/>
      <c r="G325" s="823"/>
      <c r="H325" s="823"/>
      <c r="I325" s="823"/>
      <c r="J325" s="823"/>
      <c r="K325" s="823"/>
      <c r="L325" s="823"/>
      <c r="M325" s="823"/>
      <c r="N325" s="823"/>
      <c r="O325" s="823"/>
      <c r="P325" s="823"/>
      <c r="Q325" s="823"/>
      <c r="R325" s="823"/>
      <c r="S325" s="823"/>
      <c r="T325" s="823"/>
      <c r="U325" s="823"/>
      <c r="V325" s="823"/>
      <c r="W325" s="823"/>
      <c r="AY325" s="390"/>
      <c r="AZ325" s="386"/>
      <c r="BA325" s="823"/>
      <c r="BB325" s="312"/>
      <c r="BC325" s="312"/>
      <c r="BD325" s="312"/>
      <c r="BE325" s="312"/>
      <c r="BF325" s="312"/>
      <c r="BG325" s="312"/>
      <c r="BH325" s="312"/>
      <c r="BI325" s="312"/>
      <c r="BJ325" s="312"/>
      <c r="BK325" s="312"/>
      <c r="BL325" s="312"/>
      <c r="BM325" s="312"/>
      <c r="BN325" s="312"/>
      <c r="BO325" s="312"/>
      <c r="BP325" s="312"/>
      <c r="BQ325" s="312"/>
      <c r="BR325" s="312"/>
      <c r="BS325" s="312"/>
      <c r="BT325" s="312"/>
      <c r="BU325" s="312"/>
      <c r="BV325" s="312"/>
      <c r="BW325" s="312"/>
      <c r="BX325" s="312"/>
      <c r="BY325" s="312"/>
    </row>
    <row r="326" spans="1:77" ht="15" customHeight="1" x14ac:dyDescent="0.2">
      <c r="A326" s="823"/>
      <c r="B326" s="823"/>
      <c r="C326" s="823"/>
      <c r="D326" s="823"/>
      <c r="E326" s="823"/>
      <c r="F326" s="823"/>
      <c r="G326" s="823"/>
      <c r="H326" s="823"/>
      <c r="I326" s="823"/>
      <c r="J326" s="823"/>
      <c r="K326" s="823"/>
      <c r="L326" s="823"/>
      <c r="M326" s="823"/>
      <c r="N326" s="823"/>
      <c r="O326" s="823"/>
      <c r="P326" s="823"/>
      <c r="Q326" s="823"/>
      <c r="R326" s="823"/>
      <c r="S326" s="823"/>
      <c r="T326" s="823"/>
      <c r="U326" s="823"/>
      <c r="V326" s="823"/>
      <c r="W326" s="823"/>
      <c r="AY326" s="390"/>
      <c r="AZ326" s="386"/>
      <c r="BA326" s="823"/>
      <c r="BB326" s="312"/>
      <c r="BC326" s="312"/>
      <c r="BD326" s="312"/>
      <c r="BE326" s="312"/>
      <c r="BF326" s="312"/>
      <c r="BG326" s="312"/>
      <c r="BH326" s="312"/>
      <c r="BI326" s="312"/>
      <c r="BJ326" s="312"/>
      <c r="BK326" s="312"/>
      <c r="BL326" s="312"/>
      <c r="BM326" s="312"/>
      <c r="BN326" s="312"/>
      <c r="BO326" s="312"/>
      <c r="BP326" s="312"/>
      <c r="BQ326" s="312"/>
      <c r="BR326" s="312"/>
      <c r="BS326" s="312"/>
      <c r="BT326" s="312"/>
      <c r="BU326" s="312"/>
      <c r="BV326" s="312"/>
      <c r="BW326" s="312"/>
      <c r="BX326" s="312"/>
      <c r="BY326" s="312"/>
    </row>
    <row r="327" spans="1:77" ht="15" customHeight="1" x14ac:dyDescent="0.2">
      <c r="A327" s="823"/>
      <c r="B327" s="823"/>
      <c r="C327" s="823"/>
      <c r="D327" s="823"/>
      <c r="E327" s="823"/>
      <c r="F327" s="823"/>
      <c r="G327" s="823"/>
      <c r="H327" s="823"/>
      <c r="I327" s="823"/>
      <c r="J327" s="823"/>
      <c r="K327" s="823"/>
      <c r="L327" s="823"/>
      <c r="M327" s="823"/>
      <c r="N327" s="823"/>
      <c r="O327" s="823"/>
      <c r="P327" s="823"/>
      <c r="Q327" s="823"/>
      <c r="R327" s="823"/>
      <c r="S327" s="823"/>
      <c r="T327" s="823"/>
      <c r="U327" s="823"/>
      <c r="V327" s="823"/>
      <c r="W327" s="823"/>
      <c r="AY327" s="390"/>
      <c r="AZ327" s="386"/>
      <c r="BA327" s="823"/>
      <c r="BB327" s="312"/>
      <c r="BC327" s="312"/>
      <c r="BD327" s="312"/>
      <c r="BE327" s="312"/>
      <c r="BF327" s="312"/>
      <c r="BG327" s="312"/>
      <c r="BH327" s="312"/>
      <c r="BI327" s="312"/>
      <c r="BJ327" s="312"/>
      <c r="BK327" s="312"/>
      <c r="BL327" s="312"/>
      <c r="BM327" s="312"/>
      <c r="BN327" s="312"/>
      <c r="BO327" s="312"/>
      <c r="BP327" s="312"/>
      <c r="BQ327" s="312"/>
      <c r="BR327" s="312"/>
      <c r="BS327" s="312"/>
      <c r="BT327" s="312"/>
      <c r="BU327" s="312"/>
      <c r="BV327" s="312"/>
      <c r="BW327" s="312"/>
      <c r="BX327" s="312"/>
      <c r="BY327" s="312"/>
    </row>
    <row r="328" spans="1:77" ht="15" customHeight="1" x14ac:dyDescent="0.2">
      <c r="A328" s="823"/>
      <c r="B328" s="823"/>
      <c r="C328" s="823"/>
      <c r="D328" s="823"/>
      <c r="E328" s="823"/>
      <c r="F328" s="823"/>
      <c r="G328" s="823"/>
      <c r="H328" s="823"/>
      <c r="I328" s="823"/>
      <c r="J328" s="823"/>
      <c r="K328" s="823"/>
      <c r="L328" s="823"/>
      <c r="M328" s="823"/>
      <c r="N328" s="823"/>
      <c r="O328" s="823"/>
      <c r="P328" s="823"/>
      <c r="Q328" s="823"/>
      <c r="R328" s="823"/>
      <c r="S328" s="823"/>
      <c r="T328" s="823"/>
      <c r="U328" s="823"/>
      <c r="V328" s="823"/>
      <c r="W328" s="823"/>
      <c r="AY328" s="390"/>
      <c r="AZ328" s="386"/>
      <c r="BA328" s="823"/>
      <c r="BB328" s="312"/>
      <c r="BC328" s="312"/>
      <c r="BD328" s="312"/>
      <c r="BE328" s="312"/>
      <c r="BF328" s="312"/>
      <c r="BG328" s="312"/>
      <c r="BH328" s="312"/>
      <c r="BI328" s="312"/>
      <c r="BJ328" s="312"/>
      <c r="BK328" s="312"/>
      <c r="BL328" s="312"/>
      <c r="BM328" s="312"/>
      <c r="BN328" s="312"/>
      <c r="BO328" s="312"/>
      <c r="BP328" s="312"/>
      <c r="BQ328" s="312"/>
      <c r="BR328" s="312"/>
      <c r="BS328" s="312"/>
      <c r="BT328" s="312"/>
      <c r="BU328" s="312"/>
      <c r="BV328" s="312"/>
      <c r="BW328" s="312"/>
      <c r="BX328" s="312"/>
      <c r="BY328" s="312"/>
    </row>
    <row r="329" spans="1:77" ht="15" customHeight="1" x14ac:dyDescent="0.2">
      <c r="A329" s="823"/>
      <c r="B329" s="823"/>
      <c r="C329" s="823"/>
      <c r="D329" s="823"/>
      <c r="E329" s="823"/>
      <c r="F329" s="823"/>
      <c r="G329" s="823"/>
      <c r="H329" s="823"/>
      <c r="I329" s="823"/>
      <c r="J329" s="823"/>
      <c r="K329" s="823"/>
      <c r="L329" s="823"/>
      <c r="M329" s="823"/>
      <c r="N329" s="823"/>
      <c r="O329" s="823"/>
      <c r="P329" s="823"/>
      <c r="Q329" s="823"/>
      <c r="R329" s="823"/>
      <c r="S329" s="823"/>
      <c r="T329" s="823"/>
      <c r="U329" s="823"/>
      <c r="V329" s="823"/>
      <c r="W329" s="823"/>
      <c r="AY329" s="390"/>
      <c r="AZ329" s="386"/>
      <c r="BA329" s="823"/>
      <c r="BB329" s="312"/>
      <c r="BC329" s="312"/>
      <c r="BD329" s="312"/>
      <c r="BE329" s="312"/>
      <c r="BF329" s="312"/>
      <c r="BG329" s="312"/>
      <c r="BH329" s="312"/>
      <c r="BI329" s="312"/>
      <c r="BJ329" s="312"/>
      <c r="BK329" s="312"/>
      <c r="BL329" s="312"/>
      <c r="BM329" s="312"/>
      <c r="BN329" s="312"/>
      <c r="BO329" s="312"/>
      <c r="BP329" s="312"/>
      <c r="BQ329" s="312"/>
      <c r="BR329" s="312"/>
      <c r="BS329" s="312"/>
      <c r="BT329" s="312"/>
      <c r="BU329" s="312"/>
      <c r="BV329" s="312"/>
      <c r="BW329" s="312"/>
      <c r="BX329" s="312"/>
      <c r="BY329" s="312"/>
    </row>
    <row r="330" spans="1:77" ht="15" customHeight="1" x14ac:dyDescent="0.2">
      <c r="A330" s="823"/>
      <c r="B330" s="823"/>
      <c r="C330" s="823"/>
      <c r="D330" s="823"/>
      <c r="E330" s="823"/>
      <c r="F330" s="823"/>
      <c r="G330" s="823"/>
      <c r="H330" s="823"/>
      <c r="I330" s="823"/>
      <c r="J330" s="823"/>
      <c r="K330" s="823"/>
      <c r="L330" s="823"/>
      <c r="M330" s="823"/>
      <c r="N330" s="823"/>
      <c r="O330" s="823"/>
      <c r="P330" s="823"/>
      <c r="Q330" s="823"/>
      <c r="R330" s="823"/>
      <c r="S330" s="823"/>
      <c r="T330" s="823"/>
      <c r="U330" s="823"/>
      <c r="V330" s="823"/>
      <c r="W330" s="823"/>
      <c r="AY330" s="390"/>
      <c r="AZ330" s="386"/>
      <c r="BA330" s="823"/>
      <c r="BB330" s="312"/>
      <c r="BC330" s="312"/>
      <c r="BD330" s="312"/>
      <c r="BE330" s="312"/>
      <c r="BF330" s="312"/>
      <c r="BG330" s="312"/>
      <c r="BH330" s="312"/>
      <c r="BI330" s="312"/>
      <c r="BJ330" s="312"/>
      <c r="BK330" s="312"/>
      <c r="BL330" s="312"/>
      <c r="BM330" s="312"/>
      <c r="BN330" s="312"/>
      <c r="BO330" s="312"/>
      <c r="BP330" s="312"/>
      <c r="BQ330" s="312"/>
      <c r="BR330" s="312"/>
      <c r="BS330" s="312"/>
      <c r="BT330" s="312"/>
      <c r="BU330" s="312"/>
      <c r="BV330" s="312"/>
      <c r="BW330" s="312"/>
      <c r="BX330" s="312"/>
      <c r="BY330" s="312"/>
    </row>
    <row r="331" spans="1:77" ht="15" customHeight="1" x14ac:dyDescent="0.2">
      <c r="A331" s="823"/>
      <c r="B331" s="823"/>
      <c r="C331" s="823"/>
      <c r="D331" s="823"/>
      <c r="E331" s="823"/>
      <c r="F331" s="823"/>
      <c r="G331" s="823"/>
      <c r="H331" s="823"/>
      <c r="I331" s="823"/>
      <c r="J331" s="823"/>
      <c r="K331" s="823"/>
      <c r="L331" s="823"/>
      <c r="M331" s="823"/>
      <c r="N331" s="823"/>
      <c r="O331" s="823"/>
      <c r="P331" s="823"/>
      <c r="Q331" s="823"/>
      <c r="R331" s="823"/>
      <c r="S331" s="823"/>
      <c r="T331" s="823"/>
      <c r="U331" s="823"/>
      <c r="V331" s="823"/>
      <c r="W331" s="823"/>
      <c r="AY331" s="390"/>
      <c r="AZ331" s="386"/>
      <c r="BA331" s="823"/>
      <c r="BB331" s="312"/>
      <c r="BC331" s="312"/>
      <c r="BD331" s="312"/>
      <c r="BE331" s="312"/>
      <c r="BF331" s="312"/>
      <c r="BG331" s="312"/>
      <c r="BH331" s="312"/>
      <c r="BI331" s="312"/>
      <c r="BJ331" s="312"/>
      <c r="BK331" s="312"/>
      <c r="BL331" s="312"/>
      <c r="BM331" s="312"/>
      <c r="BN331" s="312"/>
      <c r="BO331" s="312"/>
      <c r="BP331" s="312"/>
      <c r="BQ331" s="312"/>
      <c r="BR331" s="312"/>
      <c r="BS331" s="312"/>
      <c r="BT331" s="312"/>
      <c r="BU331" s="312"/>
      <c r="BV331" s="312"/>
      <c r="BW331" s="312"/>
      <c r="BX331" s="312"/>
      <c r="BY331" s="312"/>
    </row>
    <row r="332" spans="1:77" ht="15" customHeight="1" x14ac:dyDescent="0.2">
      <c r="A332" s="823"/>
      <c r="B332" s="823"/>
      <c r="C332" s="823"/>
      <c r="D332" s="823"/>
      <c r="E332" s="823"/>
      <c r="F332" s="823"/>
      <c r="G332" s="823"/>
      <c r="H332" s="823"/>
      <c r="I332" s="823"/>
      <c r="J332" s="823"/>
      <c r="K332" s="823"/>
      <c r="L332" s="823"/>
      <c r="M332" s="823"/>
      <c r="N332" s="823"/>
      <c r="O332" s="823"/>
      <c r="P332" s="823"/>
      <c r="Q332" s="823"/>
      <c r="R332" s="823"/>
      <c r="S332" s="823"/>
      <c r="T332" s="823"/>
      <c r="U332" s="823"/>
      <c r="V332" s="823"/>
      <c r="W332" s="823"/>
      <c r="AY332" s="390"/>
      <c r="AZ332" s="386"/>
      <c r="BA332" s="823"/>
      <c r="BB332" s="312"/>
      <c r="BC332" s="312"/>
      <c r="BD332" s="312"/>
      <c r="BE332" s="312"/>
      <c r="BF332" s="312"/>
      <c r="BG332" s="312"/>
      <c r="BH332" s="312"/>
      <c r="BI332" s="312"/>
      <c r="BJ332" s="312"/>
      <c r="BK332" s="312"/>
      <c r="BL332" s="312"/>
      <c r="BM332" s="312"/>
      <c r="BN332" s="312"/>
      <c r="BO332" s="312"/>
      <c r="BP332" s="312"/>
      <c r="BQ332" s="312"/>
      <c r="BR332" s="312"/>
      <c r="BS332" s="312"/>
      <c r="BT332" s="312"/>
      <c r="BU332" s="312"/>
      <c r="BV332" s="312"/>
      <c r="BW332" s="312"/>
      <c r="BX332" s="312"/>
      <c r="BY332" s="312"/>
    </row>
    <row r="333" spans="1:77" ht="15" customHeight="1" x14ac:dyDescent="0.2">
      <c r="A333" s="823"/>
      <c r="B333" s="823"/>
      <c r="C333" s="823"/>
      <c r="D333" s="823"/>
      <c r="E333" s="823"/>
      <c r="F333" s="823"/>
      <c r="G333" s="823"/>
      <c r="H333" s="823"/>
      <c r="I333" s="823"/>
      <c r="J333" s="823"/>
      <c r="K333" s="823"/>
      <c r="L333" s="823"/>
      <c r="M333" s="823"/>
      <c r="N333" s="823"/>
      <c r="O333" s="823"/>
      <c r="P333" s="823"/>
      <c r="Q333" s="823"/>
      <c r="R333" s="823"/>
      <c r="S333" s="823"/>
      <c r="T333" s="823"/>
      <c r="U333" s="823"/>
      <c r="V333" s="823"/>
      <c r="W333" s="823"/>
      <c r="AY333" s="390"/>
      <c r="AZ333" s="386"/>
      <c r="BA333" s="823"/>
      <c r="BB333" s="312"/>
      <c r="BC333" s="312"/>
      <c r="BD333" s="312"/>
      <c r="BE333" s="312"/>
      <c r="BF333" s="312"/>
      <c r="BG333" s="312"/>
      <c r="BH333" s="312"/>
      <c r="BI333" s="312"/>
      <c r="BJ333" s="312"/>
      <c r="BK333" s="312"/>
      <c r="BL333" s="312"/>
      <c r="BM333" s="312"/>
      <c r="BN333" s="312"/>
      <c r="BO333" s="312"/>
      <c r="BP333" s="312"/>
      <c r="BQ333" s="312"/>
      <c r="BR333" s="312"/>
      <c r="BS333" s="312"/>
      <c r="BT333" s="312"/>
      <c r="BU333" s="312"/>
      <c r="BV333" s="312"/>
      <c r="BW333" s="312"/>
      <c r="BX333" s="312"/>
      <c r="BY333" s="312"/>
    </row>
    <row r="334" spans="1:77" ht="15" customHeight="1" x14ac:dyDescent="0.2">
      <c r="A334" s="823"/>
      <c r="B334" s="823"/>
      <c r="C334" s="823"/>
      <c r="D334" s="823"/>
      <c r="E334" s="823"/>
      <c r="F334" s="823"/>
      <c r="G334" s="823"/>
      <c r="H334" s="823"/>
      <c r="I334" s="823"/>
      <c r="J334" s="823"/>
      <c r="K334" s="823"/>
      <c r="L334" s="823"/>
      <c r="M334" s="823"/>
      <c r="N334" s="823"/>
      <c r="O334" s="823"/>
      <c r="P334" s="823"/>
      <c r="Q334" s="823"/>
      <c r="R334" s="823"/>
      <c r="S334" s="823"/>
      <c r="T334" s="823"/>
      <c r="U334" s="823"/>
      <c r="V334" s="823"/>
      <c r="W334" s="823"/>
      <c r="AY334" s="390"/>
      <c r="AZ334" s="386"/>
      <c r="BA334" s="823"/>
      <c r="BB334" s="312"/>
      <c r="BC334" s="312"/>
      <c r="BD334" s="312"/>
      <c r="BE334" s="312"/>
      <c r="BF334" s="312"/>
      <c r="BG334" s="312"/>
      <c r="BH334" s="312"/>
      <c r="BI334" s="312"/>
      <c r="BJ334" s="312"/>
      <c r="BK334" s="312"/>
      <c r="BL334" s="312"/>
      <c r="BM334" s="312"/>
      <c r="BN334" s="312"/>
      <c r="BO334" s="312"/>
      <c r="BP334" s="312"/>
      <c r="BQ334" s="312"/>
      <c r="BR334" s="312"/>
      <c r="BS334" s="312"/>
      <c r="BT334" s="312"/>
      <c r="BU334" s="312"/>
      <c r="BV334" s="312"/>
      <c r="BW334" s="312"/>
      <c r="BX334" s="312"/>
      <c r="BY334" s="312"/>
    </row>
    <row r="335" spans="1:77" ht="15" customHeight="1" x14ac:dyDescent="0.2">
      <c r="A335" s="823"/>
      <c r="B335" s="823"/>
      <c r="C335" s="823"/>
      <c r="D335" s="823"/>
      <c r="E335" s="823"/>
      <c r="F335" s="823"/>
      <c r="G335" s="823"/>
      <c r="H335" s="823"/>
      <c r="I335" s="823"/>
      <c r="J335" s="823"/>
      <c r="K335" s="823"/>
      <c r="L335" s="823"/>
      <c r="M335" s="823"/>
      <c r="N335" s="823"/>
      <c r="O335" s="823"/>
      <c r="P335" s="823"/>
      <c r="Q335" s="823"/>
      <c r="R335" s="823"/>
      <c r="S335" s="823"/>
      <c r="T335" s="823"/>
      <c r="U335" s="823"/>
      <c r="V335" s="823"/>
      <c r="W335" s="823"/>
      <c r="AY335" s="390"/>
      <c r="AZ335" s="386"/>
      <c r="BA335" s="823"/>
      <c r="BB335" s="312"/>
      <c r="BC335" s="312"/>
      <c r="BD335" s="312"/>
      <c r="BE335" s="312"/>
      <c r="BF335" s="312"/>
      <c r="BG335" s="312"/>
      <c r="BH335" s="312"/>
      <c r="BI335" s="312"/>
      <c r="BJ335" s="312"/>
      <c r="BK335" s="312"/>
      <c r="BL335" s="312"/>
      <c r="BM335" s="312"/>
      <c r="BN335" s="312"/>
      <c r="BO335" s="312"/>
      <c r="BP335" s="312"/>
      <c r="BQ335" s="312"/>
      <c r="BR335" s="312"/>
      <c r="BS335" s="312"/>
      <c r="BT335" s="312"/>
      <c r="BU335" s="312"/>
      <c r="BV335" s="312"/>
      <c r="BW335" s="312"/>
      <c r="BX335" s="312"/>
      <c r="BY335" s="312"/>
    </row>
    <row r="336" spans="1:77" ht="15" customHeight="1" x14ac:dyDescent="0.2">
      <c r="A336" s="823"/>
      <c r="B336" s="823"/>
      <c r="C336" s="823"/>
      <c r="D336" s="823"/>
      <c r="E336" s="823"/>
      <c r="F336" s="823"/>
      <c r="G336" s="823"/>
      <c r="H336" s="823"/>
      <c r="I336" s="823"/>
      <c r="J336" s="823"/>
      <c r="K336" s="823"/>
      <c r="L336" s="823"/>
      <c r="M336" s="823"/>
      <c r="N336" s="823"/>
      <c r="O336" s="823"/>
      <c r="P336" s="823"/>
      <c r="Q336" s="823"/>
      <c r="R336" s="823"/>
      <c r="S336" s="823"/>
      <c r="T336" s="823"/>
      <c r="U336" s="823"/>
      <c r="V336" s="823"/>
      <c r="W336" s="823"/>
      <c r="AY336" s="390"/>
      <c r="AZ336" s="386"/>
      <c r="BA336" s="823"/>
      <c r="BB336" s="312"/>
      <c r="BC336" s="312"/>
      <c r="BD336" s="312"/>
      <c r="BE336" s="312"/>
      <c r="BF336" s="312"/>
      <c r="BG336" s="312"/>
      <c r="BH336" s="312"/>
      <c r="BI336" s="312"/>
      <c r="BJ336" s="312"/>
      <c r="BK336" s="312"/>
      <c r="BL336" s="312"/>
      <c r="BM336" s="312"/>
      <c r="BN336" s="312"/>
      <c r="BO336" s="312"/>
      <c r="BP336" s="312"/>
      <c r="BQ336" s="312"/>
      <c r="BR336" s="312"/>
      <c r="BS336" s="312"/>
      <c r="BT336" s="312"/>
      <c r="BU336" s="312"/>
      <c r="BV336" s="312"/>
      <c r="BW336" s="312"/>
      <c r="BX336" s="312"/>
      <c r="BY336" s="312"/>
    </row>
    <row r="337" spans="1:77" ht="15" customHeight="1" x14ac:dyDescent="0.2">
      <c r="A337" s="823"/>
      <c r="B337" s="823"/>
      <c r="C337" s="823"/>
      <c r="D337" s="823"/>
      <c r="E337" s="823"/>
      <c r="F337" s="823"/>
      <c r="G337" s="823"/>
      <c r="H337" s="823"/>
      <c r="I337" s="823"/>
      <c r="J337" s="823"/>
      <c r="K337" s="823"/>
      <c r="L337" s="823"/>
      <c r="M337" s="823"/>
      <c r="N337" s="823"/>
      <c r="O337" s="823"/>
      <c r="P337" s="823"/>
      <c r="Q337" s="823"/>
      <c r="R337" s="823"/>
      <c r="S337" s="823"/>
      <c r="T337" s="823"/>
      <c r="U337" s="823"/>
      <c r="V337" s="823"/>
      <c r="W337" s="823"/>
      <c r="AY337" s="390"/>
      <c r="AZ337" s="386"/>
      <c r="BA337" s="823"/>
      <c r="BB337" s="312"/>
      <c r="BC337" s="312"/>
      <c r="BD337" s="312"/>
      <c r="BE337" s="312"/>
      <c r="BF337" s="312"/>
      <c r="BG337" s="312"/>
      <c r="BH337" s="312"/>
      <c r="BI337" s="312"/>
      <c r="BJ337" s="312"/>
      <c r="BK337" s="312"/>
      <c r="BL337" s="312"/>
      <c r="BM337" s="312"/>
      <c r="BN337" s="312"/>
      <c r="BO337" s="312"/>
      <c r="BP337" s="312"/>
      <c r="BQ337" s="312"/>
      <c r="BR337" s="312"/>
      <c r="BS337" s="312"/>
      <c r="BT337" s="312"/>
      <c r="BU337" s="312"/>
      <c r="BV337" s="312"/>
      <c r="BW337" s="312"/>
      <c r="BX337" s="312"/>
      <c r="BY337" s="312"/>
    </row>
    <row r="338" spans="1:77" ht="15" customHeight="1" x14ac:dyDescent="0.2">
      <c r="A338" s="823"/>
      <c r="B338" s="823"/>
      <c r="C338" s="823"/>
      <c r="D338" s="823"/>
      <c r="E338" s="823"/>
      <c r="F338" s="823"/>
      <c r="G338" s="823"/>
      <c r="H338" s="823"/>
      <c r="I338" s="823"/>
      <c r="J338" s="823"/>
      <c r="K338" s="823"/>
      <c r="L338" s="823"/>
      <c r="M338" s="823"/>
      <c r="N338" s="823"/>
      <c r="O338" s="823"/>
      <c r="P338" s="823"/>
      <c r="Q338" s="823"/>
      <c r="R338" s="823"/>
      <c r="S338" s="823"/>
      <c r="T338" s="823"/>
      <c r="U338" s="823"/>
      <c r="V338" s="823"/>
      <c r="W338" s="823"/>
      <c r="AY338" s="390"/>
      <c r="AZ338" s="386"/>
      <c r="BA338" s="823"/>
      <c r="BB338" s="312"/>
      <c r="BC338" s="312"/>
      <c r="BD338" s="312"/>
      <c r="BE338" s="312"/>
      <c r="BF338" s="312"/>
      <c r="BG338" s="312"/>
      <c r="BH338" s="312"/>
      <c r="BI338" s="312"/>
      <c r="BJ338" s="312"/>
      <c r="BK338" s="312"/>
      <c r="BL338" s="312"/>
      <c r="BM338" s="312"/>
      <c r="BN338" s="312"/>
      <c r="BO338" s="312"/>
      <c r="BP338" s="312"/>
      <c r="BQ338" s="312"/>
      <c r="BR338" s="312"/>
      <c r="BS338" s="312"/>
      <c r="BT338" s="312"/>
      <c r="BU338" s="312"/>
      <c r="BV338" s="312"/>
      <c r="BW338" s="312"/>
      <c r="BX338" s="312"/>
      <c r="BY338" s="312"/>
    </row>
    <row r="339" spans="1:77" ht="15" customHeight="1" x14ac:dyDescent="0.2">
      <c r="A339" s="823"/>
      <c r="B339" s="823"/>
      <c r="C339" s="823"/>
      <c r="D339" s="823"/>
      <c r="E339" s="823"/>
      <c r="F339" s="823"/>
      <c r="G339" s="823"/>
      <c r="H339" s="823"/>
      <c r="I339" s="823"/>
      <c r="J339" s="823"/>
      <c r="K339" s="823"/>
      <c r="L339" s="823"/>
      <c r="M339" s="823"/>
      <c r="N339" s="823"/>
      <c r="O339" s="823"/>
      <c r="P339" s="823"/>
      <c r="Q339" s="823"/>
      <c r="R339" s="823"/>
      <c r="S339" s="823"/>
      <c r="T339" s="823"/>
      <c r="U339" s="823"/>
      <c r="V339" s="823"/>
      <c r="W339" s="823"/>
      <c r="AY339" s="390"/>
      <c r="AZ339" s="386"/>
      <c r="BA339" s="823"/>
      <c r="BB339" s="312"/>
      <c r="BC339" s="312"/>
      <c r="BD339" s="312"/>
      <c r="BE339" s="312"/>
      <c r="BF339" s="312"/>
      <c r="BG339" s="312"/>
      <c r="BH339" s="312"/>
      <c r="BI339" s="312"/>
      <c r="BJ339" s="312"/>
      <c r="BK339" s="312"/>
      <c r="BL339" s="312"/>
      <c r="BM339" s="312"/>
      <c r="BN339" s="312"/>
      <c r="BO339" s="312"/>
      <c r="BP339" s="312"/>
      <c r="BQ339" s="312"/>
      <c r="BR339" s="312"/>
      <c r="BS339" s="312"/>
      <c r="BT339" s="312"/>
      <c r="BU339" s="312"/>
      <c r="BV339" s="312"/>
      <c r="BW339" s="312"/>
      <c r="BX339" s="312"/>
      <c r="BY339" s="312"/>
    </row>
    <row r="340" spans="1:77" ht="15" customHeight="1" x14ac:dyDescent="0.2">
      <c r="A340" s="823"/>
      <c r="B340" s="823"/>
      <c r="C340" s="823"/>
      <c r="D340" s="823"/>
      <c r="E340" s="823"/>
      <c r="F340" s="823"/>
      <c r="G340" s="823"/>
      <c r="H340" s="823"/>
      <c r="I340" s="823"/>
      <c r="J340" s="823"/>
      <c r="K340" s="823"/>
      <c r="L340" s="823"/>
      <c r="M340" s="823"/>
      <c r="N340" s="823"/>
      <c r="O340" s="823"/>
      <c r="P340" s="823"/>
      <c r="Q340" s="823"/>
      <c r="R340" s="823"/>
      <c r="S340" s="823"/>
      <c r="T340" s="823"/>
      <c r="U340" s="823"/>
      <c r="V340" s="823"/>
      <c r="W340" s="823"/>
      <c r="AY340" s="390"/>
      <c r="AZ340" s="386"/>
      <c r="BA340" s="823"/>
      <c r="BB340" s="312"/>
      <c r="BC340" s="312"/>
      <c r="BD340" s="312"/>
      <c r="BE340" s="312"/>
      <c r="BF340" s="312"/>
      <c r="BG340" s="312"/>
      <c r="BH340" s="312"/>
      <c r="BI340" s="312"/>
      <c r="BJ340" s="312"/>
      <c r="BK340" s="312"/>
      <c r="BL340" s="312"/>
      <c r="BM340" s="312"/>
      <c r="BN340" s="312"/>
      <c r="BO340" s="312"/>
      <c r="BP340" s="312"/>
      <c r="BQ340" s="312"/>
      <c r="BR340" s="312"/>
      <c r="BS340" s="312"/>
      <c r="BT340" s="312"/>
      <c r="BU340" s="312"/>
      <c r="BV340" s="312"/>
      <c r="BW340" s="312"/>
      <c r="BX340" s="312"/>
      <c r="BY340" s="312"/>
    </row>
    <row r="341" spans="1:77" ht="15" customHeight="1" x14ac:dyDescent="0.2">
      <c r="A341" s="823"/>
      <c r="B341" s="823"/>
      <c r="C341" s="823"/>
      <c r="D341" s="823"/>
      <c r="E341" s="823"/>
      <c r="F341" s="823"/>
      <c r="G341" s="823"/>
      <c r="H341" s="823"/>
      <c r="I341" s="823"/>
      <c r="J341" s="823"/>
      <c r="K341" s="823"/>
      <c r="L341" s="823"/>
      <c r="M341" s="823"/>
      <c r="N341" s="823"/>
      <c r="O341" s="823"/>
      <c r="P341" s="823"/>
      <c r="Q341" s="823"/>
      <c r="R341" s="823"/>
      <c r="S341" s="823"/>
      <c r="T341" s="823"/>
      <c r="U341" s="823"/>
      <c r="V341" s="823"/>
      <c r="W341" s="823"/>
      <c r="AY341" s="390"/>
      <c r="AZ341" s="386"/>
      <c r="BA341" s="823"/>
      <c r="BB341" s="312"/>
      <c r="BC341" s="312"/>
      <c r="BD341" s="312"/>
      <c r="BE341" s="312"/>
      <c r="BF341" s="312"/>
      <c r="BG341" s="312"/>
      <c r="BH341" s="312"/>
      <c r="BI341" s="312"/>
      <c r="BJ341" s="312"/>
      <c r="BK341" s="312"/>
      <c r="BL341" s="312"/>
      <c r="BM341" s="312"/>
      <c r="BN341" s="312"/>
      <c r="BO341" s="312"/>
      <c r="BP341" s="312"/>
      <c r="BQ341" s="312"/>
      <c r="BR341" s="312"/>
      <c r="BS341" s="312"/>
      <c r="BT341" s="312"/>
      <c r="BU341" s="312"/>
      <c r="BV341" s="312"/>
      <c r="BW341" s="312"/>
      <c r="BX341" s="312"/>
      <c r="BY341" s="312"/>
    </row>
    <row r="342" spans="1:77" ht="15" customHeight="1" x14ac:dyDescent="0.2">
      <c r="A342" s="823"/>
      <c r="B342" s="823"/>
      <c r="C342" s="823"/>
      <c r="D342" s="823"/>
      <c r="E342" s="823"/>
      <c r="F342" s="823"/>
      <c r="G342" s="823"/>
      <c r="H342" s="823"/>
      <c r="I342" s="823"/>
      <c r="J342" s="823"/>
      <c r="K342" s="823"/>
      <c r="L342" s="823"/>
      <c r="M342" s="823"/>
      <c r="N342" s="823"/>
      <c r="O342" s="823"/>
      <c r="P342" s="823"/>
      <c r="Q342" s="823"/>
      <c r="R342" s="823"/>
      <c r="S342" s="823"/>
      <c r="T342" s="823"/>
      <c r="U342" s="823"/>
      <c r="V342" s="823"/>
      <c r="W342" s="823"/>
      <c r="AY342" s="390"/>
      <c r="AZ342" s="386"/>
      <c r="BA342" s="823"/>
      <c r="BB342" s="312"/>
      <c r="BC342" s="312"/>
      <c r="BD342" s="312"/>
      <c r="BE342" s="312"/>
      <c r="BF342" s="312"/>
      <c r="BG342" s="312"/>
      <c r="BH342" s="312"/>
      <c r="BI342" s="312"/>
      <c r="BJ342" s="312"/>
      <c r="BK342" s="312"/>
      <c r="BL342" s="312"/>
      <c r="BM342" s="312"/>
      <c r="BN342" s="312"/>
      <c r="BO342" s="312"/>
      <c r="BP342" s="312"/>
      <c r="BQ342" s="312"/>
      <c r="BR342" s="312"/>
      <c r="BS342" s="312"/>
      <c r="BT342" s="312"/>
      <c r="BU342" s="312"/>
      <c r="BV342" s="312"/>
      <c r="BW342" s="312"/>
      <c r="BX342" s="312"/>
      <c r="BY342" s="312"/>
    </row>
    <row r="343" spans="1:77" ht="15" customHeight="1" x14ac:dyDescent="0.2">
      <c r="A343" s="823"/>
      <c r="B343" s="823"/>
      <c r="C343" s="823"/>
      <c r="D343" s="823"/>
      <c r="E343" s="823"/>
      <c r="F343" s="823"/>
      <c r="G343" s="823"/>
      <c r="H343" s="823"/>
      <c r="I343" s="823"/>
      <c r="J343" s="823"/>
      <c r="K343" s="823"/>
      <c r="L343" s="823"/>
      <c r="M343" s="823"/>
      <c r="N343" s="823"/>
      <c r="O343" s="823"/>
      <c r="P343" s="823"/>
      <c r="Q343" s="823"/>
      <c r="R343" s="823"/>
      <c r="S343" s="823"/>
      <c r="T343" s="823"/>
      <c r="U343" s="823"/>
      <c r="V343" s="823"/>
      <c r="W343" s="823"/>
      <c r="AY343" s="390"/>
      <c r="AZ343" s="386"/>
      <c r="BA343" s="823"/>
      <c r="BB343" s="312"/>
      <c r="BC343" s="312"/>
      <c r="BD343" s="312"/>
      <c r="BE343" s="312"/>
      <c r="BF343" s="312"/>
      <c r="BG343" s="312"/>
      <c r="BH343" s="312"/>
      <c r="BI343" s="312"/>
      <c r="BJ343" s="312"/>
      <c r="BK343" s="312"/>
      <c r="BL343" s="312"/>
      <c r="BM343" s="312"/>
      <c r="BN343" s="312"/>
      <c r="BO343" s="312"/>
      <c r="BP343" s="312"/>
      <c r="BQ343" s="312"/>
      <c r="BR343" s="312"/>
      <c r="BS343" s="312"/>
      <c r="BT343" s="312"/>
      <c r="BU343" s="312"/>
      <c r="BV343" s="312"/>
      <c r="BW343" s="312"/>
      <c r="BX343" s="312"/>
      <c r="BY343" s="312"/>
    </row>
    <row r="344" spans="1:77" ht="15" customHeight="1" x14ac:dyDescent="0.2">
      <c r="A344" s="823"/>
      <c r="B344" s="823"/>
      <c r="C344" s="823"/>
      <c r="D344" s="823"/>
      <c r="E344" s="823"/>
      <c r="F344" s="823"/>
      <c r="G344" s="823"/>
      <c r="H344" s="823"/>
      <c r="I344" s="823"/>
      <c r="J344" s="823"/>
      <c r="K344" s="823"/>
      <c r="L344" s="823"/>
      <c r="M344" s="823"/>
      <c r="N344" s="823"/>
      <c r="O344" s="823"/>
      <c r="P344" s="823"/>
      <c r="Q344" s="823"/>
      <c r="R344" s="823"/>
      <c r="S344" s="823"/>
      <c r="T344" s="823"/>
      <c r="U344" s="823"/>
      <c r="V344" s="823"/>
      <c r="W344" s="823"/>
      <c r="AY344" s="390"/>
      <c r="AZ344" s="386"/>
      <c r="BA344" s="823"/>
      <c r="BB344" s="312"/>
      <c r="BC344" s="312"/>
      <c r="BD344" s="312"/>
      <c r="BE344" s="312"/>
      <c r="BF344" s="312"/>
      <c r="BG344" s="312"/>
      <c r="BH344" s="312"/>
      <c r="BI344" s="312"/>
      <c r="BJ344" s="312"/>
      <c r="BK344" s="312"/>
      <c r="BL344" s="312"/>
      <c r="BM344" s="312"/>
      <c r="BN344" s="312"/>
      <c r="BO344" s="312"/>
      <c r="BP344" s="312"/>
      <c r="BQ344" s="312"/>
      <c r="BR344" s="312"/>
      <c r="BS344" s="312"/>
      <c r="BT344" s="312"/>
      <c r="BU344" s="312"/>
      <c r="BV344" s="312"/>
      <c r="BW344" s="312"/>
      <c r="BX344" s="312"/>
      <c r="BY344" s="312"/>
    </row>
    <row r="345" spans="1:77" ht="15" customHeight="1" x14ac:dyDescent="0.2">
      <c r="A345" s="823"/>
      <c r="B345" s="823"/>
      <c r="C345" s="823"/>
      <c r="D345" s="823"/>
      <c r="E345" s="823"/>
      <c r="F345" s="823"/>
      <c r="G345" s="823"/>
      <c r="H345" s="823"/>
      <c r="I345" s="823"/>
      <c r="J345" s="823"/>
      <c r="K345" s="823"/>
      <c r="L345" s="823"/>
      <c r="M345" s="823"/>
      <c r="N345" s="823"/>
      <c r="O345" s="823"/>
      <c r="P345" s="823"/>
      <c r="Q345" s="823"/>
      <c r="R345" s="823"/>
      <c r="S345" s="823"/>
      <c r="T345" s="823"/>
      <c r="U345" s="823"/>
      <c r="V345" s="823"/>
      <c r="W345" s="823"/>
      <c r="AY345" s="390"/>
      <c r="AZ345" s="386"/>
      <c r="BA345" s="823"/>
      <c r="BB345" s="312"/>
      <c r="BC345" s="312"/>
      <c r="BD345" s="312"/>
      <c r="BE345" s="312"/>
      <c r="BF345" s="312"/>
      <c r="BG345" s="312"/>
      <c r="BH345" s="312"/>
      <c r="BI345" s="312"/>
      <c r="BJ345" s="312"/>
      <c r="BK345" s="312"/>
      <c r="BL345" s="312"/>
      <c r="BM345" s="312"/>
      <c r="BN345" s="312"/>
      <c r="BO345" s="312"/>
      <c r="BP345" s="312"/>
      <c r="BQ345" s="312"/>
      <c r="BR345" s="312"/>
      <c r="BS345" s="312"/>
      <c r="BT345" s="312"/>
      <c r="BU345" s="312"/>
      <c r="BV345" s="312"/>
      <c r="BW345" s="312"/>
      <c r="BX345" s="312"/>
      <c r="BY345" s="312"/>
    </row>
    <row r="346" spans="1:77" ht="15" customHeight="1" x14ac:dyDescent="0.2">
      <c r="A346" s="823"/>
      <c r="B346" s="823"/>
      <c r="C346" s="823"/>
      <c r="D346" s="823"/>
      <c r="E346" s="823"/>
      <c r="F346" s="823"/>
      <c r="G346" s="823"/>
      <c r="H346" s="823"/>
      <c r="I346" s="823"/>
      <c r="J346" s="823"/>
      <c r="K346" s="823"/>
      <c r="L346" s="823"/>
      <c r="M346" s="823"/>
      <c r="N346" s="823"/>
      <c r="O346" s="823"/>
      <c r="P346" s="823"/>
      <c r="Q346" s="823"/>
      <c r="R346" s="823"/>
      <c r="S346" s="823"/>
      <c r="T346" s="823"/>
      <c r="U346" s="823"/>
      <c r="V346" s="823"/>
      <c r="W346" s="823"/>
      <c r="AY346" s="390"/>
      <c r="AZ346" s="386"/>
      <c r="BA346" s="823"/>
      <c r="BB346" s="312"/>
      <c r="BC346" s="312"/>
      <c r="BD346" s="312"/>
      <c r="BE346" s="312"/>
      <c r="BF346" s="312"/>
      <c r="BG346" s="312"/>
      <c r="BH346" s="312"/>
      <c r="BI346" s="312"/>
      <c r="BJ346" s="312"/>
      <c r="BK346" s="312"/>
      <c r="BL346" s="312"/>
      <c r="BM346" s="312"/>
      <c r="BN346" s="312"/>
      <c r="BO346" s="312"/>
      <c r="BP346" s="312"/>
      <c r="BQ346" s="312"/>
      <c r="BR346" s="312"/>
      <c r="BS346" s="312"/>
      <c r="BT346" s="312"/>
      <c r="BU346" s="312"/>
      <c r="BV346" s="312"/>
      <c r="BW346" s="312"/>
      <c r="BX346" s="312"/>
      <c r="BY346" s="312"/>
    </row>
    <row r="347" spans="1:77" ht="15" customHeight="1" x14ac:dyDescent="0.2">
      <c r="A347" s="823"/>
      <c r="B347" s="823"/>
      <c r="C347" s="823"/>
      <c r="D347" s="823"/>
      <c r="E347" s="823"/>
      <c r="F347" s="823"/>
      <c r="G347" s="823"/>
      <c r="H347" s="823"/>
      <c r="I347" s="823"/>
      <c r="J347" s="823"/>
      <c r="K347" s="823"/>
      <c r="L347" s="823"/>
      <c r="M347" s="823"/>
      <c r="N347" s="823"/>
      <c r="O347" s="823"/>
      <c r="P347" s="823"/>
      <c r="Q347" s="823"/>
      <c r="R347" s="823"/>
      <c r="S347" s="823"/>
      <c r="T347" s="823"/>
      <c r="U347" s="823"/>
      <c r="V347" s="823"/>
      <c r="W347" s="823"/>
      <c r="AY347" s="390"/>
      <c r="AZ347" s="386"/>
      <c r="BA347" s="823"/>
      <c r="BB347" s="312"/>
      <c r="BC347" s="312"/>
      <c r="BD347" s="312"/>
      <c r="BE347" s="312"/>
      <c r="BF347" s="312"/>
      <c r="BG347" s="312"/>
      <c r="BH347" s="312"/>
      <c r="BI347" s="312"/>
      <c r="BJ347" s="312"/>
      <c r="BK347" s="312"/>
      <c r="BL347" s="312"/>
      <c r="BM347" s="312"/>
      <c r="BN347" s="312"/>
      <c r="BO347" s="312"/>
      <c r="BP347" s="312"/>
      <c r="BQ347" s="312"/>
      <c r="BR347" s="312"/>
      <c r="BS347" s="312"/>
      <c r="BT347" s="312"/>
      <c r="BU347" s="312"/>
      <c r="BV347" s="312"/>
      <c r="BW347" s="312"/>
      <c r="BX347" s="312"/>
      <c r="BY347" s="312"/>
    </row>
    <row r="348" spans="1:77" ht="15" customHeight="1" x14ac:dyDescent="0.2">
      <c r="A348" s="823"/>
      <c r="B348" s="823"/>
      <c r="C348" s="823"/>
      <c r="D348" s="823"/>
      <c r="E348" s="823"/>
      <c r="F348" s="823"/>
      <c r="G348" s="823"/>
      <c r="H348" s="823"/>
      <c r="I348" s="823"/>
      <c r="J348" s="823"/>
      <c r="K348" s="823"/>
      <c r="L348" s="823"/>
      <c r="M348" s="823"/>
      <c r="N348" s="823"/>
      <c r="O348" s="823"/>
      <c r="P348" s="823"/>
      <c r="Q348" s="823"/>
      <c r="R348" s="823"/>
      <c r="S348" s="823"/>
      <c r="T348" s="823"/>
      <c r="U348" s="823"/>
      <c r="V348" s="823"/>
      <c r="W348" s="823"/>
      <c r="AY348" s="390"/>
      <c r="AZ348" s="386"/>
      <c r="BA348" s="823"/>
      <c r="BB348" s="312"/>
      <c r="BC348" s="312"/>
      <c r="BD348" s="312"/>
      <c r="BE348" s="312"/>
      <c r="BF348" s="312"/>
      <c r="BG348" s="312"/>
      <c r="BH348" s="312"/>
      <c r="BI348" s="312"/>
      <c r="BJ348" s="312"/>
      <c r="BK348" s="312"/>
      <c r="BL348" s="312"/>
      <c r="BM348" s="312"/>
      <c r="BN348" s="312"/>
      <c r="BO348" s="312"/>
      <c r="BP348" s="312"/>
      <c r="BQ348" s="312"/>
      <c r="BR348" s="312"/>
      <c r="BS348" s="312"/>
      <c r="BT348" s="312"/>
      <c r="BU348" s="312"/>
      <c r="BV348" s="312"/>
      <c r="BW348" s="312"/>
      <c r="BX348" s="312"/>
      <c r="BY348" s="312"/>
    </row>
    <row r="349" spans="1:77" ht="15" customHeight="1" x14ac:dyDescent="0.2">
      <c r="A349" s="823"/>
      <c r="B349" s="823"/>
      <c r="C349" s="823"/>
      <c r="D349" s="823"/>
      <c r="E349" s="823"/>
      <c r="F349" s="823"/>
      <c r="G349" s="823"/>
      <c r="H349" s="823"/>
      <c r="I349" s="823"/>
      <c r="J349" s="823"/>
      <c r="K349" s="823"/>
      <c r="L349" s="823"/>
      <c r="M349" s="823"/>
      <c r="N349" s="823"/>
      <c r="O349" s="823"/>
      <c r="P349" s="823"/>
      <c r="Q349" s="823"/>
      <c r="R349" s="823"/>
      <c r="S349" s="823"/>
      <c r="T349" s="823"/>
      <c r="U349" s="823"/>
      <c r="V349" s="823"/>
      <c r="W349" s="823"/>
      <c r="AY349" s="390"/>
      <c r="AZ349" s="386"/>
      <c r="BA349" s="823"/>
      <c r="BB349" s="312"/>
      <c r="BC349" s="312"/>
      <c r="BD349" s="312"/>
      <c r="BE349" s="312"/>
      <c r="BF349" s="312"/>
      <c r="BG349" s="312"/>
      <c r="BH349" s="312"/>
      <c r="BI349" s="312"/>
      <c r="BJ349" s="312"/>
      <c r="BK349" s="312"/>
      <c r="BL349" s="312"/>
      <c r="BM349" s="312"/>
      <c r="BN349" s="312"/>
      <c r="BO349" s="312"/>
      <c r="BP349" s="312"/>
      <c r="BQ349" s="312"/>
      <c r="BR349" s="312"/>
      <c r="BS349" s="312"/>
      <c r="BT349" s="312"/>
      <c r="BU349" s="312"/>
      <c r="BV349" s="312"/>
      <c r="BW349" s="312"/>
      <c r="BX349" s="312"/>
      <c r="BY349" s="312"/>
    </row>
    <row r="350" spans="1:77" ht="15" customHeight="1" x14ac:dyDescent="0.2">
      <c r="A350" s="823"/>
      <c r="B350" s="823"/>
      <c r="C350" s="823"/>
      <c r="D350" s="823"/>
      <c r="E350" s="823"/>
      <c r="F350" s="823"/>
      <c r="G350" s="823"/>
      <c r="H350" s="823"/>
      <c r="I350" s="823"/>
      <c r="J350" s="823"/>
      <c r="K350" s="823"/>
      <c r="L350" s="823"/>
      <c r="M350" s="823"/>
      <c r="N350" s="823"/>
      <c r="O350" s="823"/>
      <c r="P350" s="823"/>
      <c r="Q350" s="823"/>
      <c r="R350" s="823"/>
      <c r="S350" s="823"/>
      <c r="T350" s="823"/>
      <c r="U350" s="823"/>
      <c r="V350" s="823"/>
      <c r="W350" s="823"/>
      <c r="AY350" s="390"/>
      <c r="AZ350" s="386"/>
      <c r="BA350" s="823"/>
      <c r="BB350" s="312"/>
      <c r="BC350" s="312"/>
      <c r="BD350" s="312"/>
      <c r="BE350" s="312"/>
      <c r="BF350" s="312"/>
      <c r="BG350" s="312"/>
      <c r="BH350" s="312"/>
      <c r="BI350" s="312"/>
      <c r="BJ350" s="312"/>
      <c r="BK350" s="312"/>
      <c r="BL350" s="312"/>
      <c r="BM350" s="312"/>
      <c r="BN350" s="312"/>
      <c r="BO350" s="312"/>
      <c r="BP350" s="312"/>
      <c r="BQ350" s="312"/>
      <c r="BR350" s="312"/>
      <c r="BS350" s="312"/>
      <c r="BT350" s="312"/>
      <c r="BU350" s="312"/>
      <c r="BV350" s="312"/>
      <c r="BW350" s="312"/>
      <c r="BX350" s="312"/>
      <c r="BY350" s="312"/>
    </row>
    <row r="351" spans="1:77" ht="15" customHeight="1" x14ac:dyDescent="0.2">
      <c r="A351" s="823"/>
      <c r="B351" s="823"/>
      <c r="C351" s="823"/>
      <c r="D351" s="823"/>
      <c r="E351" s="823"/>
      <c r="F351" s="823"/>
      <c r="G351" s="823"/>
      <c r="H351" s="823"/>
      <c r="I351" s="823"/>
      <c r="J351" s="823"/>
      <c r="K351" s="823"/>
      <c r="L351" s="823"/>
      <c r="M351" s="823"/>
      <c r="N351" s="823"/>
      <c r="O351" s="823"/>
      <c r="P351" s="823"/>
      <c r="Q351" s="823"/>
      <c r="R351" s="823"/>
      <c r="S351" s="823"/>
      <c r="T351" s="823"/>
      <c r="U351" s="823"/>
      <c r="V351" s="823"/>
      <c r="W351" s="823"/>
      <c r="AY351" s="390"/>
      <c r="AZ351" s="386"/>
      <c r="BA351" s="823"/>
      <c r="BB351" s="312"/>
      <c r="BC351" s="312"/>
      <c r="BD351" s="312"/>
      <c r="BE351" s="312"/>
      <c r="BF351" s="312"/>
      <c r="BG351" s="312"/>
      <c r="BH351" s="312"/>
      <c r="BI351" s="312"/>
      <c r="BJ351" s="312"/>
      <c r="BK351" s="312"/>
      <c r="BL351" s="312"/>
      <c r="BM351" s="312"/>
      <c r="BN351" s="312"/>
      <c r="BO351" s="312"/>
      <c r="BP351" s="312"/>
      <c r="BQ351" s="312"/>
      <c r="BR351" s="312"/>
      <c r="BS351" s="312"/>
      <c r="BT351" s="312"/>
      <c r="BU351" s="312"/>
      <c r="BV351" s="312"/>
      <c r="BW351" s="312"/>
      <c r="BX351" s="312"/>
      <c r="BY351" s="312"/>
    </row>
    <row r="352" spans="1:77" ht="15" customHeight="1" x14ac:dyDescent="0.2">
      <c r="A352" s="823"/>
      <c r="B352" s="823"/>
      <c r="C352" s="823"/>
      <c r="D352" s="823"/>
      <c r="E352" s="823"/>
      <c r="F352" s="823"/>
      <c r="G352" s="823"/>
      <c r="H352" s="823"/>
      <c r="I352" s="823"/>
      <c r="J352" s="823"/>
      <c r="K352" s="823"/>
      <c r="L352" s="823"/>
      <c r="M352" s="823"/>
      <c r="N352" s="823"/>
      <c r="O352" s="823"/>
      <c r="P352" s="823"/>
      <c r="Q352" s="823"/>
      <c r="R352" s="823"/>
      <c r="S352" s="823"/>
      <c r="T352" s="823"/>
      <c r="U352" s="823"/>
      <c r="V352" s="823"/>
      <c r="W352" s="823"/>
      <c r="AY352" s="390"/>
      <c r="AZ352" s="386"/>
      <c r="BA352" s="823"/>
      <c r="BB352" s="312"/>
      <c r="BC352" s="312"/>
      <c r="BD352" s="312"/>
      <c r="BE352" s="312"/>
      <c r="BF352" s="312"/>
      <c r="BG352" s="312"/>
      <c r="BH352" s="312"/>
      <c r="BI352" s="312"/>
      <c r="BJ352" s="312"/>
      <c r="BK352" s="312"/>
      <c r="BL352" s="312"/>
      <c r="BM352" s="312"/>
      <c r="BN352" s="312"/>
      <c r="BO352" s="312"/>
      <c r="BP352" s="312"/>
      <c r="BQ352" s="312"/>
      <c r="BR352" s="312"/>
      <c r="BS352" s="312"/>
      <c r="BT352" s="312"/>
      <c r="BU352" s="312"/>
      <c r="BV352" s="312"/>
      <c r="BW352" s="312"/>
      <c r="BX352" s="312"/>
      <c r="BY352" s="312"/>
    </row>
    <row r="353" spans="1:77" ht="15" customHeight="1" x14ac:dyDescent="0.2">
      <c r="A353" s="823"/>
      <c r="B353" s="823"/>
      <c r="C353" s="823"/>
      <c r="D353" s="823"/>
      <c r="E353" s="823"/>
      <c r="F353" s="823"/>
      <c r="G353" s="823"/>
      <c r="H353" s="823"/>
      <c r="I353" s="823"/>
      <c r="J353" s="823"/>
      <c r="K353" s="823"/>
      <c r="L353" s="823"/>
      <c r="M353" s="823"/>
      <c r="N353" s="823"/>
      <c r="O353" s="823"/>
      <c r="P353" s="823"/>
      <c r="Q353" s="823"/>
      <c r="R353" s="823"/>
      <c r="S353" s="823"/>
      <c r="T353" s="823"/>
      <c r="U353" s="823"/>
      <c r="V353" s="823"/>
      <c r="W353" s="823"/>
      <c r="AY353" s="390"/>
      <c r="AZ353" s="386"/>
      <c r="BA353" s="823"/>
      <c r="BB353" s="312"/>
      <c r="BC353" s="312"/>
      <c r="BD353" s="312"/>
      <c r="BE353" s="312"/>
      <c r="BF353" s="312"/>
      <c r="BG353" s="312"/>
      <c r="BH353" s="312"/>
      <c r="BI353" s="312"/>
      <c r="BJ353" s="312"/>
      <c r="BK353" s="312"/>
      <c r="BL353" s="312"/>
      <c r="BM353" s="312"/>
      <c r="BN353" s="312"/>
      <c r="BO353" s="312"/>
      <c r="BP353" s="312"/>
      <c r="BQ353" s="312"/>
      <c r="BR353" s="312"/>
      <c r="BS353" s="312"/>
      <c r="BT353" s="312"/>
      <c r="BU353" s="312"/>
      <c r="BV353" s="312"/>
      <c r="BW353" s="312"/>
      <c r="BX353" s="312"/>
      <c r="BY353" s="312"/>
    </row>
    <row r="354" spans="1:77" ht="15" customHeight="1" x14ac:dyDescent="0.2">
      <c r="A354" s="823"/>
      <c r="B354" s="823"/>
      <c r="C354" s="823"/>
      <c r="D354" s="823"/>
      <c r="E354" s="823"/>
      <c r="F354" s="823"/>
      <c r="G354" s="823"/>
      <c r="H354" s="823"/>
      <c r="I354" s="823"/>
      <c r="J354" s="823"/>
      <c r="K354" s="823"/>
      <c r="L354" s="823"/>
      <c r="M354" s="823"/>
      <c r="N354" s="823"/>
      <c r="O354" s="823"/>
      <c r="P354" s="823"/>
      <c r="Q354" s="823"/>
      <c r="R354" s="823"/>
      <c r="S354" s="823"/>
      <c r="T354" s="823"/>
      <c r="U354" s="823"/>
      <c r="V354" s="823"/>
      <c r="W354" s="823"/>
      <c r="AY354" s="390"/>
      <c r="AZ354" s="386"/>
      <c r="BA354" s="823"/>
      <c r="BB354" s="312"/>
      <c r="BC354" s="312"/>
      <c r="BD354" s="312"/>
      <c r="BE354" s="312"/>
      <c r="BF354" s="312"/>
      <c r="BG354" s="312"/>
      <c r="BH354" s="312"/>
      <c r="BI354" s="312"/>
      <c r="BJ354" s="312"/>
      <c r="BK354" s="312"/>
      <c r="BL354" s="312"/>
      <c r="BM354" s="312"/>
      <c r="BN354" s="312"/>
      <c r="BO354" s="312"/>
      <c r="BP354" s="312"/>
      <c r="BQ354" s="312"/>
      <c r="BR354" s="312"/>
      <c r="BS354" s="312"/>
      <c r="BT354" s="312"/>
      <c r="BU354" s="312"/>
      <c r="BV354" s="312"/>
      <c r="BW354" s="312"/>
      <c r="BX354" s="312"/>
      <c r="BY354" s="312"/>
    </row>
    <row r="355" spans="1:77" ht="15" customHeight="1" x14ac:dyDescent="0.2">
      <c r="A355" s="823"/>
      <c r="B355" s="823"/>
      <c r="C355" s="823"/>
      <c r="D355" s="823"/>
      <c r="E355" s="823"/>
      <c r="F355" s="823"/>
      <c r="G355" s="823"/>
      <c r="H355" s="823"/>
      <c r="I355" s="823"/>
      <c r="J355" s="823"/>
      <c r="K355" s="823"/>
      <c r="L355" s="823"/>
      <c r="M355" s="823"/>
      <c r="N355" s="823"/>
      <c r="O355" s="823"/>
      <c r="P355" s="823"/>
      <c r="Q355" s="823"/>
      <c r="R355" s="823"/>
      <c r="S355" s="823"/>
      <c r="T355" s="823"/>
      <c r="U355" s="823"/>
      <c r="V355" s="823"/>
      <c r="W355" s="823"/>
      <c r="AY355" s="390"/>
      <c r="AZ355" s="386"/>
      <c r="BA355" s="823"/>
      <c r="BB355" s="312"/>
      <c r="BC355" s="312"/>
      <c r="BD355" s="312"/>
      <c r="BE355" s="312"/>
      <c r="BF355" s="312"/>
      <c r="BG355" s="312"/>
      <c r="BH355" s="312"/>
      <c r="BI355" s="312"/>
      <c r="BJ355" s="312"/>
      <c r="BK355" s="312"/>
      <c r="BL355" s="312"/>
      <c r="BM355" s="312"/>
      <c r="BN355" s="312"/>
      <c r="BO355" s="312"/>
      <c r="BP355" s="312"/>
      <c r="BQ355" s="312"/>
      <c r="BR355" s="312"/>
      <c r="BS355" s="312"/>
      <c r="BT355" s="312"/>
      <c r="BU355" s="312"/>
      <c r="BV355" s="312"/>
      <c r="BW355" s="312"/>
      <c r="BX355" s="312"/>
      <c r="BY355" s="312"/>
    </row>
    <row r="356" spans="1:77" ht="15" customHeight="1" x14ac:dyDescent="0.2">
      <c r="A356" s="823"/>
      <c r="B356" s="823"/>
      <c r="C356" s="823"/>
      <c r="D356" s="823"/>
      <c r="E356" s="823"/>
      <c r="F356" s="823"/>
      <c r="G356" s="823"/>
      <c r="H356" s="823"/>
      <c r="I356" s="823"/>
      <c r="J356" s="823"/>
      <c r="K356" s="823"/>
      <c r="L356" s="823"/>
      <c r="M356" s="823"/>
      <c r="N356" s="823"/>
      <c r="O356" s="823"/>
      <c r="P356" s="823"/>
      <c r="Q356" s="823"/>
      <c r="R356" s="823"/>
      <c r="S356" s="823"/>
      <c r="T356" s="823"/>
      <c r="U356" s="823"/>
      <c r="V356" s="823"/>
      <c r="W356" s="823"/>
      <c r="AY356" s="390"/>
      <c r="AZ356" s="386"/>
      <c r="BA356" s="823"/>
      <c r="BB356" s="312"/>
      <c r="BC356" s="312"/>
      <c r="BD356" s="312"/>
      <c r="BE356" s="312"/>
      <c r="BF356" s="312"/>
      <c r="BG356" s="312"/>
      <c r="BH356" s="312"/>
      <c r="BI356" s="312"/>
      <c r="BJ356" s="312"/>
      <c r="BK356" s="312"/>
      <c r="BL356" s="312"/>
      <c r="BM356" s="312"/>
      <c r="BN356" s="312"/>
      <c r="BO356" s="312"/>
      <c r="BP356" s="312"/>
      <c r="BQ356" s="312"/>
      <c r="BR356" s="312"/>
      <c r="BS356" s="312"/>
      <c r="BT356" s="312"/>
      <c r="BU356" s="312"/>
      <c r="BV356" s="312"/>
      <c r="BW356" s="312"/>
      <c r="BX356" s="312"/>
      <c r="BY356" s="312"/>
    </row>
    <row r="357" spans="1:77" ht="15" customHeight="1" x14ac:dyDescent="0.2">
      <c r="A357" s="823"/>
      <c r="B357" s="823"/>
      <c r="C357" s="823"/>
      <c r="D357" s="823"/>
      <c r="E357" s="823"/>
      <c r="F357" s="823"/>
      <c r="G357" s="823"/>
      <c r="H357" s="823"/>
      <c r="I357" s="823"/>
      <c r="J357" s="823"/>
      <c r="K357" s="823"/>
      <c r="L357" s="823"/>
      <c r="M357" s="823"/>
      <c r="N357" s="823"/>
      <c r="O357" s="823"/>
      <c r="P357" s="823"/>
      <c r="Q357" s="823"/>
      <c r="R357" s="823"/>
      <c r="S357" s="823"/>
      <c r="T357" s="823"/>
      <c r="U357" s="823"/>
      <c r="V357" s="823"/>
      <c r="W357" s="823"/>
      <c r="AY357" s="390"/>
      <c r="AZ357" s="386"/>
      <c r="BA357" s="823"/>
      <c r="BB357" s="312"/>
      <c r="BC357" s="312"/>
      <c r="BD357" s="312"/>
      <c r="BE357" s="312"/>
      <c r="BF357" s="312"/>
      <c r="BG357" s="312"/>
      <c r="BH357" s="312"/>
      <c r="BI357" s="312"/>
      <c r="BJ357" s="312"/>
      <c r="BK357" s="312"/>
      <c r="BL357" s="312"/>
      <c r="BM357" s="312"/>
      <c r="BN357" s="312"/>
      <c r="BO357" s="312"/>
      <c r="BP357" s="312"/>
      <c r="BQ357" s="312"/>
      <c r="BR357" s="312"/>
      <c r="BS357" s="312"/>
      <c r="BT357" s="312"/>
      <c r="BU357" s="312"/>
      <c r="BV357" s="312"/>
      <c r="BW357" s="312"/>
      <c r="BX357" s="312"/>
      <c r="BY357" s="312"/>
    </row>
    <row r="358" spans="1:77" ht="15" customHeight="1" x14ac:dyDescent="0.2">
      <c r="A358" s="823"/>
      <c r="B358" s="823"/>
      <c r="C358" s="823"/>
      <c r="D358" s="823"/>
      <c r="E358" s="823"/>
      <c r="F358" s="823"/>
      <c r="G358" s="823"/>
      <c r="H358" s="823"/>
      <c r="I358" s="823"/>
      <c r="J358" s="823"/>
      <c r="K358" s="823"/>
      <c r="L358" s="823"/>
      <c r="M358" s="823"/>
      <c r="N358" s="823"/>
      <c r="O358" s="823"/>
      <c r="P358" s="823"/>
      <c r="Q358" s="823"/>
      <c r="R358" s="823"/>
      <c r="S358" s="823"/>
      <c r="T358" s="823"/>
      <c r="U358" s="823"/>
      <c r="V358" s="823"/>
      <c r="W358" s="823"/>
      <c r="AY358" s="390"/>
      <c r="AZ358" s="386"/>
      <c r="BA358" s="823"/>
      <c r="BB358" s="312"/>
      <c r="BC358" s="312"/>
      <c r="BD358" s="312"/>
      <c r="BE358" s="312"/>
      <c r="BF358" s="312"/>
      <c r="BG358" s="312"/>
      <c r="BH358" s="312"/>
      <c r="BI358" s="312"/>
      <c r="BJ358" s="312"/>
      <c r="BK358" s="312"/>
      <c r="BL358" s="312"/>
      <c r="BM358" s="312"/>
      <c r="BN358" s="312"/>
      <c r="BO358" s="312"/>
      <c r="BP358" s="312"/>
      <c r="BQ358" s="312"/>
      <c r="BR358" s="312"/>
      <c r="BS358" s="312"/>
      <c r="BT358" s="312"/>
      <c r="BU358" s="312"/>
      <c r="BV358" s="312"/>
      <c r="BW358" s="312"/>
      <c r="BX358" s="312"/>
      <c r="BY358" s="312"/>
    </row>
    <row r="359" spans="1:77" ht="15" customHeight="1" x14ac:dyDescent="0.2">
      <c r="A359" s="823"/>
      <c r="B359" s="823"/>
      <c r="C359" s="823"/>
      <c r="D359" s="823"/>
      <c r="E359" s="823"/>
      <c r="F359" s="823"/>
      <c r="G359" s="823"/>
      <c r="H359" s="823"/>
      <c r="I359" s="823"/>
      <c r="J359" s="823"/>
      <c r="K359" s="823"/>
      <c r="L359" s="823"/>
      <c r="M359" s="823"/>
      <c r="N359" s="823"/>
      <c r="O359" s="823"/>
      <c r="P359" s="823"/>
      <c r="Q359" s="823"/>
      <c r="R359" s="823"/>
      <c r="S359" s="823"/>
      <c r="T359" s="823"/>
      <c r="U359" s="823"/>
      <c r="V359" s="823"/>
      <c r="W359" s="823"/>
      <c r="AY359" s="390"/>
      <c r="AZ359" s="386"/>
      <c r="BA359" s="823"/>
      <c r="BB359" s="312"/>
      <c r="BC359" s="312"/>
      <c r="BD359" s="312"/>
      <c r="BE359" s="312"/>
      <c r="BF359" s="312"/>
      <c r="BG359" s="312"/>
      <c r="BH359" s="312"/>
      <c r="BI359" s="312"/>
      <c r="BJ359" s="312"/>
      <c r="BK359" s="312"/>
      <c r="BL359" s="312"/>
      <c r="BM359" s="312"/>
      <c r="BN359" s="312"/>
      <c r="BO359" s="312"/>
      <c r="BP359" s="312"/>
      <c r="BQ359" s="312"/>
      <c r="BR359" s="312"/>
      <c r="BS359" s="312"/>
      <c r="BT359" s="312"/>
      <c r="BU359" s="312"/>
      <c r="BV359" s="312"/>
      <c r="BW359" s="312"/>
      <c r="BX359" s="312"/>
      <c r="BY359" s="312"/>
    </row>
    <row r="360" spans="1:77" ht="15" customHeight="1" x14ac:dyDescent="0.2">
      <c r="A360" s="823"/>
      <c r="B360" s="823"/>
      <c r="C360" s="823"/>
      <c r="D360" s="823"/>
      <c r="E360" s="823"/>
      <c r="F360" s="823"/>
      <c r="G360" s="823"/>
      <c r="H360" s="823"/>
      <c r="I360" s="823"/>
      <c r="J360" s="823"/>
      <c r="K360" s="823"/>
      <c r="L360" s="823"/>
      <c r="M360" s="823"/>
      <c r="N360" s="823"/>
      <c r="O360" s="823"/>
      <c r="P360" s="823"/>
      <c r="Q360" s="823"/>
      <c r="R360" s="823"/>
      <c r="S360" s="823"/>
      <c r="T360" s="823"/>
      <c r="U360" s="823"/>
      <c r="V360" s="823"/>
      <c r="W360" s="823"/>
      <c r="AY360" s="390"/>
      <c r="AZ360" s="386"/>
      <c r="BA360" s="823"/>
      <c r="BB360" s="312"/>
      <c r="BC360" s="312"/>
      <c r="BD360" s="312"/>
      <c r="BE360" s="312"/>
      <c r="BF360" s="312"/>
      <c r="BG360" s="312"/>
      <c r="BH360" s="312"/>
      <c r="BI360" s="312"/>
      <c r="BJ360" s="312"/>
      <c r="BK360" s="312"/>
      <c r="BL360" s="312"/>
      <c r="BM360" s="312"/>
      <c r="BN360" s="312"/>
      <c r="BO360" s="312"/>
      <c r="BP360" s="312"/>
      <c r="BQ360" s="312"/>
      <c r="BR360" s="312"/>
      <c r="BS360" s="312"/>
      <c r="BT360" s="312"/>
      <c r="BU360" s="312"/>
      <c r="BV360" s="312"/>
      <c r="BW360" s="312"/>
      <c r="BX360" s="312"/>
      <c r="BY360" s="312"/>
    </row>
    <row r="361" spans="1:77" ht="15" customHeight="1" x14ac:dyDescent="0.2">
      <c r="A361" s="823"/>
      <c r="B361" s="823"/>
      <c r="C361" s="823"/>
      <c r="D361" s="823"/>
      <c r="E361" s="823"/>
      <c r="F361" s="823"/>
      <c r="G361" s="823"/>
      <c r="H361" s="823"/>
      <c r="I361" s="823"/>
      <c r="J361" s="823"/>
      <c r="K361" s="823"/>
      <c r="L361" s="823"/>
      <c r="M361" s="823"/>
      <c r="N361" s="823"/>
      <c r="O361" s="823"/>
      <c r="P361" s="823"/>
      <c r="Q361" s="823"/>
      <c r="R361" s="823"/>
      <c r="S361" s="823"/>
      <c r="T361" s="823"/>
      <c r="U361" s="823"/>
      <c r="V361" s="823"/>
      <c r="W361" s="823"/>
      <c r="AY361" s="390"/>
      <c r="AZ361" s="386"/>
      <c r="BA361" s="823"/>
      <c r="BB361" s="312"/>
      <c r="BC361" s="312"/>
      <c r="BD361" s="312"/>
      <c r="BE361" s="312"/>
      <c r="BF361" s="312"/>
      <c r="BG361" s="312"/>
      <c r="BH361" s="312"/>
      <c r="BI361" s="312"/>
      <c r="BJ361" s="312"/>
      <c r="BK361" s="312"/>
      <c r="BL361" s="312"/>
      <c r="BM361" s="312"/>
      <c r="BN361" s="312"/>
      <c r="BO361" s="312"/>
      <c r="BP361" s="312"/>
      <c r="BQ361" s="312"/>
      <c r="BR361" s="312"/>
      <c r="BS361" s="312"/>
      <c r="BT361" s="312"/>
      <c r="BU361" s="312"/>
      <c r="BV361" s="312"/>
      <c r="BW361" s="312"/>
      <c r="BX361" s="312"/>
      <c r="BY361" s="312"/>
    </row>
    <row r="362" spans="1:77" ht="15" customHeight="1" x14ac:dyDescent="0.2">
      <c r="A362" s="823"/>
      <c r="B362" s="823"/>
      <c r="C362" s="823"/>
      <c r="D362" s="823"/>
      <c r="E362" s="823"/>
      <c r="F362" s="823"/>
      <c r="G362" s="823"/>
      <c r="H362" s="823"/>
      <c r="I362" s="823"/>
      <c r="J362" s="823"/>
      <c r="K362" s="823"/>
      <c r="L362" s="823"/>
      <c r="M362" s="823"/>
      <c r="N362" s="823"/>
      <c r="O362" s="823"/>
      <c r="P362" s="823"/>
      <c r="Q362" s="823"/>
      <c r="R362" s="823"/>
      <c r="S362" s="823"/>
      <c r="T362" s="823"/>
      <c r="U362" s="823"/>
      <c r="V362" s="823"/>
      <c r="W362" s="823"/>
      <c r="AY362" s="390"/>
      <c r="AZ362" s="386"/>
      <c r="BA362" s="823"/>
      <c r="BB362" s="312"/>
      <c r="BC362" s="312"/>
      <c r="BD362" s="312"/>
      <c r="BE362" s="312"/>
      <c r="BF362" s="312"/>
      <c r="BG362" s="312"/>
      <c r="BH362" s="312"/>
      <c r="BI362" s="312"/>
      <c r="BJ362" s="312"/>
      <c r="BK362" s="312"/>
      <c r="BL362" s="312"/>
      <c r="BM362" s="312"/>
      <c r="BN362" s="312"/>
      <c r="BO362" s="312"/>
      <c r="BP362" s="312"/>
      <c r="BQ362" s="312"/>
      <c r="BR362" s="312"/>
      <c r="BS362" s="312"/>
      <c r="BT362" s="312"/>
      <c r="BU362" s="312"/>
      <c r="BV362" s="312"/>
      <c r="BW362" s="312"/>
      <c r="BX362" s="312"/>
      <c r="BY362" s="312"/>
    </row>
    <row r="363" spans="1:77" ht="15" customHeight="1" x14ac:dyDescent="0.2">
      <c r="A363" s="823"/>
      <c r="B363" s="823"/>
      <c r="C363" s="823"/>
      <c r="D363" s="823"/>
      <c r="E363" s="823"/>
      <c r="F363" s="823"/>
      <c r="G363" s="823"/>
      <c r="H363" s="823"/>
      <c r="I363" s="823"/>
      <c r="J363" s="823"/>
      <c r="K363" s="823"/>
      <c r="L363" s="823"/>
      <c r="M363" s="823"/>
      <c r="N363" s="823"/>
      <c r="O363" s="823"/>
      <c r="P363" s="823"/>
      <c r="Q363" s="823"/>
      <c r="R363" s="823"/>
      <c r="S363" s="823"/>
      <c r="T363" s="823"/>
      <c r="U363" s="823"/>
      <c r="V363" s="823"/>
      <c r="W363" s="823"/>
      <c r="AY363" s="390"/>
      <c r="AZ363" s="386"/>
      <c r="BA363" s="823"/>
      <c r="BB363" s="312"/>
      <c r="BC363" s="312"/>
      <c r="BD363" s="312"/>
      <c r="BE363" s="312"/>
      <c r="BF363" s="312"/>
      <c r="BG363" s="312"/>
      <c r="BH363" s="312"/>
      <c r="BI363" s="312"/>
      <c r="BJ363" s="312"/>
      <c r="BK363" s="312"/>
      <c r="BL363" s="312"/>
      <c r="BM363" s="312"/>
      <c r="BN363" s="312"/>
      <c r="BO363" s="312"/>
      <c r="BP363" s="312"/>
      <c r="BQ363" s="312"/>
      <c r="BR363" s="312"/>
      <c r="BS363" s="312"/>
      <c r="BT363" s="312"/>
      <c r="BU363" s="312"/>
      <c r="BV363" s="312"/>
      <c r="BW363" s="312"/>
      <c r="BX363" s="312"/>
      <c r="BY363" s="312"/>
    </row>
    <row r="364" spans="1:77" ht="15" customHeight="1" x14ac:dyDescent="0.2">
      <c r="A364" s="823"/>
      <c r="B364" s="823"/>
      <c r="C364" s="823"/>
      <c r="D364" s="823"/>
      <c r="E364" s="823"/>
      <c r="F364" s="823"/>
      <c r="G364" s="823"/>
      <c r="H364" s="823"/>
      <c r="I364" s="823"/>
      <c r="J364" s="823"/>
      <c r="K364" s="823"/>
      <c r="L364" s="823"/>
      <c r="M364" s="823"/>
      <c r="N364" s="823"/>
      <c r="O364" s="823"/>
      <c r="P364" s="823"/>
      <c r="Q364" s="823"/>
      <c r="R364" s="823"/>
      <c r="S364" s="823"/>
      <c r="T364" s="823"/>
      <c r="U364" s="823"/>
      <c r="V364" s="823"/>
      <c r="W364" s="823"/>
      <c r="AY364" s="390"/>
      <c r="AZ364" s="386"/>
      <c r="BA364" s="823"/>
      <c r="BB364" s="312"/>
      <c r="BC364" s="312"/>
      <c r="BD364" s="312"/>
      <c r="BE364" s="312"/>
      <c r="BF364" s="312"/>
      <c r="BG364" s="312"/>
      <c r="BH364" s="312"/>
      <c r="BI364" s="312"/>
      <c r="BJ364" s="312"/>
      <c r="BK364" s="312"/>
      <c r="BL364" s="312"/>
      <c r="BM364" s="312"/>
      <c r="BN364" s="312"/>
      <c r="BO364" s="312"/>
      <c r="BP364" s="312"/>
      <c r="BQ364" s="312"/>
      <c r="BR364" s="312"/>
      <c r="BS364" s="312"/>
      <c r="BT364" s="312"/>
      <c r="BU364" s="312"/>
      <c r="BV364" s="312"/>
      <c r="BW364" s="312"/>
      <c r="BX364" s="312"/>
      <c r="BY364" s="312"/>
    </row>
    <row r="365" spans="1:77" ht="15" customHeight="1" x14ac:dyDescent="0.2">
      <c r="A365" s="823"/>
      <c r="B365" s="823"/>
      <c r="C365" s="823"/>
      <c r="D365" s="823"/>
      <c r="E365" s="823"/>
      <c r="F365" s="823"/>
      <c r="G365" s="823"/>
      <c r="H365" s="823"/>
      <c r="I365" s="823"/>
      <c r="J365" s="823"/>
      <c r="K365" s="823"/>
      <c r="L365" s="823"/>
      <c r="M365" s="823"/>
      <c r="N365" s="823"/>
      <c r="O365" s="823"/>
      <c r="P365" s="823"/>
      <c r="Q365" s="823"/>
      <c r="R365" s="823"/>
      <c r="S365" s="823"/>
      <c r="T365" s="823"/>
      <c r="U365" s="823"/>
      <c r="V365" s="823"/>
      <c r="W365" s="823"/>
      <c r="AY365" s="390"/>
      <c r="AZ365" s="386"/>
      <c r="BA365" s="823"/>
      <c r="BB365" s="312"/>
      <c r="BC365" s="312"/>
      <c r="BD365" s="312"/>
      <c r="BE365" s="312"/>
      <c r="BF365" s="312"/>
      <c r="BG365" s="312"/>
      <c r="BH365" s="312"/>
      <c r="BI365" s="312"/>
      <c r="BJ365" s="312"/>
      <c r="BK365" s="312"/>
      <c r="BL365" s="312"/>
      <c r="BM365" s="312"/>
      <c r="BN365" s="312"/>
      <c r="BO365" s="312"/>
      <c r="BP365" s="312"/>
      <c r="BQ365" s="312"/>
      <c r="BR365" s="312"/>
      <c r="BS365" s="312"/>
      <c r="BT365" s="312"/>
      <c r="BU365" s="312"/>
      <c r="BV365" s="312"/>
      <c r="BW365" s="312"/>
      <c r="BX365" s="312"/>
      <c r="BY365" s="312"/>
    </row>
    <row r="366" spans="1:77" ht="15" customHeight="1" x14ac:dyDescent="0.2">
      <c r="A366" s="823"/>
      <c r="B366" s="823"/>
      <c r="C366" s="823"/>
      <c r="D366" s="823"/>
      <c r="E366" s="823"/>
      <c r="F366" s="823"/>
      <c r="G366" s="823"/>
      <c r="H366" s="823"/>
      <c r="I366" s="823"/>
      <c r="J366" s="823"/>
      <c r="K366" s="823"/>
      <c r="L366" s="823"/>
      <c r="M366" s="823"/>
      <c r="N366" s="823"/>
      <c r="O366" s="823"/>
      <c r="P366" s="823"/>
      <c r="Q366" s="823"/>
      <c r="R366" s="823"/>
      <c r="S366" s="823"/>
      <c r="T366" s="823"/>
      <c r="U366" s="823"/>
      <c r="V366" s="823"/>
      <c r="W366" s="823"/>
      <c r="AY366" s="390"/>
      <c r="AZ366" s="386"/>
      <c r="BA366" s="823"/>
      <c r="BB366" s="312"/>
      <c r="BC366" s="312"/>
      <c r="BD366" s="312"/>
      <c r="BE366" s="312"/>
      <c r="BF366" s="312"/>
      <c r="BG366" s="312"/>
      <c r="BH366" s="312"/>
      <c r="BI366" s="312"/>
      <c r="BJ366" s="312"/>
      <c r="BK366" s="312"/>
      <c r="BL366" s="312"/>
      <c r="BM366" s="312"/>
      <c r="BN366" s="312"/>
      <c r="BO366" s="312"/>
      <c r="BP366" s="312"/>
      <c r="BQ366" s="312"/>
      <c r="BR366" s="312"/>
      <c r="BS366" s="312"/>
      <c r="BT366" s="312"/>
      <c r="BU366" s="312"/>
      <c r="BV366" s="312"/>
      <c r="BW366" s="312"/>
      <c r="BX366" s="312"/>
      <c r="BY366" s="312"/>
    </row>
    <row r="367" spans="1:77" ht="15" customHeight="1" x14ac:dyDescent="0.2">
      <c r="A367" s="823"/>
      <c r="B367" s="823"/>
      <c r="C367" s="823"/>
      <c r="D367" s="823"/>
      <c r="E367" s="823"/>
      <c r="F367" s="823"/>
      <c r="G367" s="823"/>
      <c r="H367" s="823"/>
      <c r="I367" s="823"/>
      <c r="J367" s="823"/>
      <c r="K367" s="823"/>
      <c r="L367" s="823"/>
      <c r="M367" s="823"/>
      <c r="N367" s="823"/>
      <c r="O367" s="823"/>
      <c r="P367" s="823"/>
      <c r="Q367" s="823"/>
      <c r="R367" s="823"/>
      <c r="S367" s="823"/>
      <c r="T367" s="823"/>
      <c r="U367" s="823"/>
      <c r="V367" s="823"/>
      <c r="W367" s="823"/>
      <c r="AY367" s="390"/>
      <c r="AZ367" s="386"/>
      <c r="BA367" s="823"/>
      <c r="BB367" s="312"/>
      <c r="BC367" s="312"/>
      <c r="BD367" s="312"/>
      <c r="BE367" s="312"/>
      <c r="BF367" s="312"/>
      <c r="BG367" s="312"/>
      <c r="BH367" s="312"/>
      <c r="BI367" s="312"/>
      <c r="BJ367" s="312"/>
      <c r="BK367" s="312"/>
      <c r="BL367" s="312"/>
      <c r="BM367" s="312"/>
      <c r="BN367" s="312"/>
      <c r="BO367" s="312"/>
      <c r="BP367" s="312"/>
      <c r="BQ367" s="312"/>
      <c r="BR367" s="312"/>
      <c r="BS367" s="312"/>
      <c r="BT367" s="312"/>
      <c r="BU367" s="312"/>
      <c r="BV367" s="312"/>
      <c r="BW367" s="312"/>
      <c r="BX367" s="312"/>
      <c r="BY367" s="312"/>
    </row>
    <row r="368" spans="1:77" ht="15" customHeight="1" x14ac:dyDescent="0.2">
      <c r="A368" s="823"/>
      <c r="B368" s="823"/>
      <c r="C368" s="823"/>
      <c r="D368" s="823"/>
      <c r="E368" s="823"/>
      <c r="F368" s="823"/>
      <c r="G368" s="823"/>
      <c r="H368" s="823"/>
      <c r="I368" s="823"/>
      <c r="J368" s="823"/>
      <c r="K368" s="823"/>
      <c r="L368" s="823"/>
      <c r="M368" s="823"/>
      <c r="N368" s="823"/>
      <c r="O368" s="823"/>
      <c r="P368" s="823"/>
      <c r="Q368" s="823"/>
      <c r="R368" s="823"/>
      <c r="S368" s="823"/>
      <c r="T368" s="823"/>
      <c r="U368" s="823"/>
      <c r="V368" s="823"/>
      <c r="W368" s="823"/>
      <c r="AY368" s="390"/>
      <c r="AZ368" s="386"/>
      <c r="BA368" s="823"/>
      <c r="BB368" s="312"/>
      <c r="BC368" s="312"/>
      <c r="BD368" s="312"/>
      <c r="BE368" s="312"/>
      <c r="BF368" s="312"/>
      <c r="BG368" s="312"/>
      <c r="BH368" s="312"/>
      <c r="BI368" s="312"/>
      <c r="BJ368" s="312"/>
      <c r="BK368" s="312"/>
      <c r="BL368" s="312"/>
      <c r="BM368" s="312"/>
      <c r="BN368" s="312"/>
      <c r="BO368" s="312"/>
      <c r="BP368" s="312"/>
      <c r="BQ368" s="312"/>
      <c r="BR368" s="312"/>
      <c r="BS368" s="312"/>
      <c r="BT368" s="312"/>
      <c r="BU368" s="312"/>
      <c r="BV368" s="312"/>
      <c r="BW368" s="312"/>
      <c r="BX368" s="312"/>
      <c r="BY368" s="312"/>
    </row>
    <row r="369" spans="1:77" ht="15" customHeight="1" x14ac:dyDescent="0.2">
      <c r="A369" s="823"/>
      <c r="B369" s="823"/>
      <c r="C369" s="823"/>
      <c r="D369" s="823"/>
      <c r="E369" s="823"/>
      <c r="F369" s="823"/>
      <c r="G369" s="823"/>
      <c r="H369" s="823"/>
      <c r="I369" s="823"/>
      <c r="J369" s="823"/>
      <c r="K369" s="823"/>
      <c r="L369" s="823"/>
      <c r="M369" s="823"/>
      <c r="N369" s="823"/>
      <c r="O369" s="823"/>
      <c r="P369" s="823"/>
      <c r="Q369" s="823"/>
      <c r="R369" s="823"/>
      <c r="S369" s="823"/>
      <c r="T369" s="823"/>
      <c r="U369" s="823"/>
      <c r="V369" s="823"/>
      <c r="W369" s="823"/>
      <c r="AY369" s="390"/>
      <c r="AZ369" s="386"/>
      <c r="BA369" s="823"/>
      <c r="BB369" s="312"/>
      <c r="BC369" s="312"/>
      <c r="BD369" s="312"/>
      <c r="BE369" s="312"/>
      <c r="BF369" s="312"/>
      <c r="BG369" s="312"/>
      <c r="BH369" s="312"/>
      <c r="BI369" s="312"/>
      <c r="BJ369" s="312"/>
      <c r="BK369" s="312"/>
      <c r="BL369" s="312"/>
      <c r="BM369" s="312"/>
      <c r="BN369" s="312"/>
      <c r="BO369" s="312"/>
      <c r="BP369" s="312"/>
      <c r="BQ369" s="312"/>
      <c r="BR369" s="312"/>
      <c r="BS369" s="312"/>
      <c r="BT369" s="312"/>
      <c r="BU369" s="312"/>
      <c r="BV369" s="312"/>
      <c r="BW369" s="312"/>
      <c r="BX369" s="312"/>
      <c r="BY369" s="312"/>
    </row>
    <row r="370" spans="1:77" ht="15" customHeight="1" x14ac:dyDescent="0.2">
      <c r="A370" s="823"/>
      <c r="B370" s="823"/>
      <c r="C370" s="823"/>
      <c r="D370" s="823"/>
      <c r="E370" s="823"/>
      <c r="F370" s="823"/>
      <c r="G370" s="823"/>
      <c r="H370" s="823"/>
      <c r="I370" s="823"/>
      <c r="J370" s="823"/>
      <c r="K370" s="823"/>
      <c r="L370" s="823"/>
      <c r="M370" s="823"/>
      <c r="N370" s="823"/>
      <c r="O370" s="823"/>
      <c r="P370" s="823"/>
      <c r="Q370" s="823"/>
      <c r="R370" s="823"/>
      <c r="S370" s="823"/>
      <c r="T370" s="823"/>
      <c r="U370" s="823"/>
      <c r="V370" s="823"/>
      <c r="W370" s="823"/>
      <c r="AY370" s="390"/>
      <c r="AZ370" s="386"/>
      <c r="BA370" s="823"/>
      <c r="BB370" s="312"/>
      <c r="BC370" s="312"/>
      <c r="BD370" s="312"/>
      <c r="BE370" s="312"/>
      <c r="BF370" s="312"/>
      <c r="BG370" s="312"/>
      <c r="BH370" s="312"/>
      <c r="BI370" s="312"/>
      <c r="BJ370" s="312"/>
      <c r="BK370" s="312"/>
      <c r="BL370" s="312"/>
      <c r="BM370" s="312"/>
      <c r="BN370" s="312"/>
      <c r="BO370" s="312"/>
      <c r="BP370" s="312"/>
      <c r="BQ370" s="312"/>
      <c r="BR370" s="312"/>
      <c r="BS370" s="312"/>
      <c r="BT370" s="312"/>
      <c r="BU370" s="312"/>
      <c r="BV370" s="312"/>
      <c r="BW370" s="312"/>
      <c r="BX370" s="312"/>
      <c r="BY370" s="312"/>
    </row>
    <row r="371" spans="1:77" ht="15" customHeight="1" x14ac:dyDescent="0.2">
      <c r="A371" s="823"/>
      <c r="B371" s="823"/>
      <c r="C371" s="823"/>
      <c r="D371" s="823"/>
      <c r="E371" s="823"/>
      <c r="F371" s="823"/>
      <c r="G371" s="823"/>
      <c r="H371" s="823"/>
      <c r="I371" s="823"/>
      <c r="J371" s="823"/>
      <c r="K371" s="823"/>
      <c r="L371" s="823"/>
      <c r="M371" s="823"/>
      <c r="N371" s="823"/>
      <c r="O371" s="823"/>
      <c r="P371" s="823"/>
      <c r="Q371" s="823"/>
      <c r="R371" s="823"/>
      <c r="S371" s="823"/>
      <c r="T371" s="823"/>
      <c r="U371" s="823"/>
      <c r="V371" s="823"/>
      <c r="W371" s="823"/>
      <c r="AY371" s="390"/>
      <c r="AZ371" s="386"/>
      <c r="BA371" s="823"/>
      <c r="BB371" s="312"/>
      <c r="BC371" s="312"/>
      <c r="BD371" s="312"/>
      <c r="BE371" s="312"/>
      <c r="BF371" s="312"/>
      <c r="BG371" s="312"/>
      <c r="BH371" s="312"/>
      <c r="BI371" s="312"/>
      <c r="BJ371" s="312"/>
      <c r="BK371" s="312"/>
      <c r="BL371" s="312"/>
      <c r="BM371" s="312"/>
      <c r="BN371" s="312"/>
      <c r="BO371" s="312"/>
      <c r="BP371" s="312"/>
      <c r="BQ371" s="312"/>
      <c r="BR371" s="312"/>
      <c r="BS371" s="312"/>
      <c r="BT371" s="312"/>
      <c r="BU371" s="312"/>
      <c r="BV371" s="312"/>
      <c r="BW371" s="312"/>
      <c r="BX371" s="312"/>
      <c r="BY371" s="312"/>
    </row>
    <row r="372" spans="1:77" ht="15" customHeight="1" x14ac:dyDescent="0.2">
      <c r="A372" s="823"/>
      <c r="B372" s="823"/>
      <c r="C372" s="823"/>
      <c r="D372" s="823"/>
      <c r="E372" s="823"/>
      <c r="F372" s="823"/>
      <c r="G372" s="823"/>
      <c r="H372" s="823"/>
      <c r="I372" s="823"/>
      <c r="J372" s="823"/>
      <c r="K372" s="823"/>
      <c r="L372" s="823"/>
      <c r="M372" s="823"/>
      <c r="N372" s="823"/>
      <c r="O372" s="823"/>
      <c r="P372" s="823"/>
      <c r="Q372" s="823"/>
      <c r="R372" s="823"/>
      <c r="S372" s="823"/>
      <c r="T372" s="823"/>
      <c r="U372" s="823"/>
      <c r="V372" s="823"/>
      <c r="W372" s="823"/>
      <c r="AY372" s="390"/>
      <c r="AZ372" s="386"/>
      <c r="BA372" s="823"/>
      <c r="BB372" s="312"/>
      <c r="BC372" s="312"/>
      <c r="BD372" s="312"/>
      <c r="BE372" s="312"/>
      <c r="BF372" s="312"/>
      <c r="BG372" s="312"/>
      <c r="BH372" s="312"/>
      <c r="BI372" s="312"/>
      <c r="BJ372" s="312"/>
      <c r="BK372" s="312"/>
      <c r="BL372" s="312"/>
      <c r="BM372" s="312"/>
      <c r="BN372" s="312"/>
      <c r="BO372" s="312"/>
      <c r="BP372" s="312"/>
      <c r="BQ372" s="312"/>
      <c r="BR372" s="312"/>
      <c r="BS372" s="312"/>
      <c r="BT372" s="312"/>
      <c r="BU372" s="312"/>
      <c r="BV372" s="312"/>
      <c r="BW372" s="312"/>
      <c r="BX372" s="312"/>
      <c r="BY372" s="312"/>
    </row>
    <row r="373" spans="1:77" ht="15" customHeight="1" x14ac:dyDescent="0.2">
      <c r="A373" s="823"/>
      <c r="B373" s="823"/>
      <c r="C373" s="823"/>
      <c r="D373" s="823"/>
      <c r="E373" s="823"/>
      <c r="F373" s="823"/>
      <c r="G373" s="823"/>
      <c r="H373" s="823"/>
      <c r="I373" s="823"/>
      <c r="J373" s="823"/>
      <c r="K373" s="823"/>
      <c r="L373" s="823"/>
      <c r="M373" s="823"/>
      <c r="N373" s="823"/>
      <c r="O373" s="823"/>
      <c r="P373" s="823"/>
      <c r="Q373" s="823"/>
      <c r="R373" s="823"/>
      <c r="S373" s="823"/>
      <c r="T373" s="823"/>
      <c r="U373" s="823"/>
      <c r="V373" s="823"/>
      <c r="W373" s="823"/>
      <c r="AY373" s="390"/>
      <c r="AZ373" s="386"/>
      <c r="BA373" s="823"/>
      <c r="BB373" s="312"/>
      <c r="BC373" s="312"/>
      <c r="BD373" s="312"/>
      <c r="BE373" s="312"/>
      <c r="BF373" s="312"/>
      <c r="BG373" s="312"/>
      <c r="BH373" s="312"/>
      <c r="BI373" s="312"/>
      <c r="BJ373" s="312"/>
      <c r="BK373" s="312"/>
      <c r="BL373" s="312"/>
      <c r="BM373" s="312"/>
      <c r="BN373" s="312"/>
      <c r="BO373" s="312"/>
      <c r="BP373" s="312"/>
      <c r="BQ373" s="312"/>
      <c r="BR373" s="312"/>
      <c r="BS373" s="312"/>
      <c r="BT373" s="312"/>
      <c r="BU373" s="312"/>
      <c r="BV373" s="312"/>
      <c r="BW373" s="312"/>
      <c r="BX373" s="312"/>
      <c r="BY373" s="312"/>
    </row>
    <row r="374" spans="1:77" ht="15" customHeight="1" x14ac:dyDescent="0.2">
      <c r="A374" s="823"/>
      <c r="B374" s="823"/>
      <c r="C374" s="823"/>
      <c r="D374" s="823"/>
      <c r="E374" s="823"/>
      <c r="F374" s="823"/>
      <c r="G374" s="823"/>
      <c r="H374" s="823"/>
      <c r="I374" s="823"/>
      <c r="J374" s="823"/>
      <c r="K374" s="823"/>
      <c r="L374" s="823"/>
      <c r="M374" s="823"/>
      <c r="N374" s="823"/>
      <c r="O374" s="823"/>
      <c r="P374" s="823"/>
      <c r="Q374" s="823"/>
      <c r="R374" s="823"/>
      <c r="S374" s="823"/>
      <c r="T374" s="823"/>
      <c r="U374" s="823"/>
      <c r="V374" s="823"/>
      <c r="W374" s="823"/>
      <c r="AY374" s="390"/>
      <c r="AZ374" s="386"/>
      <c r="BA374" s="823"/>
      <c r="BB374" s="312"/>
      <c r="BC374" s="312"/>
      <c r="BD374" s="312"/>
      <c r="BE374" s="312"/>
      <c r="BF374" s="312"/>
      <c r="BG374" s="312"/>
      <c r="BH374" s="312"/>
      <c r="BI374" s="312"/>
      <c r="BJ374" s="312"/>
      <c r="BK374" s="312"/>
      <c r="BL374" s="312"/>
      <c r="BM374" s="312"/>
      <c r="BN374" s="312"/>
      <c r="BO374" s="312"/>
      <c r="BP374" s="312"/>
      <c r="BQ374" s="312"/>
      <c r="BR374" s="312"/>
      <c r="BS374" s="312"/>
      <c r="BT374" s="312"/>
      <c r="BU374" s="312"/>
      <c r="BV374" s="312"/>
      <c r="BW374" s="312"/>
      <c r="BX374" s="312"/>
      <c r="BY374" s="312"/>
    </row>
    <row r="375" spans="1:77" ht="15" customHeight="1" x14ac:dyDescent="0.2">
      <c r="A375" s="823"/>
      <c r="B375" s="823"/>
      <c r="C375" s="823"/>
      <c r="D375" s="823"/>
      <c r="E375" s="823"/>
      <c r="F375" s="823"/>
      <c r="G375" s="823"/>
      <c r="H375" s="823"/>
      <c r="I375" s="823"/>
      <c r="J375" s="823"/>
      <c r="K375" s="823"/>
      <c r="L375" s="823"/>
      <c r="M375" s="823"/>
      <c r="N375" s="823"/>
      <c r="O375" s="823"/>
      <c r="P375" s="823"/>
      <c r="Q375" s="823"/>
      <c r="R375" s="823"/>
      <c r="S375" s="823"/>
      <c r="T375" s="823"/>
      <c r="U375" s="823"/>
      <c r="V375" s="823"/>
      <c r="W375" s="823"/>
      <c r="AY375" s="390"/>
      <c r="AZ375" s="386"/>
      <c r="BA375" s="823"/>
      <c r="BB375" s="312"/>
      <c r="BC375" s="312"/>
      <c r="BD375" s="312"/>
      <c r="BE375" s="312"/>
      <c r="BF375" s="312"/>
      <c r="BG375" s="312"/>
      <c r="BH375" s="312"/>
      <c r="BI375" s="312"/>
      <c r="BJ375" s="312"/>
      <c r="BK375" s="312"/>
      <c r="BL375" s="312"/>
      <c r="BM375" s="312"/>
      <c r="BN375" s="312"/>
      <c r="BO375" s="312"/>
      <c r="BP375" s="312"/>
      <c r="BQ375" s="312"/>
      <c r="BR375" s="312"/>
      <c r="BS375" s="312"/>
      <c r="BT375" s="312"/>
      <c r="BU375" s="312"/>
      <c r="BV375" s="312"/>
      <c r="BW375" s="312"/>
      <c r="BX375" s="312"/>
      <c r="BY375" s="312"/>
    </row>
    <row r="376" spans="1:77" ht="15" customHeight="1" x14ac:dyDescent="0.2">
      <c r="A376" s="823"/>
      <c r="B376" s="823"/>
      <c r="C376" s="823"/>
      <c r="D376" s="823"/>
      <c r="E376" s="823"/>
      <c r="F376" s="823"/>
      <c r="G376" s="823"/>
      <c r="H376" s="823"/>
      <c r="I376" s="823"/>
      <c r="J376" s="823"/>
      <c r="K376" s="823"/>
      <c r="L376" s="823"/>
      <c r="M376" s="823"/>
      <c r="N376" s="823"/>
      <c r="O376" s="823"/>
      <c r="P376" s="823"/>
      <c r="Q376" s="823"/>
      <c r="R376" s="823"/>
      <c r="S376" s="823"/>
      <c r="T376" s="823"/>
      <c r="U376" s="823"/>
      <c r="V376" s="823"/>
      <c r="W376" s="823"/>
      <c r="AY376" s="390"/>
      <c r="AZ376" s="386"/>
      <c r="BA376" s="823"/>
      <c r="BB376" s="312"/>
      <c r="BC376" s="312"/>
      <c r="BD376" s="312"/>
      <c r="BE376" s="312"/>
      <c r="BF376" s="312"/>
      <c r="BG376" s="312"/>
      <c r="BH376" s="312"/>
      <c r="BI376" s="312"/>
      <c r="BJ376" s="312"/>
      <c r="BK376" s="312"/>
      <c r="BL376" s="312"/>
      <c r="BM376" s="312"/>
      <c r="BN376" s="312"/>
      <c r="BO376" s="312"/>
      <c r="BP376" s="312"/>
      <c r="BQ376" s="312"/>
      <c r="BR376" s="312"/>
      <c r="BS376" s="312"/>
      <c r="BT376" s="312"/>
      <c r="BU376" s="312"/>
      <c r="BV376" s="312"/>
      <c r="BW376" s="312"/>
      <c r="BX376" s="312"/>
      <c r="BY376" s="312"/>
    </row>
    <row r="377" spans="1:77" ht="15" customHeight="1" x14ac:dyDescent="0.2">
      <c r="A377" s="823"/>
      <c r="B377" s="823"/>
      <c r="C377" s="823"/>
      <c r="D377" s="823"/>
      <c r="E377" s="823"/>
      <c r="F377" s="823"/>
      <c r="G377" s="823"/>
      <c r="H377" s="823"/>
      <c r="I377" s="823"/>
      <c r="J377" s="823"/>
      <c r="K377" s="823"/>
      <c r="L377" s="823"/>
      <c r="M377" s="823"/>
      <c r="N377" s="823"/>
      <c r="O377" s="823"/>
      <c r="P377" s="823"/>
      <c r="Q377" s="823"/>
      <c r="R377" s="823"/>
      <c r="S377" s="823"/>
      <c r="T377" s="823"/>
      <c r="U377" s="823"/>
      <c r="V377" s="823"/>
      <c r="W377" s="823"/>
      <c r="AY377" s="390"/>
      <c r="AZ377" s="386"/>
      <c r="BA377" s="823"/>
      <c r="BB377" s="312"/>
      <c r="BC377" s="312"/>
      <c r="BD377" s="312"/>
      <c r="BE377" s="312"/>
      <c r="BF377" s="312"/>
      <c r="BG377" s="312"/>
      <c r="BH377" s="312"/>
      <c r="BI377" s="312"/>
      <c r="BJ377" s="312"/>
      <c r="BK377" s="312"/>
      <c r="BL377" s="312"/>
      <c r="BM377" s="312"/>
      <c r="BN377" s="312"/>
      <c r="BO377" s="312"/>
      <c r="BP377" s="312"/>
      <c r="BQ377" s="312"/>
      <c r="BR377" s="312"/>
      <c r="BS377" s="312"/>
      <c r="BT377" s="312"/>
      <c r="BU377" s="312"/>
      <c r="BV377" s="312"/>
      <c r="BW377" s="312"/>
      <c r="BX377" s="312"/>
      <c r="BY377" s="312"/>
    </row>
    <row r="378" spans="1:77" ht="15" customHeight="1" x14ac:dyDescent="0.2">
      <c r="A378" s="823"/>
      <c r="B378" s="823"/>
      <c r="C378" s="823"/>
      <c r="D378" s="823"/>
      <c r="E378" s="823"/>
      <c r="F378" s="823"/>
      <c r="G378" s="823"/>
      <c r="H378" s="823"/>
      <c r="I378" s="823"/>
      <c r="J378" s="823"/>
      <c r="K378" s="823"/>
      <c r="L378" s="823"/>
      <c r="M378" s="823"/>
      <c r="N378" s="823"/>
      <c r="O378" s="823"/>
      <c r="P378" s="823"/>
      <c r="Q378" s="823"/>
      <c r="R378" s="823"/>
      <c r="S378" s="823"/>
      <c r="T378" s="823"/>
      <c r="U378" s="823"/>
      <c r="V378" s="823"/>
      <c r="W378" s="823"/>
      <c r="AY378" s="390"/>
      <c r="AZ378" s="386"/>
      <c r="BA378" s="823"/>
      <c r="BB378" s="312"/>
      <c r="BC378" s="312"/>
      <c r="BD378" s="312"/>
      <c r="BE378" s="312"/>
      <c r="BF378" s="312"/>
      <c r="BG378" s="312"/>
      <c r="BH378" s="312"/>
      <c r="BI378" s="312"/>
      <c r="BJ378" s="312"/>
      <c r="BK378" s="312"/>
      <c r="BL378" s="312"/>
      <c r="BM378" s="312"/>
      <c r="BN378" s="312"/>
      <c r="BO378" s="312"/>
      <c r="BP378" s="312"/>
      <c r="BQ378" s="312"/>
      <c r="BR378" s="312"/>
      <c r="BS378" s="312"/>
      <c r="BT378" s="312"/>
      <c r="BU378" s="312"/>
      <c r="BV378" s="312"/>
      <c r="BW378" s="312"/>
      <c r="BX378" s="312"/>
      <c r="BY378" s="312"/>
    </row>
    <row r="379" spans="1:77" ht="15" customHeight="1" x14ac:dyDescent="0.2">
      <c r="A379" s="823"/>
      <c r="B379" s="823"/>
      <c r="C379" s="823"/>
      <c r="D379" s="823"/>
      <c r="E379" s="823"/>
      <c r="F379" s="823"/>
      <c r="G379" s="823"/>
      <c r="H379" s="823"/>
      <c r="I379" s="823"/>
      <c r="J379" s="823"/>
      <c r="K379" s="823"/>
      <c r="L379" s="823"/>
      <c r="M379" s="823"/>
      <c r="N379" s="823"/>
      <c r="O379" s="823"/>
      <c r="P379" s="823"/>
      <c r="Q379" s="823"/>
      <c r="R379" s="823"/>
      <c r="S379" s="823"/>
      <c r="T379" s="823"/>
      <c r="U379" s="823"/>
      <c r="V379" s="823"/>
      <c r="W379" s="823"/>
      <c r="AY379" s="390"/>
      <c r="AZ379" s="386"/>
      <c r="BA379" s="823"/>
      <c r="BB379" s="312"/>
      <c r="BC379" s="312"/>
      <c r="BD379" s="312"/>
      <c r="BE379" s="312"/>
      <c r="BF379" s="312"/>
      <c r="BG379" s="312"/>
      <c r="BH379" s="312"/>
      <c r="BI379" s="312"/>
      <c r="BJ379" s="312"/>
      <c r="BK379" s="312"/>
      <c r="BL379" s="312"/>
      <c r="BM379" s="312"/>
      <c r="BN379" s="312"/>
      <c r="BO379" s="312"/>
      <c r="BP379" s="312"/>
      <c r="BQ379" s="312"/>
      <c r="BR379" s="312"/>
      <c r="BS379" s="312"/>
      <c r="BT379" s="312"/>
      <c r="BU379" s="312"/>
      <c r="BV379" s="312"/>
      <c r="BW379" s="312"/>
      <c r="BX379" s="312"/>
      <c r="BY379" s="312"/>
    </row>
    <row r="380" spans="1:77" ht="15" customHeight="1" x14ac:dyDescent="0.2">
      <c r="A380" s="823"/>
      <c r="B380" s="823"/>
      <c r="C380" s="823"/>
      <c r="D380" s="823"/>
      <c r="E380" s="823"/>
      <c r="F380" s="823"/>
      <c r="G380" s="823"/>
      <c r="H380" s="823"/>
      <c r="I380" s="823"/>
      <c r="J380" s="823"/>
      <c r="K380" s="823"/>
      <c r="L380" s="823"/>
      <c r="M380" s="823"/>
      <c r="N380" s="823"/>
      <c r="O380" s="823"/>
      <c r="P380" s="823"/>
      <c r="Q380" s="823"/>
      <c r="R380" s="823"/>
      <c r="S380" s="823"/>
      <c r="T380" s="823"/>
      <c r="U380" s="823"/>
      <c r="V380" s="823"/>
      <c r="W380" s="823"/>
      <c r="AY380" s="390"/>
      <c r="AZ380" s="386"/>
      <c r="BA380" s="823"/>
      <c r="BB380" s="312"/>
      <c r="BC380" s="312"/>
      <c r="BD380" s="312"/>
      <c r="BE380" s="312"/>
      <c r="BF380" s="312"/>
      <c r="BG380" s="312"/>
      <c r="BH380" s="312"/>
      <c r="BI380" s="312"/>
      <c r="BJ380" s="312"/>
      <c r="BK380" s="312"/>
      <c r="BL380" s="312"/>
      <c r="BM380" s="312"/>
      <c r="BN380" s="312"/>
      <c r="BO380" s="312"/>
      <c r="BP380" s="312"/>
      <c r="BQ380" s="312"/>
      <c r="BR380" s="312"/>
      <c r="BS380" s="312"/>
      <c r="BT380" s="312"/>
      <c r="BU380" s="312"/>
      <c r="BV380" s="312"/>
      <c r="BW380" s="312"/>
      <c r="BX380" s="312"/>
      <c r="BY380" s="312"/>
    </row>
    <row r="381" spans="1:77" ht="15" customHeight="1" x14ac:dyDescent="0.2">
      <c r="A381" s="823"/>
      <c r="B381" s="823"/>
      <c r="C381" s="823"/>
      <c r="D381" s="823"/>
      <c r="E381" s="823"/>
      <c r="F381" s="823"/>
      <c r="G381" s="823"/>
      <c r="H381" s="823"/>
      <c r="I381" s="823"/>
      <c r="J381" s="823"/>
      <c r="K381" s="823"/>
      <c r="L381" s="823"/>
      <c r="M381" s="823"/>
      <c r="N381" s="823"/>
      <c r="O381" s="823"/>
      <c r="P381" s="823"/>
      <c r="Q381" s="823"/>
      <c r="R381" s="823"/>
      <c r="S381" s="823"/>
      <c r="T381" s="823"/>
      <c r="U381" s="823"/>
      <c r="V381" s="823"/>
      <c r="W381" s="823"/>
      <c r="AY381" s="390"/>
      <c r="AZ381" s="386"/>
      <c r="BA381" s="823"/>
      <c r="BB381" s="312"/>
      <c r="BC381" s="312"/>
      <c r="BD381" s="312"/>
      <c r="BE381" s="312"/>
      <c r="BF381" s="312"/>
      <c r="BG381" s="312"/>
      <c r="BH381" s="312"/>
      <c r="BI381" s="312"/>
      <c r="BJ381" s="312"/>
      <c r="BK381" s="312"/>
      <c r="BL381" s="312"/>
      <c r="BM381" s="312"/>
      <c r="BN381" s="312"/>
      <c r="BO381" s="312"/>
      <c r="BP381" s="312"/>
      <c r="BQ381" s="312"/>
      <c r="BR381" s="312"/>
      <c r="BS381" s="312"/>
      <c r="BT381" s="312"/>
      <c r="BU381" s="312"/>
      <c r="BV381" s="312"/>
      <c r="BW381" s="312"/>
      <c r="BX381" s="312"/>
      <c r="BY381" s="312"/>
    </row>
    <row r="382" spans="1:77" ht="15" customHeight="1" x14ac:dyDescent="0.2">
      <c r="A382" s="823"/>
      <c r="B382" s="823"/>
      <c r="C382" s="823"/>
      <c r="D382" s="823"/>
      <c r="E382" s="823"/>
      <c r="F382" s="823"/>
      <c r="G382" s="823"/>
      <c r="H382" s="823"/>
      <c r="I382" s="823"/>
      <c r="J382" s="823"/>
      <c r="K382" s="823"/>
      <c r="L382" s="823"/>
      <c r="M382" s="823"/>
      <c r="N382" s="823"/>
      <c r="O382" s="823"/>
      <c r="P382" s="823"/>
      <c r="Q382" s="823"/>
      <c r="R382" s="823"/>
      <c r="S382" s="823"/>
      <c r="T382" s="823"/>
      <c r="U382" s="823"/>
      <c r="V382" s="823"/>
      <c r="W382" s="823"/>
      <c r="AY382" s="390"/>
      <c r="AZ382" s="386"/>
      <c r="BA382" s="823"/>
      <c r="BB382" s="312"/>
      <c r="BC382" s="312"/>
      <c r="BD382" s="312"/>
      <c r="BE382" s="312"/>
      <c r="BF382" s="312"/>
      <c r="BG382" s="312"/>
      <c r="BH382" s="312"/>
      <c r="BI382" s="312"/>
      <c r="BJ382" s="312"/>
      <c r="BK382" s="312"/>
      <c r="BL382" s="312"/>
      <c r="BM382" s="312"/>
      <c r="BN382" s="312"/>
      <c r="BO382" s="312"/>
      <c r="BP382" s="312"/>
      <c r="BQ382" s="312"/>
      <c r="BR382" s="312"/>
      <c r="BS382" s="312"/>
      <c r="BT382" s="312"/>
      <c r="BU382" s="312"/>
      <c r="BV382" s="312"/>
      <c r="BW382" s="312"/>
      <c r="BX382" s="312"/>
      <c r="BY382" s="312"/>
    </row>
    <row r="383" spans="1:77" ht="15" customHeight="1" x14ac:dyDescent="0.2">
      <c r="A383" s="823"/>
      <c r="B383" s="823"/>
      <c r="C383" s="823"/>
      <c r="D383" s="823"/>
      <c r="E383" s="823"/>
      <c r="F383" s="823"/>
      <c r="G383" s="823"/>
      <c r="H383" s="823"/>
      <c r="I383" s="823"/>
      <c r="J383" s="823"/>
      <c r="K383" s="823"/>
      <c r="L383" s="823"/>
      <c r="M383" s="823"/>
      <c r="N383" s="823"/>
      <c r="O383" s="823"/>
      <c r="P383" s="823"/>
      <c r="Q383" s="823"/>
      <c r="R383" s="823"/>
      <c r="S383" s="823"/>
      <c r="T383" s="823"/>
      <c r="U383" s="823"/>
      <c r="V383" s="823"/>
      <c r="W383" s="823"/>
      <c r="AY383" s="390"/>
      <c r="AZ383" s="386"/>
      <c r="BA383" s="823"/>
      <c r="BB383" s="312"/>
      <c r="BC383" s="312"/>
      <c r="BD383" s="312"/>
      <c r="BE383" s="312"/>
      <c r="BF383" s="312"/>
      <c r="BG383" s="312"/>
      <c r="BH383" s="312"/>
      <c r="BI383" s="312"/>
      <c r="BJ383" s="312"/>
      <c r="BK383" s="312"/>
      <c r="BL383" s="312"/>
      <c r="BM383" s="312"/>
      <c r="BN383" s="312"/>
      <c r="BO383" s="312"/>
      <c r="BP383" s="312"/>
      <c r="BQ383" s="312"/>
      <c r="BR383" s="312"/>
      <c r="BS383" s="312"/>
      <c r="BT383" s="312"/>
      <c r="BU383" s="312"/>
      <c r="BV383" s="312"/>
      <c r="BW383" s="312"/>
      <c r="BX383" s="312"/>
      <c r="BY383" s="312"/>
    </row>
    <row r="384" spans="1:77" ht="15" customHeight="1" x14ac:dyDescent="0.2">
      <c r="A384" s="823"/>
      <c r="B384" s="823"/>
      <c r="C384" s="823"/>
      <c r="D384" s="823"/>
      <c r="E384" s="823"/>
      <c r="F384" s="823"/>
      <c r="G384" s="823"/>
      <c r="H384" s="823"/>
      <c r="I384" s="823"/>
      <c r="J384" s="823"/>
      <c r="K384" s="823"/>
      <c r="L384" s="823"/>
      <c r="M384" s="823"/>
      <c r="N384" s="823"/>
      <c r="O384" s="823"/>
      <c r="P384" s="823"/>
      <c r="Q384" s="823"/>
      <c r="R384" s="823"/>
      <c r="S384" s="823"/>
      <c r="T384" s="823"/>
      <c r="U384" s="823"/>
      <c r="V384" s="823"/>
      <c r="W384" s="823"/>
      <c r="AY384" s="390"/>
      <c r="AZ384" s="386"/>
      <c r="BA384" s="823"/>
      <c r="BB384" s="312"/>
      <c r="BC384" s="312"/>
      <c r="BD384" s="312"/>
      <c r="BE384" s="312"/>
      <c r="BF384" s="312"/>
      <c r="BG384" s="312"/>
      <c r="BH384" s="312"/>
      <c r="BI384" s="312"/>
      <c r="BJ384" s="312"/>
      <c r="BK384" s="312"/>
      <c r="BL384" s="312"/>
      <c r="BM384" s="312"/>
      <c r="BN384" s="312"/>
      <c r="BO384" s="312"/>
      <c r="BP384" s="312"/>
      <c r="BQ384" s="312"/>
      <c r="BR384" s="312"/>
      <c r="BS384" s="312"/>
      <c r="BT384" s="312"/>
      <c r="BU384" s="312"/>
      <c r="BV384" s="312"/>
      <c r="BW384" s="312"/>
      <c r="BX384" s="312"/>
      <c r="BY384" s="312"/>
    </row>
    <row r="385" spans="1:77" ht="15" customHeight="1" x14ac:dyDescent="0.2">
      <c r="A385" s="823"/>
      <c r="B385" s="823"/>
      <c r="C385" s="823"/>
      <c r="D385" s="823"/>
      <c r="E385" s="823"/>
      <c r="F385" s="823"/>
      <c r="G385" s="823"/>
      <c r="H385" s="823"/>
      <c r="I385" s="823"/>
      <c r="J385" s="823"/>
      <c r="K385" s="823"/>
      <c r="L385" s="823"/>
      <c r="M385" s="823"/>
      <c r="N385" s="823"/>
      <c r="O385" s="823"/>
      <c r="P385" s="823"/>
      <c r="Q385" s="823"/>
      <c r="R385" s="823"/>
      <c r="S385" s="823"/>
      <c r="T385" s="823"/>
      <c r="U385" s="823"/>
      <c r="V385" s="823"/>
      <c r="W385" s="823"/>
      <c r="AY385" s="390"/>
      <c r="AZ385" s="386"/>
      <c r="BA385" s="823"/>
      <c r="BB385" s="312"/>
      <c r="BC385" s="312"/>
      <c r="BD385" s="312"/>
      <c r="BE385" s="312"/>
      <c r="BF385" s="312"/>
      <c r="BG385" s="312"/>
      <c r="BH385" s="312"/>
      <c r="BI385" s="312"/>
      <c r="BJ385" s="312"/>
      <c r="BK385" s="312"/>
      <c r="BL385" s="312"/>
      <c r="BM385" s="312"/>
      <c r="BN385" s="312"/>
      <c r="BO385" s="312"/>
      <c r="BP385" s="312"/>
      <c r="BQ385" s="312"/>
      <c r="BR385" s="312"/>
      <c r="BS385" s="312"/>
      <c r="BT385" s="312"/>
      <c r="BU385" s="312"/>
      <c r="BV385" s="312"/>
      <c r="BW385" s="312"/>
      <c r="BX385" s="312"/>
      <c r="BY385" s="312"/>
    </row>
    <row r="386" spans="1:77" ht="15" customHeight="1" x14ac:dyDescent="0.2">
      <c r="A386" s="823"/>
      <c r="B386" s="823"/>
      <c r="C386" s="823"/>
      <c r="D386" s="823"/>
      <c r="E386" s="823"/>
      <c r="F386" s="823"/>
      <c r="G386" s="823"/>
      <c r="H386" s="823"/>
      <c r="I386" s="823"/>
      <c r="J386" s="823"/>
      <c r="K386" s="823"/>
      <c r="L386" s="823"/>
      <c r="M386" s="823"/>
      <c r="N386" s="823"/>
      <c r="O386" s="823"/>
      <c r="P386" s="823"/>
      <c r="Q386" s="823"/>
      <c r="R386" s="823"/>
      <c r="S386" s="823"/>
      <c r="T386" s="823"/>
      <c r="U386" s="823"/>
      <c r="V386" s="823"/>
      <c r="W386" s="823"/>
      <c r="AY386" s="390"/>
      <c r="AZ386" s="386"/>
      <c r="BA386" s="823"/>
      <c r="BB386" s="312"/>
      <c r="BC386" s="312"/>
      <c r="BD386" s="312"/>
      <c r="BE386" s="312"/>
      <c r="BF386" s="312"/>
      <c r="BG386" s="312"/>
      <c r="BH386" s="312"/>
      <c r="BI386" s="312"/>
      <c r="BJ386" s="312"/>
      <c r="BK386" s="312"/>
      <c r="BL386" s="312"/>
      <c r="BM386" s="312"/>
      <c r="BN386" s="312"/>
      <c r="BO386" s="312"/>
      <c r="BP386" s="312"/>
      <c r="BQ386" s="312"/>
      <c r="BR386" s="312"/>
      <c r="BS386" s="312"/>
      <c r="BT386" s="312"/>
      <c r="BU386" s="312"/>
      <c r="BV386" s="312"/>
      <c r="BW386" s="312"/>
      <c r="BX386" s="312"/>
      <c r="BY386" s="312"/>
    </row>
    <row r="387" spans="1:77" ht="15" customHeight="1" x14ac:dyDescent="0.2">
      <c r="A387" s="823"/>
      <c r="B387" s="823"/>
      <c r="C387" s="823"/>
      <c r="D387" s="823"/>
      <c r="E387" s="823"/>
      <c r="F387" s="823"/>
      <c r="G387" s="823"/>
      <c r="H387" s="823"/>
      <c r="I387" s="823"/>
      <c r="J387" s="823"/>
      <c r="K387" s="823"/>
      <c r="L387" s="823"/>
      <c r="M387" s="823"/>
      <c r="N387" s="823"/>
      <c r="O387" s="823"/>
      <c r="P387" s="823"/>
      <c r="Q387" s="823"/>
      <c r="R387" s="823"/>
      <c r="S387" s="823"/>
      <c r="T387" s="823"/>
      <c r="U387" s="823"/>
      <c r="V387" s="823"/>
      <c r="W387" s="823"/>
      <c r="AY387" s="390"/>
      <c r="AZ387" s="386"/>
      <c r="BA387" s="823"/>
      <c r="BB387" s="312"/>
      <c r="BC387" s="312"/>
      <c r="BD387" s="312"/>
      <c r="BE387" s="312"/>
      <c r="BF387" s="312"/>
      <c r="BG387" s="312"/>
      <c r="BH387" s="312"/>
      <c r="BI387" s="312"/>
      <c r="BJ387" s="312"/>
      <c r="BK387" s="312"/>
      <c r="BL387" s="312"/>
      <c r="BM387" s="312"/>
      <c r="BN387" s="312"/>
      <c r="BO387" s="312"/>
      <c r="BP387" s="312"/>
      <c r="BQ387" s="312"/>
      <c r="BR387" s="312"/>
      <c r="BS387" s="312"/>
      <c r="BT387" s="312"/>
      <c r="BU387" s="312"/>
      <c r="BV387" s="312"/>
      <c r="BW387" s="312"/>
      <c r="BX387" s="312"/>
      <c r="BY387" s="312"/>
    </row>
    <row r="388" spans="1:77" ht="15" customHeight="1" x14ac:dyDescent="0.2">
      <c r="A388" s="823"/>
      <c r="B388" s="823"/>
      <c r="C388" s="823"/>
      <c r="D388" s="823"/>
      <c r="E388" s="823"/>
      <c r="F388" s="823"/>
      <c r="G388" s="823"/>
      <c r="H388" s="823"/>
      <c r="I388" s="823"/>
      <c r="J388" s="823"/>
      <c r="K388" s="823"/>
      <c r="L388" s="823"/>
      <c r="M388" s="823"/>
      <c r="N388" s="823"/>
      <c r="O388" s="823"/>
      <c r="P388" s="823"/>
      <c r="Q388" s="823"/>
      <c r="R388" s="823"/>
      <c r="S388" s="823"/>
      <c r="T388" s="823"/>
      <c r="U388" s="823"/>
      <c r="V388" s="823"/>
      <c r="W388" s="823"/>
      <c r="AY388" s="390"/>
      <c r="AZ388" s="386"/>
      <c r="BA388" s="823"/>
      <c r="BB388" s="312"/>
      <c r="BC388" s="312"/>
      <c r="BD388" s="312"/>
      <c r="BE388" s="312"/>
      <c r="BF388" s="312"/>
      <c r="BG388" s="312"/>
      <c r="BH388" s="312"/>
      <c r="BI388" s="312"/>
      <c r="BJ388" s="312"/>
      <c r="BK388" s="312"/>
      <c r="BL388" s="312"/>
      <c r="BM388" s="312"/>
      <c r="BN388" s="312"/>
      <c r="BO388" s="312"/>
      <c r="BP388" s="312"/>
      <c r="BQ388" s="312"/>
      <c r="BR388" s="312"/>
      <c r="BS388" s="312"/>
      <c r="BT388" s="312"/>
      <c r="BU388" s="312"/>
      <c r="BV388" s="312"/>
      <c r="BW388" s="312"/>
      <c r="BX388" s="312"/>
      <c r="BY388" s="312"/>
    </row>
    <row r="389" spans="1:77" ht="15" customHeight="1" x14ac:dyDescent="0.2">
      <c r="A389" s="823"/>
      <c r="B389" s="823"/>
      <c r="C389" s="823"/>
      <c r="D389" s="823"/>
      <c r="E389" s="823"/>
      <c r="F389" s="823"/>
      <c r="G389" s="823"/>
      <c r="H389" s="823"/>
      <c r="I389" s="823"/>
      <c r="J389" s="823"/>
      <c r="K389" s="823"/>
      <c r="L389" s="823"/>
      <c r="M389" s="823"/>
      <c r="N389" s="823"/>
      <c r="O389" s="823"/>
      <c r="P389" s="823"/>
      <c r="Q389" s="823"/>
      <c r="R389" s="823"/>
      <c r="S389" s="823"/>
      <c r="T389" s="823"/>
      <c r="U389" s="823"/>
      <c r="V389" s="823"/>
      <c r="W389" s="823"/>
      <c r="AY389" s="390"/>
      <c r="AZ389" s="386"/>
      <c r="BA389" s="823"/>
      <c r="BB389" s="312"/>
      <c r="BC389" s="312"/>
      <c r="BD389" s="312"/>
      <c r="BE389" s="312"/>
      <c r="BF389" s="312"/>
      <c r="BG389" s="312"/>
      <c r="BH389" s="312"/>
      <c r="BI389" s="312"/>
      <c r="BJ389" s="312"/>
      <c r="BK389" s="312"/>
      <c r="BL389" s="312"/>
      <c r="BM389" s="312"/>
      <c r="BN389" s="312"/>
      <c r="BO389" s="312"/>
      <c r="BP389" s="312"/>
      <c r="BQ389" s="312"/>
      <c r="BR389" s="312"/>
      <c r="BS389" s="312"/>
      <c r="BT389" s="312"/>
      <c r="BU389" s="312"/>
      <c r="BV389" s="312"/>
      <c r="BW389" s="312"/>
      <c r="BX389" s="312"/>
      <c r="BY389" s="312"/>
    </row>
    <row r="390" spans="1:77" ht="15" customHeight="1" x14ac:dyDescent="0.2">
      <c r="A390" s="823"/>
      <c r="B390" s="823"/>
      <c r="C390" s="823"/>
      <c r="D390" s="823"/>
      <c r="E390" s="823"/>
      <c r="F390" s="823"/>
      <c r="G390" s="823"/>
      <c r="H390" s="823"/>
      <c r="I390" s="823"/>
      <c r="J390" s="823"/>
      <c r="K390" s="823"/>
      <c r="L390" s="823"/>
      <c r="M390" s="823"/>
      <c r="N390" s="823"/>
      <c r="O390" s="823"/>
      <c r="P390" s="823"/>
      <c r="Q390" s="823"/>
      <c r="R390" s="823"/>
      <c r="S390" s="823"/>
      <c r="T390" s="823"/>
      <c r="U390" s="823"/>
      <c r="V390" s="823"/>
      <c r="W390" s="823"/>
      <c r="AY390" s="390"/>
      <c r="AZ390" s="386"/>
      <c r="BA390" s="823"/>
      <c r="BB390" s="312"/>
      <c r="BC390" s="312"/>
      <c r="BD390" s="312"/>
      <c r="BE390" s="312"/>
      <c r="BF390" s="312"/>
      <c r="BG390" s="312"/>
      <c r="BH390" s="312"/>
      <c r="BI390" s="312"/>
      <c r="BJ390" s="312"/>
      <c r="BK390" s="312"/>
      <c r="BL390" s="312"/>
      <c r="BM390" s="312"/>
      <c r="BN390" s="312"/>
      <c r="BO390" s="312"/>
      <c r="BP390" s="312"/>
      <c r="BQ390" s="312"/>
      <c r="BR390" s="312"/>
      <c r="BS390" s="312"/>
      <c r="BT390" s="312"/>
      <c r="BU390" s="312"/>
      <c r="BV390" s="312"/>
      <c r="BW390" s="312"/>
      <c r="BX390" s="312"/>
      <c r="BY390" s="312"/>
    </row>
    <row r="391" spans="1:77" ht="15" customHeight="1" x14ac:dyDescent="0.2">
      <c r="A391" s="823"/>
      <c r="B391" s="823"/>
      <c r="C391" s="823"/>
      <c r="D391" s="823"/>
      <c r="E391" s="823"/>
      <c r="F391" s="823"/>
      <c r="G391" s="823"/>
      <c r="H391" s="823"/>
      <c r="I391" s="823"/>
      <c r="J391" s="823"/>
      <c r="K391" s="823"/>
      <c r="L391" s="823"/>
      <c r="M391" s="823"/>
      <c r="N391" s="823"/>
      <c r="O391" s="823"/>
      <c r="P391" s="823"/>
      <c r="Q391" s="823"/>
      <c r="R391" s="823"/>
      <c r="S391" s="823"/>
      <c r="T391" s="823"/>
      <c r="U391" s="823"/>
      <c r="V391" s="823"/>
      <c r="W391" s="823"/>
      <c r="AY391" s="390"/>
      <c r="AZ391" s="386"/>
      <c r="BA391" s="823"/>
      <c r="BB391" s="312"/>
      <c r="BC391" s="312"/>
      <c r="BD391" s="312"/>
      <c r="BE391" s="312"/>
      <c r="BF391" s="312"/>
      <c r="BG391" s="312"/>
      <c r="BH391" s="312"/>
      <c r="BI391" s="312"/>
      <c r="BJ391" s="312"/>
      <c r="BK391" s="312"/>
      <c r="BL391" s="312"/>
      <c r="BM391" s="312"/>
      <c r="BN391" s="312"/>
      <c r="BO391" s="312"/>
      <c r="BP391" s="312"/>
      <c r="BQ391" s="312"/>
      <c r="BR391" s="312"/>
      <c r="BS391" s="312"/>
      <c r="BT391" s="312"/>
      <c r="BU391" s="312"/>
      <c r="BV391" s="312"/>
      <c r="BW391" s="312"/>
      <c r="BX391" s="312"/>
      <c r="BY391" s="312"/>
    </row>
    <row r="392" spans="1:77" ht="15" customHeight="1" x14ac:dyDescent="0.2">
      <c r="A392" s="823"/>
      <c r="B392" s="823"/>
      <c r="C392" s="823"/>
      <c r="D392" s="823"/>
      <c r="E392" s="823"/>
      <c r="F392" s="823"/>
      <c r="G392" s="823"/>
      <c r="H392" s="823"/>
      <c r="I392" s="823"/>
      <c r="J392" s="823"/>
      <c r="K392" s="823"/>
      <c r="L392" s="823"/>
      <c r="M392" s="823"/>
      <c r="N392" s="823"/>
      <c r="O392" s="823"/>
      <c r="P392" s="823"/>
      <c r="Q392" s="823"/>
      <c r="R392" s="823"/>
      <c r="S392" s="823"/>
      <c r="T392" s="823"/>
      <c r="U392" s="823"/>
      <c r="V392" s="823"/>
      <c r="W392" s="823"/>
      <c r="AY392" s="390"/>
      <c r="AZ392" s="386"/>
      <c r="BA392" s="823"/>
      <c r="BB392" s="312"/>
      <c r="BC392" s="312"/>
      <c r="BD392" s="312"/>
      <c r="BE392" s="312"/>
      <c r="BF392" s="312"/>
      <c r="BG392" s="312"/>
      <c r="BH392" s="312"/>
      <c r="BI392" s="312"/>
      <c r="BJ392" s="312"/>
      <c r="BK392" s="312"/>
      <c r="BL392" s="312"/>
      <c r="BM392" s="312"/>
      <c r="BN392" s="312"/>
      <c r="BO392" s="312"/>
      <c r="BP392" s="312"/>
      <c r="BQ392" s="312"/>
      <c r="BR392" s="312"/>
      <c r="BS392" s="312"/>
      <c r="BT392" s="312"/>
      <c r="BU392" s="312"/>
      <c r="BV392" s="312"/>
      <c r="BW392" s="312"/>
      <c r="BX392" s="312"/>
      <c r="BY392" s="312"/>
    </row>
    <row r="393" spans="1:77" ht="15" customHeight="1" x14ac:dyDescent="0.2">
      <c r="A393" s="823"/>
      <c r="B393" s="823"/>
      <c r="C393" s="823"/>
      <c r="D393" s="823"/>
      <c r="E393" s="823"/>
      <c r="F393" s="823"/>
      <c r="G393" s="823"/>
      <c r="H393" s="823"/>
      <c r="I393" s="823"/>
      <c r="J393" s="823"/>
      <c r="K393" s="823"/>
      <c r="L393" s="823"/>
      <c r="M393" s="823"/>
      <c r="N393" s="823"/>
      <c r="O393" s="823"/>
      <c r="P393" s="823"/>
      <c r="Q393" s="823"/>
      <c r="R393" s="823"/>
      <c r="S393" s="823"/>
      <c r="T393" s="823"/>
      <c r="U393" s="823"/>
      <c r="V393" s="823"/>
      <c r="W393" s="823"/>
      <c r="AY393" s="390"/>
      <c r="AZ393" s="386"/>
      <c r="BA393" s="823"/>
      <c r="BB393" s="312"/>
      <c r="BC393" s="312"/>
      <c r="BD393" s="312"/>
      <c r="BE393" s="312"/>
      <c r="BF393" s="312"/>
      <c r="BG393" s="312"/>
      <c r="BH393" s="312"/>
      <c r="BI393" s="312"/>
      <c r="BJ393" s="312"/>
      <c r="BK393" s="312"/>
      <c r="BL393" s="312"/>
      <c r="BM393" s="312"/>
      <c r="BN393" s="312"/>
      <c r="BO393" s="312"/>
      <c r="BP393" s="312"/>
      <c r="BQ393" s="312"/>
      <c r="BR393" s="312"/>
      <c r="BS393" s="312"/>
      <c r="BT393" s="312"/>
      <c r="BU393" s="312"/>
      <c r="BV393" s="312"/>
      <c r="BW393" s="312"/>
      <c r="BX393" s="312"/>
      <c r="BY393" s="312"/>
    </row>
    <row r="394" spans="1:77" ht="15" customHeight="1" x14ac:dyDescent="0.2">
      <c r="A394" s="823"/>
      <c r="B394" s="823"/>
      <c r="C394" s="823"/>
      <c r="D394" s="823"/>
      <c r="E394" s="823"/>
      <c r="F394" s="823"/>
      <c r="G394" s="823"/>
      <c r="H394" s="823"/>
      <c r="I394" s="823"/>
      <c r="J394" s="823"/>
      <c r="K394" s="823"/>
      <c r="L394" s="823"/>
      <c r="M394" s="823"/>
      <c r="N394" s="823"/>
      <c r="O394" s="823"/>
      <c r="P394" s="823"/>
      <c r="Q394" s="823"/>
      <c r="R394" s="823"/>
      <c r="S394" s="823"/>
      <c r="T394" s="823"/>
      <c r="U394" s="823"/>
      <c r="V394" s="823"/>
      <c r="W394" s="823"/>
      <c r="AY394" s="390"/>
      <c r="AZ394" s="386"/>
      <c r="BA394" s="823"/>
      <c r="BB394" s="312"/>
      <c r="BC394" s="312"/>
      <c r="BD394" s="312"/>
      <c r="BE394" s="312"/>
      <c r="BF394" s="312"/>
      <c r="BG394" s="312"/>
      <c r="BH394" s="312"/>
      <c r="BI394" s="312"/>
      <c r="BJ394" s="312"/>
      <c r="BK394" s="312"/>
      <c r="BL394" s="312"/>
      <c r="BM394" s="312"/>
      <c r="BN394" s="312"/>
      <c r="BO394" s="312"/>
      <c r="BP394" s="312"/>
      <c r="BQ394" s="312"/>
      <c r="BR394" s="312"/>
      <c r="BS394" s="312"/>
      <c r="BT394" s="312"/>
      <c r="BU394" s="312"/>
      <c r="BV394" s="312"/>
      <c r="BW394" s="312"/>
      <c r="BX394" s="312"/>
      <c r="BY394" s="312"/>
    </row>
    <row r="395" spans="1:77" ht="15" customHeight="1" x14ac:dyDescent="0.2">
      <c r="A395" s="823"/>
      <c r="B395" s="823"/>
      <c r="C395" s="823"/>
      <c r="D395" s="823"/>
      <c r="E395" s="823"/>
      <c r="F395" s="823"/>
      <c r="G395" s="823"/>
      <c r="H395" s="823"/>
      <c r="I395" s="823"/>
      <c r="J395" s="823"/>
      <c r="K395" s="823"/>
      <c r="L395" s="823"/>
      <c r="M395" s="823"/>
      <c r="N395" s="823"/>
      <c r="O395" s="823"/>
      <c r="P395" s="823"/>
      <c r="Q395" s="823"/>
      <c r="R395" s="823"/>
      <c r="S395" s="823"/>
      <c r="T395" s="823"/>
      <c r="U395" s="823"/>
      <c r="V395" s="823"/>
      <c r="W395" s="823"/>
      <c r="AY395" s="390"/>
      <c r="AZ395" s="386"/>
      <c r="BA395" s="823"/>
      <c r="BB395" s="312"/>
      <c r="BC395" s="312"/>
      <c r="BD395" s="312"/>
      <c r="BE395" s="312"/>
      <c r="BF395" s="312"/>
      <c r="BG395" s="312"/>
      <c r="BH395" s="312"/>
      <c r="BI395" s="312"/>
      <c r="BJ395" s="312"/>
      <c r="BK395" s="312"/>
      <c r="BL395" s="312"/>
      <c r="BM395" s="312"/>
      <c r="BN395" s="312"/>
      <c r="BO395" s="312"/>
      <c r="BP395" s="312"/>
      <c r="BQ395" s="312"/>
      <c r="BR395" s="312"/>
      <c r="BS395" s="312"/>
      <c r="BT395" s="312"/>
      <c r="BU395" s="312"/>
      <c r="BV395" s="312"/>
      <c r="BW395" s="312"/>
      <c r="BX395" s="312"/>
      <c r="BY395" s="312"/>
    </row>
    <row r="396" spans="1:77" ht="15" customHeight="1" x14ac:dyDescent="0.2">
      <c r="A396" s="823"/>
      <c r="B396" s="823"/>
      <c r="C396" s="823"/>
      <c r="D396" s="823"/>
      <c r="E396" s="823"/>
      <c r="F396" s="823"/>
      <c r="G396" s="823"/>
      <c r="H396" s="823"/>
      <c r="I396" s="823"/>
      <c r="J396" s="823"/>
      <c r="K396" s="823"/>
      <c r="L396" s="823"/>
      <c r="M396" s="823"/>
      <c r="N396" s="823"/>
      <c r="O396" s="823"/>
      <c r="P396" s="823"/>
      <c r="Q396" s="823"/>
      <c r="R396" s="823"/>
      <c r="S396" s="823"/>
      <c r="T396" s="823"/>
      <c r="U396" s="823"/>
      <c r="V396" s="823"/>
      <c r="W396" s="823"/>
      <c r="AY396" s="390"/>
      <c r="AZ396" s="386"/>
      <c r="BA396" s="823"/>
      <c r="BB396" s="312"/>
      <c r="BC396" s="312"/>
      <c r="BD396" s="312"/>
      <c r="BE396" s="312"/>
      <c r="BF396" s="312"/>
      <c r="BG396" s="312"/>
      <c r="BH396" s="312"/>
      <c r="BI396" s="312"/>
      <c r="BJ396" s="312"/>
      <c r="BK396" s="312"/>
      <c r="BL396" s="312"/>
      <c r="BM396" s="312"/>
      <c r="BN396" s="312"/>
      <c r="BO396" s="312"/>
      <c r="BP396" s="312"/>
      <c r="BQ396" s="312"/>
      <c r="BR396" s="312"/>
      <c r="BS396" s="312"/>
      <c r="BT396" s="312"/>
      <c r="BU396" s="312"/>
      <c r="BV396" s="312"/>
      <c r="BW396" s="312"/>
      <c r="BX396" s="312"/>
      <c r="BY396" s="312"/>
    </row>
    <row r="397" spans="1:77" ht="15" customHeight="1" x14ac:dyDescent="0.2">
      <c r="A397" s="823"/>
      <c r="B397" s="823"/>
      <c r="C397" s="823"/>
      <c r="D397" s="823"/>
      <c r="E397" s="823"/>
      <c r="F397" s="823"/>
      <c r="G397" s="823"/>
      <c r="H397" s="823"/>
      <c r="I397" s="823"/>
      <c r="J397" s="823"/>
      <c r="K397" s="823"/>
      <c r="L397" s="823"/>
      <c r="M397" s="823"/>
      <c r="N397" s="823"/>
      <c r="O397" s="823"/>
      <c r="P397" s="823"/>
      <c r="Q397" s="823"/>
      <c r="R397" s="823"/>
      <c r="S397" s="823"/>
      <c r="T397" s="823"/>
      <c r="U397" s="823"/>
      <c r="V397" s="823"/>
      <c r="W397" s="823"/>
      <c r="AY397" s="390"/>
      <c r="AZ397" s="386"/>
      <c r="BA397" s="823"/>
      <c r="BB397" s="312"/>
      <c r="BC397" s="312"/>
      <c r="BD397" s="312"/>
      <c r="BE397" s="312"/>
      <c r="BF397" s="312"/>
      <c r="BG397" s="312"/>
      <c r="BH397" s="312"/>
      <c r="BI397" s="312"/>
      <c r="BJ397" s="312"/>
      <c r="BK397" s="312"/>
      <c r="BL397" s="312"/>
      <c r="BM397" s="312"/>
      <c r="BN397" s="312"/>
      <c r="BO397" s="312"/>
      <c r="BP397" s="312"/>
      <c r="BQ397" s="312"/>
      <c r="BR397" s="312"/>
      <c r="BS397" s="312"/>
      <c r="BT397" s="312"/>
      <c r="BU397" s="312"/>
      <c r="BV397" s="312"/>
      <c r="BW397" s="312"/>
      <c r="BX397" s="312"/>
      <c r="BY397" s="312"/>
    </row>
    <row r="398" spans="1:77" ht="15" customHeight="1" x14ac:dyDescent="0.2">
      <c r="A398" s="823"/>
      <c r="B398" s="823"/>
      <c r="C398" s="823"/>
      <c r="D398" s="823"/>
      <c r="E398" s="823"/>
      <c r="F398" s="823"/>
      <c r="G398" s="823"/>
      <c r="H398" s="823"/>
      <c r="I398" s="823"/>
      <c r="J398" s="823"/>
      <c r="K398" s="823"/>
      <c r="L398" s="823"/>
      <c r="M398" s="823"/>
      <c r="N398" s="823"/>
      <c r="O398" s="823"/>
      <c r="P398" s="823"/>
      <c r="Q398" s="823"/>
      <c r="R398" s="823"/>
      <c r="S398" s="823"/>
      <c r="T398" s="823"/>
      <c r="U398" s="823"/>
      <c r="V398" s="823"/>
      <c r="W398" s="823"/>
      <c r="AY398" s="390"/>
      <c r="AZ398" s="386"/>
      <c r="BA398" s="823"/>
      <c r="BB398" s="312"/>
      <c r="BC398" s="312"/>
      <c r="BD398" s="312"/>
      <c r="BE398" s="312"/>
      <c r="BF398" s="312"/>
      <c r="BG398" s="312"/>
      <c r="BH398" s="312"/>
      <c r="BI398" s="312"/>
      <c r="BJ398" s="312"/>
      <c r="BK398" s="312"/>
      <c r="BL398" s="312"/>
      <c r="BM398" s="312"/>
      <c r="BN398" s="312"/>
      <c r="BO398" s="312"/>
      <c r="BP398" s="312"/>
      <c r="BQ398" s="312"/>
      <c r="BR398" s="312"/>
      <c r="BS398" s="312"/>
      <c r="BT398" s="312"/>
      <c r="BU398" s="312"/>
      <c r="BV398" s="312"/>
      <c r="BW398" s="312"/>
      <c r="BX398" s="312"/>
      <c r="BY398" s="312"/>
    </row>
    <row r="399" spans="1:77" ht="15" customHeight="1" x14ac:dyDescent="0.2">
      <c r="A399" s="823"/>
      <c r="B399" s="823"/>
      <c r="C399" s="823"/>
      <c r="D399" s="823"/>
      <c r="E399" s="823"/>
      <c r="F399" s="823"/>
      <c r="G399" s="823"/>
      <c r="H399" s="823"/>
      <c r="I399" s="823"/>
      <c r="J399" s="823"/>
      <c r="K399" s="823"/>
      <c r="L399" s="823"/>
      <c r="M399" s="823"/>
      <c r="N399" s="823"/>
      <c r="O399" s="823"/>
      <c r="P399" s="823"/>
      <c r="Q399" s="823"/>
      <c r="R399" s="823"/>
      <c r="S399" s="823"/>
      <c r="T399" s="823"/>
      <c r="U399" s="823"/>
      <c r="V399" s="823"/>
      <c r="W399" s="823"/>
      <c r="AY399" s="390"/>
      <c r="AZ399" s="386"/>
      <c r="BA399" s="823"/>
      <c r="BB399" s="312"/>
      <c r="BC399" s="312"/>
      <c r="BD399" s="312"/>
      <c r="BE399" s="312"/>
      <c r="BF399" s="312"/>
      <c r="BG399" s="312"/>
      <c r="BH399" s="312"/>
      <c r="BI399" s="312"/>
      <c r="BJ399" s="312"/>
      <c r="BK399" s="312"/>
      <c r="BL399" s="312"/>
      <c r="BM399" s="312"/>
      <c r="BN399" s="312"/>
      <c r="BO399" s="312"/>
      <c r="BP399" s="312"/>
      <c r="BQ399" s="312"/>
      <c r="BR399" s="312"/>
      <c r="BS399" s="312"/>
      <c r="BT399" s="312"/>
      <c r="BU399" s="312"/>
      <c r="BV399" s="312"/>
      <c r="BW399" s="312"/>
      <c r="BX399" s="312"/>
      <c r="BY399" s="312"/>
    </row>
    <row r="400" spans="1:77" ht="15" customHeight="1" x14ac:dyDescent="0.2">
      <c r="A400" s="823"/>
      <c r="B400" s="823"/>
      <c r="C400" s="823"/>
      <c r="D400" s="823"/>
      <c r="E400" s="823"/>
      <c r="F400" s="823"/>
      <c r="G400" s="823"/>
      <c r="H400" s="823"/>
      <c r="I400" s="823"/>
      <c r="J400" s="823"/>
      <c r="K400" s="823"/>
      <c r="L400" s="823"/>
      <c r="M400" s="823"/>
      <c r="N400" s="823"/>
      <c r="O400" s="823"/>
      <c r="P400" s="823"/>
      <c r="Q400" s="823"/>
      <c r="R400" s="823"/>
      <c r="S400" s="823"/>
      <c r="T400" s="823"/>
      <c r="U400" s="823"/>
      <c r="V400" s="823"/>
      <c r="W400" s="823"/>
      <c r="AY400" s="390"/>
      <c r="AZ400" s="386"/>
      <c r="BA400" s="823"/>
      <c r="BB400" s="312"/>
      <c r="BC400" s="312"/>
      <c r="BD400" s="312"/>
      <c r="BE400" s="312"/>
      <c r="BF400" s="312"/>
      <c r="BG400" s="312"/>
      <c r="BH400" s="312"/>
      <c r="BI400" s="312"/>
      <c r="BJ400" s="312"/>
      <c r="BK400" s="312"/>
      <c r="BL400" s="312"/>
      <c r="BM400" s="312"/>
      <c r="BN400" s="312"/>
      <c r="BO400" s="312"/>
      <c r="BP400" s="312"/>
      <c r="BQ400" s="312"/>
      <c r="BR400" s="312"/>
      <c r="BS400" s="312"/>
      <c r="BT400" s="312"/>
      <c r="BU400" s="312"/>
      <c r="BV400" s="312"/>
      <c r="BW400" s="312"/>
      <c r="BX400" s="312"/>
      <c r="BY400" s="312"/>
    </row>
    <row r="401" spans="1:77" ht="15" customHeight="1" x14ac:dyDescent="0.2">
      <c r="A401" s="823"/>
      <c r="B401" s="823"/>
      <c r="C401" s="823"/>
      <c r="D401" s="823"/>
      <c r="E401" s="823"/>
      <c r="F401" s="823"/>
      <c r="G401" s="823"/>
      <c r="H401" s="823"/>
      <c r="I401" s="823"/>
      <c r="J401" s="823"/>
      <c r="K401" s="823"/>
      <c r="L401" s="823"/>
      <c r="M401" s="823"/>
      <c r="N401" s="823"/>
      <c r="O401" s="823"/>
      <c r="P401" s="823"/>
      <c r="Q401" s="823"/>
      <c r="R401" s="823"/>
      <c r="S401" s="823"/>
      <c r="T401" s="823"/>
      <c r="U401" s="823"/>
      <c r="V401" s="823"/>
      <c r="W401" s="823"/>
      <c r="AY401" s="390"/>
      <c r="AZ401" s="386"/>
      <c r="BA401" s="823"/>
      <c r="BB401" s="312"/>
      <c r="BC401" s="312"/>
      <c r="BD401" s="312"/>
      <c r="BE401" s="312"/>
      <c r="BF401" s="312"/>
      <c r="BG401" s="312"/>
      <c r="BH401" s="312"/>
      <c r="BI401" s="312"/>
      <c r="BJ401" s="312"/>
      <c r="BK401" s="312"/>
      <c r="BL401" s="312"/>
      <c r="BM401" s="312"/>
      <c r="BN401" s="312"/>
      <c r="BO401" s="312"/>
      <c r="BP401" s="312"/>
      <c r="BQ401" s="312"/>
      <c r="BR401" s="312"/>
      <c r="BS401" s="312"/>
      <c r="BT401" s="312"/>
      <c r="BU401" s="312"/>
      <c r="BV401" s="312"/>
      <c r="BW401" s="312"/>
      <c r="BX401" s="312"/>
      <c r="BY401" s="312"/>
    </row>
    <row r="402" spans="1:77" ht="15" customHeight="1" x14ac:dyDescent="0.2">
      <c r="A402" s="823"/>
      <c r="B402" s="823"/>
      <c r="C402" s="823"/>
      <c r="D402" s="823"/>
      <c r="E402" s="823"/>
      <c r="F402" s="823"/>
      <c r="G402" s="823"/>
      <c r="H402" s="823"/>
      <c r="I402" s="823"/>
      <c r="J402" s="823"/>
      <c r="K402" s="823"/>
      <c r="L402" s="823"/>
      <c r="M402" s="823"/>
      <c r="N402" s="823"/>
      <c r="O402" s="823"/>
      <c r="P402" s="823"/>
      <c r="Q402" s="823"/>
      <c r="R402" s="823"/>
      <c r="S402" s="823"/>
      <c r="T402" s="823"/>
      <c r="U402" s="823"/>
      <c r="V402" s="823"/>
      <c r="W402" s="823"/>
      <c r="AY402" s="390"/>
      <c r="AZ402" s="386"/>
      <c r="BA402" s="823"/>
      <c r="BB402" s="312"/>
      <c r="BC402" s="312"/>
      <c r="BD402" s="312"/>
      <c r="BE402" s="312"/>
      <c r="BF402" s="312"/>
      <c r="BG402" s="312"/>
      <c r="BH402" s="312"/>
      <c r="BI402" s="312"/>
      <c r="BJ402" s="312"/>
      <c r="BK402" s="312"/>
      <c r="BL402" s="312"/>
      <c r="BM402" s="312"/>
      <c r="BN402" s="312"/>
      <c r="BO402" s="312"/>
      <c r="BP402" s="312"/>
      <c r="BQ402" s="312"/>
      <c r="BR402" s="312"/>
      <c r="BS402" s="312"/>
      <c r="BT402" s="312"/>
      <c r="BU402" s="312"/>
      <c r="BV402" s="312"/>
      <c r="BW402" s="312"/>
      <c r="BX402" s="312"/>
      <c r="BY402" s="312"/>
    </row>
    <row r="403" spans="1:77" ht="15" customHeight="1" x14ac:dyDescent="0.2">
      <c r="A403" s="823"/>
      <c r="B403" s="823"/>
      <c r="C403" s="823"/>
      <c r="D403" s="823"/>
      <c r="E403" s="823"/>
      <c r="F403" s="823"/>
      <c r="G403" s="823"/>
      <c r="H403" s="823"/>
      <c r="I403" s="823"/>
      <c r="J403" s="823"/>
      <c r="K403" s="823"/>
      <c r="L403" s="823"/>
      <c r="M403" s="823"/>
      <c r="N403" s="823"/>
      <c r="O403" s="823"/>
      <c r="P403" s="823"/>
      <c r="Q403" s="823"/>
      <c r="R403" s="823"/>
      <c r="S403" s="823"/>
      <c r="T403" s="823"/>
      <c r="U403" s="823"/>
      <c r="V403" s="823"/>
      <c r="W403" s="823"/>
      <c r="AY403" s="390"/>
      <c r="AZ403" s="386"/>
      <c r="BA403" s="823"/>
      <c r="BB403" s="312"/>
      <c r="BC403" s="312"/>
      <c r="BD403" s="312"/>
      <c r="BE403" s="312"/>
      <c r="BF403" s="312"/>
      <c r="BG403" s="312"/>
      <c r="BH403" s="312"/>
      <c r="BI403" s="312"/>
      <c r="BJ403" s="312"/>
      <c r="BK403" s="312"/>
      <c r="BL403" s="312"/>
      <c r="BM403" s="312"/>
      <c r="BN403" s="312"/>
      <c r="BO403" s="312"/>
      <c r="BP403" s="312"/>
      <c r="BQ403" s="312"/>
      <c r="BR403" s="312"/>
      <c r="BS403" s="312"/>
      <c r="BT403" s="312"/>
      <c r="BU403" s="312"/>
      <c r="BV403" s="312"/>
      <c r="BW403" s="312"/>
      <c r="BX403" s="312"/>
      <c r="BY403" s="312"/>
    </row>
    <row r="404" spans="1:77" ht="15" customHeight="1" x14ac:dyDescent="0.2">
      <c r="A404" s="823"/>
      <c r="B404" s="823"/>
      <c r="C404" s="823"/>
      <c r="D404" s="823"/>
      <c r="E404" s="823"/>
      <c r="F404" s="823"/>
      <c r="G404" s="823"/>
      <c r="H404" s="823"/>
      <c r="I404" s="823"/>
      <c r="J404" s="823"/>
      <c r="K404" s="823"/>
      <c r="L404" s="823"/>
      <c r="M404" s="823"/>
      <c r="N404" s="823"/>
      <c r="O404" s="823"/>
      <c r="P404" s="823"/>
      <c r="Q404" s="823"/>
      <c r="R404" s="823"/>
      <c r="S404" s="823"/>
      <c r="T404" s="823"/>
      <c r="U404" s="823"/>
      <c r="V404" s="823"/>
      <c r="W404" s="823"/>
      <c r="AY404" s="390"/>
      <c r="AZ404" s="386"/>
      <c r="BA404" s="823"/>
      <c r="BB404" s="312"/>
      <c r="BC404" s="312"/>
      <c r="BD404" s="312"/>
      <c r="BE404" s="312"/>
      <c r="BF404" s="312"/>
      <c r="BG404" s="312"/>
      <c r="BH404" s="312"/>
      <c r="BI404" s="312"/>
      <c r="BJ404" s="312"/>
      <c r="BK404" s="312"/>
      <c r="BL404" s="312"/>
      <c r="BM404" s="312"/>
      <c r="BN404" s="312"/>
      <c r="BO404" s="312"/>
      <c r="BP404" s="312"/>
      <c r="BQ404" s="312"/>
      <c r="BR404" s="312"/>
      <c r="BS404" s="312"/>
      <c r="BT404" s="312"/>
      <c r="BU404" s="312"/>
      <c r="BV404" s="312"/>
      <c r="BW404" s="312"/>
      <c r="BX404" s="312"/>
      <c r="BY404" s="312"/>
    </row>
    <row r="405" spans="1:77" ht="15" customHeight="1" x14ac:dyDescent="0.2">
      <c r="A405" s="823"/>
      <c r="B405" s="823"/>
      <c r="C405" s="823"/>
      <c r="D405" s="823"/>
      <c r="E405" s="823"/>
      <c r="F405" s="823"/>
      <c r="G405" s="823"/>
      <c r="H405" s="823"/>
      <c r="I405" s="823"/>
      <c r="J405" s="823"/>
      <c r="K405" s="823"/>
      <c r="L405" s="823"/>
      <c r="M405" s="823"/>
      <c r="N405" s="823"/>
      <c r="O405" s="823"/>
      <c r="P405" s="823"/>
      <c r="Q405" s="823"/>
      <c r="R405" s="823"/>
      <c r="S405" s="823"/>
      <c r="T405" s="823"/>
      <c r="U405" s="823"/>
      <c r="V405" s="823"/>
      <c r="W405" s="823"/>
      <c r="AY405" s="390"/>
      <c r="AZ405" s="386"/>
      <c r="BA405" s="823"/>
      <c r="BB405" s="312"/>
      <c r="BC405" s="312"/>
      <c r="BD405" s="312"/>
      <c r="BE405" s="312"/>
      <c r="BF405" s="312"/>
      <c r="BG405" s="312"/>
      <c r="BH405" s="312"/>
      <c r="BI405" s="312"/>
      <c r="BJ405" s="312"/>
      <c r="BK405" s="312"/>
      <c r="BL405" s="312"/>
      <c r="BM405" s="312"/>
      <c r="BN405" s="312"/>
      <c r="BO405" s="312"/>
      <c r="BP405" s="312"/>
      <c r="BQ405" s="312"/>
      <c r="BR405" s="312"/>
      <c r="BS405" s="312"/>
      <c r="BT405" s="312"/>
      <c r="BU405" s="312"/>
      <c r="BV405" s="312"/>
      <c r="BW405" s="312"/>
      <c r="BX405" s="312"/>
      <c r="BY405" s="312"/>
    </row>
    <row r="406" spans="1:77" ht="15" customHeight="1" x14ac:dyDescent="0.2">
      <c r="A406" s="823"/>
      <c r="B406" s="823"/>
      <c r="C406" s="823"/>
      <c r="D406" s="823"/>
      <c r="E406" s="823"/>
      <c r="F406" s="823"/>
      <c r="G406" s="823"/>
      <c r="H406" s="823"/>
      <c r="I406" s="823"/>
      <c r="J406" s="823"/>
      <c r="K406" s="823"/>
      <c r="L406" s="823"/>
      <c r="M406" s="823"/>
      <c r="N406" s="823"/>
      <c r="O406" s="823"/>
      <c r="P406" s="823"/>
      <c r="Q406" s="823"/>
      <c r="R406" s="823"/>
      <c r="S406" s="823"/>
      <c r="T406" s="823"/>
      <c r="U406" s="823"/>
      <c r="V406" s="823"/>
      <c r="W406" s="823"/>
      <c r="AY406" s="390"/>
      <c r="AZ406" s="386"/>
      <c r="BA406" s="823"/>
      <c r="BB406" s="312"/>
      <c r="BC406" s="312"/>
      <c r="BD406" s="312"/>
      <c r="BE406" s="312"/>
      <c r="BF406" s="312"/>
      <c r="BG406" s="312"/>
      <c r="BH406" s="312"/>
      <c r="BI406" s="312"/>
      <c r="BJ406" s="312"/>
      <c r="BK406" s="312"/>
      <c r="BL406" s="312"/>
      <c r="BM406" s="312"/>
      <c r="BN406" s="312"/>
      <c r="BO406" s="312"/>
      <c r="BP406" s="312"/>
      <c r="BQ406" s="312"/>
      <c r="BR406" s="312"/>
      <c r="BS406" s="312"/>
      <c r="BT406" s="312"/>
      <c r="BU406" s="312"/>
      <c r="BV406" s="312"/>
      <c r="BW406" s="312"/>
      <c r="BX406" s="312"/>
      <c r="BY406" s="312"/>
    </row>
    <row r="407" spans="1:77" ht="15" customHeight="1" x14ac:dyDescent="0.2">
      <c r="A407" s="823"/>
      <c r="B407" s="823"/>
      <c r="C407" s="823"/>
      <c r="D407" s="823"/>
      <c r="E407" s="823"/>
      <c r="F407" s="823"/>
      <c r="G407" s="823"/>
      <c r="H407" s="823"/>
      <c r="I407" s="823"/>
      <c r="J407" s="823"/>
      <c r="K407" s="823"/>
      <c r="L407" s="823"/>
      <c r="M407" s="823"/>
      <c r="N407" s="823"/>
      <c r="O407" s="823"/>
      <c r="P407" s="823"/>
      <c r="Q407" s="823"/>
      <c r="R407" s="823"/>
      <c r="S407" s="823"/>
      <c r="T407" s="823"/>
      <c r="U407" s="823"/>
      <c r="V407" s="823"/>
      <c r="W407" s="823"/>
      <c r="AY407" s="390"/>
      <c r="AZ407" s="386"/>
      <c r="BA407" s="823"/>
      <c r="BB407" s="312"/>
      <c r="BC407" s="312"/>
      <c r="BD407" s="312"/>
      <c r="BE407" s="312"/>
      <c r="BF407" s="312"/>
      <c r="BG407" s="312"/>
      <c r="BH407" s="312"/>
      <c r="BI407" s="312"/>
      <c r="BJ407" s="312"/>
      <c r="BK407" s="312"/>
      <c r="BL407" s="312"/>
      <c r="BM407" s="312"/>
      <c r="BN407" s="312"/>
      <c r="BO407" s="312"/>
      <c r="BP407" s="312"/>
      <c r="BQ407" s="312"/>
      <c r="BR407" s="312"/>
      <c r="BS407" s="312"/>
      <c r="BT407" s="312"/>
      <c r="BU407" s="312"/>
      <c r="BV407" s="312"/>
      <c r="BW407" s="312"/>
      <c r="BX407" s="312"/>
      <c r="BY407" s="312"/>
    </row>
    <row r="408" spans="1:77" ht="15" customHeight="1" x14ac:dyDescent="0.2">
      <c r="A408" s="823"/>
      <c r="B408" s="823"/>
      <c r="C408" s="823"/>
      <c r="D408" s="823"/>
      <c r="E408" s="823"/>
      <c r="F408" s="823"/>
      <c r="G408" s="823"/>
      <c r="H408" s="823"/>
      <c r="I408" s="823"/>
      <c r="J408" s="823"/>
      <c r="K408" s="823"/>
      <c r="L408" s="823"/>
      <c r="M408" s="823"/>
      <c r="N408" s="823"/>
      <c r="O408" s="823"/>
      <c r="P408" s="823"/>
      <c r="Q408" s="823"/>
      <c r="R408" s="823"/>
      <c r="S408" s="823"/>
      <c r="T408" s="823"/>
      <c r="U408" s="823"/>
      <c r="V408" s="823"/>
      <c r="W408" s="823"/>
      <c r="AY408" s="390"/>
      <c r="AZ408" s="386"/>
      <c r="BA408" s="823"/>
      <c r="BB408" s="312"/>
      <c r="BC408" s="312"/>
      <c r="BD408" s="312"/>
      <c r="BE408" s="312"/>
      <c r="BF408" s="312"/>
      <c r="BG408" s="312"/>
      <c r="BH408" s="312"/>
      <c r="BI408" s="312"/>
      <c r="BJ408" s="312"/>
      <c r="BK408" s="312"/>
      <c r="BL408" s="312"/>
      <c r="BM408" s="312"/>
      <c r="BN408" s="312"/>
      <c r="BO408" s="312"/>
      <c r="BP408" s="312"/>
      <c r="BQ408" s="312"/>
      <c r="BR408" s="312"/>
      <c r="BS408" s="312"/>
      <c r="BT408" s="312"/>
      <c r="BU408" s="312"/>
      <c r="BV408" s="312"/>
      <c r="BW408" s="312"/>
      <c r="BX408" s="312"/>
      <c r="BY408" s="312"/>
    </row>
    <row r="409" spans="1:77" ht="15" customHeight="1" x14ac:dyDescent="0.2">
      <c r="A409" s="823"/>
      <c r="B409" s="823"/>
      <c r="C409" s="823"/>
      <c r="D409" s="823"/>
      <c r="E409" s="823"/>
      <c r="F409" s="823"/>
      <c r="G409" s="823"/>
      <c r="H409" s="823"/>
      <c r="I409" s="823"/>
      <c r="J409" s="823"/>
      <c r="K409" s="823"/>
      <c r="L409" s="823"/>
      <c r="M409" s="823"/>
      <c r="N409" s="823"/>
      <c r="O409" s="823"/>
      <c r="P409" s="823"/>
      <c r="Q409" s="823"/>
      <c r="R409" s="823"/>
      <c r="S409" s="823"/>
      <c r="T409" s="823"/>
      <c r="U409" s="823"/>
      <c r="V409" s="823"/>
      <c r="W409" s="823"/>
      <c r="AY409" s="390"/>
      <c r="AZ409" s="386"/>
      <c r="BA409" s="823"/>
      <c r="BB409" s="312"/>
      <c r="BC409" s="312"/>
      <c r="BD409" s="312"/>
      <c r="BE409" s="312"/>
      <c r="BF409" s="312"/>
      <c r="BG409" s="312"/>
      <c r="BH409" s="312"/>
      <c r="BI409" s="312"/>
      <c r="BJ409" s="312"/>
      <c r="BK409" s="312"/>
      <c r="BL409" s="312"/>
      <c r="BM409" s="312"/>
      <c r="BN409" s="312"/>
      <c r="BO409" s="312"/>
      <c r="BP409" s="312"/>
      <c r="BQ409" s="312"/>
      <c r="BR409" s="312"/>
      <c r="BS409" s="312"/>
      <c r="BT409" s="312"/>
      <c r="BU409" s="312"/>
      <c r="BV409" s="312"/>
      <c r="BW409" s="312"/>
      <c r="BX409" s="312"/>
      <c r="BY409" s="312"/>
    </row>
    <row r="410" spans="1:77" ht="15" customHeight="1" x14ac:dyDescent="0.2">
      <c r="A410" s="823"/>
      <c r="B410" s="823"/>
      <c r="C410" s="823"/>
      <c r="D410" s="823"/>
      <c r="E410" s="823"/>
      <c r="F410" s="823"/>
      <c r="G410" s="823"/>
      <c r="H410" s="823"/>
      <c r="I410" s="823"/>
      <c r="J410" s="823"/>
      <c r="K410" s="823"/>
      <c r="L410" s="823"/>
      <c r="M410" s="823"/>
      <c r="N410" s="823"/>
      <c r="O410" s="823"/>
      <c r="P410" s="823"/>
      <c r="Q410" s="823"/>
      <c r="R410" s="823"/>
      <c r="S410" s="823"/>
      <c r="T410" s="823"/>
      <c r="U410" s="823"/>
      <c r="V410" s="823"/>
      <c r="W410" s="823"/>
      <c r="AY410" s="390"/>
      <c r="AZ410" s="386"/>
      <c r="BA410" s="823"/>
      <c r="BB410" s="312"/>
      <c r="BC410" s="312"/>
      <c r="BD410" s="312"/>
      <c r="BE410" s="312"/>
      <c r="BF410" s="312"/>
      <c r="BG410" s="312"/>
      <c r="BH410" s="312"/>
      <c r="BI410" s="312"/>
      <c r="BJ410" s="312"/>
      <c r="BK410" s="312"/>
      <c r="BL410" s="312"/>
      <c r="BM410" s="312"/>
      <c r="BN410" s="312"/>
      <c r="BO410" s="312"/>
      <c r="BP410" s="312"/>
      <c r="BQ410" s="312"/>
      <c r="BR410" s="312"/>
      <c r="BS410" s="312"/>
      <c r="BT410" s="312"/>
      <c r="BU410" s="312"/>
      <c r="BV410" s="312"/>
      <c r="BW410" s="312"/>
      <c r="BX410" s="312"/>
      <c r="BY410" s="312"/>
    </row>
    <row r="411" spans="1:77" ht="15" customHeight="1" x14ac:dyDescent="0.2">
      <c r="A411" s="823"/>
      <c r="B411" s="823"/>
      <c r="C411" s="823"/>
      <c r="D411" s="823"/>
      <c r="E411" s="823"/>
      <c r="F411" s="823"/>
      <c r="G411" s="823"/>
      <c r="H411" s="823"/>
      <c r="I411" s="823"/>
      <c r="J411" s="823"/>
      <c r="K411" s="823"/>
      <c r="L411" s="823"/>
      <c r="M411" s="823"/>
      <c r="N411" s="823"/>
      <c r="O411" s="823"/>
      <c r="P411" s="823"/>
      <c r="Q411" s="823"/>
      <c r="R411" s="823"/>
      <c r="S411" s="823"/>
      <c r="T411" s="823"/>
      <c r="U411" s="823"/>
      <c r="V411" s="823"/>
      <c r="W411" s="823"/>
      <c r="AY411" s="390"/>
      <c r="AZ411" s="386"/>
      <c r="BA411" s="823"/>
      <c r="BB411" s="312"/>
      <c r="BC411" s="312"/>
      <c r="BD411" s="312"/>
      <c r="BE411" s="312"/>
      <c r="BF411" s="312"/>
      <c r="BG411" s="312"/>
      <c r="BH411" s="312"/>
      <c r="BI411" s="312"/>
      <c r="BJ411" s="312"/>
      <c r="BK411" s="312"/>
      <c r="BL411" s="312"/>
      <c r="BM411" s="312"/>
      <c r="BN411" s="312"/>
      <c r="BO411" s="312"/>
      <c r="BP411" s="312"/>
      <c r="BQ411" s="312"/>
      <c r="BR411" s="312"/>
      <c r="BS411" s="312"/>
      <c r="BT411" s="312"/>
      <c r="BU411" s="312"/>
      <c r="BV411" s="312"/>
      <c r="BW411" s="312"/>
      <c r="BX411" s="312"/>
      <c r="BY411" s="312"/>
    </row>
    <row r="412" spans="1:77" ht="15" customHeight="1" x14ac:dyDescent="0.2">
      <c r="A412" s="823"/>
      <c r="B412" s="823"/>
      <c r="C412" s="823"/>
      <c r="D412" s="823"/>
      <c r="E412" s="823"/>
      <c r="F412" s="823"/>
      <c r="G412" s="823"/>
      <c r="H412" s="823"/>
      <c r="I412" s="823"/>
      <c r="J412" s="823"/>
      <c r="K412" s="823"/>
      <c r="L412" s="823"/>
      <c r="M412" s="823"/>
      <c r="N412" s="823"/>
      <c r="O412" s="823"/>
      <c r="P412" s="823"/>
      <c r="Q412" s="823"/>
      <c r="R412" s="823"/>
      <c r="S412" s="823"/>
      <c r="T412" s="823"/>
      <c r="U412" s="823"/>
      <c r="V412" s="823"/>
      <c r="W412" s="823"/>
      <c r="AY412" s="390"/>
      <c r="AZ412" s="386"/>
      <c r="BA412" s="823"/>
      <c r="BB412" s="312"/>
      <c r="BC412" s="312"/>
      <c r="BD412" s="312"/>
      <c r="BE412" s="312"/>
      <c r="BF412" s="312"/>
      <c r="BG412" s="312"/>
      <c r="BH412" s="312"/>
      <c r="BI412" s="312"/>
      <c r="BJ412" s="312"/>
      <c r="BK412" s="312"/>
      <c r="BL412" s="312"/>
      <c r="BM412" s="312"/>
      <c r="BN412" s="312"/>
      <c r="BO412" s="312"/>
      <c r="BP412" s="312"/>
      <c r="BQ412" s="312"/>
      <c r="BR412" s="312"/>
      <c r="BS412" s="312"/>
      <c r="BT412" s="312"/>
      <c r="BU412" s="312"/>
      <c r="BV412" s="312"/>
      <c r="BW412" s="312"/>
      <c r="BX412" s="312"/>
      <c r="BY412" s="312"/>
    </row>
    <row r="413" spans="1:77" ht="15" customHeight="1" x14ac:dyDescent="0.2">
      <c r="A413" s="823"/>
      <c r="B413" s="823"/>
      <c r="C413" s="823"/>
      <c r="D413" s="823"/>
      <c r="E413" s="823"/>
      <c r="F413" s="823"/>
      <c r="G413" s="823"/>
      <c r="H413" s="823"/>
      <c r="I413" s="823"/>
      <c r="J413" s="823"/>
      <c r="K413" s="823"/>
      <c r="L413" s="823"/>
      <c r="M413" s="823"/>
      <c r="N413" s="823"/>
      <c r="O413" s="823"/>
      <c r="P413" s="823"/>
      <c r="Q413" s="823"/>
      <c r="R413" s="823"/>
      <c r="S413" s="823"/>
      <c r="T413" s="823"/>
      <c r="U413" s="823"/>
      <c r="V413" s="823"/>
      <c r="W413" s="823"/>
      <c r="AY413" s="390"/>
      <c r="AZ413" s="386"/>
      <c r="BA413" s="823"/>
      <c r="BB413" s="312"/>
      <c r="BC413" s="312"/>
      <c r="BD413" s="312"/>
      <c r="BE413" s="312"/>
      <c r="BF413" s="312"/>
      <c r="BG413" s="312"/>
      <c r="BH413" s="312"/>
      <c r="BI413" s="312"/>
      <c r="BJ413" s="312"/>
      <c r="BK413" s="312"/>
      <c r="BL413" s="312"/>
      <c r="BM413" s="312"/>
      <c r="BN413" s="312"/>
      <c r="BO413" s="312"/>
      <c r="BP413" s="312"/>
      <c r="BQ413" s="312"/>
      <c r="BR413" s="312"/>
      <c r="BS413" s="312"/>
      <c r="BT413" s="312"/>
      <c r="BU413" s="312"/>
      <c r="BV413" s="312"/>
      <c r="BW413" s="312"/>
      <c r="BX413" s="312"/>
      <c r="BY413" s="312"/>
    </row>
    <row r="414" spans="1:77" ht="15" customHeight="1" x14ac:dyDescent="0.2">
      <c r="A414" s="823"/>
      <c r="B414" s="823"/>
      <c r="C414" s="823"/>
      <c r="D414" s="823"/>
      <c r="E414" s="823"/>
      <c r="F414" s="823"/>
      <c r="G414" s="823"/>
      <c r="H414" s="823"/>
      <c r="I414" s="823"/>
      <c r="J414" s="823"/>
      <c r="K414" s="823"/>
      <c r="L414" s="823"/>
      <c r="M414" s="823"/>
      <c r="N414" s="823"/>
      <c r="O414" s="823"/>
      <c r="P414" s="823"/>
      <c r="Q414" s="823"/>
      <c r="R414" s="823"/>
      <c r="S414" s="823"/>
      <c r="T414" s="823"/>
      <c r="U414" s="823"/>
      <c r="V414" s="823"/>
      <c r="W414" s="823"/>
      <c r="AY414" s="390"/>
      <c r="AZ414" s="386"/>
      <c r="BA414" s="823"/>
      <c r="BB414" s="312"/>
      <c r="BC414" s="312"/>
      <c r="BD414" s="312"/>
      <c r="BE414" s="312"/>
      <c r="BF414" s="312"/>
      <c r="BG414" s="312"/>
      <c r="BH414" s="312"/>
      <c r="BI414" s="312"/>
      <c r="BJ414" s="312"/>
      <c r="BK414" s="312"/>
      <c r="BL414" s="312"/>
      <c r="BM414" s="312"/>
      <c r="BN414" s="312"/>
      <c r="BO414" s="312"/>
      <c r="BP414" s="312"/>
      <c r="BQ414" s="312"/>
      <c r="BR414" s="312"/>
      <c r="BS414" s="312"/>
      <c r="BT414" s="312"/>
      <c r="BU414" s="312"/>
      <c r="BV414" s="312"/>
      <c r="BW414" s="312"/>
      <c r="BX414" s="312"/>
      <c r="BY414" s="312"/>
    </row>
    <row r="415" spans="1:77" ht="15" customHeight="1" x14ac:dyDescent="0.2">
      <c r="A415" s="823"/>
      <c r="B415" s="823"/>
      <c r="C415" s="823"/>
      <c r="D415" s="823"/>
      <c r="E415" s="823"/>
      <c r="F415" s="823"/>
      <c r="G415" s="823"/>
      <c r="H415" s="823"/>
      <c r="I415" s="823"/>
      <c r="J415" s="823"/>
      <c r="K415" s="823"/>
      <c r="L415" s="823"/>
      <c r="M415" s="823"/>
      <c r="N415" s="823"/>
      <c r="O415" s="823"/>
      <c r="P415" s="823"/>
      <c r="Q415" s="823"/>
      <c r="R415" s="823"/>
      <c r="S415" s="823"/>
      <c r="T415" s="823"/>
      <c r="U415" s="823"/>
      <c r="V415" s="823"/>
      <c r="W415" s="823"/>
      <c r="AY415" s="390"/>
      <c r="AZ415" s="386"/>
      <c r="BA415" s="823"/>
      <c r="BB415" s="312"/>
      <c r="BC415" s="312"/>
      <c r="BD415" s="312"/>
      <c r="BE415" s="312"/>
      <c r="BF415" s="312"/>
      <c r="BG415" s="312"/>
      <c r="BH415" s="312"/>
      <c r="BI415" s="312"/>
      <c r="BJ415" s="312"/>
      <c r="BK415" s="312"/>
      <c r="BL415" s="312"/>
      <c r="BM415" s="312"/>
      <c r="BN415" s="312"/>
      <c r="BO415" s="312"/>
      <c r="BP415" s="312"/>
      <c r="BQ415" s="312"/>
      <c r="BR415" s="312"/>
      <c r="BS415" s="312"/>
      <c r="BT415" s="312"/>
      <c r="BU415" s="312"/>
      <c r="BV415" s="312"/>
      <c r="BW415" s="312"/>
      <c r="BX415" s="312"/>
      <c r="BY415" s="312"/>
    </row>
    <row r="416" spans="1:77" ht="15" customHeight="1" x14ac:dyDescent="0.2">
      <c r="A416" s="823"/>
      <c r="B416" s="823"/>
      <c r="C416" s="823"/>
      <c r="D416" s="823"/>
      <c r="E416" s="823"/>
      <c r="F416" s="823"/>
      <c r="G416" s="823"/>
      <c r="H416" s="823"/>
      <c r="I416" s="823"/>
      <c r="J416" s="823"/>
      <c r="K416" s="823"/>
      <c r="L416" s="823"/>
      <c r="M416" s="823"/>
      <c r="N416" s="823"/>
      <c r="O416" s="823"/>
      <c r="P416" s="823"/>
      <c r="Q416" s="823"/>
      <c r="R416" s="823"/>
      <c r="S416" s="823"/>
      <c r="T416" s="823"/>
      <c r="U416" s="823"/>
      <c r="V416" s="823"/>
      <c r="W416" s="823"/>
      <c r="AY416" s="390"/>
      <c r="AZ416" s="386"/>
      <c r="BA416" s="823"/>
      <c r="BB416" s="312"/>
      <c r="BC416" s="312"/>
      <c r="BD416" s="312"/>
      <c r="BE416" s="312"/>
      <c r="BF416" s="312"/>
      <c r="BG416" s="312"/>
      <c r="BH416" s="312"/>
      <c r="BI416" s="312"/>
      <c r="BJ416" s="312"/>
      <c r="BK416" s="312"/>
      <c r="BL416" s="312"/>
      <c r="BM416" s="312"/>
      <c r="BN416" s="312"/>
      <c r="BO416" s="312"/>
      <c r="BP416" s="312"/>
      <c r="BQ416" s="312"/>
      <c r="BR416" s="312"/>
      <c r="BS416" s="312"/>
      <c r="BT416" s="312"/>
      <c r="BU416" s="312"/>
      <c r="BV416" s="312"/>
      <c r="BW416" s="312"/>
      <c r="BX416" s="312"/>
      <c r="BY416" s="312"/>
    </row>
    <row r="417" spans="1:81" ht="15" customHeight="1" x14ac:dyDescent="0.2">
      <c r="A417" s="823"/>
      <c r="B417" s="823"/>
      <c r="C417" s="823"/>
      <c r="D417" s="823"/>
      <c r="E417" s="823"/>
      <c r="F417" s="823"/>
      <c r="G417" s="823"/>
      <c r="H417" s="823"/>
      <c r="I417" s="823"/>
      <c r="J417" s="823"/>
      <c r="K417" s="823"/>
      <c r="L417" s="823"/>
      <c r="M417" s="823"/>
      <c r="N417" s="823"/>
      <c r="O417" s="823"/>
      <c r="P417" s="823"/>
      <c r="Q417" s="823"/>
      <c r="R417" s="823"/>
      <c r="S417" s="823"/>
      <c r="T417" s="823"/>
      <c r="U417" s="823"/>
      <c r="V417" s="823"/>
      <c r="W417" s="823"/>
      <c r="AY417" s="390"/>
      <c r="AZ417" s="386"/>
      <c r="BA417" s="823"/>
      <c r="BB417" s="312"/>
      <c r="BC417" s="312"/>
      <c r="BD417" s="312"/>
      <c r="BE417" s="312"/>
      <c r="BF417" s="312"/>
      <c r="BG417" s="312"/>
      <c r="BH417" s="312"/>
      <c r="BI417" s="312"/>
      <c r="BJ417" s="312"/>
      <c r="BK417" s="312"/>
      <c r="BL417" s="312"/>
      <c r="BM417" s="312"/>
      <c r="BN417" s="312"/>
      <c r="BO417" s="312"/>
      <c r="BP417" s="312"/>
      <c r="BQ417" s="312"/>
      <c r="BR417" s="312"/>
      <c r="BS417" s="312"/>
      <c r="BT417" s="312"/>
      <c r="BU417" s="312"/>
      <c r="BV417" s="312"/>
      <c r="BW417" s="312"/>
      <c r="BX417" s="312"/>
      <c r="BY417" s="312"/>
    </row>
    <row r="418" spans="1:81" ht="15" customHeight="1" x14ac:dyDescent="0.2">
      <c r="A418" s="823"/>
      <c r="B418" s="823"/>
      <c r="C418" s="823"/>
      <c r="D418" s="823"/>
      <c r="E418" s="823"/>
      <c r="F418" s="823"/>
      <c r="G418" s="823"/>
      <c r="H418" s="823"/>
      <c r="I418" s="823"/>
      <c r="J418" s="823"/>
      <c r="K418" s="823"/>
      <c r="L418" s="823"/>
      <c r="M418" s="823"/>
      <c r="N418" s="823"/>
      <c r="O418" s="823"/>
      <c r="P418" s="823"/>
      <c r="Q418" s="823"/>
      <c r="R418" s="823"/>
      <c r="S418" s="823"/>
      <c r="T418" s="823"/>
      <c r="U418" s="823"/>
      <c r="V418" s="823"/>
      <c r="W418" s="823"/>
      <c r="AY418" s="390"/>
      <c r="AZ418" s="386"/>
      <c r="BA418" s="823"/>
      <c r="BB418" s="312"/>
      <c r="BC418" s="312"/>
      <c r="BD418" s="312"/>
      <c r="BE418" s="312"/>
      <c r="BF418" s="312"/>
      <c r="BG418" s="312"/>
      <c r="BH418" s="312"/>
      <c r="BI418" s="312"/>
      <c r="BJ418" s="312"/>
      <c r="BK418" s="312"/>
      <c r="BL418" s="312"/>
      <c r="BM418" s="312"/>
      <c r="BN418" s="312"/>
      <c r="BO418" s="312"/>
      <c r="BP418" s="312"/>
      <c r="BQ418" s="312"/>
      <c r="BR418" s="312"/>
      <c r="BS418" s="312"/>
      <c r="BT418" s="312"/>
      <c r="BU418" s="312"/>
      <c r="BV418" s="312"/>
      <c r="BW418" s="312"/>
      <c r="BX418" s="312"/>
      <c r="BY418" s="312"/>
    </row>
    <row r="419" spans="1:81" ht="15" customHeight="1" x14ac:dyDescent="0.2">
      <c r="A419" s="823"/>
      <c r="B419" s="823"/>
      <c r="C419" s="823"/>
      <c r="D419" s="823"/>
      <c r="E419" s="823"/>
      <c r="F419" s="823"/>
      <c r="G419" s="823"/>
      <c r="H419" s="823"/>
      <c r="I419" s="823"/>
      <c r="J419" s="823"/>
      <c r="K419" s="823"/>
      <c r="L419" s="823"/>
      <c r="M419" s="823"/>
      <c r="N419" s="823"/>
      <c r="O419" s="823"/>
      <c r="P419" s="823"/>
      <c r="Q419" s="823"/>
      <c r="R419" s="823"/>
      <c r="S419" s="823"/>
      <c r="T419" s="823"/>
      <c r="U419" s="823"/>
      <c r="V419" s="823"/>
      <c r="W419" s="823"/>
      <c r="AY419" s="390"/>
      <c r="AZ419" s="386"/>
    </row>
    <row r="420" spans="1:81" ht="15" customHeight="1" x14ac:dyDescent="0.2">
      <c r="A420" s="823"/>
      <c r="B420" s="823"/>
      <c r="C420" s="823"/>
      <c r="D420" s="823"/>
      <c r="E420" s="823"/>
      <c r="F420" s="823"/>
      <c r="G420" s="823"/>
      <c r="H420" s="823"/>
      <c r="I420" s="823"/>
      <c r="J420" s="823"/>
      <c r="K420" s="823"/>
      <c r="L420" s="823"/>
      <c r="M420" s="823"/>
      <c r="N420" s="823"/>
      <c r="O420" s="823"/>
      <c r="P420" s="823"/>
      <c r="Q420" s="823"/>
      <c r="R420" s="823"/>
      <c r="S420" s="823"/>
      <c r="T420" s="823"/>
      <c r="U420" s="823"/>
      <c r="V420" s="823"/>
      <c r="W420" s="823"/>
      <c r="AY420" s="390"/>
      <c r="AZ420" s="386"/>
    </row>
    <row r="421" spans="1:81" ht="15" customHeight="1" x14ac:dyDescent="0.2">
      <c r="A421" s="823"/>
      <c r="B421" s="823"/>
      <c r="C421" s="823"/>
      <c r="D421" s="823"/>
      <c r="E421" s="823"/>
      <c r="F421" s="823"/>
      <c r="G421" s="823"/>
      <c r="H421" s="823"/>
      <c r="I421" s="823"/>
      <c r="J421" s="823"/>
      <c r="K421" s="823"/>
      <c r="L421" s="823"/>
      <c r="M421" s="823"/>
      <c r="N421" s="823"/>
      <c r="O421" s="823"/>
      <c r="P421" s="823"/>
      <c r="Q421" s="823"/>
      <c r="R421" s="823"/>
      <c r="S421" s="823"/>
      <c r="T421" s="823"/>
      <c r="U421" s="823"/>
      <c r="V421" s="823"/>
      <c r="W421" s="823"/>
      <c r="AY421" s="390"/>
      <c r="AZ421" s="386"/>
    </row>
    <row r="422" spans="1:81" ht="15" customHeight="1" x14ac:dyDescent="0.2">
      <c r="A422" s="823"/>
      <c r="B422" s="823"/>
      <c r="C422" s="823"/>
      <c r="D422" s="823"/>
      <c r="E422" s="823"/>
      <c r="F422" s="823"/>
      <c r="G422" s="823"/>
      <c r="H422" s="823"/>
      <c r="I422" s="823"/>
      <c r="J422" s="823"/>
      <c r="K422" s="823"/>
      <c r="L422" s="823"/>
      <c r="M422" s="823"/>
      <c r="N422" s="823"/>
      <c r="O422" s="823"/>
      <c r="P422" s="823"/>
      <c r="Q422" s="823"/>
      <c r="R422" s="823"/>
      <c r="S422" s="823"/>
      <c r="T422" s="823"/>
      <c r="U422" s="823"/>
      <c r="V422" s="823"/>
      <c r="W422" s="823"/>
      <c r="AY422" s="390"/>
      <c r="AZ422" s="386"/>
    </row>
    <row r="423" spans="1:81" ht="15" customHeight="1" x14ac:dyDescent="0.2">
      <c r="A423" s="823"/>
      <c r="B423" s="823"/>
      <c r="C423" s="823"/>
      <c r="D423" s="823"/>
      <c r="E423" s="823"/>
      <c r="F423" s="823"/>
      <c r="G423" s="823"/>
      <c r="H423" s="823"/>
      <c r="I423" s="823"/>
      <c r="J423" s="823"/>
      <c r="K423" s="823"/>
      <c r="L423" s="823"/>
      <c r="M423" s="823"/>
      <c r="N423" s="823"/>
      <c r="O423" s="823"/>
      <c r="P423" s="823"/>
      <c r="Q423" s="823"/>
      <c r="R423" s="823"/>
      <c r="S423" s="823"/>
      <c r="T423" s="823"/>
      <c r="U423" s="823"/>
      <c r="V423" s="823"/>
      <c r="W423" s="823"/>
      <c r="AY423" s="390"/>
      <c r="AZ423" s="386"/>
    </row>
    <row r="424" spans="1:81" s="314" customFormat="1" ht="15" customHeight="1" x14ac:dyDescent="0.2">
      <c r="A424" s="823"/>
      <c r="B424" s="823"/>
      <c r="C424" s="823"/>
      <c r="D424" s="823"/>
      <c r="E424" s="823"/>
      <c r="F424" s="823"/>
      <c r="G424" s="823"/>
      <c r="H424" s="823"/>
      <c r="I424" s="823"/>
      <c r="J424" s="823"/>
      <c r="K424" s="823"/>
      <c r="L424" s="823"/>
      <c r="M424" s="823"/>
      <c r="N424" s="823"/>
      <c r="O424" s="823"/>
      <c r="P424" s="823"/>
      <c r="Q424" s="823"/>
      <c r="R424" s="823"/>
      <c r="S424" s="823"/>
      <c r="T424" s="823"/>
      <c r="U424" s="823"/>
      <c r="V424" s="823"/>
      <c r="W424" s="823"/>
      <c r="X424" s="347"/>
      <c r="Y424" s="347"/>
      <c r="Z424" s="347"/>
      <c r="AA424" s="347"/>
      <c r="AB424" s="347"/>
      <c r="AC424" s="347"/>
      <c r="AD424" s="347"/>
      <c r="AE424" s="347"/>
      <c r="AF424" s="347"/>
      <c r="AG424" s="347"/>
      <c r="AH424" s="347"/>
      <c r="AI424" s="347"/>
      <c r="AJ424" s="347"/>
      <c r="AK424" s="347"/>
      <c r="AL424" s="347"/>
      <c r="AM424" s="347"/>
      <c r="AN424" s="347"/>
      <c r="AO424" s="347"/>
      <c r="AP424" s="347"/>
      <c r="AQ424" s="347"/>
      <c r="AR424" s="347"/>
      <c r="AS424" s="347"/>
      <c r="AT424" s="347"/>
      <c r="AU424" s="347"/>
      <c r="AV424" s="347"/>
      <c r="AW424" s="347"/>
      <c r="AX424" s="347"/>
      <c r="AY424" s="390"/>
      <c r="AZ424" s="386"/>
      <c r="BA424" s="202"/>
      <c r="BB424" s="822"/>
      <c r="BC424" s="822"/>
      <c r="BD424" s="822"/>
      <c r="BE424" s="822"/>
      <c r="BF424" s="822"/>
      <c r="BG424" s="822"/>
      <c r="BH424" s="822"/>
      <c r="BI424" s="822"/>
      <c r="BJ424" s="822"/>
      <c r="BK424" s="822"/>
      <c r="BL424" s="822"/>
      <c r="BM424" s="822"/>
      <c r="BN424" s="822"/>
      <c r="BO424" s="822"/>
      <c r="BP424" s="822"/>
      <c r="BQ424" s="822"/>
      <c r="BR424" s="822"/>
      <c r="BS424" s="822"/>
      <c r="BT424" s="822"/>
      <c r="BU424" s="822"/>
      <c r="BV424" s="822"/>
      <c r="BW424" s="822"/>
      <c r="BX424" s="822"/>
      <c r="BY424" s="822"/>
      <c r="BZ424" s="822"/>
      <c r="CA424" s="822"/>
      <c r="CB424" s="822"/>
      <c r="CC424" s="822"/>
    </row>
    <row r="425" spans="1:81" s="314" customFormat="1" ht="15" customHeight="1" x14ac:dyDescent="0.2">
      <c r="A425" s="823"/>
      <c r="B425" s="823"/>
      <c r="C425" s="823"/>
      <c r="D425" s="823"/>
      <c r="E425" s="823"/>
      <c r="F425" s="823"/>
      <c r="G425" s="823"/>
      <c r="H425" s="823"/>
      <c r="I425" s="823"/>
      <c r="J425" s="823"/>
      <c r="K425" s="823"/>
      <c r="L425" s="823"/>
      <c r="M425" s="823"/>
      <c r="N425" s="823"/>
      <c r="O425" s="823"/>
      <c r="P425" s="823"/>
      <c r="Q425" s="823"/>
      <c r="R425" s="823"/>
      <c r="S425" s="823"/>
      <c r="T425" s="823"/>
      <c r="U425" s="823"/>
      <c r="V425" s="823"/>
      <c r="W425" s="823"/>
      <c r="X425" s="347"/>
      <c r="Y425" s="347"/>
      <c r="Z425" s="347"/>
      <c r="AA425" s="347"/>
      <c r="AB425" s="347"/>
      <c r="AC425" s="347"/>
      <c r="AD425" s="347"/>
      <c r="AE425" s="347"/>
      <c r="AF425" s="347"/>
      <c r="AG425" s="347"/>
      <c r="AH425" s="347"/>
      <c r="AI425" s="347"/>
      <c r="AJ425" s="347"/>
      <c r="AK425" s="347"/>
      <c r="AL425" s="347"/>
      <c r="AM425" s="347"/>
      <c r="AN425" s="347"/>
      <c r="AO425" s="347"/>
      <c r="AP425" s="347"/>
      <c r="AQ425" s="347"/>
      <c r="AR425" s="347"/>
      <c r="AS425" s="347"/>
      <c r="AT425" s="347"/>
      <c r="AU425" s="347"/>
      <c r="AV425" s="347"/>
      <c r="AW425" s="347"/>
      <c r="AX425" s="347"/>
      <c r="AY425" s="390"/>
      <c r="AZ425" s="386"/>
      <c r="BA425" s="202"/>
      <c r="BB425" s="822"/>
      <c r="BC425" s="822"/>
      <c r="BD425" s="822"/>
      <c r="BE425" s="822"/>
      <c r="BF425" s="822"/>
      <c r="BG425" s="822"/>
      <c r="BH425" s="822"/>
      <c r="BI425" s="822"/>
      <c r="BJ425" s="822"/>
      <c r="BK425" s="822"/>
      <c r="BL425" s="822"/>
      <c r="BM425" s="822"/>
      <c r="BN425" s="822"/>
      <c r="BO425" s="822"/>
      <c r="BP425" s="822"/>
      <c r="BQ425" s="822"/>
      <c r="BR425" s="822"/>
      <c r="BS425" s="822"/>
      <c r="BT425" s="822"/>
      <c r="BU425" s="822"/>
      <c r="BV425" s="822"/>
      <c r="BW425" s="822"/>
      <c r="BX425" s="822"/>
      <c r="BY425" s="822"/>
      <c r="BZ425" s="822"/>
      <c r="CA425" s="822"/>
      <c r="CB425" s="822"/>
      <c r="CC425" s="822"/>
    </row>
    <row r="426" spans="1:81" s="314" customFormat="1" ht="15" customHeight="1" x14ac:dyDescent="0.2">
      <c r="A426" s="823"/>
      <c r="B426" s="823"/>
      <c r="C426" s="823"/>
      <c r="D426" s="823"/>
      <c r="E426" s="823"/>
      <c r="F426" s="823"/>
      <c r="G426" s="823"/>
      <c r="H426" s="823"/>
      <c r="I426" s="823"/>
      <c r="J426" s="823"/>
      <c r="K426" s="823"/>
      <c r="L426" s="823"/>
      <c r="M426" s="823"/>
      <c r="N426" s="823"/>
      <c r="O426" s="823"/>
      <c r="P426" s="823"/>
      <c r="Q426" s="823"/>
      <c r="R426" s="823"/>
      <c r="S426" s="823"/>
      <c r="T426" s="823"/>
      <c r="U426" s="823"/>
      <c r="V426" s="823"/>
      <c r="W426" s="823"/>
      <c r="X426" s="347"/>
      <c r="Y426" s="347"/>
      <c r="Z426" s="347"/>
      <c r="AA426" s="347"/>
      <c r="AB426" s="347"/>
      <c r="AC426" s="347"/>
      <c r="AD426" s="347"/>
      <c r="AE426" s="347"/>
      <c r="AF426" s="347"/>
      <c r="AG426" s="347"/>
      <c r="AH426" s="347"/>
      <c r="AI426" s="347"/>
      <c r="AJ426" s="347"/>
      <c r="AK426" s="347"/>
      <c r="AL426" s="347"/>
      <c r="AM426" s="347"/>
      <c r="AN426" s="347"/>
      <c r="AO426" s="347"/>
      <c r="AP426" s="347"/>
      <c r="AQ426" s="347"/>
      <c r="AR426" s="347"/>
      <c r="AS426" s="347"/>
      <c r="AT426" s="347"/>
      <c r="AU426" s="347"/>
      <c r="AV426" s="347"/>
      <c r="AW426" s="347"/>
      <c r="AX426" s="347"/>
      <c r="AY426" s="390"/>
      <c r="AZ426" s="386"/>
      <c r="BA426" s="202"/>
      <c r="BB426" s="822"/>
      <c r="BC426" s="822"/>
      <c r="BD426" s="822"/>
      <c r="BE426" s="822"/>
      <c r="BF426" s="822"/>
      <c r="BG426" s="822"/>
      <c r="BH426" s="822"/>
      <c r="BI426" s="822"/>
      <c r="BJ426" s="822"/>
      <c r="BK426" s="822"/>
      <c r="BL426" s="822"/>
      <c r="BM426" s="822"/>
      <c r="BN426" s="822"/>
      <c r="BO426" s="822"/>
      <c r="BP426" s="822"/>
      <c r="BQ426" s="822"/>
      <c r="BR426" s="822"/>
      <c r="BS426" s="822"/>
      <c r="BT426" s="822"/>
      <c r="BU426" s="822"/>
      <c r="BV426" s="822"/>
      <c r="BW426" s="822"/>
      <c r="BX426" s="822"/>
      <c r="BY426" s="822"/>
      <c r="BZ426" s="822"/>
      <c r="CA426" s="822"/>
      <c r="CB426" s="822"/>
      <c r="CC426" s="822"/>
    </row>
    <row r="427" spans="1:81" s="314" customFormat="1" ht="15" customHeight="1" x14ac:dyDescent="0.2">
      <c r="A427" s="823"/>
      <c r="B427" s="823"/>
      <c r="C427" s="823"/>
      <c r="D427" s="823"/>
      <c r="E427" s="823"/>
      <c r="F427" s="823"/>
      <c r="G427" s="823"/>
      <c r="H427" s="823"/>
      <c r="I427" s="823"/>
      <c r="J427" s="823"/>
      <c r="K427" s="823"/>
      <c r="L427" s="823"/>
      <c r="M427" s="823"/>
      <c r="N427" s="823"/>
      <c r="O427" s="823"/>
      <c r="P427" s="823"/>
      <c r="Q427" s="823"/>
      <c r="R427" s="823"/>
      <c r="S427" s="823"/>
      <c r="T427" s="823"/>
      <c r="U427" s="823"/>
      <c r="V427" s="823"/>
      <c r="W427" s="823"/>
      <c r="X427" s="347"/>
      <c r="Y427" s="347"/>
      <c r="Z427" s="347"/>
      <c r="AA427" s="347"/>
      <c r="AB427" s="347"/>
      <c r="AC427" s="347"/>
      <c r="AD427" s="347"/>
      <c r="AE427" s="347"/>
      <c r="AF427" s="347"/>
      <c r="AG427" s="347"/>
      <c r="AH427" s="347"/>
      <c r="AI427" s="347"/>
      <c r="AJ427" s="347"/>
      <c r="AK427" s="347"/>
      <c r="AL427" s="347"/>
      <c r="AM427" s="347"/>
      <c r="AN427" s="347"/>
      <c r="AO427" s="347"/>
      <c r="AP427" s="347"/>
      <c r="AQ427" s="347"/>
      <c r="AR427" s="347"/>
      <c r="AS427" s="347"/>
      <c r="AT427" s="347"/>
      <c r="AU427" s="347"/>
      <c r="AV427" s="347"/>
      <c r="AW427" s="347"/>
      <c r="AX427" s="347"/>
      <c r="AY427" s="390"/>
      <c r="AZ427" s="386"/>
      <c r="BA427" s="202"/>
      <c r="BB427" s="822"/>
      <c r="BC427" s="822"/>
      <c r="BD427" s="822"/>
      <c r="BE427" s="822"/>
      <c r="BF427" s="822"/>
      <c r="BG427" s="822"/>
      <c r="BH427" s="822"/>
      <c r="BI427" s="822"/>
      <c r="BJ427" s="822"/>
      <c r="BK427" s="822"/>
      <c r="BL427" s="822"/>
      <c r="BM427" s="822"/>
      <c r="BN427" s="822"/>
      <c r="BO427" s="822"/>
      <c r="BP427" s="822"/>
      <c r="BQ427" s="822"/>
      <c r="BR427" s="822"/>
      <c r="BS427" s="822"/>
      <c r="BT427" s="822"/>
      <c r="BU427" s="822"/>
      <c r="BV427" s="822"/>
      <c r="BW427" s="822"/>
      <c r="BX427" s="822"/>
      <c r="BY427" s="822"/>
      <c r="BZ427" s="822"/>
      <c r="CA427" s="822"/>
      <c r="CB427" s="822"/>
      <c r="CC427" s="822"/>
    </row>
    <row r="428" spans="1:81" s="314" customFormat="1" ht="15" customHeight="1" x14ac:dyDescent="0.2">
      <c r="A428" s="823"/>
      <c r="B428" s="823"/>
      <c r="C428" s="823"/>
      <c r="D428" s="823"/>
      <c r="E428" s="823"/>
      <c r="F428" s="823"/>
      <c r="G428" s="823"/>
      <c r="H428" s="823"/>
      <c r="I428" s="823"/>
      <c r="J428" s="823"/>
      <c r="K428" s="823"/>
      <c r="L428" s="823"/>
      <c r="M428" s="823"/>
      <c r="N428" s="823"/>
      <c r="O428" s="823"/>
      <c r="P428" s="823"/>
      <c r="Q428" s="823"/>
      <c r="R428" s="823"/>
      <c r="S428" s="823"/>
      <c r="T428" s="823"/>
      <c r="U428" s="823"/>
      <c r="V428" s="823"/>
      <c r="W428" s="823"/>
      <c r="X428" s="347"/>
      <c r="Y428" s="347"/>
      <c r="Z428" s="347"/>
      <c r="AA428" s="347"/>
      <c r="AB428" s="347"/>
      <c r="AC428" s="347"/>
      <c r="AD428" s="347"/>
      <c r="AE428" s="347"/>
      <c r="AF428" s="347"/>
      <c r="AG428" s="347"/>
      <c r="AH428" s="347"/>
      <c r="AI428" s="347"/>
      <c r="AJ428" s="347"/>
      <c r="AK428" s="347"/>
      <c r="AL428" s="347"/>
      <c r="AM428" s="347"/>
      <c r="AN428" s="347"/>
      <c r="AO428" s="347"/>
      <c r="AP428" s="347"/>
      <c r="AQ428" s="347"/>
      <c r="AR428" s="347"/>
      <c r="AS428" s="347"/>
      <c r="AT428" s="347"/>
      <c r="AU428" s="347"/>
      <c r="AV428" s="347"/>
      <c r="AW428" s="347"/>
      <c r="AX428" s="347"/>
      <c r="AY428" s="390"/>
      <c r="AZ428" s="386"/>
      <c r="BA428" s="202"/>
      <c r="BB428" s="822"/>
      <c r="BC428" s="822"/>
      <c r="BD428" s="822"/>
      <c r="BE428" s="822"/>
      <c r="BF428" s="822"/>
      <c r="BG428" s="822"/>
      <c r="BH428" s="822"/>
      <c r="BI428" s="822"/>
      <c r="BJ428" s="822"/>
      <c r="BK428" s="822"/>
      <c r="BL428" s="822"/>
      <c r="BM428" s="822"/>
      <c r="BN428" s="822"/>
      <c r="BO428" s="822"/>
      <c r="BP428" s="822"/>
      <c r="BQ428" s="822"/>
      <c r="BR428" s="822"/>
      <c r="BS428" s="822"/>
      <c r="BT428" s="822"/>
      <c r="BU428" s="822"/>
      <c r="BV428" s="822"/>
      <c r="BW428" s="822"/>
      <c r="BX428" s="822"/>
      <c r="BY428" s="822"/>
      <c r="BZ428" s="822"/>
      <c r="CA428" s="822"/>
      <c r="CB428" s="822"/>
      <c r="CC428" s="822"/>
    </row>
    <row r="429" spans="1:81" s="314" customFormat="1" ht="15" customHeight="1" x14ac:dyDescent="0.2">
      <c r="A429" s="823"/>
      <c r="B429" s="823"/>
      <c r="C429" s="823"/>
      <c r="D429" s="823"/>
      <c r="E429" s="823"/>
      <c r="F429" s="823"/>
      <c r="G429" s="823"/>
      <c r="H429" s="823"/>
      <c r="I429" s="823"/>
      <c r="J429" s="823"/>
      <c r="K429" s="823"/>
      <c r="L429" s="823"/>
      <c r="M429" s="823"/>
      <c r="N429" s="823"/>
      <c r="O429" s="823"/>
      <c r="P429" s="823"/>
      <c r="Q429" s="823"/>
      <c r="R429" s="823"/>
      <c r="S429" s="823"/>
      <c r="T429" s="823"/>
      <c r="U429" s="823"/>
      <c r="V429" s="823"/>
      <c r="W429" s="823"/>
      <c r="X429" s="347"/>
      <c r="Y429" s="347"/>
      <c r="Z429" s="347"/>
      <c r="AA429" s="347"/>
      <c r="AB429" s="347"/>
      <c r="AC429" s="347"/>
      <c r="AD429" s="347"/>
      <c r="AE429" s="347"/>
      <c r="AF429" s="347"/>
      <c r="AG429" s="347"/>
      <c r="AH429" s="347"/>
      <c r="AI429" s="347"/>
      <c r="AJ429" s="347"/>
      <c r="AK429" s="347"/>
      <c r="AL429" s="347"/>
      <c r="AM429" s="347"/>
      <c r="AN429" s="347"/>
      <c r="AO429" s="347"/>
      <c r="AP429" s="347"/>
      <c r="AQ429" s="347"/>
      <c r="AR429" s="347"/>
      <c r="AS429" s="347"/>
      <c r="AT429" s="347"/>
      <c r="AU429" s="347"/>
      <c r="AV429" s="347"/>
      <c r="AW429" s="347"/>
      <c r="AX429" s="347"/>
      <c r="AY429" s="390"/>
      <c r="AZ429" s="386"/>
      <c r="BA429" s="202"/>
      <c r="BB429" s="822"/>
      <c r="BC429" s="822"/>
      <c r="BD429" s="822"/>
      <c r="BE429" s="822"/>
      <c r="BF429" s="822"/>
      <c r="BG429" s="822"/>
      <c r="BH429" s="822"/>
      <c r="BI429" s="822"/>
      <c r="BJ429" s="822"/>
      <c r="BK429" s="822"/>
      <c r="BL429" s="822"/>
      <c r="BM429" s="822"/>
      <c r="BN429" s="822"/>
      <c r="BO429" s="822"/>
      <c r="BP429" s="822"/>
      <c r="BQ429" s="822"/>
      <c r="BR429" s="822"/>
      <c r="BS429" s="822"/>
      <c r="BT429" s="822"/>
      <c r="BU429" s="822"/>
      <c r="BV429" s="822"/>
      <c r="BW429" s="822"/>
      <c r="BX429" s="822"/>
      <c r="BY429" s="822"/>
      <c r="BZ429" s="822"/>
      <c r="CA429" s="822"/>
      <c r="CB429" s="822"/>
      <c r="CC429" s="822"/>
    </row>
    <row r="430" spans="1:81" s="314" customFormat="1" ht="15" customHeight="1" x14ac:dyDescent="0.2">
      <c r="A430" s="823"/>
      <c r="B430" s="823"/>
      <c r="C430" s="823"/>
      <c r="D430" s="823"/>
      <c r="E430" s="823"/>
      <c r="F430" s="823"/>
      <c r="G430" s="823"/>
      <c r="H430" s="823"/>
      <c r="I430" s="823"/>
      <c r="J430" s="823"/>
      <c r="K430" s="823"/>
      <c r="L430" s="823"/>
      <c r="M430" s="823"/>
      <c r="N430" s="823"/>
      <c r="O430" s="823"/>
      <c r="P430" s="823"/>
      <c r="Q430" s="823"/>
      <c r="R430" s="823"/>
      <c r="S430" s="823"/>
      <c r="T430" s="823"/>
      <c r="U430" s="823"/>
      <c r="V430" s="823"/>
      <c r="W430" s="823"/>
      <c r="X430" s="347"/>
      <c r="Y430" s="347"/>
      <c r="Z430" s="347"/>
      <c r="AA430" s="347"/>
      <c r="AB430" s="347"/>
      <c r="AC430" s="347"/>
      <c r="AD430" s="347"/>
      <c r="AE430" s="347"/>
      <c r="AF430" s="347"/>
      <c r="AG430" s="347"/>
      <c r="AH430" s="347"/>
      <c r="AI430" s="347"/>
      <c r="AJ430" s="347"/>
      <c r="AK430" s="347"/>
      <c r="AL430" s="347"/>
      <c r="AM430" s="347"/>
      <c r="AN430" s="347"/>
      <c r="AO430" s="347"/>
      <c r="AP430" s="347"/>
      <c r="AQ430" s="347"/>
      <c r="AR430" s="347"/>
      <c r="AS430" s="347"/>
      <c r="AT430" s="347"/>
      <c r="AU430" s="347"/>
      <c r="AV430" s="347"/>
      <c r="AW430" s="347"/>
      <c r="AX430" s="347"/>
      <c r="AY430" s="390"/>
      <c r="AZ430" s="386"/>
      <c r="BA430" s="202"/>
      <c r="BB430" s="822"/>
      <c r="BC430" s="822"/>
      <c r="BD430" s="822"/>
      <c r="BE430" s="822"/>
      <c r="BF430" s="822"/>
      <c r="BG430" s="822"/>
      <c r="BH430" s="822"/>
      <c r="BI430" s="822"/>
      <c r="BJ430" s="822"/>
      <c r="BK430" s="822"/>
      <c r="BL430" s="822"/>
      <c r="BM430" s="822"/>
      <c r="BN430" s="822"/>
      <c r="BO430" s="822"/>
      <c r="BP430" s="822"/>
      <c r="BQ430" s="822"/>
      <c r="BR430" s="822"/>
      <c r="BS430" s="822"/>
      <c r="BT430" s="822"/>
      <c r="BU430" s="822"/>
      <c r="BV430" s="822"/>
      <c r="BW430" s="822"/>
      <c r="BX430" s="822"/>
      <c r="BY430" s="822"/>
      <c r="BZ430" s="822"/>
      <c r="CA430" s="822"/>
      <c r="CB430" s="822"/>
      <c r="CC430" s="822"/>
    </row>
    <row r="431" spans="1:81" s="314" customFormat="1" ht="15" customHeight="1" x14ac:dyDescent="0.2">
      <c r="A431" s="823"/>
      <c r="B431" s="823"/>
      <c r="C431" s="823"/>
      <c r="D431" s="823"/>
      <c r="E431" s="823"/>
      <c r="F431" s="823"/>
      <c r="G431" s="823"/>
      <c r="H431" s="823"/>
      <c r="I431" s="823"/>
      <c r="J431" s="823"/>
      <c r="K431" s="823"/>
      <c r="L431" s="823"/>
      <c r="M431" s="823"/>
      <c r="N431" s="823"/>
      <c r="O431" s="823"/>
      <c r="P431" s="823"/>
      <c r="Q431" s="823"/>
      <c r="R431" s="823"/>
      <c r="S431" s="823"/>
      <c r="T431" s="823"/>
      <c r="U431" s="823"/>
      <c r="V431" s="823"/>
      <c r="W431" s="823"/>
      <c r="X431" s="347"/>
      <c r="Y431" s="347"/>
      <c r="Z431" s="347"/>
      <c r="AA431" s="347"/>
      <c r="AB431" s="347"/>
      <c r="AC431" s="347"/>
      <c r="AD431" s="347"/>
      <c r="AE431" s="347"/>
      <c r="AF431" s="347"/>
      <c r="AG431" s="347"/>
      <c r="AH431" s="347"/>
      <c r="AI431" s="347"/>
      <c r="AJ431" s="347"/>
      <c r="AK431" s="347"/>
      <c r="AL431" s="347"/>
      <c r="AM431" s="347"/>
      <c r="AN431" s="347"/>
      <c r="AO431" s="347"/>
      <c r="AP431" s="347"/>
      <c r="AQ431" s="347"/>
      <c r="AR431" s="347"/>
      <c r="AS431" s="347"/>
      <c r="AT431" s="347"/>
      <c r="AU431" s="347"/>
      <c r="AV431" s="347"/>
      <c r="AW431" s="347"/>
      <c r="AX431" s="347"/>
      <c r="AY431" s="390"/>
      <c r="AZ431" s="386"/>
      <c r="BA431" s="202"/>
      <c r="BB431" s="822"/>
      <c r="BC431" s="822"/>
      <c r="BD431" s="822"/>
      <c r="BE431" s="822"/>
      <c r="BF431" s="822"/>
      <c r="BG431" s="822"/>
      <c r="BH431" s="822"/>
      <c r="BI431" s="822"/>
      <c r="BJ431" s="822"/>
      <c r="BK431" s="822"/>
      <c r="BL431" s="822"/>
      <c r="BM431" s="822"/>
      <c r="BN431" s="822"/>
      <c r="BO431" s="822"/>
      <c r="BP431" s="822"/>
      <c r="BQ431" s="822"/>
      <c r="BR431" s="822"/>
      <c r="BS431" s="822"/>
      <c r="BT431" s="822"/>
      <c r="BU431" s="822"/>
      <c r="BV431" s="822"/>
      <c r="BW431" s="822"/>
      <c r="BX431" s="822"/>
      <c r="BY431" s="822"/>
      <c r="BZ431" s="822"/>
      <c r="CA431" s="822"/>
      <c r="CB431" s="822"/>
      <c r="CC431" s="822"/>
    </row>
    <row r="432" spans="1:81" s="314" customFormat="1" ht="15" customHeight="1" x14ac:dyDescent="0.2">
      <c r="A432" s="823"/>
      <c r="B432" s="823"/>
      <c r="C432" s="823"/>
      <c r="D432" s="823"/>
      <c r="E432" s="823"/>
      <c r="F432" s="823"/>
      <c r="G432" s="823"/>
      <c r="H432" s="823"/>
      <c r="I432" s="823"/>
      <c r="J432" s="823"/>
      <c r="K432" s="823"/>
      <c r="L432" s="823"/>
      <c r="M432" s="823"/>
      <c r="N432" s="823"/>
      <c r="O432" s="823"/>
      <c r="P432" s="823"/>
      <c r="Q432" s="823"/>
      <c r="R432" s="823"/>
      <c r="S432" s="823"/>
      <c r="T432" s="823"/>
      <c r="U432" s="823"/>
      <c r="V432" s="823"/>
      <c r="W432" s="823"/>
      <c r="X432" s="347"/>
      <c r="Y432" s="347"/>
      <c r="Z432" s="347"/>
      <c r="AA432" s="347"/>
      <c r="AB432" s="347"/>
      <c r="AC432" s="347"/>
      <c r="AD432" s="347"/>
      <c r="AE432" s="347"/>
      <c r="AF432" s="347"/>
      <c r="AG432" s="347"/>
      <c r="AH432" s="347"/>
      <c r="AI432" s="347"/>
      <c r="AJ432" s="347"/>
      <c r="AK432" s="347"/>
      <c r="AL432" s="347"/>
      <c r="AM432" s="347"/>
      <c r="AN432" s="347"/>
      <c r="AO432" s="347"/>
      <c r="AP432" s="347"/>
      <c r="AQ432" s="347"/>
      <c r="AR432" s="347"/>
      <c r="AS432" s="347"/>
      <c r="AT432" s="347"/>
      <c r="AU432" s="347"/>
      <c r="AV432" s="347"/>
      <c r="AW432" s="347"/>
      <c r="AX432" s="347"/>
      <c r="AY432" s="390"/>
      <c r="AZ432" s="386"/>
      <c r="BA432" s="202"/>
      <c r="BB432" s="822"/>
      <c r="BC432" s="822"/>
      <c r="BD432" s="822"/>
      <c r="BE432" s="822"/>
      <c r="BF432" s="822"/>
      <c r="BG432" s="822"/>
      <c r="BH432" s="822"/>
      <c r="BI432" s="822"/>
      <c r="BJ432" s="822"/>
      <c r="BK432" s="822"/>
      <c r="BL432" s="822"/>
      <c r="BM432" s="822"/>
      <c r="BN432" s="822"/>
      <c r="BO432" s="822"/>
      <c r="BP432" s="822"/>
      <c r="BQ432" s="822"/>
      <c r="BR432" s="822"/>
      <c r="BS432" s="822"/>
      <c r="BT432" s="822"/>
      <c r="BU432" s="822"/>
      <c r="BV432" s="822"/>
      <c r="BW432" s="822"/>
      <c r="BX432" s="822"/>
      <c r="BY432" s="822"/>
      <c r="BZ432" s="822"/>
      <c r="CA432" s="822"/>
      <c r="CB432" s="822"/>
      <c r="CC432" s="822"/>
    </row>
    <row r="433" spans="1:81" s="314" customFormat="1" ht="15" customHeight="1" x14ac:dyDescent="0.2">
      <c r="A433" s="823"/>
      <c r="B433" s="823"/>
      <c r="C433" s="823"/>
      <c r="D433" s="823"/>
      <c r="E433" s="823"/>
      <c r="F433" s="823"/>
      <c r="G433" s="823"/>
      <c r="H433" s="823"/>
      <c r="I433" s="823"/>
      <c r="J433" s="823"/>
      <c r="K433" s="823"/>
      <c r="L433" s="823"/>
      <c r="M433" s="823"/>
      <c r="N433" s="823"/>
      <c r="O433" s="823"/>
      <c r="P433" s="823"/>
      <c r="Q433" s="823"/>
      <c r="R433" s="823"/>
      <c r="S433" s="823"/>
      <c r="T433" s="823"/>
      <c r="U433" s="823"/>
      <c r="V433" s="823"/>
      <c r="W433" s="823"/>
      <c r="X433" s="347"/>
      <c r="Y433" s="347"/>
      <c r="Z433" s="347"/>
      <c r="AA433" s="347"/>
      <c r="AB433" s="347"/>
      <c r="AC433" s="347"/>
      <c r="AD433" s="347"/>
      <c r="AE433" s="347"/>
      <c r="AF433" s="347"/>
      <c r="AG433" s="347"/>
      <c r="AH433" s="347"/>
      <c r="AI433" s="347"/>
      <c r="AJ433" s="347"/>
      <c r="AK433" s="347"/>
      <c r="AL433" s="347"/>
      <c r="AM433" s="347"/>
      <c r="AN433" s="347"/>
      <c r="AO433" s="347"/>
      <c r="AP433" s="347"/>
      <c r="AQ433" s="347"/>
      <c r="AR433" s="347"/>
      <c r="AS433" s="347"/>
      <c r="AT433" s="347"/>
      <c r="AU433" s="347"/>
      <c r="AV433" s="347"/>
      <c r="AW433" s="347"/>
      <c r="AX433" s="347"/>
      <c r="AY433" s="390"/>
      <c r="AZ433" s="386"/>
      <c r="BA433" s="202"/>
      <c r="BB433" s="822"/>
      <c r="BC433" s="822"/>
      <c r="BD433" s="822"/>
      <c r="BE433" s="822"/>
      <c r="BF433" s="822"/>
      <c r="BG433" s="822"/>
      <c r="BH433" s="822"/>
      <c r="BI433" s="822"/>
      <c r="BJ433" s="822"/>
      <c r="BK433" s="822"/>
      <c r="BL433" s="822"/>
      <c r="BM433" s="822"/>
      <c r="BN433" s="822"/>
      <c r="BO433" s="822"/>
      <c r="BP433" s="822"/>
      <c r="BQ433" s="822"/>
      <c r="BR433" s="822"/>
      <c r="BS433" s="822"/>
      <c r="BT433" s="822"/>
      <c r="BU433" s="822"/>
      <c r="BV433" s="822"/>
      <c r="BW433" s="822"/>
      <c r="BX433" s="822"/>
      <c r="BY433" s="822"/>
      <c r="BZ433" s="822"/>
      <c r="CA433" s="822"/>
      <c r="CB433" s="822"/>
      <c r="CC433" s="822"/>
    </row>
    <row r="434" spans="1:81" s="314" customFormat="1" ht="15" customHeight="1" x14ac:dyDescent="0.2">
      <c r="A434" s="823"/>
      <c r="B434" s="823"/>
      <c r="C434" s="823"/>
      <c r="D434" s="823"/>
      <c r="E434" s="823"/>
      <c r="F434" s="823"/>
      <c r="G434" s="823"/>
      <c r="H434" s="823"/>
      <c r="I434" s="823"/>
      <c r="J434" s="823"/>
      <c r="K434" s="823"/>
      <c r="L434" s="823"/>
      <c r="M434" s="823"/>
      <c r="N434" s="823"/>
      <c r="O434" s="823"/>
      <c r="P434" s="823"/>
      <c r="Q434" s="823"/>
      <c r="R434" s="823"/>
      <c r="S434" s="823"/>
      <c r="T434" s="823"/>
      <c r="U434" s="823"/>
      <c r="V434" s="823"/>
      <c r="W434" s="823"/>
      <c r="X434" s="347"/>
      <c r="Y434" s="347"/>
      <c r="Z434" s="347"/>
      <c r="AA434" s="347"/>
      <c r="AB434" s="347"/>
      <c r="AC434" s="347"/>
      <c r="AD434" s="347"/>
      <c r="AE434" s="347"/>
      <c r="AF434" s="347"/>
      <c r="AG434" s="347"/>
      <c r="AH434" s="347"/>
      <c r="AI434" s="347"/>
      <c r="AJ434" s="347"/>
      <c r="AK434" s="347"/>
      <c r="AL434" s="347"/>
      <c r="AM434" s="347"/>
      <c r="AN434" s="347"/>
      <c r="AO434" s="347"/>
      <c r="AP434" s="347"/>
      <c r="AQ434" s="347"/>
      <c r="AR434" s="347"/>
      <c r="AS434" s="347"/>
      <c r="AT434" s="347"/>
      <c r="AU434" s="347"/>
      <c r="AV434" s="347"/>
      <c r="AW434" s="347"/>
      <c r="AX434" s="347"/>
      <c r="AY434" s="390"/>
      <c r="AZ434" s="386"/>
      <c r="BA434" s="202"/>
      <c r="BB434" s="822"/>
      <c r="BC434" s="822"/>
      <c r="BD434" s="822"/>
      <c r="BE434" s="822"/>
      <c r="BF434" s="822"/>
      <c r="BG434" s="822"/>
      <c r="BH434" s="822"/>
      <c r="BI434" s="822"/>
      <c r="BJ434" s="822"/>
      <c r="BK434" s="822"/>
      <c r="BL434" s="822"/>
      <c r="BM434" s="822"/>
      <c r="BN434" s="822"/>
      <c r="BO434" s="822"/>
      <c r="BP434" s="822"/>
      <c r="BQ434" s="822"/>
      <c r="BR434" s="822"/>
      <c r="BS434" s="822"/>
      <c r="BT434" s="822"/>
      <c r="BU434" s="822"/>
      <c r="BV434" s="822"/>
      <c r="BW434" s="822"/>
      <c r="BX434" s="822"/>
      <c r="BY434" s="822"/>
      <c r="BZ434" s="822"/>
      <c r="CA434" s="822"/>
      <c r="CB434" s="822"/>
      <c r="CC434" s="822"/>
    </row>
    <row r="435" spans="1:81" s="314" customFormat="1" ht="15" customHeight="1" x14ac:dyDescent="0.2">
      <c r="A435" s="823"/>
      <c r="B435" s="823"/>
      <c r="C435" s="823"/>
      <c r="D435" s="823"/>
      <c r="E435" s="823"/>
      <c r="F435" s="823"/>
      <c r="G435" s="823"/>
      <c r="H435" s="823"/>
      <c r="I435" s="823"/>
      <c r="J435" s="823"/>
      <c r="K435" s="823"/>
      <c r="L435" s="823"/>
      <c r="M435" s="823"/>
      <c r="N435" s="823"/>
      <c r="O435" s="823"/>
      <c r="P435" s="823"/>
      <c r="Q435" s="823"/>
      <c r="R435" s="823"/>
      <c r="S435" s="823"/>
      <c r="T435" s="823"/>
      <c r="U435" s="823"/>
      <c r="V435" s="823"/>
      <c r="W435" s="823"/>
      <c r="X435" s="347"/>
      <c r="Y435" s="347"/>
      <c r="Z435" s="347"/>
      <c r="AA435" s="347"/>
      <c r="AB435" s="347"/>
      <c r="AC435" s="347"/>
      <c r="AD435" s="347"/>
      <c r="AE435" s="347"/>
      <c r="AF435" s="347"/>
      <c r="AG435" s="347"/>
      <c r="AH435" s="347"/>
      <c r="AI435" s="347"/>
      <c r="AJ435" s="347"/>
      <c r="AK435" s="347"/>
      <c r="AL435" s="347"/>
      <c r="AM435" s="347"/>
      <c r="AN435" s="347"/>
      <c r="AO435" s="347"/>
      <c r="AP435" s="347"/>
      <c r="AQ435" s="347"/>
      <c r="AR435" s="347"/>
      <c r="AS435" s="347"/>
      <c r="AT435" s="347"/>
      <c r="AU435" s="347"/>
      <c r="AV435" s="347"/>
      <c r="AW435" s="347"/>
      <c r="AX435" s="347"/>
      <c r="AY435" s="390"/>
      <c r="AZ435" s="386"/>
      <c r="BA435" s="202"/>
      <c r="BB435" s="822"/>
      <c r="BC435" s="822"/>
      <c r="BD435" s="822"/>
      <c r="BE435" s="822"/>
      <c r="BF435" s="822"/>
      <c r="BG435" s="822"/>
      <c r="BH435" s="822"/>
      <c r="BI435" s="822"/>
      <c r="BJ435" s="822"/>
      <c r="BK435" s="822"/>
      <c r="BL435" s="822"/>
      <c r="BM435" s="822"/>
      <c r="BN435" s="822"/>
      <c r="BO435" s="822"/>
      <c r="BP435" s="822"/>
      <c r="BQ435" s="822"/>
      <c r="BR435" s="822"/>
      <c r="BS435" s="822"/>
      <c r="BT435" s="822"/>
      <c r="BU435" s="822"/>
      <c r="BV435" s="822"/>
      <c r="BW435" s="822"/>
      <c r="BX435" s="822"/>
      <c r="BY435" s="822"/>
      <c r="BZ435" s="822"/>
      <c r="CA435" s="822"/>
      <c r="CB435" s="822"/>
      <c r="CC435" s="822"/>
    </row>
    <row r="436" spans="1:81" s="314" customFormat="1" ht="15" customHeight="1" x14ac:dyDescent="0.2">
      <c r="A436" s="823"/>
      <c r="B436" s="823"/>
      <c r="C436" s="823"/>
      <c r="D436" s="823"/>
      <c r="E436" s="823"/>
      <c r="F436" s="823"/>
      <c r="G436" s="823"/>
      <c r="H436" s="823"/>
      <c r="I436" s="823"/>
      <c r="J436" s="823"/>
      <c r="K436" s="823"/>
      <c r="L436" s="823"/>
      <c r="M436" s="823"/>
      <c r="N436" s="823"/>
      <c r="O436" s="823"/>
      <c r="P436" s="823"/>
      <c r="Q436" s="823"/>
      <c r="R436" s="823"/>
      <c r="S436" s="823"/>
      <c r="T436" s="823"/>
      <c r="U436" s="823"/>
      <c r="V436" s="823"/>
      <c r="W436" s="823"/>
      <c r="X436" s="347"/>
      <c r="Y436" s="347"/>
      <c r="Z436" s="347"/>
      <c r="AA436" s="347"/>
      <c r="AB436" s="347"/>
      <c r="AC436" s="347"/>
      <c r="AD436" s="347"/>
      <c r="AE436" s="347"/>
      <c r="AF436" s="347"/>
      <c r="AG436" s="347"/>
      <c r="AH436" s="347"/>
      <c r="AI436" s="347"/>
      <c r="AJ436" s="347"/>
      <c r="AK436" s="347"/>
      <c r="AL436" s="347"/>
      <c r="AM436" s="347"/>
      <c r="AN436" s="347"/>
      <c r="AO436" s="347"/>
      <c r="AP436" s="347"/>
      <c r="AQ436" s="347"/>
      <c r="AR436" s="347"/>
      <c r="AS436" s="347"/>
      <c r="AT436" s="347"/>
      <c r="AU436" s="347"/>
      <c r="AV436" s="347"/>
      <c r="AW436" s="347"/>
      <c r="AX436" s="347"/>
      <c r="AY436" s="390"/>
      <c r="AZ436" s="386"/>
      <c r="BA436" s="202"/>
      <c r="BB436" s="822"/>
      <c r="BC436" s="822"/>
      <c r="BD436" s="822"/>
      <c r="BE436" s="822"/>
      <c r="BF436" s="822"/>
      <c r="BG436" s="822"/>
      <c r="BH436" s="822"/>
      <c r="BI436" s="822"/>
      <c r="BJ436" s="822"/>
      <c r="BK436" s="822"/>
      <c r="BL436" s="822"/>
      <c r="BM436" s="822"/>
      <c r="BN436" s="822"/>
      <c r="BO436" s="822"/>
      <c r="BP436" s="822"/>
      <c r="BQ436" s="822"/>
      <c r="BR436" s="822"/>
      <c r="BS436" s="822"/>
      <c r="BT436" s="822"/>
      <c r="BU436" s="822"/>
      <c r="BV436" s="822"/>
      <c r="BW436" s="822"/>
      <c r="BX436" s="822"/>
      <c r="BY436" s="822"/>
      <c r="BZ436" s="822"/>
      <c r="CA436" s="822"/>
      <c r="CB436" s="822"/>
      <c r="CC436" s="822"/>
    </row>
    <row r="437" spans="1:81" s="314" customFormat="1" ht="15" customHeight="1" x14ac:dyDescent="0.2">
      <c r="A437" s="823"/>
      <c r="B437" s="823"/>
      <c r="C437" s="823"/>
      <c r="D437" s="823"/>
      <c r="E437" s="823"/>
      <c r="F437" s="823"/>
      <c r="G437" s="823"/>
      <c r="H437" s="823"/>
      <c r="I437" s="823"/>
      <c r="J437" s="823"/>
      <c r="K437" s="823"/>
      <c r="L437" s="823"/>
      <c r="M437" s="823"/>
      <c r="N437" s="823"/>
      <c r="O437" s="823"/>
      <c r="P437" s="823"/>
      <c r="Q437" s="823"/>
      <c r="R437" s="823"/>
      <c r="S437" s="823"/>
      <c r="T437" s="823"/>
      <c r="U437" s="823"/>
      <c r="V437" s="823"/>
      <c r="W437" s="823"/>
      <c r="X437" s="347"/>
      <c r="Y437" s="347"/>
      <c r="Z437" s="347"/>
      <c r="AA437" s="347"/>
      <c r="AB437" s="347"/>
      <c r="AC437" s="347"/>
      <c r="AD437" s="347"/>
      <c r="AE437" s="347"/>
      <c r="AF437" s="347"/>
      <c r="AG437" s="347"/>
      <c r="AH437" s="347"/>
      <c r="AI437" s="347"/>
      <c r="AJ437" s="347"/>
      <c r="AK437" s="347"/>
      <c r="AL437" s="347"/>
      <c r="AM437" s="347"/>
      <c r="AN437" s="347"/>
      <c r="AO437" s="347"/>
      <c r="AP437" s="347"/>
      <c r="AQ437" s="347"/>
      <c r="AR437" s="347"/>
      <c r="AS437" s="347"/>
      <c r="AT437" s="347"/>
      <c r="AU437" s="347"/>
      <c r="AV437" s="347"/>
      <c r="AW437" s="347"/>
      <c r="AX437" s="347"/>
      <c r="AY437" s="390"/>
      <c r="AZ437" s="386"/>
      <c r="BA437" s="202"/>
      <c r="BB437" s="822"/>
      <c r="BC437" s="822"/>
      <c r="BD437" s="822"/>
      <c r="BE437" s="822"/>
      <c r="BF437" s="822"/>
      <c r="BG437" s="822"/>
      <c r="BH437" s="822"/>
      <c r="BI437" s="822"/>
      <c r="BJ437" s="822"/>
      <c r="BK437" s="822"/>
      <c r="BL437" s="822"/>
      <c r="BM437" s="822"/>
      <c r="BN437" s="822"/>
      <c r="BO437" s="822"/>
      <c r="BP437" s="822"/>
      <c r="BQ437" s="822"/>
      <c r="BR437" s="822"/>
      <c r="BS437" s="822"/>
      <c r="BT437" s="822"/>
      <c r="BU437" s="822"/>
      <c r="BV437" s="822"/>
      <c r="BW437" s="822"/>
      <c r="BX437" s="822"/>
      <c r="BY437" s="822"/>
      <c r="BZ437" s="822"/>
      <c r="CA437" s="822"/>
      <c r="CB437" s="822"/>
      <c r="CC437" s="822"/>
    </row>
    <row r="438" spans="1:81" s="314" customFormat="1" ht="15" customHeight="1" x14ac:dyDescent="0.2">
      <c r="A438" s="823"/>
      <c r="B438" s="823"/>
      <c r="C438" s="823"/>
      <c r="D438" s="823"/>
      <c r="E438" s="823"/>
      <c r="F438" s="823"/>
      <c r="G438" s="823"/>
      <c r="H438" s="823"/>
      <c r="I438" s="823"/>
      <c r="J438" s="823"/>
      <c r="K438" s="823"/>
      <c r="L438" s="823"/>
      <c r="M438" s="823"/>
      <c r="N438" s="823"/>
      <c r="O438" s="823"/>
      <c r="P438" s="823"/>
      <c r="Q438" s="823"/>
      <c r="R438" s="823"/>
      <c r="S438" s="823"/>
      <c r="T438" s="823"/>
      <c r="U438" s="823"/>
      <c r="V438" s="823"/>
      <c r="W438" s="823"/>
      <c r="X438" s="347"/>
      <c r="Y438" s="347"/>
      <c r="Z438" s="347"/>
      <c r="AA438" s="347"/>
      <c r="AB438" s="347"/>
      <c r="AC438" s="347"/>
      <c r="AD438" s="347"/>
      <c r="AE438" s="347"/>
      <c r="AF438" s="347"/>
      <c r="AG438" s="347"/>
      <c r="AH438" s="347"/>
      <c r="AI438" s="347"/>
      <c r="AJ438" s="347"/>
      <c r="AK438" s="347"/>
      <c r="AL438" s="347"/>
      <c r="AM438" s="347"/>
      <c r="AN438" s="347"/>
      <c r="AO438" s="347"/>
      <c r="AP438" s="347"/>
      <c r="AQ438" s="347"/>
      <c r="AR438" s="347"/>
      <c r="AS438" s="347"/>
      <c r="AT438" s="347"/>
      <c r="AU438" s="347"/>
      <c r="AV438" s="347"/>
      <c r="AW438" s="347"/>
      <c r="AX438" s="347"/>
      <c r="AY438" s="390"/>
      <c r="AZ438" s="386"/>
      <c r="BA438" s="202"/>
      <c r="BB438" s="822"/>
      <c r="BC438" s="822"/>
      <c r="BD438" s="822"/>
      <c r="BE438" s="822"/>
      <c r="BF438" s="822"/>
      <c r="BG438" s="822"/>
      <c r="BH438" s="822"/>
      <c r="BI438" s="822"/>
      <c r="BJ438" s="822"/>
      <c r="BK438" s="822"/>
      <c r="BL438" s="822"/>
      <c r="BM438" s="822"/>
      <c r="BN438" s="822"/>
      <c r="BO438" s="822"/>
      <c r="BP438" s="822"/>
      <c r="BQ438" s="822"/>
      <c r="BR438" s="822"/>
      <c r="BS438" s="822"/>
      <c r="BT438" s="822"/>
      <c r="BU438" s="822"/>
      <c r="BV438" s="822"/>
      <c r="BW438" s="822"/>
      <c r="BX438" s="822"/>
      <c r="BY438" s="822"/>
      <c r="BZ438" s="822"/>
      <c r="CA438" s="822"/>
      <c r="CB438" s="822"/>
      <c r="CC438" s="822"/>
    </row>
    <row r="439" spans="1:81" s="314" customFormat="1" ht="15" customHeight="1" x14ac:dyDescent="0.2">
      <c r="A439" s="823"/>
      <c r="B439" s="823"/>
      <c r="C439" s="823"/>
      <c r="D439" s="823"/>
      <c r="E439" s="823"/>
      <c r="F439" s="823"/>
      <c r="G439" s="823"/>
      <c r="H439" s="823"/>
      <c r="I439" s="823"/>
      <c r="J439" s="823"/>
      <c r="K439" s="823"/>
      <c r="L439" s="823"/>
      <c r="M439" s="823"/>
      <c r="N439" s="823"/>
      <c r="O439" s="823"/>
      <c r="P439" s="823"/>
      <c r="Q439" s="823"/>
      <c r="R439" s="823"/>
      <c r="S439" s="823"/>
      <c r="T439" s="823"/>
      <c r="U439" s="823"/>
      <c r="V439" s="823"/>
      <c r="W439" s="823"/>
      <c r="X439" s="347"/>
      <c r="Y439" s="347"/>
      <c r="Z439" s="347"/>
      <c r="AA439" s="347"/>
      <c r="AB439" s="347"/>
      <c r="AC439" s="347"/>
      <c r="AD439" s="347"/>
      <c r="AE439" s="347"/>
      <c r="AF439" s="347"/>
      <c r="AG439" s="347"/>
      <c r="AH439" s="347"/>
      <c r="AI439" s="347"/>
      <c r="AJ439" s="347"/>
      <c r="AK439" s="347"/>
      <c r="AL439" s="347"/>
      <c r="AM439" s="347"/>
      <c r="AN439" s="347"/>
      <c r="AO439" s="347"/>
      <c r="AP439" s="347"/>
      <c r="AQ439" s="347"/>
      <c r="AR439" s="347"/>
      <c r="AS439" s="347"/>
      <c r="AT439" s="347"/>
      <c r="AU439" s="347"/>
      <c r="AV439" s="347"/>
      <c r="AW439" s="347"/>
      <c r="AX439" s="347"/>
      <c r="AY439" s="390"/>
      <c r="AZ439" s="386"/>
      <c r="BA439" s="202"/>
      <c r="BB439" s="822"/>
      <c r="BC439" s="822"/>
      <c r="BD439" s="822"/>
      <c r="BE439" s="822"/>
      <c r="BF439" s="822"/>
      <c r="BG439" s="822"/>
      <c r="BH439" s="822"/>
      <c r="BI439" s="822"/>
      <c r="BJ439" s="822"/>
      <c r="BK439" s="822"/>
      <c r="BL439" s="822"/>
      <c r="BM439" s="822"/>
      <c r="BN439" s="822"/>
      <c r="BO439" s="822"/>
      <c r="BP439" s="822"/>
      <c r="BQ439" s="822"/>
      <c r="BR439" s="822"/>
      <c r="BS439" s="822"/>
      <c r="BT439" s="822"/>
      <c r="BU439" s="822"/>
      <c r="BV439" s="822"/>
      <c r="BW439" s="822"/>
      <c r="BX439" s="822"/>
      <c r="BY439" s="822"/>
      <c r="BZ439" s="822"/>
      <c r="CA439" s="822"/>
      <c r="CB439" s="822"/>
      <c r="CC439" s="822"/>
    </row>
    <row r="440" spans="1:81" s="314" customFormat="1" ht="15" customHeight="1" x14ac:dyDescent="0.2">
      <c r="A440" s="823"/>
      <c r="B440" s="823"/>
      <c r="C440" s="823"/>
      <c r="D440" s="823"/>
      <c r="E440" s="823"/>
      <c r="F440" s="823"/>
      <c r="G440" s="823"/>
      <c r="H440" s="823"/>
      <c r="I440" s="823"/>
      <c r="J440" s="823"/>
      <c r="K440" s="823"/>
      <c r="L440" s="823"/>
      <c r="M440" s="823"/>
      <c r="N440" s="823"/>
      <c r="O440" s="823"/>
      <c r="P440" s="823"/>
      <c r="Q440" s="823"/>
      <c r="R440" s="823"/>
      <c r="S440" s="823"/>
      <c r="T440" s="823"/>
      <c r="U440" s="823"/>
      <c r="V440" s="823"/>
      <c r="W440" s="823"/>
      <c r="X440" s="347"/>
      <c r="Y440" s="347"/>
      <c r="Z440" s="347"/>
      <c r="AA440" s="347"/>
      <c r="AB440" s="347"/>
      <c r="AC440" s="347"/>
      <c r="AD440" s="347"/>
      <c r="AE440" s="347"/>
      <c r="AF440" s="347"/>
      <c r="AG440" s="347"/>
      <c r="AH440" s="347"/>
      <c r="AI440" s="347"/>
      <c r="AJ440" s="347"/>
      <c r="AK440" s="347"/>
      <c r="AL440" s="347"/>
      <c r="AM440" s="347"/>
      <c r="AN440" s="347"/>
      <c r="AO440" s="347"/>
      <c r="AP440" s="347"/>
      <c r="AQ440" s="347"/>
      <c r="AR440" s="347"/>
      <c r="AS440" s="347"/>
      <c r="AT440" s="347"/>
      <c r="AU440" s="347"/>
      <c r="AV440" s="347"/>
      <c r="AW440" s="347"/>
      <c r="AX440" s="347"/>
      <c r="AY440" s="390"/>
      <c r="AZ440" s="386"/>
      <c r="BA440" s="202"/>
      <c r="BB440" s="822"/>
      <c r="BC440" s="822"/>
      <c r="BD440" s="822"/>
      <c r="BE440" s="822"/>
      <c r="BF440" s="822"/>
      <c r="BG440" s="822"/>
      <c r="BH440" s="822"/>
      <c r="BI440" s="822"/>
      <c r="BJ440" s="822"/>
      <c r="BK440" s="822"/>
      <c r="BL440" s="822"/>
      <c r="BM440" s="822"/>
      <c r="BN440" s="822"/>
      <c r="BO440" s="822"/>
      <c r="BP440" s="822"/>
      <c r="BQ440" s="822"/>
      <c r="BR440" s="822"/>
      <c r="BS440" s="822"/>
      <c r="BT440" s="822"/>
      <c r="BU440" s="822"/>
      <c r="BV440" s="822"/>
      <c r="BW440" s="822"/>
      <c r="BX440" s="822"/>
      <c r="BY440" s="822"/>
      <c r="BZ440" s="822"/>
      <c r="CA440" s="822"/>
      <c r="CB440" s="822"/>
      <c r="CC440" s="822"/>
    </row>
    <row r="441" spans="1:81" s="314" customFormat="1" ht="15" customHeight="1" x14ac:dyDescent="0.2">
      <c r="A441" s="823"/>
      <c r="B441" s="823"/>
      <c r="C441" s="823"/>
      <c r="D441" s="823"/>
      <c r="E441" s="823"/>
      <c r="F441" s="823"/>
      <c r="G441" s="823"/>
      <c r="H441" s="823"/>
      <c r="I441" s="823"/>
      <c r="J441" s="823"/>
      <c r="K441" s="823"/>
      <c r="L441" s="823"/>
      <c r="M441" s="823"/>
      <c r="N441" s="823"/>
      <c r="O441" s="823"/>
      <c r="P441" s="823"/>
      <c r="Q441" s="823"/>
      <c r="R441" s="823"/>
      <c r="S441" s="823"/>
      <c r="T441" s="823"/>
      <c r="U441" s="823"/>
      <c r="V441" s="823"/>
      <c r="W441" s="823"/>
      <c r="X441" s="347"/>
      <c r="Y441" s="347"/>
      <c r="Z441" s="347"/>
      <c r="AA441" s="347"/>
      <c r="AB441" s="347"/>
      <c r="AC441" s="347"/>
      <c r="AD441" s="347"/>
      <c r="AE441" s="347"/>
      <c r="AF441" s="347"/>
      <c r="AG441" s="347"/>
      <c r="AH441" s="347"/>
      <c r="AI441" s="347"/>
      <c r="AJ441" s="347"/>
      <c r="AK441" s="347"/>
      <c r="AL441" s="347"/>
      <c r="AM441" s="347"/>
      <c r="AN441" s="347"/>
      <c r="AO441" s="347"/>
      <c r="AP441" s="347"/>
      <c r="AQ441" s="347"/>
      <c r="AR441" s="347"/>
      <c r="AS441" s="347"/>
      <c r="AT441" s="347"/>
      <c r="AU441" s="347"/>
      <c r="AV441" s="347"/>
      <c r="AW441" s="347"/>
      <c r="AX441" s="347"/>
      <c r="AY441" s="390"/>
      <c r="AZ441" s="386"/>
      <c r="BA441" s="202"/>
      <c r="BB441" s="822"/>
      <c r="BC441" s="822"/>
      <c r="BD441" s="822"/>
      <c r="BE441" s="822"/>
      <c r="BF441" s="822"/>
      <c r="BG441" s="822"/>
      <c r="BH441" s="822"/>
      <c r="BI441" s="822"/>
      <c r="BJ441" s="822"/>
      <c r="BK441" s="822"/>
      <c r="BL441" s="822"/>
      <c r="BM441" s="822"/>
      <c r="BN441" s="822"/>
      <c r="BO441" s="822"/>
      <c r="BP441" s="822"/>
      <c r="BQ441" s="822"/>
      <c r="BR441" s="822"/>
      <c r="BS441" s="822"/>
      <c r="BT441" s="822"/>
      <c r="BU441" s="822"/>
      <c r="BV441" s="822"/>
      <c r="BW441" s="822"/>
      <c r="BX441" s="822"/>
      <c r="BY441" s="822"/>
      <c r="BZ441" s="822"/>
      <c r="CA441" s="822"/>
      <c r="CB441" s="822"/>
      <c r="CC441" s="822"/>
    </row>
    <row r="442" spans="1:81" s="314" customFormat="1" ht="15" customHeight="1" x14ac:dyDescent="0.2">
      <c r="A442" s="823"/>
      <c r="B442" s="823"/>
      <c r="C442" s="823"/>
      <c r="D442" s="823"/>
      <c r="E442" s="823"/>
      <c r="F442" s="823"/>
      <c r="G442" s="823"/>
      <c r="H442" s="823"/>
      <c r="I442" s="823"/>
      <c r="J442" s="823"/>
      <c r="K442" s="823"/>
      <c r="L442" s="823"/>
      <c r="M442" s="823"/>
      <c r="N442" s="823"/>
      <c r="O442" s="823"/>
      <c r="P442" s="823"/>
      <c r="Q442" s="823"/>
      <c r="R442" s="823"/>
      <c r="S442" s="823"/>
      <c r="T442" s="823"/>
      <c r="U442" s="823"/>
      <c r="V442" s="823"/>
      <c r="W442" s="823"/>
      <c r="X442" s="347"/>
      <c r="Y442" s="347"/>
      <c r="Z442" s="347"/>
      <c r="AA442" s="347"/>
      <c r="AB442" s="347"/>
      <c r="AC442" s="347"/>
      <c r="AD442" s="347"/>
      <c r="AE442" s="347"/>
      <c r="AF442" s="347"/>
      <c r="AG442" s="347"/>
      <c r="AH442" s="347"/>
      <c r="AI442" s="347"/>
      <c r="AJ442" s="347"/>
      <c r="AK442" s="347"/>
      <c r="AL442" s="347"/>
      <c r="AM442" s="347"/>
      <c r="AN442" s="347"/>
      <c r="AO442" s="347"/>
      <c r="AP442" s="347"/>
      <c r="AQ442" s="347"/>
      <c r="AR442" s="347"/>
      <c r="AS442" s="347"/>
      <c r="AT442" s="347"/>
      <c r="AU442" s="347"/>
      <c r="AV442" s="347"/>
      <c r="AW442" s="347"/>
      <c r="AX442" s="347"/>
      <c r="AY442" s="390"/>
      <c r="AZ442" s="386"/>
      <c r="BA442" s="202"/>
      <c r="BB442" s="822"/>
      <c r="BC442" s="822"/>
      <c r="BD442" s="822"/>
      <c r="BE442" s="822"/>
      <c r="BF442" s="822"/>
      <c r="BG442" s="822"/>
      <c r="BH442" s="822"/>
      <c r="BI442" s="822"/>
      <c r="BJ442" s="822"/>
      <c r="BK442" s="822"/>
      <c r="BL442" s="822"/>
      <c r="BM442" s="822"/>
      <c r="BN442" s="822"/>
      <c r="BO442" s="822"/>
      <c r="BP442" s="822"/>
      <c r="BQ442" s="822"/>
      <c r="BR442" s="822"/>
      <c r="BS442" s="822"/>
      <c r="BT442" s="822"/>
      <c r="BU442" s="822"/>
      <c r="BV442" s="822"/>
      <c r="BW442" s="822"/>
      <c r="BX442" s="822"/>
      <c r="BY442" s="822"/>
      <c r="BZ442" s="822"/>
      <c r="CA442" s="822"/>
      <c r="CB442" s="822"/>
      <c r="CC442" s="822"/>
    </row>
    <row r="443" spans="1:81" s="314" customFormat="1" ht="15" customHeight="1" x14ac:dyDescent="0.2">
      <c r="A443" s="823"/>
      <c r="B443" s="823"/>
      <c r="C443" s="823"/>
      <c r="D443" s="823"/>
      <c r="E443" s="823"/>
      <c r="F443" s="823"/>
      <c r="G443" s="823"/>
      <c r="H443" s="823"/>
      <c r="I443" s="823"/>
      <c r="J443" s="823"/>
      <c r="K443" s="823"/>
      <c r="L443" s="823"/>
      <c r="M443" s="823"/>
      <c r="N443" s="823"/>
      <c r="O443" s="823"/>
      <c r="P443" s="823"/>
      <c r="Q443" s="823"/>
      <c r="R443" s="823"/>
      <c r="S443" s="823"/>
      <c r="T443" s="823"/>
      <c r="U443" s="823"/>
      <c r="V443" s="823"/>
      <c r="W443" s="823"/>
      <c r="X443" s="347"/>
      <c r="Y443" s="347"/>
      <c r="Z443" s="347"/>
      <c r="AA443" s="347"/>
      <c r="AB443" s="347"/>
      <c r="AC443" s="347"/>
      <c r="AD443" s="347"/>
      <c r="AE443" s="347"/>
      <c r="AF443" s="347"/>
      <c r="AG443" s="347"/>
      <c r="AH443" s="347"/>
      <c r="AI443" s="347"/>
      <c r="AJ443" s="347"/>
      <c r="AK443" s="347"/>
      <c r="AL443" s="347"/>
      <c r="AM443" s="347"/>
      <c r="AN443" s="347"/>
      <c r="AO443" s="347"/>
      <c r="AP443" s="347"/>
      <c r="AQ443" s="347"/>
      <c r="AR443" s="347"/>
      <c r="AS443" s="347"/>
      <c r="AT443" s="347"/>
      <c r="AU443" s="347"/>
      <c r="AV443" s="347"/>
      <c r="AW443" s="347"/>
      <c r="AX443" s="347"/>
      <c r="AY443" s="390"/>
      <c r="AZ443" s="386"/>
      <c r="BA443" s="202"/>
      <c r="BB443" s="822"/>
      <c r="BC443" s="822"/>
      <c r="BD443" s="822"/>
      <c r="BE443" s="822"/>
      <c r="BF443" s="822"/>
      <c r="BG443" s="822"/>
      <c r="BH443" s="822"/>
      <c r="BI443" s="822"/>
      <c r="BJ443" s="822"/>
      <c r="BK443" s="822"/>
      <c r="BL443" s="822"/>
      <c r="BM443" s="822"/>
      <c r="BN443" s="822"/>
      <c r="BO443" s="822"/>
      <c r="BP443" s="822"/>
      <c r="BQ443" s="822"/>
      <c r="BR443" s="822"/>
      <c r="BS443" s="822"/>
      <c r="BT443" s="822"/>
      <c r="BU443" s="822"/>
      <c r="BV443" s="822"/>
      <c r="BW443" s="822"/>
      <c r="BX443" s="822"/>
      <c r="BY443" s="822"/>
      <c r="BZ443" s="822"/>
      <c r="CA443" s="822"/>
      <c r="CB443" s="822"/>
      <c r="CC443" s="822"/>
    </row>
    <row r="444" spans="1:81" s="314" customFormat="1" ht="15" customHeight="1" x14ac:dyDescent="0.2">
      <c r="A444" s="823"/>
      <c r="B444" s="823"/>
      <c r="C444" s="823"/>
      <c r="D444" s="823"/>
      <c r="E444" s="823"/>
      <c r="F444" s="823"/>
      <c r="G444" s="823"/>
      <c r="H444" s="823"/>
      <c r="I444" s="823"/>
      <c r="J444" s="823"/>
      <c r="K444" s="823"/>
      <c r="L444" s="823"/>
      <c r="M444" s="823"/>
      <c r="N444" s="823"/>
      <c r="O444" s="823"/>
      <c r="P444" s="823"/>
      <c r="Q444" s="823"/>
      <c r="R444" s="823"/>
      <c r="S444" s="823"/>
      <c r="T444" s="823"/>
      <c r="U444" s="823"/>
      <c r="V444" s="823"/>
      <c r="W444" s="823"/>
      <c r="X444" s="347"/>
      <c r="Y444" s="347"/>
      <c r="Z444" s="347"/>
      <c r="AA444" s="347"/>
      <c r="AB444" s="347"/>
      <c r="AC444" s="347"/>
      <c r="AD444" s="347"/>
      <c r="AE444" s="347"/>
      <c r="AF444" s="347"/>
      <c r="AG444" s="347"/>
      <c r="AH444" s="347"/>
      <c r="AI444" s="347"/>
      <c r="AJ444" s="347"/>
      <c r="AK444" s="347"/>
      <c r="AL444" s="347"/>
      <c r="AM444" s="347"/>
      <c r="AN444" s="347"/>
      <c r="AO444" s="347"/>
      <c r="AP444" s="347"/>
      <c r="AQ444" s="347"/>
      <c r="AR444" s="347"/>
      <c r="AS444" s="347"/>
      <c r="AT444" s="347"/>
      <c r="AU444" s="347"/>
      <c r="AV444" s="347"/>
      <c r="AW444" s="347"/>
      <c r="AX444" s="347"/>
      <c r="AY444" s="390"/>
      <c r="AZ444" s="386"/>
      <c r="BA444" s="202"/>
      <c r="BB444" s="822"/>
      <c r="BC444" s="822"/>
      <c r="BD444" s="822"/>
      <c r="BE444" s="822"/>
      <c r="BF444" s="822"/>
      <c r="BG444" s="822"/>
      <c r="BH444" s="822"/>
      <c r="BI444" s="822"/>
      <c r="BJ444" s="822"/>
      <c r="BK444" s="822"/>
      <c r="BL444" s="822"/>
      <c r="BM444" s="822"/>
      <c r="BN444" s="822"/>
      <c r="BO444" s="822"/>
      <c r="BP444" s="822"/>
      <c r="BQ444" s="822"/>
      <c r="BR444" s="822"/>
      <c r="BS444" s="822"/>
      <c r="BT444" s="822"/>
      <c r="BU444" s="822"/>
      <c r="BV444" s="822"/>
      <c r="BW444" s="822"/>
      <c r="BX444" s="822"/>
      <c r="BY444" s="822"/>
      <c r="BZ444" s="822"/>
      <c r="CA444" s="822"/>
      <c r="CB444" s="822"/>
      <c r="CC444" s="822"/>
    </row>
    <row r="445" spans="1:81" s="314" customFormat="1" ht="15" customHeight="1" x14ac:dyDescent="0.2">
      <c r="A445" s="823"/>
      <c r="B445" s="823"/>
      <c r="C445" s="823"/>
      <c r="D445" s="823"/>
      <c r="E445" s="823"/>
      <c r="F445" s="823"/>
      <c r="G445" s="823"/>
      <c r="H445" s="823"/>
      <c r="I445" s="823"/>
      <c r="J445" s="823"/>
      <c r="K445" s="823"/>
      <c r="L445" s="823"/>
      <c r="M445" s="823"/>
      <c r="N445" s="823"/>
      <c r="O445" s="823"/>
      <c r="P445" s="823"/>
      <c r="Q445" s="823"/>
      <c r="R445" s="823"/>
      <c r="S445" s="823"/>
      <c r="T445" s="823"/>
      <c r="U445" s="823"/>
      <c r="V445" s="823"/>
      <c r="W445" s="823"/>
      <c r="X445" s="347"/>
      <c r="Y445" s="347"/>
      <c r="Z445" s="347"/>
      <c r="AA445" s="347"/>
      <c r="AB445" s="347"/>
      <c r="AC445" s="347"/>
      <c r="AD445" s="347"/>
      <c r="AE445" s="347"/>
      <c r="AF445" s="347"/>
      <c r="AG445" s="347"/>
      <c r="AH445" s="347"/>
      <c r="AI445" s="347"/>
      <c r="AJ445" s="347"/>
      <c r="AK445" s="347"/>
      <c r="AL445" s="347"/>
      <c r="AM445" s="347"/>
      <c r="AN445" s="347"/>
      <c r="AO445" s="347"/>
      <c r="AP445" s="347"/>
      <c r="AQ445" s="347"/>
      <c r="AR445" s="347"/>
      <c r="AS445" s="347"/>
      <c r="AT445" s="347"/>
      <c r="AU445" s="347"/>
      <c r="AV445" s="347"/>
      <c r="AW445" s="347"/>
      <c r="AX445" s="347"/>
      <c r="AY445" s="390"/>
      <c r="AZ445" s="386"/>
      <c r="BA445" s="202"/>
      <c r="BB445" s="822"/>
      <c r="BC445" s="822"/>
      <c r="BD445" s="822"/>
      <c r="BE445" s="822"/>
      <c r="BF445" s="822"/>
      <c r="BG445" s="822"/>
      <c r="BH445" s="822"/>
      <c r="BI445" s="822"/>
      <c r="BJ445" s="822"/>
      <c r="BK445" s="822"/>
      <c r="BL445" s="822"/>
      <c r="BM445" s="822"/>
      <c r="BN445" s="822"/>
      <c r="BO445" s="822"/>
      <c r="BP445" s="822"/>
      <c r="BQ445" s="822"/>
      <c r="BR445" s="822"/>
      <c r="BS445" s="822"/>
      <c r="BT445" s="822"/>
      <c r="BU445" s="822"/>
      <c r="BV445" s="822"/>
      <c r="BW445" s="822"/>
      <c r="BX445" s="822"/>
      <c r="BY445" s="822"/>
      <c r="BZ445" s="822"/>
      <c r="CA445" s="822"/>
      <c r="CB445" s="822"/>
      <c r="CC445" s="822"/>
    </row>
    <row r="446" spans="1:81" s="314" customFormat="1" ht="15" customHeight="1" x14ac:dyDescent="0.2">
      <c r="A446" s="823"/>
      <c r="B446" s="823"/>
      <c r="C446" s="823"/>
      <c r="D446" s="823"/>
      <c r="E446" s="823"/>
      <c r="F446" s="823"/>
      <c r="G446" s="823"/>
      <c r="H446" s="823"/>
      <c r="I446" s="823"/>
      <c r="J446" s="823"/>
      <c r="K446" s="823"/>
      <c r="L446" s="823"/>
      <c r="M446" s="823"/>
      <c r="N446" s="823"/>
      <c r="O446" s="823"/>
      <c r="P446" s="823"/>
      <c r="Q446" s="823"/>
      <c r="R446" s="823"/>
      <c r="S446" s="823"/>
      <c r="T446" s="823"/>
      <c r="U446" s="823"/>
      <c r="V446" s="823"/>
      <c r="W446" s="823"/>
      <c r="X446" s="347"/>
      <c r="Y446" s="347"/>
      <c r="Z446" s="347"/>
      <c r="AA446" s="347"/>
      <c r="AB446" s="347"/>
      <c r="AC446" s="347"/>
      <c r="AD446" s="347"/>
      <c r="AE446" s="347"/>
      <c r="AF446" s="347"/>
      <c r="AG446" s="347"/>
      <c r="AH446" s="347"/>
      <c r="AI446" s="347"/>
      <c r="AJ446" s="347"/>
      <c r="AK446" s="347"/>
      <c r="AL446" s="347"/>
      <c r="AM446" s="347"/>
      <c r="AN446" s="347"/>
      <c r="AO446" s="347"/>
      <c r="AP446" s="347"/>
      <c r="AQ446" s="347"/>
      <c r="AR446" s="347"/>
      <c r="AS446" s="347"/>
      <c r="AT446" s="347"/>
      <c r="AU446" s="347"/>
      <c r="AV446" s="347"/>
      <c r="AW446" s="347"/>
      <c r="AX446" s="347"/>
      <c r="AY446" s="390"/>
      <c r="AZ446" s="386"/>
      <c r="BA446" s="202"/>
      <c r="BB446" s="822"/>
      <c r="BC446" s="822"/>
      <c r="BD446" s="822"/>
      <c r="BE446" s="822"/>
      <c r="BF446" s="822"/>
      <c r="BG446" s="822"/>
      <c r="BH446" s="822"/>
      <c r="BI446" s="822"/>
      <c r="BJ446" s="822"/>
      <c r="BK446" s="822"/>
      <c r="BL446" s="822"/>
      <c r="BM446" s="822"/>
      <c r="BN446" s="822"/>
      <c r="BO446" s="822"/>
      <c r="BP446" s="822"/>
      <c r="BQ446" s="822"/>
      <c r="BR446" s="822"/>
      <c r="BS446" s="822"/>
      <c r="BT446" s="822"/>
      <c r="BU446" s="822"/>
      <c r="BV446" s="822"/>
      <c r="BW446" s="822"/>
      <c r="BX446" s="822"/>
      <c r="BY446" s="822"/>
      <c r="BZ446" s="822"/>
      <c r="CA446" s="822"/>
      <c r="CB446" s="822"/>
      <c r="CC446" s="822"/>
    </row>
    <row r="447" spans="1:81" s="314" customFormat="1" ht="15" customHeight="1" x14ac:dyDescent="0.2">
      <c r="A447" s="823"/>
      <c r="B447" s="823"/>
      <c r="C447" s="823"/>
      <c r="D447" s="823"/>
      <c r="E447" s="823"/>
      <c r="F447" s="823"/>
      <c r="G447" s="823"/>
      <c r="H447" s="823"/>
      <c r="I447" s="823"/>
      <c r="J447" s="823"/>
      <c r="K447" s="823"/>
      <c r="L447" s="823"/>
      <c r="M447" s="823"/>
      <c r="N447" s="823"/>
      <c r="O447" s="823"/>
      <c r="P447" s="823"/>
      <c r="Q447" s="823"/>
      <c r="R447" s="823"/>
      <c r="S447" s="823"/>
      <c r="T447" s="823"/>
      <c r="U447" s="823"/>
      <c r="V447" s="823"/>
      <c r="W447" s="823"/>
      <c r="X447" s="347"/>
      <c r="Y447" s="347"/>
      <c r="Z447" s="347"/>
      <c r="AA447" s="347"/>
      <c r="AB447" s="347"/>
      <c r="AC447" s="347"/>
      <c r="AD447" s="347"/>
      <c r="AE447" s="347"/>
      <c r="AF447" s="347"/>
      <c r="AG447" s="347"/>
      <c r="AH447" s="347"/>
      <c r="AI447" s="347"/>
      <c r="AJ447" s="347"/>
      <c r="AK447" s="347"/>
      <c r="AL447" s="347"/>
      <c r="AM447" s="347"/>
      <c r="AN447" s="347"/>
      <c r="AO447" s="347"/>
      <c r="AP447" s="347"/>
      <c r="AQ447" s="347"/>
      <c r="AR447" s="347"/>
      <c r="AS447" s="347"/>
      <c r="AT447" s="347"/>
      <c r="AU447" s="347"/>
      <c r="AV447" s="347"/>
      <c r="AW447" s="347"/>
      <c r="AX447" s="347"/>
      <c r="AY447" s="390"/>
      <c r="AZ447" s="386"/>
      <c r="BA447" s="202"/>
      <c r="BB447" s="822"/>
      <c r="BC447" s="822"/>
      <c r="BD447" s="822"/>
      <c r="BE447" s="822"/>
      <c r="BF447" s="822"/>
      <c r="BG447" s="822"/>
      <c r="BH447" s="822"/>
      <c r="BI447" s="822"/>
      <c r="BJ447" s="822"/>
      <c r="BK447" s="822"/>
      <c r="BL447" s="822"/>
      <c r="BM447" s="822"/>
      <c r="BN447" s="822"/>
      <c r="BO447" s="822"/>
      <c r="BP447" s="822"/>
      <c r="BQ447" s="822"/>
      <c r="BR447" s="822"/>
      <c r="BS447" s="822"/>
      <c r="BT447" s="822"/>
      <c r="BU447" s="822"/>
      <c r="BV447" s="822"/>
      <c r="BW447" s="822"/>
      <c r="BX447" s="822"/>
      <c r="BY447" s="822"/>
      <c r="BZ447" s="822"/>
      <c r="CA447" s="822"/>
      <c r="CB447" s="822"/>
      <c r="CC447" s="822"/>
    </row>
    <row r="448" spans="1:81" s="314" customFormat="1" ht="15" customHeight="1" x14ac:dyDescent="0.2">
      <c r="A448" s="823"/>
      <c r="B448" s="823"/>
      <c r="C448" s="823"/>
      <c r="D448" s="823"/>
      <c r="E448" s="823"/>
      <c r="F448" s="823"/>
      <c r="G448" s="823"/>
      <c r="H448" s="823"/>
      <c r="I448" s="823"/>
      <c r="J448" s="823"/>
      <c r="K448" s="823"/>
      <c r="L448" s="823"/>
      <c r="M448" s="823"/>
      <c r="N448" s="823"/>
      <c r="O448" s="823"/>
      <c r="P448" s="823"/>
      <c r="Q448" s="823"/>
      <c r="R448" s="823"/>
      <c r="S448" s="823"/>
      <c r="T448" s="823"/>
      <c r="U448" s="823"/>
      <c r="V448" s="823"/>
      <c r="W448" s="823"/>
      <c r="X448" s="347"/>
      <c r="Y448" s="347"/>
      <c r="Z448" s="347"/>
      <c r="AA448" s="347"/>
      <c r="AB448" s="347"/>
      <c r="AC448" s="347"/>
      <c r="AD448" s="347"/>
      <c r="AE448" s="347"/>
      <c r="AF448" s="347"/>
      <c r="AG448" s="347"/>
      <c r="AH448" s="347"/>
      <c r="AI448" s="347"/>
      <c r="AJ448" s="347"/>
      <c r="AK448" s="347"/>
      <c r="AL448" s="347"/>
      <c r="AM448" s="347"/>
      <c r="AN448" s="347"/>
      <c r="AO448" s="347"/>
      <c r="AP448" s="347"/>
      <c r="AQ448" s="347"/>
      <c r="AR448" s="347"/>
      <c r="AS448" s="347"/>
      <c r="AT448" s="347"/>
      <c r="AU448" s="347"/>
      <c r="AV448" s="347"/>
      <c r="AW448" s="347"/>
      <c r="AX448" s="347"/>
      <c r="AY448" s="390"/>
      <c r="AZ448" s="386"/>
      <c r="BA448" s="202"/>
      <c r="BB448" s="822"/>
      <c r="BC448" s="822"/>
      <c r="BD448" s="822"/>
      <c r="BE448" s="822"/>
      <c r="BF448" s="822"/>
      <c r="BG448" s="822"/>
      <c r="BH448" s="822"/>
      <c r="BI448" s="822"/>
      <c r="BJ448" s="822"/>
      <c r="BK448" s="822"/>
      <c r="BL448" s="822"/>
      <c r="BM448" s="822"/>
      <c r="BN448" s="822"/>
      <c r="BO448" s="822"/>
      <c r="BP448" s="822"/>
      <c r="BQ448" s="822"/>
      <c r="BR448" s="822"/>
      <c r="BS448" s="822"/>
      <c r="BT448" s="822"/>
      <c r="BU448" s="822"/>
      <c r="BV448" s="822"/>
      <c r="BW448" s="822"/>
      <c r="BX448" s="822"/>
      <c r="BY448" s="822"/>
      <c r="BZ448" s="822"/>
      <c r="CA448" s="822"/>
      <c r="CB448" s="822"/>
      <c r="CC448" s="822"/>
    </row>
    <row r="449" spans="1:81" s="314" customFormat="1" ht="15" customHeight="1" x14ac:dyDescent="0.2">
      <c r="A449" s="823"/>
      <c r="B449" s="823"/>
      <c r="C449" s="823"/>
      <c r="D449" s="823"/>
      <c r="E449" s="823"/>
      <c r="F449" s="823"/>
      <c r="G449" s="823"/>
      <c r="H449" s="823"/>
      <c r="I449" s="823"/>
      <c r="J449" s="823"/>
      <c r="K449" s="823"/>
      <c r="L449" s="823"/>
      <c r="M449" s="823"/>
      <c r="N449" s="823"/>
      <c r="O449" s="823"/>
      <c r="P449" s="823"/>
      <c r="Q449" s="823"/>
      <c r="R449" s="823"/>
      <c r="S449" s="823"/>
      <c r="T449" s="823"/>
      <c r="U449" s="823"/>
      <c r="V449" s="823"/>
      <c r="W449" s="823"/>
      <c r="X449" s="347"/>
      <c r="Y449" s="347"/>
      <c r="Z449" s="347"/>
      <c r="AA449" s="347"/>
      <c r="AB449" s="347"/>
      <c r="AC449" s="347"/>
      <c r="AD449" s="347"/>
      <c r="AE449" s="347"/>
      <c r="AF449" s="347"/>
      <c r="AG449" s="347"/>
      <c r="AH449" s="347"/>
      <c r="AI449" s="347"/>
      <c r="AJ449" s="347"/>
      <c r="AK449" s="347"/>
      <c r="AL449" s="347"/>
      <c r="AM449" s="347"/>
      <c r="AN449" s="347"/>
      <c r="AO449" s="347"/>
      <c r="AP449" s="347"/>
      <c r="AQ449" s="347"/>
      <c r="AR449" s="347"/>
      <c r="AS449" s="347"/>
      <c r="AT449" s="347"/>
      <c r="AU449" s="347"/>
      <c r="AV449" s="347"/>
      <c r="AW449" s="347"/>
      <c r="AX449" s="347"/>
      <c r="AY449" s="390"/>
      <c r="AZ449" s="386"/>
      <c r="BA449" s="202"/>
      <c r="BB449" s="822"/>
      <c r="BC449" s="822"/>
      <c r="BD449" s="822"/>
      <c r="BE449" s="822"/>
      <c r="BF449" s="822"/>
      <c r="BG449" s="822"/>
      <c r="BH449" s="822"/>
      <c r="BI449" s="822"/>
      <c r="BJ449" s="822"/>
      <c r="BK449" s="822"/>
      <c r="BL449" s="822"/>
      <c r="BM449" s="822"/>
      <c r="BN449" s="822"/>
      <c r="BO449" s="822"/>
      <c r="BP449" s="822"/>
      <c r="BQ449" s="822"/>
      <c r="BR449" s="822"/>
      <c r="BS449" s="822"/>
      <c r="BT449" s="822"/>
      <c r="BU449" s="822"/>
      <c r="BV449" s="822"/>
      <c r="BW449" s="822"/>
      <c r="BX449" s="822"/>
      <c r="BY449" s="822"/>
      <c r="BZ449" s="822"/>
      <c r="CA449" s="822"/>
      <c r="CB449" s="822"/>
      <c r="CC449" s="822"/>
    </row>
    <row r="450" spans="1:81" s="314" customFormat="1" ht="15" customHeight="1" x14ac:dyDescent="0.2">
      <c r="A450" s="823"/>
      <c r="B450" s="823"/>
      <c r="C450" s="823"/>
      <c r="D450" s="823"/>
      <c r="E450" s="823"/>
      <c r="F450" s="823"/>
      <c r="G450" s="823"/>
      <c r="H450" s="823"/>
      <c r="I450" s="823"/>
      <c r="J450" s="823"/>
      <c r="K450" s="823"/>
      <c r="L450" s="823"/>
      <c r="M450" s="823"/>
      <c r="N450" s="823"/>
      <c r="O450" s="823"/>
      <c r="P450" s="823"/>
      <c r="Q450" s="823"/>
      <c r="R450" s="823"/>
      <c r="S450" s="823"/>
      <c r="T450" s="823"/>
      <c r="U450" s="823"/>
      <c r="V450" s="823"/>
      <c r="W450" s="823"/>
      <c r="X450" s="347"/>
      <c r="Y450" s="347"/>
      <c r="Z450" s="347"/>
      <c r="AA450" s="347"/>
      <c r="AB450" s="347"/>
      <c r="AC450" s="347"/>
      <c r="AD450" s="347"/>
      <c r="AE450" s="347"/>
      <c r="AF450" s="347"/>
      <c r="AG450" s="347"/>
      <c r="AH450" s="347"/>
      <c r="AI450" s="347"/>
      <c r="AJ450" s="347"/>
      <c r="AK450" s="347"/>
      <c r="AL450" s="347"/>
      <c r="AM450" s="347"/>
      <c r="AN450" s="347"/>
      <c r="AO450" s="347"/>
      <c r="AP450" s="347"/>
      <c r="AQ450" s="347"/>
      <c r="AR450" s="347"/>
      <c r="AS450" s="347"/>
      <c r="AT450" s="347"/>
      <c r="AU450" s="347"/>
      <c r="AV450" s="347"/>
      <c r="AW450" s="347"/>
      <c r="AX450" s="347"/>
      <c r="AY450" s="390"/>
      <c r="AZ450" s="386"/>
      <c r="BA450" s="202"/>
      <c r="BB450" s="822"/>
      <c r="BC450" s="822"/>
      <c r="BD450" s="822"/>
      <c r="BE450" s="822"/>
      <c r="BF450" s="822"/>
      <c r="BG450" s="822"/>
      <c r="BH450" s="822"/>
      <c r="BI450" s="822"/>
      <c r="BJ450" s="822"/>
      <c r="BK450" s="822"/>
      <c r="BL450" s="822"/>
      <c r="BM450" s="822"/>
      <c r="BN450" s="822"/>
      <c r="BO450" s="822"/>
      <c r="BP450" s="822"/>
      <c r="BQ450" s="822"/>
      <c r="BR450" s="822"/>
      <c r="BS450" s="822"/>
      <c r="BT450" s="822"/>
      <c r="BU450" s="822"/>
      <c r="BV450" s="822"/>
      <c r="BW450" s="822"/>
      <c r="BX450" s="822"/>
      <c r="BY450" s="822"/>
      <c r="BZ450" s="822"/>
      <c r="CA450" s="822"/>
      <c r="CB450" s="822"/>
      <c r="CC450" s="822"/>
    </row>
    <row r="451" spans="1:81" s="314" customFormat="1" ht="15" customHeight="1" x14ac:dyDescent="0.2">
      <c r="A451" s="823"/>
      <c r="B451" s="823"/>
      <c r="C451" s="823"/>
      <c r="D451" s="823"/>
      <c r="E451" s="823"/>
      <c r="F451" s="823"/>
      <c r="G451" s="823"/>
      <c r="H451" s="823"/>
      <c r="I451" s="823"/>
      <c r="J451" s="823"/>
      <c r="K451" s="823"/>
      <c r="L451" s="823"/>
      <c r="M451" s="823"/>
      <c r="N451" s="823"/>
      <c r="O451" s="823"/>
      <c r="P451" s="823"/>
      <c r="Q451" s="823"/>
      <c r="R451" s="823"/>
      <c r="S451" s="823"/>
      <c r="T451" s="823"/>
      <c r="U451" s="823"/>
      <c r="V451" s="823"/>
      <c r="W451" s="823"/>
      <c r="X451" s="347"/>
      <c r="Y451" s="347"/>
      <c r="Z451" s="347"/>
      <c r="AA451" s="347"/>
      <c r="AB451" s="347"/>
      <c r="AC451" s="347"/>
      <c r="AD451" s="347"/>
      <c r="AE451" s="347"/>
      <c r="AF451" s="347"/>
      <c r="AG451" s="347"/>
      <c r="AH451" s="347"/>
      <c r="AI451" s="347"/>
      <c r="AJ451" s="347"/>
      <c r="AK451" s="347"/>
      <c r="AL451" s="347"/>
      <c r="AM451" s="347"/>
      <c r="AN451" s="347"/>
      <c r="AO451" s="347"/>
      <c r="AP451" s="347"/>
      <c r="AQ451" s="347"/>
      <c r="AR451" s="347"/>
      <c r="AS451" s="347"/>
      <c r="AT451" s="347"/>
      <c r="AU451" s="347"/>
      <c r="AV451" s="347"/>
      <c r="AW451" s="347"/>
      <c r="AX451" s="347"/>
      <c r="AY451" s="390"/>
      <c r="AZ451" s="386"/>
      <c r="BA451" s="202"/>
      <c r="BB451" s="822"/>
      <c r="BC451" s="822"/>
      <c r="BD451" s="822"/>
      <c r="BE451" s="822"/>
      <c r="BF451" s="822"/>
      <c r="BG451" s="822"/>
      <c r="BH451" s="822"/>
      <c r="BI451" s="822"/>
      <c r="BJ451" s="822"/>
      <c r="BK451" s="822"/>
      <c r="BL451" s="822"/>
      <c r="BM451" s="822"/>
      <c r="BN451" s="822"/>
      <c r="BO451" s="822"/>
      <c r="BP451" s="822"/>
      <c r="BQ451" s="822"/>
      <c r="BR451" s="822"/>
      <c r="BS451" s="822"/>
      <c r="BT451" s="822"/>
      <c r="BU451" s="822"/>
      <c r="BV451" s="822"/>
      <c r="BW451" s="822"/>
      <c r="BX451" s="822"/>
      <c r="BY451" s="822"/>
      <c r="BZ451" s="822"/>
      <c r="CA451" s="822"/>
      <c r="CB451" s="822"/>
      <c r="CC451" s="822"/>
    </row>
    <row r="452" spans="1:81" s="314" customFormat="1" ht="15" customHeight="1" x14ac:dyDescent="0.2">
      <c r="A452" s="823"/>
      <c r="B452" s="823"/>
      <c r="C452" s="823"/>
      <c r="D452" s="823"/>
      <c r="E452" s="823"/>
      <c r="F452" s="823"/>
      <c r="G452" s="823"/>
      <c r="H452" s="823"/>
      <c r="I452" s="823"/>
      <c r="J452" s="823"/>
      <c r="K452" s="823"/>
      <c r="L452" s="823"/>
      <c r="M452" s="823"/>
      <c r="N452" s="823"/>
      <c r="O452" s="823"/>
      <c r="P452" s="823"/>
      <c r="Q452" s="823"/>
      <c r="R452" s="823"/>
      <c r="S452" s="823"/>
      <c r="T452" s="823"/>
      <c r="U452" s="823"/>
      <c r="V452" s="823"/>
      <c r="W452" s="823"/>
      <c r="X452" s="347"/>
      <c r="Y452" s="347"/>
      <c r="Z452" s="347"/>
      <c r="AA452" s="347"/>
      <c r="AB452" s="347"/>
      <c r="AC452" s="347"/>
      <c r="AD452" s="347"/>
      <c r="AE452" s="347"/>
      <c r="AF452" s="347"/>
      <c r="AG452" s="347"/>
      <c r="AH452" s="347"/>
      <c r="AI452" s="347"/>
      <c r="AJ452" s="347"/>
      <c r="AK452" s="347"/>
      <c r="AL452" s="347"/>
      <c r="AM452" s="347"/>
      <c r="AN452" s="347"/>
      <c r="AO452" s="347"/>
      <c r="AP452" s="347"/>
      <c r="AQ452" s="347"/>
      <c r="AR452" s="347"/>
      <c r="AS452" s="347"/>
      <c r="AT452" s="347"/>
      <c r="AU452" s="347"/>
      <c r="AV452" s="347"/>
      <c r="AW452" s="347"/>
      <c r="AX452" s="347"/>
      <c r="AY452" s="390"/>
      <c r="AZ452" s="386"/>
      <c r="BA452" s="202"/>
      <c r="BB452" s="822"/>
      <c r="BC452" s="822"/>
      <c r="BD452" s="822"/>
      <c r="BE452" s="822"/>
      <c r="BF452" s="822"/>
      <c r="BG452" s="822"/>
      <c r="BH452" s="822"/>
      <c r="BI452" s="822"/>
      <c r="BJ452" s="822"/>
      <c r="BK452" s="822"/>
      <c r="BL452" s="822"/>
      <c r="BM452" s="822"/>
      <c r="BN452" s="822"/>
      <c r="BO452" s="822"/>
      <c r="BP452" s="822"/>
      <c r="BQ452" s="822"/>
      <c r="BR452" s="822"/>
      <c r="BS452" s="822"/>
      <c r="BT452" s="822"/>
      <c r="BU452" s="822"/>
      <c r="BV452" s="822"/>
      <c r="BW452" s="822"/>
      <c r="BX452" s="822"/>
      <c r="BY452" s="822"/>
      <c r="BZ452" s="822"/>
      <c r="CA452" s="822"/>
      <c r="CB452" s="822"/>
      <c r="CC452" s="822"/>
    </row>
    <row r="453" spans="1:81" s="314" customFormat="1" ht="15" customHeight="1" x14ac:dyDescent="0.2">
      <c r="A453" s="823"/>
      <c r="B453" s="823"/>
      <c r="C453" s="823"/>
      <c r="D453" s="823"/>
      <c r="E453" s="823"/>
      <c r="F453" s="823"/>
      <c r="G453" s="823"/>
      <c r="H453" s="823"/>
      <c r="I453" s="823"/>
      <c r="J453" s="823"/>
      <c r="K453" s="823"/>
      <c r="L453" s="823"/>
      <c r="M453" s="823"/>
      <c r="N453" s="823"/>
      <c r="O453" s="823"/>
      <c r="P453" s="823"/>
      <c r="Q453" s="823"/>
      <c r="R453" s="823"/>
      <c r="S453" s="823"/>
      <c r="T453" s="823"/>
      <c r="U453" s="823"/>
      <c r="V453" s="823"/>
      <c r="W453" s="823"/>
      <c r="X453" s="347"/>
      <c r="Y453" s="347"/>
      <c r="Z453" s="347"/>
      <c r="AA453" s="347"/>
      <c r="AB453" s="347"/>
      <c r="AC453" s="347"/>
      <c r="AD453" s="347"/>
      <c r="AE453" s="347"/>
      <c r="AF453" s="347"/>
      <c r="AG453" s="347"/>
      <c r="AH453" s="347"/>
      <c r="AI453" s="347"/>
      <c r="AJ453" s="347"/>
      <c r="AK453" s="347"/>
      <c r="AL453" s="347"/>
      <c r="AM453" s="347"/>
      <c r="AN453" s="347"/>
      <c r="AO453" s="347"/>
      <c r="AP453" s="347"/>
      <c r="AQ453" s="347"/>
      <c r="AR453" s="347"/>
      <c r="AS453" s="347"/>
      <c r="AT453" s="347"/>
      <c r="AU453" s="347"/>
      <c r="AV453" s="347"/>
      <c r="AW453" s="347"/>
      <c r="AX453" s="347"/>
      <c r="AY453" s="390"/>
      <c r="AZ453" s="386"/>
      <c r="BA453" s="202"/>
      <c r="BB453" s="822"/>
      <c r="BC453" s="822"/>
      <c r="BD453" s="822"/>
      <c r="BE453" s="822"/>
      <c r="BF453" s="822"/>
      <c r="BG453" s="822"/>
      <c r="BH453" s="822"/>
      <c r="BI453" s="822"/>
      <c r="BJ453" s="822"/>
      <c r="BK453" s="822"/>
      <c r="BL453" s="822"/>
      <c r="BM453" s="822"/>
      <c r="BN453" s="822"/>
      <c r="BO453" s="822"/>
      <c r="BP453" s="822"/>
      <c r="BQ453" s="822"/>
      <c r="BR453" s="822"/>
      <c r="BS453" s="822"/>
      <c r="BT453" s="822"/>
      <c r="BU453" s="822"/>
      <c r="BV453" s="822"/>
      <c r="BW453" s="822"/>
      <c r="BX453" s="822"/>
      <c r="BY453" s="822"/>
      <c r="BZ453" s="822"/>
      <c r="CA453" s="822"/>
      <c r="CB453" s="822"/>
      <c r="CC453" s="822"/>
    </row>
    <row r="454" spans="1:81" s="314" customFormat="1" ht="15" customHeight="1" x14ac:dyDescent="0.2">
      <c r="A454" s="823"/>
      <c r="B454" s="823"/>
      <c r="C454" s="823"/>
      <c r="D454" s="823"/>
      <c r="E454" s="823"/>
      <c r="F454" s="823"/>
      <c r="G454" s="823"/>
      <c r="H454" s="823"/>
      <c r="I454" s="823"/>
      <c r="J454" s="823"/>
      <c r="K454" s="823"/>
      <c r="L454" s="823"/>
      <c r="M454" s="823"/>
      <c r="N454" s="823"/>
      <c r="O454" s="823"/>
      <c r="P454" s="823"/>
      <c r="Q454" s="823"/>
      <c r="R454" s="823"/>
      <c r="S454" s="823"/>
      <c r="T454" s="823"/>
      <c r="U454" s="823"/>
      <c r="V454" s="823"/>
      <c r="W454" s="823"/>
      <c r="X454" s="347"/>
      <c r="Y454" s="347"/>
      <c r="Z454" s="347"/>
      <c r="AA454" s="347"/>
      <c r="AB454" s="347"/>
      <c r="AC454" s="347"/>
      <c r="AD454" s="347"/>
      <c r="AE454" s="347"/>
      <c r="AF454" s="347"/>
      <c r="AG454" s="347"/>
      <c r="AH454" s="347"/>
      <c r="AI454" s="347"/>
      <c r="AJ454" s="347"/>
      <c r="AK454" s="347"/>
      <c r="AL454" s="347"/>
      <c r="AM454" s="347"/>
      <c r="AN454" s="347"/>
      <c r="AO454" s="347"/>
      <c r="AP454" s="347"/>
      <c r="AQ454" s="347"/>
      <c r="AR454" s="347"/>
      <c r="AS454" s="347"/>
      <c r="AT454" s="347"/>
      <c r="AU454" s="347"/>
      <c r="AV454" s="347"/>
      <c r="AW454" s="347"/>
      <c r="AX454" s="347"/>
      <c r="AY454" s="390"/>
      <c r="AZ454" s="386"/>
      <c r="BA454" s="202"/>
      <c r="BB454" s="822"/>
      <c r="BC454" s="822"/>
      <c r="BD454" s="822"/>
      <c r="BE454" s="822"/>
      <c r="BF454" s="822"/>
      <c r="BG454" s="822"/>
      <c r="BH454" s="822"/>
      <c r="BI454" s="822"/>
      <c r="BJ454" s="822"/>
      <c r="BK454" s="822"/>
      <c r="BL454" s="822"/>
      <c r="BM454" s="822"/>
      <c r="BN454" s="822"/>
      <c r="BO454" s="822"/>
      <c r="BP454" s="822"/>
      <c r="BQ454" s="822"/>
      <c r="BR454" s="822"/>
      <c r="BS454" s="822"/>
      <c r="BT454" s="822"/>
      <c r="BU454" s="822"/>
      <c r="BV454" s="822"/>
      <c r="BW454" s="822"/>
      <c r="BX454" s="822"/>
      <c r="BY454" s="822"/>
      <c r="BZ454" s="822"/>
      <c r="CA454" s="822"/>
      <c r="CB454" s="822"/>
      <c r="CC454" s="822"/>
    </row>
    <row r="455" spans="1:81" s="314" customFormat="1" ht="15" customHeight="1" x14ac:dyDescent="0.2">
      <c r="A455" s="823"/>
      <c r="B455" s="823"/>
      <c r="C455" s="823"/>
      <c r="D455" s="823"/>
      <c r="E455" s="823"/>
      <c r="F455" s="823"/>
      <c r="G455" s="823"/>
      <c r="H455" s="823"/>
      <c r="I455" s="823"/>
      <c r="J455" s="823"/>
      <c r="K455" s="823"/>
      <c r="L455" s="823"/>
      <c r="M455" s="823"/>
      <c r="N455" s="823"/>
      <c r="O455" s="823"/>
      <c r="P455" s="823"/>
      <c r="Q455" s="823"/>
      <c r="R455" s="823"/>
      <c r="S455" s="823"/>
      <c r="T455" s="823"/>
      <c r="U455" s="823"/>
      <c r="V455" s="823"/>
      <c r="W455" s="823"/>
      <c r="X455" s="347"/>
      <c r="Y455" s="347"/>
      <c r="Z455" s="347"/>
      <c r="AA455" s="347"/>
      <c r="AB455" s="347"/>
      <c r="AC455" s="347"/>
      <c r="AD455" s="347"/>
      <c r="AE455" s="347"/>
      <c r="AF455" s="347"/>
      <c r="AG455" s="347"/>
      <c r="AH455" s="347"/>
      <c r="AI455" s="347"/>
      <c r="AJ455" s="347"/>
      <c r="AK455" s="347"/>
      <c r="AL455" s="347"/>
      <c r="AM455" s="347"/>
      <c r="AN455" s="347"/>
      <c r="AO455" s="347"/>
      <c r="AP455" s="347"/>
      <c r="AQ455" s="347"/>
      <c r="AR455" s="347"/>
      <c r="AS455" s="347"/>
      <c r="AT455" s="347"/>
      <c r="AU455" s="347"/>
      <c r="AV455" s="347"/>
      <c r="AW455" s="347"/>
      <c r="AX455" s="347"/>
      <c r="AY455" s="390"/>
      <c r="AZ455" s="386"/>
      <c r="BA455" s="202"/>
      <c r="BB455" s="822"/>
      <c r="BC455" s="822"/>
      <c r="BD455" s="822"/>
      <c r="BE455" s="822"/>
      <c r="BF455" s="822"/>
      <c r="BG455" s="822"/>
      <c r="BH455" s="822"/>
      <c r="BI455" s="822"/>
      <c r="BJ455" s="822"/>
      <c r="BK455" s="822"/>
      <c r="BL455" s="822"/>
      <c r="BM455" s="822"/>
      <c r="BN455" s="822"/>
      <c r="BO455" s="822"/>
      <c r="BP455" s="822"/>
      <c r="BQ455" s="822"/>
      <c r="BR455" s="822"/>
      <c r="BS455" s="822"/>
      <c r="BT455" s="822"/>
      <c r="BU455" s="822"/>
      <c r="BV455" s="822"/>
      <c r="BW455" s="822"/>
      <c r="BX455" s="822"/>
      <c r="BY455" s="822"/>
      <c r="BZ455" s="822"/>
      <c r="CA455" s="822"/>
      <c r="CB455" s="822"/>
      <c r="CC455" s="822"/>
    </row>
    <row r="456" spans="1:81" s="314" customFormat="1" ht="15" customHeight="1" x14ac:dyDescent="0.2">
      <c r="A456" s="823"/>
      <c r="B456" s="823"/>
      <c r="C456" s="823"/>
      <c r="D456" s="823"/>
      <c r="E456" s="823"/>
      <c r="F456" s="823"/>
      <c r="G456" s="823"/>
      <c r="H456" s="823"/>
      <c r="I456" s="823"/>
      <c r="J456" s="823"/>
      <c r="K456" s="823"/>
      <c r="L456" s="823"/>
      <c r="M456" s="823"/>
      <c r="N456" s="823"/>
      <c r="O456" s="823"/>
      <c r="P456" s="823"/>
      <c r="Q456" s="823"/>
      <c r="R456" s="823"/>
      <c r="S456" s="823"/>
      <c r="T456" s="823"/>
      <c r="U456" s="823"/>
      <c r="V456" s="823"/>
      <c r="W456" s="823"/>
      <c r="X456" s="347"/>
      <c r="Y456" s="347"/>
      <c r="Z456" s="347"/>
      <c r="AA456" s="347"/>
      <c r="AB456" s="347"/>
      <c r="AC456" s="347"/>
      <c r="AD456" s="347"/>
      <c r="AE456" s="347"/>
      <c r="AF456" s="347"/>
      <c r="AG456" s="347"/>
      <c r="AH456" s="347"/>
      <c r="AI456" s="347"/>
      <c r="AJ456" s="347"/>
      <c r="AK456" s="347"/>
      <c r="AL456" s="347"/>
      <c r="AM456" s="347"/>
      <c r="AN456" s="347"/>
      <c r="AO456" s="347"/>
      <c r="AP456" s="347"/>
      <c r="AQ456" s="347"/>
      <c r="AR456" s="347"/>
      <c r="AS456" s="347"/>
      <c r="AT456" s="347"/>
      <c r="AU456" s="347"/>
      <c r="AV456" s="347"/>
      <c r="AW456" s="347"/>
      <c r="AX456" s="347"/>
      <c r="AY456" s="390"/>
      <c r="AZ456" s="386"/>
      <c r="BA456" s="202"/>
      <c r="BB456" s="822"/>
      <c r="BC456" s="822"/>
      <c r="BD456" s="822"/>
      <c r="BE456" s="822"/>
      <c r="BF456" s="822"/>
      <c r="BG456" s="822"/>
      <c r="BH456" s="822"/>
      <c r="BI456" s="822"/>
      <c r="BJ456" s="822"/>
      <c r="BK456" s="822"/>
      <c r="BL456" s="822"/>
      <c r="BM456" s="822"/>
      <c r="BN456" s="822"/>
      <c r="BO456" s="822"/>
      <c r="BP456" s="822"/>
      <c r="BQ456" s="822"/>
      <c r="BR456" s="822"/>
      <c r="BS456" s="822"/>
      <c r="BT456" s="822"/>
      <c r="BU456" s="822"/>
      <c r="BV456" s="822"/>
      <c r="BW456" s="822"/>
      <c r="BX456" s="822"/>
      <c r="BY456" s="822"/>
      <c r="BZ456" s="822"/>
      <c r="CA456" s="822"/>
      <c r="CB456" s="822"/>
      <c r="CC456" s="822"/>
    </row>
    <row r="457" spans="1:81" s="314" customFormat="1" ht="15" customHeight="1" x14ac:dyDescent="0.2">
      <c r="A457" s="823"/>
      <c r="B457" s="823"/>
      <c r="C457" s="823"/>
      <c r="D457" s="823"/>
      <c r="E457" s="823"/>
      <c r="F457" s="823"/>
      <c r="G457" s="823"/>
      <c r="H457" s="823"/>
      <c r="I457" s="823"/>
      <c r="J457" s="823"/>
      <c r="K457" s="823"/>
      <c r="L457" s="823"/>
      <c r="M457" s="823"/>
      <c r="N457" s="823"/>
      <c r="O457" s="823"/>
      <c r="P457" s="823"/>
      <c r="Q457" s="823"/>
      <c r="R457" s="823"/>
      <c r="S457" s="823"/>
      <c r="T457" s="823"/>
      <c r="U457" s="823"/>
      <c r="V457" s="823"/>
      <c r="W457" s="823"/>
      <c r="X457" s="347"/>
      <c r="Y457" s="347"/>
      <c r="Z457" s="347"/>
      <c r="AA457" s="347"/>
      <c r="AB457" s="347"/>
      <c r="AC457" s="347"/>
      <c r="AD457" s="347"/>
      <c r="AE457" s="347"/>
      <c r="AF457" s="347"/>
      <c r="AG457" s="347"/>
      <c r="AH457" s="347"/>
      <c r="AI457" s="347"/>
      <c r="AJ457" s="347"/>
      <c r="AK457" s="347"/>
      <c r="AL457" s="347"/>
      <c r="AM457" s="347"/>
      <c r="AN457" s="347"/>
      <c r="AO457" s="347"/>
      <c r="AP457" s="347"/>
      <c r="AQ457" s="347"/>
      <c r="AR457" s="347"/>
      <c r="AS457" s="347"/>
      <c r="AT457" s="347"/>
      <c r="AU457" s="347"/>
      <c r="AV457" s="347"/>
      <c r="AW457" s="347"/>
      <c r="AX457" s="347"/>
      <c r="AY457" s="390"/>
      <c r="AZ457" s="386"/>
      <c r="BA457" s="202"/>
      <c r="BB457" s="822"/>
      <c r="BC457" s="822"/>
      <c r="BD457" s="822"/>
      <c r="BE457" s="822"/>
      <c r="BF457" s="822"/>
      <c r="BG457" s="822"/>
      <c r="BH457" s="822"/>
      <c r="BI457" s="822"/>
      <c r="BJ457" s="822"/>
      <c r="BK457" s="822"/>
      <c r="BL457" s="822"/>
      <c r="BM457" s="822"/>
      <c r="BN457" s="822"/>
      <c r="BO457" s="822"/>
      <c r="BP457" s="822"/>
      <c r="BQ457" s="822"/>
      <c r="BR457" s="822"/>
      <c r="BS457" s="822"/>
      <c r="BT457" s="822"/>
      <c r="BU457" s="822"/>
      <c r="BV457" s="822"/>
      <c r="BW457" s="822"/>
      <c r="BX457" s="822"/>
      <c r="BY457" s="822"/>
      <c r="BZ457" s="822"/>
      <c r="CA457" s="822"/>
      <c r="CB457" s="822"/>
      <c r="CC457" s="822"/>
    </row>
    <row r="458" spans="1:81" s="314" customFormat="1" ht="15" customHeight="1" x14ac:dyDescent="0.2">
      <c r="A458" s="823"/>
      <c r="B458" s="823"/>
      <c r="C458" s="823"/>
      <c r="D458" s="823"/>
      <c r="E458" s="823"/>
      <c r="F458" s="823"/>
      <c r="G458" s="823"/>
      <c r="H458" s="823"/>
      <c r="I458" s="823"/>
      <c r="J458" s="823"/>
      <c r="K458" s="823"/>
      <c r="L458" s="823"/>
      <c r="M458" s="823"/>
      <c r="N458" s="823"/>
      <c r="O458" s="823"/>
      <c r="P458" s="823"/>
      <c r="Q458" s="823"/>
      <c r="R458" s="823"/>
      <c r="S458" s="823"/>
      <c r="T458" s="823"/>
      <c r="U458" s="823"/>
      <c r="V458" s="823"/>
      <c r="W458" s="823"/>
      <c r="X458" s="347"/>
      <c r="Y458" s="347"/>
      <c r="Z458" s="347"/>
      <c r="AA458" s="347"/>
      <c r="AB458" s="347"/>
      <c r="AC458" s="347"/>
      <c r="AD458" s="347"/>
      <c r="AE458" s="347"/>
      <c r="AF458" s="347"/>
      <c r="AG458" s="347"/>
      <c r="AH458" s="347"/>
      <c r="AI458" s="347"/>
      <c r="AJ458" s="347"/>
      <c r="AK458" s="347"/>
      <c r="AL458" s="347"/>
      <c r="AM458" s="347"/>
      <c r="AN458" s="347"/>
      <c r="AO458" s="347"/>
      <c r="AP458" s="347"/>
      <c r="AQ458" s="347"/>
      <c r="AR458" s="347"/>
      <c r="AS458" s="347"/>
      <c r="AT458" s="347"/>
      <c r="AU458" s="347"/>
      <c r="AV458" s="347"/>
      <c r="AW458" s="347"/>
      <c r="AX458" s="347"/>
      <c r="AY458" s="390"/>
      <c r="AZ458" s="386"/>
      <c r="BA458" s="202"/>
      <c r="BB458" s="822"/>
      <c r="BC458" s="822"/>
      <c r="BD458" s="822"/>
      <c r="BE458" s="822"/>
      <c r="BF458" s="822"/>
      <c r="BG458" s="822"/>
      <c r="BH458" s="822"/>
      <c r="BI458" s="822"/>
      <c r="BJ458" s="822"/>
      <c r="BK458" s="822"/>
      <c r="BL458" s="822"/>
      <c r="BM458" s="822"/>
      <c r="BN458" s="822"/>
      <c r="BO458" s="822"/>
      <c r="BP458" s="822"/>
      <c r="BQ458" s="822"/>
      <c r="BR458" s="822"/>
      <c r="BS458" s="822"/>
      <c r="BT458" s="822"/>
      <c r="BU458" s="822"/>
      <c r="BV458" s="822"/>
      <c r="BW458" s="822"/>
      <c r="BX458" s="822"/>
      <c r="BY458" s="822"/>
      <c r="BZ458" s="822"/>
      <c r="CA458" s="822"/>
      <c r="CB458" s="822"/>
      <c r="CC458" s="822"/>
    </row>
    <row r="459" spans="1:81" s="314" customFormat="1" ht="15" customHeight="1" x14ac:dyDescent="0.2">
      <c r="A459" s="823"/>
      <c r="B459" s="823"/>
      <c r="C459" s="823"/>
      <c r="D459" s="823"/>
      <c r="E459" s="823"/>
      <c r="F459" s="823"/>
      <c r="G459" s="823"/>
      <c r="H459" s="823"/>
      <c r="I459" s="823"/>
      <c r="J459" s="823"/>
      <c r="K459" s="823"/>
      <c r="L459" s="823"/>
      <c r="M459" s="823"/>
      <c r="N459" s="823"/>
      <c r="O459" s="823"/>
      <c r="P459" s="823"/>
      <c r="Q459" s="823"/>
      <c r="R459" s="823"/>
      <c r="S459" s="823"/>
      <c r="T459" s="823"/>
      <c r="U459" s="823"/>
      <c r="V459" s="823"/>
      <c r="W459" s="823"/>
      <c r="X459" s="347"/>
      <c r="Y459" s="347"/>
      <c r="Z459" s="347"/>
      <c r="AA459" s="347"/>
      <c r="AB459" s="347"/>
      <c r="AC459" s="347"/>
      <c r="AD459" s="347"/>
      <c r="AE459" s="347"/>
      <c r="AF459" s="347"/>
      <c r="AG459" s="347"/>
      <c r="AH459" s="347"/>
      <c r="AI459" s="347"/>
      <c r="AJ459" s="347"/>
      <c r="AK459" s="347"/>
      <c r="AL459" s="347"/>
      <c r="AM459" s="347"/>
      <c r="AN459" s="347"/>
      <c r="AO459" s="347"/>
      <c r="AP459" s="347"/>
      <c r="AQ459" s="347"/>
      <c r="AR459" s="347"/>
      <c r="AS459" s="347"/>
      <c r="AT459" s="347"/>
      <c r="AU459" s="347"/>
      <c r="AV459" s="347"/>
      <c r="AW459" s="347"/>
      <c r="AX459" s="347"/>
      <c r="AY459" s="390"/>
      <c r="AZ459" s="386"/>
      <c r="BA459" s="202"/>
      <c r="BB459" s="822"/>
      <c r="BC459" s="822"/>
      <c r="BD459" s="822"/>
      <c r="BE459" s="822"/>
      <c r="BF459" s="822"/>
      <c r="BG459" s="822"/>
      <c r="BH459" s="822"/>
      <c r="BI459" s="822"/>
      <c r="BJ459" s="822"/>
      <c r="BK459" s="822"/>
      <c r="BL459" s="822"/>
      <c r="BM459" s="822"/>
      <c r="BN459" s="822"/>
      <c r="BO459" s="822"/>
      <c r="BP459" s="822"/>
      <c r="BQ459" s="822"/>
      <c r="BR459" s="822"/>
      <c r="BS459" s="822"/>
      <c r="BT459" s="822"/>
      <c r="BU459" s="822"/>
      <c r="BV459" s="822"/>
      <c r="BW459" s="822"/>
      <c r="BX459" s="822"/>
      <c r="BY459" s="822"/>
      <c r="BZ459" s="822"/>
      <c r="CA459" s="822"/>
      <c r="CB459" s="822"/>
      <c r="CC459" s="822"/>
    </row>
    <row r="460" spans="1:81" s="314" customFormat="1" ht="15" customHeight="1" x14ac:dyDescent="0.2">
      <c r="A460" s="823"/>
      <c r="B460" s="823"/>
      <c r="C460" s="823"/>
      <c r="D460" s="823"/>
      <c r="E460" s="823"/>
      <c r="F460" s="823"/>
      <c r="G460" s="823"/>
      <c r="H460" s="823"/>
      <c r="I460" s="823"/>
      <c r="J460" s="823"/>
      <c r="K460" s="823"/>
      <c r="L460" s="823"/>
      <c r="M460" s="823"/>
      <c r="N460" s="823"/>
      <c r="O460" s="823"/>
      <c r="P460" s="823"/>
      <c r="Q460" s="823"/>
      <c r="R460" s="823"/>
      <c r="S460" s="823"/>
      <c r="T460" s="823"/>
      <c r="U460" s="823"/>
      <c r="V460" s="823"/>
      <c r="W460" s="823"/>
      <c r="X460" s="347"/>
      <c r="Y460" s="347"/>
      <c r="Z460" s="347"/>
      <c r="AA460" s="347"/>
      <c r="AB460" s="347"/>
      <c r="AC460" s="347"/>
      <c r="AD460" s="347"/>
      <c r="AE460" s="347"/>
      <c r="AF460" s="347"/>
      <c r="AG460" s="347"/>
      <c r="AH460" s="347"/>
      <c r="AI460" s="347"/>
      <c r="AJ460" s="347"/>
      <c r="AK460" s="347"/>
      <c r="AL460" s="347"/>
      <c r="AM460" s="347"/>
      <c r="AN460" s="347"/>
      <c r="AO460" s="347"/>
      <c r="AP460" s="347"/>
      <c r="AQ460" s="347"/>
      <c r="AR460" s="347"/>
      <c r="AS460" s="347"/>
      <c r="AT460" s="347"/>
      <c r="AU460" s="347"/>
      <c r="AV460" s="347"/>
      <c r="AW460" s="347"/>
      <c r="AX460" s="347"/>
      <c r="AY460" s="390"/>
      <c r="AZ460" s="386"/>
      <c r="BA460" s="202"/>
      <c r="BB460" s="822"/>
      <c r="BC460" s="822"/>
      <c r="BD460" s="822"/>
      <c r="BE460" s="822"/>
      <c r="BF460" s="822"/>
      <c r="BG460" s="822"/>
      <c r="BH460" s="822"/>
      <c r="BI460" s="822"/>
      <c r="BJ460" s="822"/>
      <c r="BK460" s="822"/>
      <c r="BL460" s="822"/>
      <c r="BM460" s="822"/>
      <c r="BN460" s="822"/>
      <c r="BO460" s="822"/>
      <c r="BP460" s="822"/>
      <c r="BQ460" s="822"/>
      <c r="BR460" s="822"/>
      <c r="BS460" s="822"/>
      <c r="BT460" s="822"/>
      <c r="BU460" s="822"/>
      <c r="BV460" s="822"/>
      <c r="BW460" s="822"/>
      <c r="BX460" s="822"/>
      <c r="BY460" s="822"/>
      <c r="BZ460" s="822"/>
      <c r="CA460" s="822"/>
      <c r="CB460" s="822"/>
      <c r="CC460" s="822"/>
    </row>
    <row r="461" spans="1:81" s="314" customFormat="1" ht="15" customHeight="1" x14ac:dyDescent="0.2">
      <c r="A461" s="823"/>
      <c r="B461" s="823"/>
      <c r="C461" s="823"/>
      <c r="D461" s="823"/>
      <c r="E461" s="823"/>
      <c r="F461" s="823"/>
      <c r="G461" s="823"/>
      <c r="H461" s="823"/>
      <c r="I461" s="823"/>
      <c r="J461" s="823"/>
      <c r="K461" s="823"/>
      <c r="L461" s="823"/>
      <c r="M461" s="823"/>
      <c r="N461" s="823"/>
      <c r="O461" s="823"/>
      <c r="P461" s="823"/>
      <c r="Q461" s="823"/>
      <c r="R461" s="823"/>
      <c r="S461" s="823"/>
      <c r="T461" s="823"/>
      <c r="U461" s="823"/>
      <c r="V461" s="823"/>
      <c r="W461" s="823"/>
      <c r="X461" s="347"/>
      <c r="Y461" s="347"/>
      <c r="Z461" s="347"/>
      <c r="AA461" s="347"/>
      <c r="AB461" s="347"/>
      <c r="AC461" s="347"/>
      <c r="AD461" s="347"/>
      <c r="AE461" s="347"/>
      <c r="AF461" s="347"/>
      <c r="AG461" s="347"/>
      <c r="AH461" s="347"/>
      <c r="AI461" s="347"/>
      <c r="AJ461" s="347"/>
      <c r="AK461" s="347"/>
      <c r="AL461" s="347"/>
      <c r="AM461" s="347"/>
      <c r="AN461" s="347"/>
      <c r="AO461" s="347"/>
      <c r="AP461" s="347"/>
      <c r="AQ461" s="347"/>
      <c r="AR461" s="347"/>
      <c r="AS461" s="347"/>
      <c r="AT461" s="347"/>
      <c r="AU461" s="347"/>
      <c r="AV461" s="347"/>
      <c r="AW461" s="347"/>
      <c r="AX461" s="347"/>
      <c r="AY461" s="390"/>
      <c r="AZ461" s="386"/>
      <c r="BA461" s="202"/>
      <c r="BB461" s="822"/>
      <c r="BC461" s="822"/>
      <c r="BD461" s="822"/>
      <c r="BE461" s="822"/>
      <c r="BF461" s="822"/>
      <c r="BG461" s="822"/>
      <c r="BH461" s="822"/>
      <c r="BI461" s="822"/>
      <c r="BJ461" s="822"/>
      <c r="BK461" s="822"/>
      <c r="BL461" s="822"/>
      <c r="BM461" s="822"/>
      <c r="BN461" s="822"/>
      <c r="BO461" s="822"/>
      <c r="BP461" s="822"/>
      <c r="BQ461" s="822"/>
      <c r="BR461" s="822"/>
      <c r="BS461" s="822"/>
      <c r="BT461" s="822"/>
      <c r="BU461" s="822"/>
      <c r="BV461" s="822"/>
      <c r="BW461" s="822"/>
      <c r="BX461" s="822"/>
      <c r="BY461" s="822"/>
      <c r="BZ461" s="822"/>
      <c r="CA461" s="822"/>
      <c r="CB461" s="822"/>
      <c r="CC461" s="822"/>
    </row>
    <row r="462" spans="1:81" s="314" customFormat="1" ht="15" customHeight="1" x14ac:dyDescent="0.2">
      <c r="A462" s="823"/>
      <c r="B462" s="823"/>
      <c r="C462" s="823"/>
      <c r="D462" s="823"/>
      <c r="E462" s="823"/>
      <c r="F462" s="823"/>
      <c r="G462" s="823"/>
      <c r="H462" s="823"/>
      <c r="I462" s="823"/>
      <c r="J462" s="823"/>
      <c r="K462" s="823"/>
      <c r="L462" s="823"/>
      <c r="M462" s="823"/>
      <c r="N462" s="823"/>
      <c r="O462" s="823"/>
      <c r="P462" s="823"/>
      <c r="Q462" s="823"/>
      <c r="R462" s="823"/>
      <c r="S462" s="823"/>
      <c r="T462" s="823"/>
      <c r="U462" s="823"/>
      <c r="V462" s="823"/>
      <c r="W462" s="823"/>
      <c r="X462" s="347"/>
      <c r="Y462" s="347"/>
      <c r="Z462" s="347"/>
      <c r="AA462" s="347"/>
      <c r="AB462" s="347"/>
      <c r="AC462" s="347"/>
      <c r="AD462" s="347"/>
      <c r="AE462" s="347"/>
      <c r="AF462" s="347"/>
      <c r="AG462" s="347"/>
      <c r="AH462" s="347"/>
      <c r="AI462" s="347"/>
      <c r="AJ462" s="347"/>
      <c r="AK462" s="347"/>
      <c r="AL462" s="347"/>
      <c r="AM462" s="347"/>
      <c r="AN462" s="347"/>
      <c r="AO462" s="347"/>
      <c r="AP462" s="347"/>
      <c r="AQ462" s="347"/>
      <c r="AR462" s="347"/>
      <c r="AS462" s="347"/>
      <c r="AT462" s="347"/>
      <c r="AU462" s="347"/>
      <c r="AV462" s="347"/>
      <c r="AW462" s="347"/>
      <c r="AX462" s="347"/>
      <c r="AY462" s="390"/>
      <c r="AZ462" s="386"/>
      <c r="BA462" s="202"/>
      <c r="BB462" s="822"/>
      <c r="BC462" s="822"/>
      <c r="BD462" s="822"/>
      <c r="BE462" s="822"/>
      <c r="BF462" s="822"/>
      <c r="BG462" s="822"/>
      <c r="BH462" s="822"/>
      <c r="BI462" s="822"/>
      <c r="BJ462" s="822"/>
      <c r="BK462" s="822"/>
      <c r="BL462" s="822"/>
      <c r="BM462" s="822"/>
      <c r="BN462" s="822"/>
      <c r="BO462" s="822"/>
      <c r="BP462" s="822"/>
      <c r="BQ462" s="822"/>
      <c r="BR462" s="822"/>
      <c r="BS462" s="822"/>
      <c r="BT462" s="822"/>
      <c r="BU462" s="822"/>
      <c r="BV462" s="822"/>
      <c r="BW462" s="822"/>
      <c r="BX462" s="822"/>
      <c r="BY462" s="822"/>
      <c r="BZ462" s="822"/>
      <c r="CA462" s="822"/>
      <c r="CB462" s="822"/>
      <c r="CC462" s="822"/>
    </row>
    <row r="463" spans="1:81" s="314" customFormat="1" ht="15" customHeight="1" x14ac:dyDescent="0.2">
      <c r="A463" s="823"/>
      <c r="B463" s="823"/>
      <c r="C463" s="823"/>
      <c r="D463" s="823"/>
      <c r="E463" s="823"/>
      <c r="F463" s="823"/>
      <c r="G463" s="823"/>
      <c r="H463" s="823"/>
      <c r="I463" s="823"/>
      <c r="J463" s="823"/>
      <c r="K463" s="823"/>
      <c r="L463" s="823"/>
      <c r="M463" s="823"/>
      <c r="N463" s="823"/>
      <c r="O463" s="823"/>
      <c r="P463" s="823"/>
      <c r="Q463" s="823"/>
      <c r="R463" s="823"/>
      <c r="S463" s="823"/>
      <c r="T463" s="823"/>
      <c r="U463" s="823"/>
      <c r="V463" s="823"/>
      <c r="W463" s="823"/>
      <c r="X463" s="347"/>
      <c r="Y463" s="347"/>
      <c r="Z463" s="347"/>
      <c r="AA463" s="347"/>
      <c r="AB463" s="347"/>
      <c r="AC463" s="347"/>
      <c r="AD463" s="347"/>
      <c r="AE463" s="347"/>
      <c r="AF463" s="347"/>
      <c r="AG463" s="347"/>
      <c r="AH463" s="347"/>
      <c r="AI463" s="347"/>
      <c r="AJ463" s="347"/>
      <c r="AK463" s="347"/>
      <c r="AL463" s="347"/>
      <c r="AM463" s="347"/>
      <c r="AN463" s="347"/>
      <c r="AO463" s="347"/>
      <c r="AP463" s="347"/>
      <c r="AQ463" s="347"/>
      <c r="AR463" s="347"/>
      <c r="AS463" s="347"/>
      <c r="AT463" s="347"/>
      <c r="AU463" s="347"/>
      <c r="AV463" s="347"/>
      <c r="AW463" s="347"/>
      <c r="AX463" s="347"/>
      <c r="AY463" s="390"/>
      <c r="AZ463" s="386"/>
      <c r="BA463" s="202"/>
      <c r="BB463" s="822"/>
      <c r="BC463" s="822"/>
      <c r="BD463" s="822"/>
      <c r="BE463" s="822"/>
      <c r="BF463" s="822"/>
      <c r="BG463" s="822"/>
      <c r="BH463" s="822"/>
      <c r="BI463" s="822"/>
      <c r="BJ463" s="822"/>
      <c r="BK463" s="822"/>
      <c r="BL463" s="822"/>
      <c r="BM463" s="822"/>
      <c r="BN463" s="822"/>
      <c r="BO463" s="822"/>
      <c r="BP463" s="822"/>
      <c r="BQ463" s="822"/>
      <c r="BR463" s="822"/>
      <c r="BS463" s="822"/>
      <c r="BT463" s="822"/>
      <c r="BU463" s="822"/>
      <c r="BV463" s="822"/>
      <c r="BW463" s="822"/>
      <c r="BX463" s="822"/>
      <c r="BY463" s="822"/>
      <c r="BZ463" s="822"/>
      <c r="CA463" s="822"/>
      <c r="CB463" s="822"/>
      <c r="CC463" s="822"/>
    </row>
    <row r="464" spans="1:81" s="314" customFormat="1" ht="15" customHeight="1" x14ac:dyDescent="0.2">
      <c r="A464" s="823"/>
      <c r="B464" s="823"/>
      <c r="C464" s="823"/>
      <c r="D464" s="823"/>
      <c r="E464" s="823"/>
      <c r="F464" s="823"/>
      <c r="G464" s="823"/>
      <c r="H464" s="823"/>
      <c r="I464" s="823"/>
      <c r="J464" s="823"/>
      <c r="K464" s="823"/>
      <c r="L464" s="823"/>
      <c r="M464" s="823"/>
      <c r="N464" s="823"/>
      <c r="O464" s="823"/>
      <c r="P464" s="823"/>
      <c r="Q464" s="823"/>
      <c r="R464" s="823"/>
      <c r="S464" s="823"/>
      <c r="T464" s="823"/>
      <c r="U464" s="823"/>
      <c r="V464" s="823"/>
      <c r="W464" s="823"/>
      <c r="X464" s="347"/>
      <c r="Y464" s="347"/>
      <c r="Z464" s="347"/>
      <c r="AA464" s="347"/>
      <c r="AB464" s="347"/>
      <c r="AC464" s="347"/>
      <c r="AD464" s="347"/>
      <c r="AE464" s="347"/>
      <c r="AF464" s="347"/>
      <c r="AG464" s="347"/>
      <c r="AH464" s="347"/>
      <c r="AI464" s="347"/>
      <c r="AJ464" s="347"/>
      <c r="AK464" s="347"/>
      <c r="AL464" s="347"/>
      <c r="AM464" s="347"/>
      <c r="AN464" s="347"/>
      <c r="AO464" s="347"/>
      <c r="AP464" s="347"/>
      <c r="AQ464" s="347"/>
      <c r="AR464" s="347"/>
      <c r="AS464" s="347"/>
      <c r="AT464" s="347"/>
      <c r="AU464" s="347"/>
      <c r="AV464" s="347"/>
      <c r="AW464" s="347"/>
      <c r="AX464" s="347"/>
      <c r="AY464" s="390"/>
      <c r="AZ464" s="386"/>
      <c r="BA464" s="202"/>
      <c r="BB464" s="822"/>
      <c r="BC464" s="822"/>
      <c r="BD464" s="822"/>
      <c r="BE464" s="822"/>
      <c r="BF464" s="822"/>
      <c r="BG464" s="822"/>
      <c r="BH464" s="822"/>
      <c r="BI464" s="822"/>
      <c r="BJ464" s="822"/>
      <c r="BK464" s="822"/>
      <c r="BL464" s="822"/>
      <c r="BM464" s="822"/>
      <c r="BN464" s="822"/>
      <c r="BO464" s="822"/>
      <c r="BP464" s="822"/>
      <c r="BQ464" s="822"/>
      <c r="BR464" s="822"/>
      <c r="BS464" s="822"/>
      <c r="BT464" s="822"/>
      <c r="BU464" s="822"/>
      <c r="BV464" s="822"/>
      <c r="BW464" s="822"/>
      <c r="BX464" s="822"/>
      <c r="BY464" s="822"/>
      <c r="BZ464" s="822"/>
      <c r="CA464" s="822"/>
      <c r="CB464" s="822"/>
      <c r="CC464" s="822"/>
    </row>
    <row r="465" spans="1:81" s="314" customFormat="1" ht="15" customHeight="1" x14ac:dyDescent="0.2">
      <c r="A465" s="823"/>
      <c r="B465" s="823"/>
      <c r="C465" s="823"/>
      <c r="D465" s="823"/>
      <c r="E465" s="823"/>
      <c r="F465" s="823"/>
      <c r="G465" s="823"/>
      <c r="H465" s="823"/>
      <c r="I465" s="823"/>
      <c r="J465" s="823"/>
      <c r="K465" s="823"/>
      <c r="L465" s="823"/>
      <c r="M465" s="823"/>
      <c r="N465" s="823"/>
      <c r="O465" s="823"/>
      <c r="P465" s="823"/>
      <c r="Q465" s="823"/>
      <c r="R465" s="823"/>
      <c r="S465" s="823"/>
      <c r="T465" s="823"/>
      <c r="U465" s="823"/>
      <c r="V465" s="823"/>
      <c r="W465" s="823"/>
      <c r="X465" s="347"/>
      <c r="Y465" s="347"/>
      <c r="Z465" s="347"/>
      <c r="AA465" s="347"/>
      <c r="AB465" s="347"/>
      <c r="AC465" s="347"/>
      <c r="AD465" s="347"/>
      <c r="AE465" s="347"/>
      <c r="AF465" s="347"/>
      <c r="AG465" s="347"/>
      <c r="AH465" s="347"/>
      <c r="AI465" s="347"/>
      <c r="AJ465" s="347"/>
      <c r="AK465" s="347"/>
      <c r="AL465" s="347"/>
      <c r="AM465" s="347"/>
      <c r="AN465" s="347"/>
      <c r="AO465" s="347"/>
      <c r="AP465" s="347"/>
      <c r="AQ465" s="347"/>
      <c r="AR465" s="347"/>
      <c r="AS465" s="347"/>
      <c r="AT465" s="347"/>
      <c r="AU465" s="347"/>
      <c r="AV465" s="347"/>
      <c r="AW465" s="347"/>
      <c r="AX465" s="347"/>
      <c r="AY465" s="390"/>
      <c r="AZ465" s="386"/>
      <c r="BA465" s="202"/>
      <c r="BB465" s="822"/>
      <c r="BC465" s="822"/>
      <c r="BD465" s="822"/>
      <c r="BE465" s="822"/>
      <c r="BF465" s="822"/>
      <c r="BG465" s="822"/>
      <c r="BH465" s="822"/>
      <c r="BI465" s="822"/>
      <c r="BJ465" s="822"/>
      <c r="BK465" s="822"/>
      <c r="BL465" s="822"/>
      <c r="BM465" s="822"/>
      <c r="BN465" s="822"/>
      <c r="BO465" s="822"/>
      <c r="BP465" s="822"/>
      <c r="BQ465" s="822"/>
      <c r="BR465" s="822"/>
      <c r="BS465" s="822"/>
      <c r="BT465" s="822"/>
      <c r="BU465" s="822"/>
      <c r="BV465" s="822"/>
      <c r="BW465" s="822"/>
      <c r="BX465" s="822"/>
      <c r="BY465" s="822"/>
      <c r="BZ465" s="822"/>
      <c r="CA465" s="822"/>
      <c r="CB465" s="822"/>
      <c r="CC465" s="822"/>
    </row>
    <row r="466" spans="1:81" s="314" customFormat="1" ht="15" customHeight="1" x14ac:dyDescent="0.2">
      <c r="A466" s="823"/>
      <c r="B466" s="823"/>
      <c r="C466" s="823"/>
      <c r="D466" s="823"/>
      <c r="E466" s="823"/>
      <c r="F466" s="823"/>
      <c r="G466" s="823"/>
      <c r="H466" s="823"/>
      <c r="I466" s="823"/>
      <c r="J466" s="823"/>
      <c r="K466" s="823"/>
      <c r="L466" s="823"/>
      <c r="M466" s="823"/>
      <c r="N466" s="823"/>
      <c r="O466" s="823"/>
      <c r="P466" s="823"/>
      <c r="Q466" s="823"/>
      <c r="R466" s="823"/>
      <c r="S466" s="823"/>
      <c r="T466" s="823"/>
      <c r="U466" s="823"/>
      <c r="V466" s="823"/>
      <c r="W466" s="823"/>
      <c r="X466" s="347"/>
      <c r="Y466" s="347"/>
      <c r="Z466" s="347"/>
      <c r="AA466" s="347"/>
      <c r="AB466" s="347"/>
      <c r="AC466" s="347"/>
      <c r="AD466" s="347"/>
      <c r="AE466" s="347"/>
      <c r="AF466" s="347"/>
      <c r="AG466" s="347"/>
      <c r="AH466" s="347"/>
      <c r="AI466" s="347"/>
      <c r="AJ466" s="347"/>
      <c r="AK466" s="347"/>
      <c r="AL466" s="347"/>
      <c r="AM466" s="347"/>
      <c r="AN466" s="347"/>
      <c r="AO466" s="347"/>
      <c r="AP466" s="347"/>
      <c r="AQ466" s="347"/>
      <c r="AR466" s="347"/>
      <c r="AS466" s="347"/>
      <c r="AT466" s="347"/>
      <c r="AU466" s="347"/>
      <c r="AV466" s="347"/>
      <c r="AW466" s="347"/>
      <c r="AX466" s="347"/>
      <c r="AY466" s="390"/>
      <c r="AZ466" s="386"/>
      <c r="BA466" s="202"/>
      <c r="BB466" s="822"/>
      <c r="BC466" s="822"/>
      <c r="BD466" s="822"/>
      <c r="BE466" s="822"/>
      <c r="BF466" s="822"/>
      <c r="BG466" s="822"/>
      <c r="BH466" s="822"/>
      <c r="BI466" s="822"/>
      <c r="BJ466" s="822"/>
      <c r="BK466" s="822"/>
      <c r="BL466" s="822"/>
      <c r="BM466" s="822"/>
      <c r="BN466" s="822"/>
      <c r="BO466" s="822"/>
      <c r="BP466" s="822"/>
      <c r="BQ466" s="822"/>
      <c r="BR466" s="822"/>
      <c r="BS466" s="822"/>
      <c r="BT466" s="822"/>
      <c r="BU466" s="822"/>
      <c r="BV466" s="822"/>
      <c r="BW466" s="822"/>
      <c r="BX466" s="822"/>
      <c r="BY466" s="822"/>
      <c r="BZ466" s="822"/>
      <c r="CA466" s="822"/>
      <c r="CB466" s="822"/>
      <c r="CC466" s="822"/>
    </row>
    <row r="467" spans="1:81" s="314" customFormat="1" ht="15" customHeight="1" x14ac:dyDescent="0.2">
      <c r="A467" s="823"/>
      <c r="B467" s="823"/>
      <c r="C467" s="823"/>
      <c r="D467" s="823"/>
      <c r="E467" s="823"/>
      <c r="F467" s="823"/>
      <c r="G467" s="823"/>
      <c r="H467" s="823"/>
      <c r="I467" s="823"/>
      <c r="J467" s="823"/>
      <c r="K467" s="823"/>
      <c r="L467" s="823"/>
      <c r="M467" s="823"/>
      <c r="N467" s="823"/>
      <c r="O467" s="823"/>
      <c r="P467" s="823"/>
      <c r="Q467" s="823"/>
      <c r="R467" s="823"/>
      <c r="S467" s="823"/>
      <c r="T467" s="823"/>
      <c r="U467" s="823"/>
      <c r="V467" s="823"/>
      <c r="W467" s="823"/>
      <c r="X467" s="347"/>
      <c r="Y467" s="347"/>
      <c r="Z467" s="347"/>
      <c r="AA467" s="347"/>
      <c r="AB467" s="347"/>
      <c r="AC467" s="347"/>
      <c r="AD467" s="347"/>
      <c r="AE467" s="347"/>
      <c r="AF467" s="347"/>
      <c r="AG467" s="347"/>
      <c r="AH467" s="347"/>
      <c r="AI467" s="347"/>
      <c r="AJ467" s="347"/>
      <c r="AK467" s="347"/>
      <c r="AL467" s="347"/>
      <c r="AM467" s="347"/>
      <c r="AN467" s="347"/>
      <c r="AO467" s="347"/>
      <c r="AP467" s="347"/>
      <c r="AQ467" s="347"/>
      <c r="AR467" s="347"/>
      <c r="AS467" s="347"/>
      <c r="AT467" s="347"/>
      <c r="AU467" s="347"/>
      <c r="AV467" s="347"/>
      <c r="AW467" s="347"/>
      <c r="AX467" s="347"/>
      <c r="AY467" s="390"/>
      <c r="AZ467" s="386"/>
      <c r="BA467" s="202"/>
      <c r="BB467" s="822"/>
      <c r="BC467" s="822"/>
      <c r="BD467" s="822"/>
      <c r="BE467" s="822"/>
      <c r="BF467" s="822"/>
      <c r="BG467" s="822"/>
      <c r="BH467" s="822"/>
      <c r="BI467" s="822"/>
      <c r="BJ467" s="822"/>
      <c r="BK467" s="822"/>
      <c r="BL467" s="822"/>
      <c r="BM467" s="822"/>
      <c r="BN467" s="822"/>
      <c r="BO467" s="822"/>
      <c r="BP467" s="822"/>
      <c r="BQ467" s="822"/>
      <c r="BR467" s="822"/>
      <c r="BS467" s="822"/>
      <c r="BT467" s="822"/>
      <c r="BU467" s="822"/>
      <c r="BV467" s="822"/>
      <c r="BW467" s="822"/>
      <c r="BX467" s="822"/>
      <c r="BY467" s="822"/>
      <c r="BZ467" s="822"/>
      <c r="CA467" s="822"/>
      <c r="CB467" s="822"/>
      <c r="CC467" s="822"/>
    </row>
    <row r="468" spans="1:81" s="314" customFormat="1" ht="15" customHeight="1" x14ac:dyDescent="0.2">
      <c r="A468" s="823"/>
      <c r="B468" s="823"/>
      <c r="C468" s="823"/>
      <c r="D468" s="823"/>
      <c r="E468" s="823"/>
      <c r="F468" s="823"/>
      <c r="G468" s="823"/>
      <c r="H468" s="823"/>
      <c r="I468" s="823"/>
      <c r="J468" s="823"/>
      <c r="K468" s="823"/>
      <c r="L468" s="823"/>
      <c r="M468" s="823"/>
      <c r="N468" s="823"/>
      <c r="O468" s="823"/>
      <c r="P468" s="823"/>
      <c r="Q468" s="823"/>
      <c r="R468" s="823"/>
      <c r="S468" s="823"/>
      <c r="T468" s="823"/>
      <c r="U468" s="823"/>
      <c r="V468" s="823"/>
      <c r="W468" s="823"/>
      <c r="X468" s="347"/>
      <c r="Y468" s="347"/>
      <c r="Z468" s="347"/>
      <c r="AA468" s="347"/>
      <c r="AB468" s="347"/>
      <c r="AC468" s="347"/>
      <c r="AD468" s="347"/>
      <c r="AE468" s="347"/>
      <c r="AF468" s="347"/>
      <c r="AG468" s="347"/>
      <c r="AH468" s="347"/>
      <c r="AI468" s="347"/>
      <c r="AJ468" s="347"/>
      <c r="AK468" s="347"/>
      <c r="AL468" s="347"/>
      <c r="AM468" s="347"/>
      <c r="AN468" s="347"/>
      <c r="AO468" s="347"/>
      <c r="AP468" s="347"/>
      <c r="AQ468" s="347"/>
      <c r="AR468" s="347"/>
      <c r="AS468" s="347"/>
      <c r="AT468" s="347"/>
      <c r="AU468" s="347"/>
      <c r="AV468" s="347"/>
      <c r="AW468" s="347"/>
      <c r="AX468" s="347"/>
      <c r="AY468" s="390"/>
      <c r="AZ468" s="386"/>
      <c r="BA468" s="202"/>
      <c r="BB468" s="822"/>
      <c r="BC468" s="822"/>
      <c r="BD468" s="822"/>
      <c r="BE468" s="822"/>
      <c r="BF468" s="822"/>
      <c r="BG468" s="822"/>
      <c r="BH468" s="822"/>
      <c r="BI468" s="822"/>
      <c r="BJ468" s="822"/>
      <c r="BK468" s="822"/>
      <c r="BL468" s="822"/>
      <c r="BM468" s="822"/>
      <c r="BN468" s="822"/>
      <c r="BO468" s="822"/>
      <c r="BP468" s="822"/>
      <c r="BQ468" s="822"/>
      <c r="BR468" s="822"/>
      <c r="BS468" s="822"/>
      <c r="BT468" s="822"/>
      <c r="BU468" s="822"/>
      <c r="BV468" s="822"/>
      <c r="BW468" s="822"/>
      <c r="BX468" s="822"/>
      <c r="BY468" s="822"/>
      <c r="BZ468" s="822"/>
      <c r="CA468" s="822"/>
      <c r="CB468" s="822"/>
      <c r="CC468" s="822"/>
    </row>
    <row r="469" spans="1:81" s="314" customFormat="1" ht="15" customHeight="1" x14ac:dyDescent="0.2">
      <c r="A469" s="823"/>
      <c r="B469" s="823"/>
      <c r="C469" s="823"/>
      <c r="D469" s="823"/>
      <c r="E469" s="823"/>
      <c r="F469" s="823"/>
      <c r="G469" s="823"/>
      <c r="H469" s="823"/>
      <c r="I469" s="823"/>
      <c r="J469" s="823"/>
      <c r="K469" s="823"/>
      <c r="L469" s="823"/>
      <c r="M469" s="823"/>
      <c r="N469" s="823"/>
      <c r="O469" s="823"/>
      <c r="P469" s="823"/>
      <c r="Q469" s="823"/>
      <c r="R469" s="823"/>
      <c r="S469" s="823"/>
      <c r="T469" s="823"/>
      <c r="U469" s="823"/>
      <c r="V469" s="823"/>
      <c r="W469" s="823"/>
      <c r="X469" s="347"/>
      <c r="Y469" s="347"/>
      <c r="Z469" s="347"/>
      <c r="AA469" s="347"/>
      <c r="AB469" s="347"/>
      <c r="AC469" s="347"/>
      <c r="AD469" s="347"/>
      <c r="AE469" s="347"/>
      <c r="AF469" s="347"/>
      <c r="AG469" s="347"/>
      <c r="AH469" s="347"/>
      <c r="AI469" s="347"/>
      <c r="AJ469" s="347"/>
      <c r="AK469" s="347"/>
      <c r="AL469" s="347"/>
      <c r="AM469" s="347"/>
      <c r="AN469" s="347"/>
      <c r="AO469" s="347"/>
      <c r="AP469" s="347"/>
      <c r="AQ469" s="347"/>
      <c r="AR469" s="347"/>
      <c r="AS469" s="347"/>
      <c r="AT469" s="347"/>
      <c r="AU469" s="347"/>
      <c r="AV469" s="347"/>
      <c r="AW469" s="347"/>
      <c r="AX469" s="347"/>
      <c r="AY469" s="390"/>
      <c r="AZ469" s="386"/>
      <c r="BA469" s="202"/>
      <c r="BB469" s="822"/>
      <c r="BC469" s="822"/>
      <c r="BD469" s="822"/>
      <c r="BE469" s="822"/>
      <c r="BF469" s="822"/>
      <c r="BG469" s="822"/>
      <c r="BH469" s="822"/>
      <c r="BI469" s="822"/>
      <c r="BJ469" s="822"/>
      <c r="BK469" s="822"/>
      <c r="BL469" s="822"/>
      <c r="BM469" s="822"/>
      <c r="BN469" s="822"/>
      <c r="BO469" s="822"/>
      <c r="BP469" s="822"/>
      <c r="BQ469" s="822"/>
      <c r="BR469" s="822"/>
      <c r="BS469" s="822"/>
      <c r="BT469" s="822"/>
      <c r="BU469" s="822"/>
      <c r="BV469" s="822"/>
      <c r="BW469" s="822"/>
      <c r="BX469" s="822"/>
      <c r="BY469" s="822"/>
      <c r="BZ469" s="822"/>
      <c r="CA469" s="822"/>
      <c r="CB469" s="822"/>
      <c r="CC469" s="822"/>
    </row>
    <row r="470" spans="1:81" s="314" customFormat="1" ht="15" customHeight="1" x14ac:dyDescent="0.2">
      <c r="A470" s="823"/>
      <c r="B470" s="823"/>
      <c r="C470" s="823"/>
      <c r="D470" s="823"/>
      <c r="E470" s="823"/>
      <c r="F470" s="823"/>
      <c r="G470" s="823"/>
      <c r="H470" s="823"/>
      <c r="I470" s="823"/>
      <c r="J470" s="823"/>
      <c r="K470" s="823"/>
      <c r="L470" s="823"/>
      <c r="M470" s="823"/>
      <c r="N470" s="823"/>
      <c r="O470" s="823"/>
      <c r="P470" s="823"/>
      <c r="Q470" s="823"/>
      <c r="R470" s="823"/>
      <c r="S470" s="823"/>
      <c r="T470" s="823"/>
      <c r="U470" s="823"/>
      <c r="V470" s="823"/>
      <c r="W470" s="823"/>
      <c r="X470" s="347"/>
      <c r="Y470" s="347"/>
      <c r="Z470" s="347"/>
      <c r="AA470" s="347"/>
      <c r="AB470" s="347"/>
      <c r="AC470" s="347"/>
      <c r="AD470" s="347"/>
      <c r="AE470" s="347"/>
      <c r="AF470" s="347"/>
      <c r="AG470" s="347"/>
      <c r="AH470" s="347"/>
      <c r="AI470" s="347"/>
      <c r="AJ470" s="347"/>
      <c r="AK470" s="347"/>
      <c r="AL470" s="347"/>
      <c r="AM470" s="347"/>
      <c r="AN470" s="347"/>
      <c r="AO470" s="347"/>
      <c r="AP470" s="347"/>
      <c r="AQ470" s="347"/>
      <c r="AR470" s="347"/>
      <c r="AS470" s="347"/>
      <c r="AT470" s="347"/>
      <c r="AU470" s="347"/>
      <c r="AV470" s="347"/>
      <c r="AW470" s="347"/>
      <c r="AX470" s="347"/>
      <c r="AY470" s="390"/>
      <c r="AZ470" s="386"/>
      <c r="BA470" s="202"/>
      <c r="BB470" s="822"/>
      <c r="BC470" s="822"/>
      <c r="BD470" s="822"/>
      <c r="BE470" s="822"/>
      <c r="BF470" s="822"/>
      <c r="BG470" s="822"/>
      <c r="BH470" s="822"/>
      <c r="BI470" s="822"/>
      <c r="BJ470" s="822"/>
      <c r="BK470" s="822"/>
      <c r="BL470" s="822"/>
      <c r="BM470" s="822"/>
      <c r="BN470" s="822"/>
      <c r="BO470" s="822"/>
      <c r="BP470" s="822"/>
      <c r="BQ470" s="822"/>
      <c r="BR470" s="822"/>
      <c r="BS470" s="822"/>
      <c r="BT470" s="822"/>
      <c r="BU470" s="822"/>
      <c r="BV470" s="822"/>
      <c r="BW470" s="822"/>
      <c r="BX470" s="822"/>
      <c r="BY470" s="822"/>
      <c r="BZ470" s="822"/>
      <c r="CA470" s="822"/>
      <c r="CB470" s="822"/>
      <c r="CC470" s="822"/>
    </row>
    <row r="471" spans="1:81" s="314" customFormat="1" ht="15" customHeight="1" x14ac:dyDescent="0.2">
      <c r="A471" s="823"/>
      <c r="B471" s="823"/>
      <c r="C471" s="823"/>
      <c r="D471" s="823"/>
      <c r="E471" s="823"/>
      <c r="F471" s="823"/>
      <c r="G471" s="823"/>
      <c r="H471" s="823"/>
      <c r="I471" s="823"/>
      <c r="J471" s="823"/>
      <c r="K471" s="823"/>
      <c r="L471" s="823"/>
      <c r="M471" s="823"/>
      <c r="N471" s="823"/>
      <c r="O471" s="823"/>
      <c r="P471" s="823"/>
      <c r="Q471" s="823"/>
      <c r="R471" s="823"/>
      <c r="S471" s="823"/>
      <c r="T471" s="823"/>
      <c r="U471" s="823"/>
      <c r="V471" s="823"/>
      <c r="W471" s="823"/>
      <c r="X471" s="347"/>
      <c r="Y471" s="347"/>
      <c r="Z471" s="347"/>
      <c r="AA471" s="347"/>
      <c r="AB471" s="347"/>
      <c r="AC471" s="347"/>
      <c r="AD471" s="347"/>
      <c r="AE471" s="347"/>
      <c r="AF471" s="347"/>
      <c r="AG471" s="347"/>
      <c r="AH471" s="347"/>
      <c r="AI471" s="347"/>
      <c r="AJ471" s="347"/>
      <c r="AK471" s="347"/>
      <c r="AL471" s="347"/>
      <c r="AM471" s="347"/>
      <c r="AN471" s="347"/>
      <c r="AO471" s="347"/>
      <c r="AP471" s="347"/>
      <c r="AQ471" s="347"/>
      <c r="AR471" s="347"/>
      <c r="AS471" s="347"/>
      <c r="AT471" s="347"/>
      <c r="AU471" s="347"/>
      <c r="AV471" s="347"/>
      <c r="AW471" s="347"/>
      <c r="AX471" s="347"/>
      <c r="AY471" s="390"/>
      <c r="AZ471" s="386"/>
      <c r="BA471" s="202"/>
      <c r="BB471" s="822"/>
      <c r="BC471" s="822"/>
      <c r="BD471" s="822"/>
      <c r="BE471" s="822"/>
      <c r="BF471" s="822"/>
      <c r="BG471" s="822"/>
      <c r="BH471" s="822"/>
      <c r="BI471" s="822"/>
      <c r="BJ471" s="822"/>
      <c r="BK471" s="822"/>
      <c r="BL471" s="822"/>
      <c r="BM471" s="822"/>
      <c r="BN471" s="822"/>
      <c r="BO471" s="822"/>
      <c r="BP471" s="822"/>
      <c r="BQ471" s="822"/>
      <c r="BR471" s="822"/>
      <c r="BS471" s="822"/>
      <c r="BT471" s="822"/>
      <c r="BU471" s="822"/>
      <c r="BV471" s="822"/>
      <c r="BW471" s="822"/>
      <c r="BX471" s="822"/>
      <c r="BY471" s="822"/>
      <c r="BZ471" s="822"/>
      <c r="CA471" s="822"/>
      <c r="CB471" s="822"/>
      <c r="CC471" s="822"/>
    </row>
    <row r="472" spans="1:81" s="314" customFormat="1" ht="15" customHeight="1" x14ac:dyDescent="0.2">
      <c r="A472" s="823"/>
      <c r="B472" s="823"/>
      <c r="C472" s="823"/>
      <c r="D472" s="823"/>
      <c r="E472" s="823"/>
      <c r="F472" s="823"/>
      <c r="G472" s="823"/>
      <c r="H472" s="823"/>
      <c r="I472" s="823"/>
      <c r="J472" s="823"/>
      <c r="K472" s="823"/>
      <c r="L472" s="823"/>
      <c r="M472" s="823"/>
      <c r="N472" s="823"/>
      <c r="O472" s="823"/>
      <c r="P472" s="823"/>
      <c r="Q472" s="823"/>
      <c r="R472" s="823"/>
      <c r="S472" s="823"/>
      <c r="T472" s="823"/>
      <c r="U472" s="823"/>
      <c r="V472" s="823"/>
      <c r="W472" s="823"/>
      <c r="X472" s="347"/>
      <c r="Y472" s="347"/>
      <c r="Z472" s="347"/>
      <c r="AA472" s="347"/>
      <c r="AB472" s="347"/>
      <c r="AC472" s="347"/>
      <c r="AD472" s="347"/>
      <c r="AE472" s="347"/>
      <c r="AF472" s="347"/>
      <c r="AG472" s="347"/>
      <c r="AH472" s="347"/>
      <c r="AI472" s="347"/>
      <c r="AJ472" s="347"/>
      <c r="AK472" s="347"/>
      <c r="AL472" s="347"/>
      <c r="AM472" s="347"/>
      <c r="AN472" s="347"/>
      <c r="AO472" s="347"/>
      <c r="AP472" s="347"/>
      <c r="AQ472" s="347"/>
      <c r="AR472" s="347"/>
      <c r="AS472" s="347"/>
      <c r="AT472" s="347"/>
      <c r="AU472" s="347"/>
      <c r="AV472" s="347"/>
      <c r="AW472" s="347"/>
      <c r="AX472" s="347"/>
      <c r="AY472" s="390"/>
      <c r="AZ472" s="386"/>
      <c r="BA472" s="202"/>
      <c r="BB472" s="822"/>
      <c r="BC472" s="822"/>
      <c r="BD472" s="822"/>
      <c r="BE472" s="822"/>
      <c r="BF472" s="822"/>
      <c r="BG472" s="822"/>
      <c r="BH472" s="822"/>
      <c r="BI472" s="822"/>
      <c r="BJ472" s="822"/>
      <c r="BK472" s="822"/>
      <c r="BL472" s="822"/>
      <c r="BM472" s="822"/>
      <c r="BN472" s="822"/>
      <c r="BO472" s="822"/>
      <c r="BP472" s="822"/>
      <c r="BQ472" s="822"/>
      <c r="BR472" s="822"/>
      <c r="BS472" s="822"/>
      <c r="BT472" s="822"/>
      <c r="BU472" s="822"/>
      <c r="BV472" s="822"/>
      <c r="BW472" s="822"/>
      <c r="BX472" s="822"/>
      <c r="BY472" s="822"/>
      <c r="BZ472" s="822"/>
      <c r="CA472" s="822"/>
      <c r="CB472" s="822"/>
      <c r="CC472" s="822"/>
    </row>
    <row r="473" spans="1:81" s="314" customFormat="1" ht="15" customHeight="1" x14ac:dyDescent="0.2">
      <c r="A473" s="823"/>
      <c r="B473" s="823"/>
      <c r="C473" s="823"/>
      <c r="D473" s="823"/>
      <c r="E473" s="823"/>
      <c r="F473" s="823"/>
      <c r="G473" s="823"/>
      <c r="H473" s="823"/>
      <c r="I473" s="823"/>
      <c r="J473" s="823"/>
      <c r="K473" s="823"/>
      <c r="L473" s="823"/>
      <c r="M473" s="823"/>
      <c r="N473" s="823"/>
      <c r="O473" s="823"/>
      <c r="P473" s="823"/>
      <c r="Q473" s="823"/>
      <c r="R473" s="823"/>
      <c r="S473" s="823"/>
      <c r="T473" s="823"/>
      <c r="U473" s="823"/>
      <c r="V473" s="823"/>
      <c r="W473" s="823"/>
      <c r="X473" s="347"/>
      <c r="Y473" s="347"/>
      <c r="Z473" s="347"/>
      <c r="AA473" s="347"/>
      <c r="AB473" s="347"/>
      <c r="AC473" s="347"/>
      <c r="AD473" s="347"/>
      <c r="AE473" s="347"/>
      <c r="AF473" s="347"/>
      <c r="AG473" s="347"/>
      <c r="AH473" s="347"/>
      <c r="AI473" s="347"/>
      <c r="AJ473" s="347"/>
      <c r="AK473" s="347"/>
      <c r="AL473" s="347"/>
      <c r="AM473" s="347"/>
      <c r="AN473" s="347"/>
      <c r="AO473" s="347"/>
      <c r="AP473" s="347"/>
      <c r="AQ473" s="347"/>
      <c r="AR473" s="347"/>
      <c r="AS473" s="347"/>
      <c r="AT473" s="347"/>
      <c r="AU473" s="347"/>
      <c r="AV473" s="347"/>
      <c r="AW473" s="347"/>
      <c r="AX473" s="347"/>
      <c r="AY473" s="390"/>
      <c r="AZ473" s="386"/>
      <c r="BA473" s="202"/>
      <c r="BB473" s="822"/>
      <c r="BC473" s="822"/>
      <c r="BD473" s="822"/>
      <c r="BE473" s="822"/>
      <c r="BF473" s="822"/>
      <c r="BG473" s="822"/>
      <c r="BH473" s="822"/>
      <c r="BI473" s="822"/>
      <c r="BJ473" s="822"/>
      <c r="BK473" s="822"/>
      <c r="BL473" s="822"/>
      <c r="BM473" s="822"/>
      <c r="BN473" s="822"/>
      <c r="BO473" s="822"/>
      <c r="BP473" s="822"/>
      <c r="BQ473" s="822"/>
      <c r="BR473" s="822"/>
      <c r="BS473" s="822"/>
      <c r="BT473" s="822"/>
      <c r="BU473" s="822"/>
      <c r="BV473" s="822"/>
      <c r="BW473" s="822"/>
      <c r="BX473" s="822"/>
      <c r="BY473" s="822"/>
      <c r="BZ473" s="822"/>
      <c r="CA473" s="822"/>
      <c r="CB473" s="822"/>
      <c r="CC473" s="822"/>
    </row>
    <row r="474" spans="1:81" s="314" customFormat="1" ht="15" customHeight="1" x14ac:dyDescent="0.2">
      <c r="A474" s="823"/>
      <c r="B474" s="823"/>
      <c r="C474" s="823"/>
      <c r="D474" s="823"/>
      <c r="E474" s="823"/>
      <c r="F474" s="823"/>
      <c r="G474" s="823"/>
      <c r="H474" s="823"/>
      <c r="I474" s="823"/>
      <c r="J474" s="823"/>
      <c r="K474" s="823"/>
      <c r="L474" s="823"/>
      <c r="M474" s="823"/>
      <c r="N474" s="823"/>
      <c r="O474" s="823"/>
      <c r="P474" s="823"/>
      <c r="Q474" s="823"/>
      <c r="R474" s="823"/>
      <c r="S474" s="823"/>
      <c r="T474" s="823"/>
      <c r="U474" s="823"/>
      <c r="V474" s="823"/>
      <c r="W474" s="823"/>
      <c r="X474" s="347"/>
      <c r="Y474" s="347"/>
      <c r="Z474" s="347"/>
      <c r="AA474" s="347"/>
      <c r="AB474" s="347"/>
      <c r="AC474" s="347"/>
      <c r="AD474" s="347"/>
      <c r="AE474" s="347"/>
      <c r="AF474" s="347"/>
      <c r="AG474" s="347"/>
      <c r="AH474" s="347"/>
      <c r="AI474" s="347"/>
      <c r="AJ474" s="347"/>
      <c r="AK474" s="347"/>
      <c r="AL474" s="347"/>
      <c r="AM474" s="347"/>
      <c r="AN474" s="347"/>
      <c r="AO474" s="347"/>
      <c r="AP474" s="347"/>
      <c r="AQ474" s="347"/>
      <c r="AR474" s="347"/>
      <c r="AS474" s="347"/>
      <c r="AT474" s="347"/>
      <c r="AU474" s="347"/>
      <c r="AV474" s="347"/>
      <c r="AW474" s="347"/>
      <c r="AX474" s="347"/>
      <c r="AY474" s="390"/>
      <c r="AZ474" s="386"/>
      <c r="BA474" s="202"/>
      <c r="BB474" s="822"/>
      <c r="BC474" s="822"/>
      <c r="BD474" s="822"/>
      <c r="BE474" s="822"/>
      <c r="BF474" s="822"/>
      <c r="BG474" s="822"/>
      <c r="BH474" s="822"/>
      <c r="BI474" s="822"/>
      <c r="BJ474" s="822"/>
      <c r="BK474" s="822"/>
      <c r="BL474" s="822"/>
      <c r="BM474" s="822"/>
      <c r="BN474" s="822"/>
      <c r="BO474" s="822"/>
      <c r="BP474" s="822"/>
      <c r="BQ474" s="822"/>
      <c r="BR474" s="822"/>
      <c r="BS474" s="822"/>
      <c r="BT474" s="822"/>
      <c r="BU474" s="822"/>
      <c r="BV474" s="822"/>
      <c r="BW474" s="822"/>
      <c r="BX474" s="822"/>
      <c r="BY474" s="822"/>
      <c r="BZ474" s="822"/>
      <c r="CA474" s="822"/>
      <c r="CB474" s="822"/>
      <c r="CC474" s="822"/>
    </row>
    <row r="475" spans="1:81" s="314" customFormat="1" ht="15" customHeight="1" x14ac:dyDescent="0.2">
      <c r="A475" s="823"/>
      <c r="B475" s="823"/>
      <c r="C475" s="823"/>
      <c r="D475" s="823"/>
      <c r="E475" s="823"/>
      <c r="F475" s="823"/>
      <c r="G475" s="823"/>
      <c r="H475" s="823"/>
      <c r="I475" s="823"/>
      <c r="J475" s="823"/>
      <c r="K475" s="823"/>
      <c r="L475" s="823"/>
      <c r="M475" s="823"/>
      <c r="N475" s="823"/>
      <c r="O475" s="823"/>
      <c r="P475" s="823"/>
      <c r="Q475" s="823"/>
      <c r="R475" s="823"/>
      <c r="S475" s="823"/>
      <c r="T475" s="823"/>
      <c r="U475" s="823"/>
      <c r="V475" s="823"/>
      <c r="W475" s="823"/>
      <c r="X475" s="347"/>
      <c r="Y475" s="347"/>
      <c r="Z475" s="347"/>
      <c r="AA475" s="347"/>
      <c r="AB475" s="347"/>
      <c r="AC475" s="347"/>
      <c r="AD475" s="347"/>
      <c r="AE475" s="347"/>
      <c r="AF475" s="347"/>
      <c r="AG475" s="347"/>
      <c r="AH475" s="347"/>
      <c r="AI475" s="347"/>
      <c r="AJ475" s="347"/>
      <c r="AK475" s="347"/>
      <c r="AL475" s="347"/>
      <c r="AM475" s="347"/>
      <c r="AN475" s="347"/>
      <c r="AO475" s="347"/>
      <c r="AP475" s="347"/>
      <c r="AQ475" s="347"/>
      <c r="AR475" s="347"/>
      <c r="AS475" s="347"/>
      <c r="AT475" s="347"/>
      <c r="AU475" s="347"/>
      <c r="AV475" s="347"/>
      <c r="AW475" s="347"/>
      <c r="AX475" s="347"/>
      <c r="AY475" s="390"/>
      <c r="AZ475" s="386"/>
      <c r="BA475" s="202"/>
      <c r="BB475" s="822"/>
      <c r="BC475" s="822"/>
      <c r="BD475" s="822"/>
      <c r="BE475" s="822"/>
      <c r="BF475" s="822"/>
      <c r="BG475" s="822"/>
      <c r="BH475" s="822"/>
      <c r="BI475" s="822"/>
      <c r="BJ475" s="822"/>
      <c r="BK475" s="822"/>
      <c r="BL475" s="822"/>
      <c r="BM475" s="822"/>
      <c r="BN475" s="822"/>
      <c r="BO475" s="822"/>
      <c r="BP475" s="822"/>
      <c r="BQ475" s="822"/>
      <c r="BR475" s="822"/>
      <c r="BS475" s="822"/>
      <c r="BT475" s="822"/>
      <c r="BU475" s="822"/>
      <c r="BV475" s="822"/>
      <c r="BW475" s="822"/>
      <c r="BX475" s="822"/>
      <c r="BY475" s="822"/>
      <c r="BZ475" s="822"/>
      <c r="CA475" s="822"/>
      <c r="CB475" s="822"/>
      <c r="CC475" s="822"/>
    </row>
    <row r="476" spans="1:81" s="314" customFormat="1" ht="15" customHeight="1" x14ac:dyDescent="0.2">
      <c r="A476" s="823"/>
      <c r="B476" s="823"/>
      <c r="C476" s="823"/>
      <c r="D476" s="823"/>
      <c r="E476" s="823"/>
      <c r="F476" s="823"/>
      <c r="G476" s="823"/>
      <c r="H476" s="823"/>
      <c r="I476" s="823"/>
      <c r="J476" s="823"/>
      <c r="K476" s="823"/>
      <c r="L476" s="823"/>
      <c r="M476" s="823"/>
      <c r="N476" s="823"/>
      <c r="O476" s="823"/>
      <c r="P476" s="823"/>
      <c r="Q476" s="823"/>
      <c r="R476" s="823"/>
      <c r="S476" s="823"/>
      <c r="T476" s="823"/>
      <c r="U476" s="823"/>
      <c r="V476" s="823"/>
      <c r="W476" s="823"/>
      <c r="X476" s="347"/>
      <c r="Y476" s="347"/>
      <c r="Z476" s="347"/>
      <c r="AA476" s="347"/>
      <c r="AB476" s="347"/>
      <c r="AC476" s="347"/>
      <c r="AD476" s="347"/>
      <c r="AE476" s="347"/>
      <c r="AF476" s="347"/>
      <c r="AG476" s="347"/>
      <c r="AH476" s="347"/>
      <c r="AI476" s="347"/>
      <c r="AJ476" s="347"/>
      <c r="AK476" s="347"/>
      <c r="AL476" s="347"/>
      <c r="AM476" s="347"/>
      <c r="AN476" s="347"/>
      <c r="AO476" s="347"/>
      <c r="AP476" s="347"/>
      <c r="AQ476" s="347"/>
      <c r="AR476" s="347"/>
      <c r="AS476" s="347"/>
      <c r="AT476" s="347"/>
      <c r="AU476" s="347"/>
      <c r="AV476" s="347"/>
      <c r="AW476" s="347"/>
      <c r="AX476" s="347"/>
      <c r="AY476" s="390"/>
      <c r="AZ476" s="386"/>
      <c r="BA476" s="202"/>
      <c r="BB476" s="822"/>
      <c r="BC476" s="822"/>
      <c r="BD476" s="822"/>
      <c r="BE476" s="822"/>
      <c r="BF476" s="822"/>
      <c r="BG476" s="822"/>
      <c r="BH476" s="822"/>
      <c r="BI476" s="822"/>
      <c r="BJ476" s="822"/>
      <c r="BK476" s="822"/>
      <c r="BL476" s="822"/>
      <c r="BM476" s="822"/>
      <c r="BN476" s="822"/>
      <c r="BO476" s="822"/>
      <c r="BP476" s="822"/>
      <c r="BQ476" s="822"/>
      <c r="BR476" s="822"/>
      <c r="BS476" s="822"/>
      <c r="BT476" s="822"/>
      <c r="BU476" s="822"/>
      <c r="BV476" s="822"/>
      <c r="BW476" s="822"/>
      <c r="BX476" s="822"/>
      <c r="BY476" s="822"/>
      <c r="BZ476" s="822"/>
      <c r="CA476" s="822"/>
      <c r="CB476" s="822"/>
      <c r="CC476" s="822"/>
    </row>
    <row r="477" spans="1:81" s="314" customFormat="1" ht="15" customHeight="1" x14ac:dyDescent="0.2">
      <c r="A477" s="823"/>
      <c r="B477" s="823"/>
      <c r="C477" s="823"/>
      <c r="D477" s="823"/>
      <c r="E477" s="823"/>
      <c r="F477" s="823"/>
      <c r="G477" s="823"/>
      <c r="H477" s="823"/>
      <c r="I477" s="823"/>
      <c r="J477" s="823"/>
      <c r="K477" s="823"/>
      <c r="L477" s="823"/>
      <c r="M477" s="823"/>
      <c r="N477" s="823"/>
      <c r="O477" s="823"/>
      <c r="P477" s="823"/>
      <c r="Q477" s="823"/>
      <c r="R477" s="823"/>
      <c r="S477" s="823"/>
      <c r="T477" s="823"/>
      <c r="U477" s="823"/>
      <c r="V477" s="823"/>
      <c r="W477" s="823"/>
      <c r="X477" s="347"/>
      <c r="Y477" s="347"/>
      <c r="Z477" s="347"/>
      <c r="AA477" s="347"/>
      <c r="AB477" s="347"/>
      <c r="AC477" s="347"/>
      <c r="AD477" s="347"/>
      <c r="AE477" s="347"/>
      <c r="AF477" s="347"/>
      <c r="AG477" s="347"/>
      <c r="AH477" s="347"/>
      <c r="AI477" s="347"/>
      <c r="AJ477" s="347"/>
      <c r="AK477" s="347"/>
      <c r="AL477" s="347"/>
      <c r="AM477" s="347"/>
      <c r="AN477" s="347"/>
      <c r="AO477" s="347"/>
      <c r="AP477" s="347"/>
      <c r="AQ477" s="347"/>
      <c r="AR477" s="347"/>
      <c r="AS477" s="347"/>
      <c r="AT477" s="347"/>
      <c r="AU477" s="347"/>
      <c r="AV477" s="347"/>
      <c r="AW477" s="347"/>
      <c r="AX477" s="347"/>
      <c r="AY477" s="390"/>
      <c r="AZ477" s="386"/>
      <c r="BA477" s="202"/>
      <c r="BB477" s="822"/>
      <c r="BC477" s="822"/>
      <c r="BD477" s="822"/>
      <c r="BE477" s="822"/>
      <c r="BF477" s="822"/>
      <c r="BG477" s="822"/>
      <c r="BH477" s="822"/>
      <c r="BI477" s="822"/>
      <c r="BJ477" s="822"/>
      <c r="BK477" s="822"/>
      <c r="BL477" s="822"/>
      <c r="BM477" s="822"/>
      <c r="BN477" s="822"/>
      <c r="BO477" s="822"/>
      <c r="BP477" s="822"/>
      <c r="BQ477" s="822"/>
      <c r="BR477" s="822"/>
      <c r="BS477" s="822"/>
      <c r="BT477" s="822"/>
      <c r="BU477" s="822"/>
      <c r="BV477" s="822"/>
      <c r="BW477" s="822"/>
      <c r="BX477" s="822"/>
      <c r="BY477" s="822"/>
      <c r="BZ477" s="822"/>
      <c r="CA477" s="822"/>
      <c r="CB477" s="822"/>
      <c r="CC477" s="822"/>
    </row>
    <row r="478" spans="1:81" s="314" customFormat="1" ht="15" customHeight="1" x14ac:dyDescent="0.2">
      <c r="A478" s="823"/>
      <c r="B478" s="823"/>
      <c r="C478" s="823"/>
      <c r="D478" s="823"/>
      <c r="E478" s="823"/>
      <c r="F478" s="823"/>
      <c r="G478" s="823"/>
      <c r="H478" s="823"/>
      <c r="I478" s="823"/>
      <c r="J478" s="823"/>
      <c r="K478" s="823"/>
      <c r="L478" s="823"/>
      <c r="M478" s="823"/>
      <c r="N478" s="823"/>
      <c r="O478" s="823"/>
      <c r="P478" s="823"/>
      <c r="Q478" s="823"/>
      <c r="R478" s="823"/>
      <c r="S478" s="823"/>
      <c r="T478" s="823"/>
      <c r="U478" s="823"/>
      <c r="V478" s="823"/>
      <c r="W478" s="823"/>
      <c r="X478" s="347"/>
      <c r="Y478" s="347"/>
      <c r="Z478" s="347"/>
      <c r="AA478" s="347"/>
      <c r="AB478" s="347"/>
      <c r="AC478" s="347"/>
      <c r="AD478" s="347"/>
      <c r="AE478" s="347"/>
      <c r="AF478" s="347"/>
      <c r="AG478" s="347"/>
      <c r="AH478" s="347"/>
      <c r="AI478" s="347"/>
      <c r="AJ478" s="347"/>
      <c r="AK478" s="347"/>
      <c r="AL478" s="347"/>
      <c r="AM478" s="347"/>
      <c r="AN478" s="347"/>
      <c r="AO478" s="347"/>
      <c r="AP478" s="347"/>
      <c r="AQ478" s="347"/>
      <c r="AR478" s="347"/>
      <c r="AS478" s="347"/>
      <c r="AT478" s="347"/>
      <c r="AU478" s="347"/>
      <c r="AV478" s="347"/>
      <c r="AW478" s="347"/>
      <c r="AX478" s="347"/>
      <c r="AY478" s="390"/>
      <c r="AZ478" s="386"/>
      <c r="BA478" s="202"/>
      <c r="BB478" s="822"/>
      <c r="BC478" s="822"/>
      <c r="BD478" s="822"/>
      <c r="BE478" s="822"/>
      <c r="BF478" s="822"/>
      <c r="BG478" s="822"/>
      <c r="BH478" s="822"/>
      <c r="BI478" s="822"/>
      <c r="BJ478" s="822"/>
      <c r="BK478" s="822"/>
      <c r="BL478" s="822"/>
      <c r="BM478" s="822"/>
      <c r="BN478" s="822"/>
      <c r="BO478" s="822"/>
      <c r="BP478" s="822"/>
      <c r="BQ478" s="822"/>
      <c r="BR478" s="822"/>
      <c r="BS478" s="822"/>
      <c r="BT478" s="822"/>
      <c r="BU478" s="822"/>
      <c r="BV478" s="822"/>
      <c r="BW478" s="822"/>
      <c r="BX478" s="822"/>
      <c r="BY478" s="822"/>
      <c r="BZ478" s="822"/>
      <c r="CA478" s="822"/>
      <c r="CB478" s="822"/>
      <c r="CC478" s="822"/>
    </row>
    <row r="479" spans="1:81" s="314" customFormat="1" ht="15" customHeight="1" x14ac:dyDescent="0.2">
      <c r="A479" s="823"/>
      <c r="B479" s="823"/>
      <c r="C479" s="823"/>
      <c r="D479" s="823"/>
      <c r="E479" s="823"/>
      <c r="F479" s="823"/>
      <c r="G479" s="823"/>
      <c r="H479" s="823"/>
      <c r="I479" s="823"/>
      <c r="J479" s="823"/>
      <c r="K479" s="823"/>
      <c r="L479" s="823"/>
      <c r="M479" s="823"/>
      <c r="N479" s="823"/>
      <c r="O479" s="823"/>
      <c r="P479" s="823"/>
      <c r="Q479" s="823"/>
      <c r="R479" s="823"/>
      <c r="S479" s="823"/>
      <c r="T479" s="823"/>
      <c r="U479" s="823"/>
      <c r="V479" s="823"/>
      <c r="W479" s="823"/>
      <c r="X479" s="347"/>
      <c r="Y479" s="347"/>
      <c r="Z479" s="347"/>
      <c r="AA479" s="347"/>
      <c r="AB479" s="347"/>
      <c r="AC479" s="347"/>
      <c r="AD479" s="347"/>
      <c r="AE479" s="347"/>
      <c r="AF479" s="347"/>
      <c r="AG479" s="347"/>
      <c r="AH479" s="347"/>
      <c r="AI479" s="347"/>
      <c r="AJ479" s="347"/>
      <c r="AK479" s="347"/>
      <c r="AL479" s="347"/>
      <c r="AM479" s="347"/>
      <c r="AN479" s="347"/>
      <c r="AO479" s="347"/>
      <c r="AP479" s="347"/>
      <c r="AQ479" s="347"/>
      <c r="AR479" s="347"/>
      <c r="AS479" s="347"/>
      <c r="AT479" s="347"/>
      <c r="AU479" s="347"/>
      <c r="AV479" s="347"/>
      <c r="AW479" s="347"/>
      <c r="AX479" s="347"/>
      <c r="AY479" s="390"/>
      <c r="AZ479" s="386"/>
      <c r="BA479" s="202"/>
      <c r="BB479" s="822"/>
      <c r="BC479" s="822"/>
      <c r="BD479" s="822"/>
      <c r="BE479" s="822"/>
      <c r="BF479" s="822"/>
      <c r="BG479" s="822"/>
      <c r="BH479" s="822"/>
      <c r="BI479" s="822"/>
      <c r="BJ479" s="822"/>
      <c r="BK479" s="822"/>
      <c r="BL479" s="822"/>
      <c r="BM479" s="822"/>
      <c r="BN479" s="822"/>
      <c r="BO479" s="822"/>
      <c r="BP479" s="822"/>
      <c r="BQ479" s="822"/>
      <c r="BR479" s="822"/>
      <c r="BS479" s="822"/>
      <c r="BT479" s="822"/>
      <c r="BU479" s="822"/>
      <c r="BV479" s="822"/>
      <c r="BW479" s="822"/>
      <c r="BX479" s="822"/>
      <c r="BY479" s="822"/>
      <c r="BZ479" s="822"/>
      <c r="CA479" s="822"/>
      <c r="CB479" s="822"/>
      <c r="CC479" s="822"/>
    </row>
    <row r="480" spans="1:81" s="314" customFormat="1" ht="15" customHeight="1" x14ac:dyDescent="0.2">
      <c r="A480" s="823"/>
      <c r="B480" s="823"/>
      <c r="C480" s="823"/>
      <c r="D480" s="823"/>
      <c r="E480" s="823"/>
      <c r="F480" s="823"/>
      <c r="G480" s="823"/>
      <c r="H480" s="823"/>
      <c r="I480" s="823"/>
      <c r="J480" s="823"/>
      <c r="K480" s="823"/>
      <c r="L480" s="823"/>
      <c r="M480" s="823"/>
      <c r="N480" s="823"/>
      <c r="O480" s="823"/>
      <c r="P480" s="823"/>
      <c r="Q480" s="823"/>
      <c r="R480" s="823"/>
      <c r="S480" s="823"/>
      <c r="T480" s="823"/>
      <c r="U480" s="823"/>
      <c r="V480" s="823"/>
      <c r="W480" s="823"/>
      <c r="X480" s="347"/>
      <c r="Y480" s="347"/>
      <c r="Z480" s="347"/>
      <c r="AA480" s="347"/>
      <c r="AB480" s="347"/>
      <c r="AC480" s="347"/>
      <c r="AD480" s="347"/>
      <c r="AE480" s="347"/>
      <c r="AF480" s="347"/>
      <c r="AG480" s="347"/>
      <c r="AH480" s="347"/>
      <c r="AI480" s="347"/>
      <c r="AJ480" s="347"/>
      <c r="AK480" s="347"/>
      <c r="AL480" s="347"/>
      <c r="AM480" s="347"/>
      <c r="AN480" s="347"/>
      <c r="AO480" s="347"/>
      <c r="AP480" s="347"/>
      <c r="AQ480" s="347"/>
      <c r="AR480" s="347"/>
      <c r="AS480" s="347"/>
      <c r="AT480" s="347"/>
      <c r="AU480" s="347"/>
      <c r="AV480" s="347"/>
      <c r="AW480" s="347"/>
      <c r="AX480" s="347"/>
      <c r="AY480" s="390"/>
      <c r="AZ480" s="386"/>
      <c r="BA480" s="202"/>
      <c r="BB480" s="822"/>
      <c r="BC480" s="822"/>
      <c r="BD480" s="822"/>
      <c r="BE480" s="822"/>
      <c r="BF480" s="822"/>
      <c r="BG480" s="822"/>
      <c r="BH480" s="822"/>
      <c r="BI480" s="822"/>
      <c r="BJ480" s="822"/>
      <c r="BK480" s="822"/>
      <c r="BL480" s="822"/>
      <c r="BM480" s="822"/>
      <c r="BN480" s="822"/>
      <c r="BO480" s="822"/>
      <c r="BP480" s="822"/>
      <c r="BQ480" s="822"/>
      <c r="BR480" s="822"/>
      <c r="BS480" s="822"/>
      <c r="BT480" s="822"/>
      <c r="BU480" s="822"/>
      <c r="BV480" s="822"/>
      <c r="BW480" s="822"/>
      <c r="BX480" s="822"/>
      <c r="BY480" s="822"/>
      <c r="BZ480" s="822"/>
      <c r="CA480" s="822"/>
      <c r="CB480" s="822"/>
      <c r="CC480" s="822"/>
    </row>
    <row r="481" spans="1:81" s="314" customFormat="1" ht="15" customHeight="1" x14ac:dyDescent="0.2">
      <c r="A481" s="823"/>
      <c r="B481" s="823"/>
      <c r="C481" s="823"/>
      <c r="D481" s="823"/>
      <c r="E481" s="823"/>
      <c r="F481" s="823"/>
      <c r="G481" s="823"/>
      <c r="H481" s="823"/>
      <c r="I481" s="823"/>
      <c r="J481" s="823"/>
      <c r="K481" s="823"/>
      <c r="L481" s="823"/>
      <c r="M481" s="823"/>
      <c r="N481" s="823"/>
      <c r="O481" s="823"/>
      <c r="P481" s="823"/>
      <c r="Q481" s="823"/>
      <c r="R481" s="823"/>
      <c r="S481" s="823"/>
      <c r="T481" s="823"/>
      <c r="U481" s="823"/>
      <c r="V481" s="823"/>
      <c r="W481" s="823"/>
      <c r="X481" s="347"/>
      <c r="Y481" s="347"/>
      <c r="Z481" s="347"/>
      <c r="AA481" s="347"/>
      <c r="AB481" s="347"/>
      <c r="AC481" s="347"/>
      <c r="AD481" s="347"/>
      <c r="AE481" s="347"/>
      <c r="AF481" s="347"/>
      <c r="AG481" s="347"/>
      <c r="AH481" s="347"/>
      <c r="AI481" s="347"/>
      <c r="AJ481" s="347"/>
      <c r="AK481" s="347"/>
      <c r="AL481" s="347"/>
      <c r="AM481" s="347"/>
      <c r="AN481" s="347"/>
      <c r="AO481" s="347"/>
      <c r="AP481" s="347"/>
      <c r="AQ481" s="347"/>
      <c r="AR481" s="347"/>
      <c r="AS481" s="347"/>
      <c r="AT481" s="347"/>
      <c r="AU481" s="347"/>
      <c r="AV481" s="347"/>
      <c r="AW481" s="347"/>
      <c r="AX481" s="347"/>
      <c r="AY481" s="390"/>
      <c r="AZ481" s="386"/>
      <c r="BA481" s="202"/>
      <c r="BB481" s="822"/>
      <c r="BC481" s="822"/>
      <c r="BD481" s="822"/>
      <c r="BE481" s="822"/>
      <c r="BF481" s="822"/>
      <c r="BG481" s="822"/>
      <c r="BH481" s="822"/>
      <c r="BI481" s="822"/>
      <c r="BJ481" s="822"/>
      <c r="BK481" s="822"/>
      <c r="BL481" s="822"/>
      <c r="BM481" s="822"/>
      <c r="BN481" s="822"/>
      <c r="BO481" s="822"/>
      <c r="BP481" s="822"/>
      <c r="BQ481" s="822"/>
      <c r="BR481" s="822"/>
      <c r="BS481" s="822"/>
      <c r="BT481" s="822"/>
      <c r="BU481" s="822"/>
      <c r="BV481" s="822"/>
      <c r="BW481" s="822"/>
      <c r="BX481" s="822"/>
      <c r="BY481" s="822"/>
      <c r="BZ481" s="822"/>
      <c r="CA481" s="822"/>
      <c r="CB481" s="822"/>
      <c r="CC481" s="822"/>
    </row>
    <row r="482" spans="1:81" s="314" customFormat="1" ht="15" customHeight="1" x14ac:dyDescent="0.2">
      <c r="A482" s="823"/>
      <c r="B482" s="823"/>
      <c r="C482" s="823"/>
      <c r="D482" s="823"/>
      <c r="E482" s="823"/>
      <c r="F482" s="823"/>
      <c r="G482" s="823"/>
      <c r="H482" s="823"/>
      <c r="I482" s="823"/>
      <c r="J482" s="823"/>
      <c r="K482" s="823"/>
      <c r="L482" s="823"/>
      <c r="M482" s="823"/>
      <c r="N482" s="823"/>
      <c r="O482" s="823"/>
      <c r="P482" s="823"/>
      <c r="Q482" s="823"/>
      <c r="R482" s="823"/>
      <c r="S482" s="823"/>
      <c r="T482" s="823"/>
      <c r="U482" s="823"/>
      <c r="V482" s="823"/>
      <c r="W482" s="823"/>
      <c r="X482" s="347"/>
      <c r="Y482" s="347"/>
      <c r="Z482" s="347"/>
      <c r="AA482" s="347"/>
      <c r="AB482" s="347"/>
      <c r="AC482" s="347"/>
      <c r="AD482" s="347"/>
      <c r="AE482" s="347"/>
      <c r="AF482" s="347"/>
      <c r="AG482" s="347"/>
      <c r="AH482" s="347"/>
      <c r="AI482" s="347"/>
      <c r="AJ482" s="347"/>
      <c r="AK482" s="347"/>
      <c r="AL482" s="347"/>
      <c r="AM482" s="347"/>
      <c r="AN482" s="347"/>
      <c r="AO482" s="347"/>
      <c r="AP482" s="347"/>
      <c r="AQ482" s="347"/>
      <c r="AR482" s="347"/>
      <c r="AS482" s="347"/>
      <c r="AT482" s="347"/>
      <c r="AU482" s="347"/>
      <c r="AV482" s="347"/>
      <c r="AW482" s="347"/>
      <c r="AX482" s="347"/>
      <c r="AY482" s="390"/>
      <c r="AZ482" s="386"/>
      <c r="BA482" s="202"/>
      <c r="BB482" s="822"/>
      <c r="BC482" s="822"/>
      <c r="BD482" s="822"/>
      <c r="BE482" s="822"/>
      <c r="BF482" s="822"/>
      <c r="BG482" s="822"/>
      <c r="BH482" s="822"/>
      <c r="BI482" s="822"/>
      <c r="BJ482" s="822"/>
      <c r="BK482" s="822"/>
      <c r="BL482" s="822"/>
      <c r="BM482" s="822"/>
      <c r="BN482" s="822"/>
      <c r="BO482" s="822"/>
      <c r="BP482" s="822"/>
      <c r="BQ482" s="822"/>
      <c r="BR482" s="822"/>
      <c r="BS482" s="822"/>
      <c r="BT482" s="822"/>
      <c r="BU482" s="822"/>
      <c r="BV482" s="822"/>
      <c r="BW482" s="822"/>
      <c r="BX482" s="822"/>
      <c r="BY482" s="822"/>
      <c r="BZ482" s="822"/>
      <c r="CA482" s="822"/>
      <c r="CB482" s="822"/>
      <c r="CC482" s="822"/>
    </row>
    <row r="483" spans="1:81" s="314" customFormat="1" ht="15" customHeight="1" x14ac:dyDescent="0.2">
      <c r="A483" s="823"/>
      <c r="B483" s="823"/>
      <c r="C483" s="823"/>
      <c r="D483" s="823"/>
      <c r="E483" s="823"/>
      <c r="F483" s="823"/>
      <c r="G483" s="823"/>
      <c r="H483" s="823"/>
      <c r="I483" s="823"/>
      <c r="J483" s="823"/>
      <c r="K483" s="823"/>
      <c r="L483" s="823"/>
      <c r="M483" s="823"/>
      <c r="N483" s="823"/>
      <c r="O483" s="823"/>
      <c r="P483" s="823"/>
      <c r="Q483" s="823"/>
      <c r="R483" s="823"/>
      <c r="S483" s="823"/>
      <c r="T483" s="823"/>
      <c r="U483" s="823"/>
      <c r="V483" s="823"/>
      <c r="W483" s="823"/>
      <c r="X483" s="347"/>
      <c r="Y483" s="347"/>
      <c r="Z483" s="347"/>
      <c r="AA483" s="347"/>
      <c r="AB483" s="347"/>
      <c r="AC483" s="347"/>
      <c r="AD483" s="347"/>
      <c r="AE483" s="347"/>
      <c r="AF483" s="347"/>
      <c r="AG483" s="347"/>
      <c r="AH483" s="347"/>
      <c r="AI483" s="347"/>
      <c r="AJ483" s="347"/>
      <c r="AK483" s="347"/>
      <c r="AL483" s="347"/>
      <c r="AM483" s="347"/>
      <c r="AN483" s="347"/>
      <c r="AO483" s="347"/>
      <c r="AP483" s="347"/>
      <c r="AQ483" s="347"/>
      <c r="AR483" s="347"/>
      <c r="AS483" s="347"/>
      <c r="AT483" s="347"/>
      <c r="AU483" s="347"/>
      <c r="AV483" s="347"/>
      <c r="AW483" s="347"/>
      <c r="AX483" s="347"/>
      <c r="AY483" s="390"/>
      <c r="AZ483" s="386"/>
      <c r="BA483" s="202"/>
      <c r="BB483" s="822"/>
      <c r="BC483" s="822"/>
      <c r="BD483" s="822"/>
      <c r="BE483" s="822"/>
      <c r="BF483" s="822"/>
      <c r="BG483" s="822"/>
      <c r="BH483" s="822"/>
      <c r="BI483" s="822"/>
      <c r="BJ483" s="822"/>
      <c r="BK483" s="822"/>
      <c r="BL483" s="822"/>
      <c r="BM483" s="822"/>
      <c r="BN483" s="822"/>
      <c r="BO483" s="822"/>
      <c r="BP483" s="822"/>
      <c r="BQ483" s="822"/>
      <c r="BR483" s="822"/>
      <c r="BS483" s="822"/>
      <c r="BT483" s="822"/>
      <c r="BU483" s="822"/>
      <c r="BV483" s="822"/>
      <c r="BW483" s="822"/>
      <c r="BX483" s="822"/>
      <c r="BY483" s="822"/>
      <c r="BZ483" s="822"/>
      <c r="CA483" s="822"/>
      <c r="CB483" s="822"/>
      <c r="CC483" s="822"/>
    </row>
    <row r="484" spans="1:81" s="314" customFormat="1" ht="15" customHeight="1" x14ac:dyDescent="0.2">
      <c r="A484" s="823"/>
      <c r="B484" s="823"/>
      <c r="C484" s="823"/>
      <c r="D484" s="823"/>
      <c r="E484" s="823"/>
      <c r="F484" s="823"/>
      <c r="G484" s="823"/>
      <c r="H484" s="823"/>
      <c r="I484" s="823"/>
      <c r="J484" s="823"/>
      <c r="K484" s="823"/>
      <c r="L484" s="823"/>
      <c r="M484" s="823"/>
      <c r="N484" s="823"/>
      <c r="O484" s="823"/>
      <c r="P484" s="823"/>
      <c r="Q484" s="823"/>
      <c r="R484" s="823"/>
      <c r="S484" s="823"/>
      <c r="T484" s="823"/>
      <c r="U484" s="823"/>
      <c r="V484" s="823"/>
      <c r="W484" s="823"/>
      <c r="X484" s="347"/>
      <c r="Y484" s="347"/>
      <c r="Z484" s="347"/>
      <c r="AA484" s="347"/>
      <c r="AB484" s="347"/>
      <c r="AC484" s="347"/>
      <c r="AD484" s="347"/>
      <c r="AE484" s="347"/>
      <c r="AF484" s="347"/>
      <c r="AG484" s="347"/>
      <c r="AH484" s="347"/>
      <c r="AI484" s="347"/>
      <c r="AJ484" s="347"/>
      <c r="AK484" s="347"/>
      <c r="AL484" s="347"/>
      <c r="AM484" s="347"/>
      <c r="AN484" s="347"/>
      <c r="AO484" s="347"/>
      <c r="AP484" s="347"/>
      <c r="AQ484" s="347"/>
      <c r="AR484" s="347"/>
      <c r="AS484" s="347"/>
      <c r="AT484" s="347"/>
      <c r="AU484" s="347"/>
      <c r="AV484" s="347"/>
      <c r="AW484" s="347"/>
      <c r="AX484" s="347"/>
      <c r="AY484" s="390"/>
      <c r="AZ484" s="386"/>
      <c r="BA484" s="202"/>
      <c r="BB484" s="822"/>
      <c r="BC484" s="822"/>
      <c r="BD484" s="822"/>
      <c r="BE484" s="822"/>
      <c r="BF484" s="822"/>
      <c r="BG484" s="822"/>
      <c r="BH484" s="822"/>
      <c r="BI484" s="822"/>
      <c r="BJ484" s="822"/>
      <c r="BK484" s="822"/>
      <c r="BL484" s="822"/>
      <c r="BM484" s="822"/>
      <c r="BN484" s="822"/>
      <c r="BO484" s="822"/>
      <c r="BP484" s="822"/>
      <c r="BQ484" s="822"/>
      <c r="BR484" s="822"/>
      <c r="BS484" s="822"/>
      <c r="BT484" s="822"/>
      <c r="BU484" s="822"/>
      <c r="BV484" s="822"/>
      <c r="BW484" s="822"/>
      <c r="BX484" s="822"/>
      <c r="BY484" s="822"/>
      <c r="BZ484" s="822"/>
      <c r="CA484" s="822"/>
      <c r="CB484" s="822"/>
      <c r="CC484" s="822"/>
    </row>
    <row r="485" spans="1:81" s="314" customFormat="1" ht="15" customHeight="1" x14ac:dyDescent="0.2">
      <c r="A485" s="823"/>
      <c r="B485" s="823"/>
      <c r="C485" s="823"/>
      <c r="D485" s="823"/>
      <c r="E485" s="823"/>
      <c r="F485" s="823"/>
      <c r="G485" s="823"/>
      <c r="H485" s="823"/>
      <c r="I485" s="823"/>
      <c r="J485" s="823"/>
      <c r="K485" s="823"/>
      <c r="L485" s="823"/>
      <c r="M485" s="823"/>
      <c r="N485" s="823"/>
      <c r="O485" s="823"/>
      <c r="P485" s="823"/>
      <c r="Q485" s="823"/>
      <c r="R485" s="823"/>
      <c r="S485" s="823"/>
      <c r="T485" s="823"/>
      <c r="U485" s="823"/>
      <c r="V485" s="823"/>
      <c r="W485" s="823"/>
      <c r="X485" s="347"/>
      <c r="Y485" s="347"/>
      <c r="Z485" s="347"/>
      <c r="AA485" s="347"/>
      <c r="AB485" s="347"/>
      <c r="AC485" s="347"/>
      <c r="AD485" s="347"/>
      <c r="AE485" s="347"/>
      <c r="AF485" s="347"/>
      <c r="AG485" s="347"/>
      <c r="AH485" s="347"/>
      <c r="AI485" s="347"/>
      <c r="AJ485" s="347"/>
      <c r="AK485" s="347"/>
      <c r="AL485" s="347"/>
      <c r="AM485" s="347"/>
      <c r="AN485" s="347"/>
      <c r="AO485" s="347"/>
      <c r="AP485" s="347"/>
      <c r="AQ485" s="347"/>
      <c r="AR485" s="347"/>
      <c r="AS485" s="347"/>
      <c r="AT485" s="347"/>
      <c r="AU485" s="347"/>
      <c r="AV485" s="347"/>
      <c r="AW485" s="347"/>
      <c r="AX485" s="347"/>
      <c r="AY485" s="390"/>
      <c r="AZ485" s="386"/>
      <c r="BA485" s="202"/>
      <c r="BB485" s="822"/>
      <c r="BC485" s="822"/>
      <c r="BD485" s="822"/>
      <c r="BE485" s="822"/>
      <c r="BF485" s="822"/>
      <c r="BG485" s="822"/>
      <c r="BH485" s="822"/>
      <c r="BI485" s="822"/>
      <c r="BJ485" s="822"/>
      <c r="BK485" s="822"/>
      <c r="BL485" s="822"/>
      <c r="BM485" s="822"/>
      <c r="BN485" s="822"/>
      <c r="BO485" s="822"/>
      <c r="BP485" s="822"/>
      <c r="BQ485" s="822"/>
      <c r="BR485" s="822"/>
      <c r="BS485" s="822"/>
      <c r="BT485" s="822"/>
      <c r="BU485" s="822"/>
      <c r="BV485" s="822"/>
      <c r="BW485" s="822"/>
      <c r="BX485" s="822"/>
      <c r="BY485" s="822"/>
      <c r="BZ485" s="822"/>
      <c r="CA485" s="822"/>
      <c r="CB485" s="822"/>
      <c r="CC485" s="822"/>
    </row>
    <row r="486" spans="1:81" s="314" customFormat="1" ht="15" customHeight="1" x14ac:dyDescent="0.2">
      <c r="A486" s="823"/>
      <c r="B486" s="823"/>
      <c r="C486" s="823"/>
      <c r="D486" s="823"/>
      <c r="E486" s="823"/>
      <c r="F486" s="823"/>
      <c r="G486" s="823"/>
      <c r="H486" s="823"/>
      <c r="I486" s="823"/>
      <c r="J486" s="823"/>
      <c r="K486" s="823"/>
      <c r="L486" s="823"/>
      <c r="M486" s="823"/>
      <c r="N486" s="823"/>
      <c r="O486" s="823"/>
      <c r="P486" s="823"/>
      <c r="Q486" s="823"/>
      <c r="R486" s="823"/>
      <c r="S486" s="823"/>
      <c r="T486" s="823"/>
      <c r="U486" s="823"/>
      <c r="V486" s="823"/>
      <c r="W486" s="823"/>
      <c r="X486" s="347"/>
      <c r="Y486" s="347"/>
      <c r="Z486" s="347"/>
      <c r="AA486" s="347"/>
      <c r="AB486" s="347"/>
      <c r="AC486" s="347"/>
      <c r="AD486" s="347"/>
      <c r="AE486" s="347"/>
      <c r="AF486" s="347"/>
      <c r="AG486" s="347"/>
      <c r="AH486" s="347"/>
      <c r="AI486" s="347"/>
      <c r="AJ486" s="347"/>
      <c r="AK486" s="347"/>
      <c r="AL486" s="347"/>
      <c r="AM486" s="347"/>
      <c r="AN486" s="347"/>
      <c r="AO486" s="347"/>
      <c r="AP486" s="347"/>
      <c r="AQ486" s="347"/>
      <c r="AR486" s="347"/>
      <c r="AS486" s="347"/>
      <c r="AT486" s="347"/>
      <c r="AU486" s="347"/>
      <c r="AV486" s="347"/>
      <c r="AW486" s="347"/>
      <c r="AX486" s="347"/>
      <c r="AY486" s="390"/>
      <c r="AZ486" s="386"/>
      <c r="BA486" s="202"/>
      <c r="BB486" s="822"/>
      <c r="BC486" s="822"/>
      <c r="BD486" s="822"/>
      <c r="BE486" s="822"/>
      <c r="BF486" s="822"/>
      <c r="BG486" s="822"/>
      <c r="BH486" s="822"/>
      <c r="BI486" s="822"/>
      <c r="BJ486" s="822"/>
      <c r="BK486" s="822"/>
      <c r="BL486" s="822"/>
      <c r="BM486" s="822"/>
      <c r="BN486" s="822"/>
      <c r="BO486" s="822"/>
      <c r="BP486" s="822"/>
      <c r="BQ486" s="822"/>
      <c r="BR486" s="822"/>
      <c r="BS486" s="822"/>
      <c r="BT486" s="822"/>
      <c r="BU486" s="822"/>
      <c r="BV486" s="822"/>
      <c r="BW486" s="822"/>
      <c r="BX486" s="822"/>
      <c r="BY486" s="822"/>
      <c r="BZ486" s="822"/>
      <c r="CA486" s="822"/>
      <c r="CB486" s="822"/>
      <c r="CC486" s="822"/>
    </row>
    <row r="487" spans="1:81" s="314" customFormat="1" ht="15" customHeight="1" x14ac:dyDescent="0.2">
      <c r="A487" s="823"/>
      <c r="B487" s="823"/>
      <c r="C487" s="823"/>
      <c r="D487" s="823"/>
      <c r="E487" s="823"/>
      <c r="F487" s="823"/>
      <c r="G487" s="823"/>
      <c r="H487" s="823"/>
      <c r="I487" s="823"/>
      <c r="J487" s="823"/>
      <c r="K487" s="823"/>
      <c r="L487" s="823"/>
      <c r="M487" s="823"/>
      <c r="N487" s="823"/>
      <c r="O487" s="823"/>
      <c r="P487" s="823"/>
      <c r="Q487" s="823"/>
      <c r="R487" s="823"/>
      <c r="S487" s="823"/>
      <c r="T487" s="823"/>
      <c r="U487" s="823"/>
      <c r="V487" s="823"/>
      <c r="W487" s="823"/>
      <c r="X487" s="347"/>
      <c r="Y487" s="347"/>
      <c r="Z487" s="347"/>
      <c r="AA487" s="347"/>
      <c r="AB487" s="347"/>
      <c r="AC487" s="347"/>
      <c r="AD487" s="347"/>
      <c r="AE487" s="347"/>
      <c r="AF487" s="347"/>
      <c r="AG487" s="347"/>
      <c r="AH487" s="347"/>
      <c r="AI487" s="347"/>
      <c r="AJ487" s="347"/>
      <c r="AK487" s="347"/>
      <c r="AL487" s="347"/>
      <c r="AM487" s="347"/>
      <c r="AN487" s="347"/>
      <c r="AO487" s="347"/>
      <c r="AP487" s="347"/>
      <c r="AQ487" s="347"/>
      <c r="AR487" s="347"/>
      <c r="AS487" s="347"/>
      <c r="AT487" s="347"/>
      <c r="AU487" s="347"/>
      <c r="AV487" s="347"/>
      <c r="AW487" s="347"/>
      <c r="AX487" s="347"/>
      <c r="AY487" s="390"/>
      <c r="AZ487" s="386"/>
      <c r="BA487" s="202"/>
      <c r="BB487" s="822"/>
      <c r="BC487" s="822"/>
      <c r="BD487" s="822"/>
      <c r="BE487" s="822"/>
      <c r="BF487" s="822"/>
      <c r="BG487" s="822"/>
      <c r="BH487" s="822"/>
      <c r="BI487" s="822"/>
      <c r="BJ487" s="822"/>
      <c r="BK487" s="822"/>
      <c r="BL487" s="822"/>
      <c r="BM487" s="822"/>
      <c r="BN487" s="822"/>
      <c r="BO487" s="822"/>
      <c r="BP487" s="822"/>
      <c r="BQ487" s="822"/>
      <c r="BR487" s="822"/>
      <c r="BS487" s="822"/>
      <c r="BT487" s="822"/>
      <c r="BU487" s="822"/>
      <c r="BV487" s="822"/>
      <c r="BW487" s="822"/>
      <c r="BX487" s="822"/>
      <c r="BY487" s="822"/>
      <c r="BZ487" s="822"/>
      <c r="CA487" s="822"/>
      <c r="CB487" s="822"/>
      <c r="CC487" s="822"/>
    </row>
    <row r="488" spans="1:81" s="314" customFormat="1" ht="15" customHeight="1" x14ac:dyDescent="0.2">
      <c r="A488" s="823"/>
      <c r="B488" s="823"/>
      <c r="C488" s="823"/>
      <c r="D488" s="823"/>
      <c r="E488" s="823"/>
      <c r="F488" s="823"/>
      <c r="G488" s="823"/>
      <c r="H488" s="823"/>
      <c r="I488" s="823"/>
      <c r="J488" s="823"/>
      <c r="K488" s="823"/>
      <c r="L488" s="823"/>
      <c r="M488" s="823"/>
      <c r="N488" s="823"/>
      <c r="O488" s="823"/>
      <c r="P488" s="823"/>
      <c r="Q488" s="823"/>
      <c r="R488" s="823"/>
      <c r="S488" s="823"/>
      <c r="T488" s="823"/>
      <c r="U488" s="823"/>
      <c r="V488" s="823"/>
      <c r="W488" s="823"/>
      <c r="X488" s="347"/>
      <c r="Y488" s="347"/>
      <c r="Z488" s="347"/>
      <c r="AA488" s="347"/>
      <c r="AB488" s="347"/>
      <c r="AC488" s="347"/>
      <c r="AD488" s="347"/>
      <c r="AE488" s="347"/>
      <c r="AF488" s="347"/>
      <c r="AG488" s="347"/>
      <c r="AH488" s="347"/>
      <c r="AI488" s="347"/>
      <c r="AJ488" s="347"/>
      <c r="AK488" s="347"/>
      <c r="AL488" s="347"/>
      <c r="AM488" s="347"/>
      <c r="AN488" s="347"/>
      <c r="AO488" s="347"/>
      <c r="AP488" s="347"/>
      <c r="AQ488" s="347"/>
      <c r="AR488" s="347"/>
      <c r="AS488" s="347"/>
      <c r="AT488" s="347"/>
      <c r="AU488" s="347"/>
      <c r="AV488" s="347"/>
      <c r="AW488" s="347"/>
      <c r="AX488" s="347"/>
      <c r="AY488" s="390"/>
      <c r="AZ488" s="386"/>
      <c r="BA488" s="202"/>
      <c r="BB488" s="822"/>
      <c r="BC488" s="822"/>
      <c r="BD488" s="822"/>
      <c r="BE488" s="822"/>
      <c r="BF488" s="822"/>
      <c r="BG488" s="822"/>
      <c r="BH488" s="822"/>
      <c r="BI488" s="822"/>
      <c r="BJ488" s="822"/>
      <c r="BK488" s="822"/>
      <c r="BL488" s="822"/>
      <c r="BM488" s="822"/>
      <c r="BN488" s="822"/>
      <c r="BO488" s="822"/>
      <c r="BP488" s="822"/>
      <c r="BQ488" s="822"/>
      <c r="BR488" s="822"/>
      <c r="BS488" s="822"/>
      <c r="BT488" s="822"/>
      <c r="BU488" s="822"/>
      <c r="BV488" s="822"/>
      <c r="BW488" s="822"/>
      <c r="BX488" s="822"/>
      <c r="BY488" s="822"/>
      <c r="BZ488" s="822"/>
      <c r="CA488" s="822"/>
      <c r="CB488" s="822"/>
      <c r="CC488" s="822"/>
    </row>
    <row r="489" spans="1:81" s="314" customFormat="1" ht="15" customHeight="1" x14ac:dyDescent="0.2">
      <c r="A489" s="823"/>
      <c r="B489" s="823"/>
      <c r="C489" s="823"/>
      <c r="D489" s="823"/>
      <c r="E489" s="823"/>
      <c r="F489" s="823"/>
      <c r="G489" s="823"/>
      <c r="H489" s="823"/>
      <c r="I489" s="823"/>
      <c r="J489" s="823"/>
      <c r="K489" s="823"/>
      <c r="L489" s="823"/>
      <c r="M489" s="823"/>
      <c r="N489" s="823"/>
      <c r="O489" s="823"/>
      <c r="P489" s="823"/>
      <c r="Q489" s="823"/>
      <c r="R489" s="823"/>
      <c r="S489" s="823"/>
      <c r="T489" s="823"/>
      <c r="U489" s="823"/>
      <c r="V489" s="823"/>
      <c r="W489" s="823"/>
      <c r="X489" s="347"/>
      <c r="Y489" s="347"/>
      <c r="Z489" s="347"/>
      <c r="AA489" s="347"/>
      <c r="AB489" s="347"/>
      <c r="AC489" s="347"/>
      <c r="AD489" s="347"/>
      <c r="AE489" s="347"/>
      <c r="AF489" s="347"/>
      <c r="AG489" s="347"/>
      <c r="AH489" s="347"/>
      <c r="AI489" s="347"/>
      <c r="AJ489" s="347"/>
      <c r="AK489" s="347"/>
      <c r="AL489" s="347"/>
      <c r="AM489" s="347"/>
      <c r="AN489" s="347"/>
      <c r="AO489" s="347"/>
      <c r="AP489" s="347"/>
      <c r="AQ489" s="347"/>
      <c r="AR489" s="347"/>
      <c r="AS489" s="347"/>
      <c r="AT489" s="347"/>
      <c r="AU489" s="347"/>
      <c r="AV489" s="347"/>
      <c r="AW489" s="347"/>
      <c r="AX489" s="347"/>
      <c r="AY489" s="390"/>
      <c r="AZ489" s="386"/>
      <c r="BA489" s="202"/>
      <c r="BB489" s="822"/>
      <c r="BC489" s="822"/>
      <c r="BD489" s="822"/>
      <c r="BE489" s="822"/>
      <c r="BF489" s="822"/>
      <c r="BG489" s="822"/>
      <c r="BH489" s="822"/>
      <c r="BI489" s="822"/>
      <c r="BJ489" s="822"/>
      <c r="BK489" s="822"/>
      <c r="BL489" s="822"/>
      <c r="BM489" s="822"/>
      <c r="BN489" s="822"/>
      <c r="BO489" s="822"/>
      <c r="BP489" s="822"/>
      <c r="BQ489" s="822"/>
      <c r="BR489" s="822"/>
      <c r="BS489" s="822"/>
      <c r="BT489" s="822"/>
      <c r="BU489" s="822"/>
      <c r="BV489" s="822"/>
      <c r="BW489" s="822"/>
      <c r="BX489" s="822"/>
      <c r="BY489" s="822"/>
      <c r="BZ489" s="822"/>
      <c r="CA489" s="822"/>
      <c r="CB489" s="822"/>
      <c r="CC489" s="822"/>
    </row>
    <row r="490" spans="1:81" s="314" customFormat="1" ht="15" customHeight="1" x14ac:dyDescent="0.2">
      <c r="A490" s="823"/>
      <c r="B490" s="823"/>
      <c r="C490" s="823"/>
      <c r="D490" s="823"/>
      <c r="E490" s="823"/>
      <c r="F490" s="823"/>
      <c r="G490" s="823"/>
      <c r="H490" s="823"/>
      <c r="I490" s="823"/>
      <c r="J490" s="823"/>
      <c r="K490" s="823"/>
      <c r="L490" s="823"/>
      <c r="M490" s="823"/>
      <c r="N490" s="823"/>
      <c r="O490" s="823"/>
      <c r="P490" s="823"/>
      <c r="Q490" s="823"/>
      <c r="R490" s="823"/>
      <c r="S490" s="823"/>
      <c r="T490" s="823"/>
      <c r="U490" s="823"/>
      <c r="V490" s="823"/>
      <c r="W490" s="823"/>
      <c r="X490" s="347"/>
      <c r="Y490" s="347"/>
      <c r="Z490" s="347"/>
      <c r="AA490" s="347"/>
      <c r="AB490" s="347"/>
      <c r="AC490" s="347"/>
      <c r="AD490" s="347"/>
      <c r="AE490" s="347"/>
      <c r="AF490" s="347"/>
      <c r="AG490" s="347"/>
      <c r="AH490" s="347"/>
      <c r="AI490" s="347"/>
      <c r="AJ490" s="347"/>
      <c r="AK490" s="347"/>
      <c r="AL490" s="347"/>
      <c r="AM490" s="347"/>
      <c r="AN490" s="347"/>
      <c r="AO490" s="347"/>
      <c r="AP490" s="347"/>
      <c r="AQ490" s="347"/>
      <c r="AR490" s="347"/>
      <c r="AS490" s="347"/>
      <c r="AT490" s="347"/>
      <c r="AU490" s="347"/>
      <c r="AV490" s="347"/>
      <c r="AW490" s="347"/>
      <c r="AX490" s="347"/>
      <c r="AY490" s="390"/>
      <c r="AZ490" s="386"/>
      <c r="BA490" s="202"/>
      <c r="BB490" s="822"/>
      <c r="BC490" s="822"/>
      <c r="BD490" s="822"/>
      <c r="BE490" s="822"/>
      <c r="BF490" s="822"/>
      <c r="BG490" s="822"/>
      <c r="BH490" s="822"/>
      <c r="BI490" s="822"/>
      <c r="BJ490" s="822"/>
      <c r="BK490" s="822"/>
      <c r="BL490" s="822"/>
      <c r="BM490" s="822"/>
      <c r="BN490" s="822"/>
      <c r="BO490" s="822"/>
      <c r="BP490" s="822"/>
      <c r="BQ490" s="822"/>
      <c r="BR490" s="822"/>
      <c r="BS490" s="822"/>
      <c r="BT490" s="822"/>
      <c r="BU490" s="822"/>
      <c r="BV490" s="822"/>
      <c r="BW490" s="822"/>
      <c r="BX490" s="822"/>
      <c r="BY490" s="822"/>
      <c r="BZ490" s="822"/>
      <c r="CA490" s="822"/>
      <c r="CB490" s="822"/>
      <c r="CC490" s="822"/>
    </row>
    <row r="491" spans="1:81" s="314" customFormat="1" ht="15" customHeight="1" x14ac:dyDescent="0.2">
      <c r="A491" s="823"/>
      <c r="B491" s="823"/>
      <c r="C491" s="823"/>
      <c r="D491" s="823"/>
      <c r="E491" s="823"/>
      <c r="F491" s="823"/>
      <c r="G491" s="823"/>
      <c r="H491" s="823"/>
      <c r="I491" s="823"/>
      <c r="J491" s="823"/>
      <c r="K491" s="823"/>
      <c r="L491" s="823"/>
      <c r="M491" s="823"/>
      <c r="N491" s="823"/>
      <c r="O491" s="823"/>
      <c r="P491" s="823"/>
      <c r="Q491" s="823"/>
      <c r="R491" s="823"/>
      <c r="S491" s="823"/>
      <c r="T491" s="823"/>
      <c r="U491" s="823"/>
      <c r="V491" s="823"/>
      <c r="W491" s="823"/>
      <c r="X491" s="347"/>
      <c r="Y491" s="347"/>
      <c r="Z491" s="347"/>
      <c r="AA491" s="347"/>
      <c r="AB491" s="347"/>
      <c r="AC491" s="347"/>
      <c r="AD491" s="347"/>
      <c r="AE491" s="347"/>
      <c r="AF491" s="347"/>
      <c r="AG491" s="347"/>
      <c r="AH491" s="347"/>
      <c r="AI491" s="347"/>
      <c r="AJ491" s="347"/>
      <c r="AK491" s="347"/>
      <c r="AL491" s="347"/>
      <c r="AM491" s="347"/>
      <c r="AN491" s="347"/>
      <c r="AO491" s="347"/>
      <c r="AP491" s="347"/>
      <c r="AQ491" s="347"/>
      <c r="AR491" s="347"/>
      <c r="AS491" s="347"/>
      <c r="AT491" s="347"/>
      <c r="AU491" s="347"/>
      <c r="AV491" s="347"/>
      <c r="AW491" s="347"/>
      <c r="AX491" s="347"/>
      <c r="AY491" s="390"/>
      <c r="AZ491" s="386"/>
      <c r="BA491" s="202"/>
      <c r="BB491" s="822"/>
      <c r="BC491" s="822"/>
      <c r="BD491" s="822"/>
      <c r="BE491" s="822"/>
      <c r="BF491" s="822"/>
      <c r="BG491" s="822"/>
      <c r="BH491" s="822"/>
      <c r="BI491" s="822"/>
      <c r="BJ491" s="822"/>
      <c r="BK491" s="822"/>
      <c r="BL491" s="822"/>
      <c r="BM491" s="822"/>
      <c r="BN491" s="822"/>
      <c r="BO491" s="822"/>
      <c r="BP491" s="822"/>
      <c r="BQ491" s="822"/>
      <c r="BR491" s="822"/>
      <c r="BS491" s="822"/>
      <c r="BT491" s="822"/>
      <c r="BU491" s="822"/>
      <c r="BV491" s="822"/>
      <c r="BW491" s="822"/>
      <c r="BX491" s="822"/>
      <c r="BY491" s="822"/>
      <c r="BZ491" s="822"/>
      <c r="CA491" s="822"/>
      <c r="CB491" s="822"/>
      <c r="CC491" s="822"/>
    </row>
    <row r="492" spans="1:81" s="314" customFormat="1" ht="15" customHeight="1" x14ac:dyDescent="0.2">
      <c r="A492" s="823"/>
      <c r="B492" s="823"/>
      <c r="C492" s="823"/>
      <c r="D492" s="823"/>
      <c r="E492" s="823"/>
      <c r="F492" s="823"/>
      <c r="G492" s="823"/>
      <c r="H492" s="823"/>
      <c r="I492" s="823"/>
      <c r="J492" s="823"/>
      <c r="K492" s="823"/>
      <c r="L492" s="823"/>
      <c r="M492" s="823"/>
      <c r="N492" s="823"/>
      <c r="O492" s="823"/>
      <c r="P492" s="823"/>
      <c r="Q492" s="823"/>
      <c r="R492" s="823"/>
      <c r="S492" s="823"/>
      <c r="T492" s="823"/>
      <c r="U492" s="823"/>
      <c r="V492" s="823"/>
      <c r="W492" s="823"/>
      <c r="X492" s="347"/>
      <c r="Y492" s="347"/>
      <c r="Z492" s="347"/>
      <c r="AA492" s="347"/>
      <c r="AB492" s="347"/>
      <c r="AC492" s="347"/>
      <c r="AD492" s="347"/>
      <c r="AE492" s="347"/>
      <c r="AF492" s="347"/>
      <c r="AG492" s="347"/>
      <c r="AH492" s="347"/>
      <c r="AI492" s="347"/>
      <c r="AJ492" s="347"/>
      <c r="AK492" s="347"/>
      <c r="AL492" s="347"/>
      <c r="AM492" s="347"/>
      <c r="AN492" s="347"/>
      <c r="AO492" s="347"/>
      <c r="AP492" s="347"/>
      <c r="AQ492" s="347"/>
      <c r="AR492" s="347"/>
      <c r="AS492" s="347"/>
      <c r="AT492" s="347"/>
      <c r="AU492" s="347"/>
      <c r="AV492" s="347"/>
      <c r="AW492" s="347"/>
      <c r="AX492" s="347"/>
      <c r="AY492" s="390"/>
      <c r="AZ492" s="386"/>
      <c r="BA492" s="202"/>
      <c r="BB492" s="822"/>
      <c r="BC492" s="822"/>
      <c r="BD492" s="822"/>
      <c r="BE492" s="822"/>
      <c r="BF492" s="822"/>
      <c r="BG492" s="822"/>
      <c r="BH492" s="822"/>
      <c r="BI492" s="822"/>
      <c r="BJ492" s="822"/>
      <c r="BK492" s="822"/>
      <c r="BL492" s="822"/>
      <c r="BM492" s="822"/>
      <c r="BN492" s="822"/>
      <c r="BO492" s="822"/>
      <c r="BP492" s="822"/>
      <c r="BQ492" s="822"/>
      <c r="BR492" s="822"/>
      <c r="BS492" s="822"/>
      <c r="BT492" s="822"/>
      <c r="BU492" s="822"/>
      <c r="BV492" s="822"/>
      <c r="BW492" s="822"/>
      <c r="BX492" s="822"/>
      <c r="BY492" s="822"/>
      <c r="BZ492" s="822"/>
      <c r="CA492" s="822"/>
      <c r="CB492" s="822"/>
      <c r="CC492" s="822"/>
    </row>
    <row r="493" spans="1:81" s="314" customFormat="1" ht="15" customHeight="1" x14ac:dyDescent="0.2">
      <c r="A493" s="823"/>
      <c r="B493" s="823"/>
      <c r="C493" s="823"/>
      <c r="D493" s="823"/>
      <c r="E493" s="823"/>
      <c r="F493" s="823"/>
      <c r="G493" s="823"/>
      <c r="H493" s="823"/>
      <c r="I493" s="823"/>
      <c r="J493" s="823"/>
      <c r="K493" s="823"/>
      <c r="L493" s="823"/>
      <c r="M493" s="823"/>
      <c r="N493" s="823"/>
      <c r="O493" s="823"/>
      <c r="P493" s="823"/>
      <c r="Q493" s="823"/>
      <c r="R493" s="823"/>
      <c r="S493" s="823"/>
      <c r="T493" s="823"/>
      <c r="U493" s="823"/>
      <c r="V493" s="823"/>
      <c r="W493" s="823"/>
      <c r="X493" s="347"/>
      <c r="Y493" s="347"/>
      <c r="Z493" s="347"/>
      <c r="AA493" s="347"/>
      <c r="AB493" s="347"/>
      <c r="AC493" s="347"/>
      <c r="AD493" s="347"/>
      <c r="AE493" s="347"/>
      <c r="AF493" s="347"/>
      <c r="AG493" s="347"/>
      <c r="AH493" s="347"/>
      <c r="AI493" s="347"/>
      <c r="AJ493" s="347"/>
      <c r="AK493" s="347"/>
      <c r="AL493" s="347"/>
      <c r="AM493" s="347"/>
      <c r="AN493" s="347"/>
      <c r="AO493" s="347"/>
      <c r="AP493" s="347"/>
      <c r="AQ493" s="347"/>
      <c r="AR493" s="347"/>
      <c r="AS493" s="347"/>
      <c r="AT493" s="347"/>
      <c r="AU493" s="347"/>
      <c r="AV493" s="347"/>
      <c r="AW493" s="347"/>
      <c r="AX493" s="347"/>
      <c r="AY493" s="390"/>
      <c r="AZ493" s="386"/>
      <c r="BA493" s="202"/>
      <c r="BB493" s="822"/>
      <c r="BC493" s="822"/>
      <c r="BD493" s="822"/>
      <c r="BE493" s="822"/>
      <c r="BF493" s="822"/>
      <c r="BG493" s="822"/>
      <c r="BH493" s="822"/>
      <c r="BI493" s="822"/>
      <c r="BJ493" s="822"/>
      <c r="BK493" s="822"/>
      <c r="BL493" s="822"/>
      <c r="BM493" s="822"/>
      <c r="BN493" s="822"/>
      <c r="BO493" s="822"/>
      <c r="BP493" s="822"/>
      <c r="BQ493" s="822"/>
      <c r="BR493" s="822"/>
      <c r="BS493" s="822"/>
      <c r="BT493" s="822"/>
      <c r="BU493" s="822"/>
      <c r="BV493" s="822"/>
      <c r="BW493" s="822"/>
      <c r="BX493" s="822"/>
      <c r="BY493" s="822"/>
      <c r="BZ493" s="822"/>
      <c r="CA493" s="822"/>
      <c r="CB493" s="822"/>
      <c r="CC493" s="822"/>
    </row>
    <row r="494" spans="1:81" s="314" customFormat="1" ht="15" customHeight="1" x14ac:dyDescent="0.2">
      <c r="A494" s="823"/>
      <c r="B494" s="823"/>
      <c r="C494" s="823"/>
      <c r="D494" s="823"/>
      <c r="E494" s="823"/>
      <c r="F494" s="823"/>
      <c r="G494" s="823"/>
      <c r="H494" s="823"/>
      <c r="I494" s="823"/>
      <c r="J494" s="823"/>
      <c r="K494" s="823"/>
      <c r="L494" s="823"/>
      <c r="M494" s="823"/>
      <c r="N494" s="823"/>
      <c r="O494" s="823"/>
      <c r="P494" s="823"/>
      <c r="Q494" s="823"/>
      <c r="R494" s="823"/>
      <c r="S494" s="823"/>
      <c r="T494" s="823"/>
      <c r="U494" s="823"/>
      <c r="V494" s="823"/>
      <c r="W494" s="823"/>
      <c r="X494" s="347"/>
      <c r="Y494" s="347"/>
      <c r="Z494" s="347"/>
      <c r="AA494" s="347"/>
      <c r="AB494" s="347"/>
      <c r="AC494" s="347"/>
      <c r="AD494" s="347"/>
      <c r="AE494" s="347"/>
      <c r="AF494" s="347"/>
      <c r="AG494" s="347"/>
      <c r="AH494" s="347"/>
      <c r="AI494" s="347"/>
      <c r="AJ494" s="347"/>
      <c r="AK494" s="347"/>
      <c r="AL494" s="347"/>
      <c r="AM494" s="347"/>
      <c r="AN494" s="347"/>
      <c r="AO494" s="347"/>
      <c r="AP494" s="347"/>
      <c r="AQ494" s="347"/>
      <c r="AR494" s="347"/>
      <c r="AS494" s="347"/>
      <c r="AT494" s="347"/>
      <c r="AU494" s="347"/>
      <c r="AV494" s="347"/>
      <c r="AW494" s="347"/>
      <c r="AX494" s="347"/>
      <c r="AY494" s="390"/>
      <c r="AZ494" s="386"/>
      <c r="BA494" s="202"/>
      <c r="BB494" s="822"/>
      <c r="BC494" s="822"/>
      <c r="BD494" s="822"/>
      <c r="BE494" s="822"/>
      <c r="BF494" s="822"/>
      <c r="BG494" s="822"/>
      <c r="BH494" s="822"/>
      <c r="BI494" s="822"/>
      <c r="BJ494" s="822"/>
      <c r="BK494" s="822"/>
      <c r="BL494" s="822"/>
      <c r="BM494" s="822"/>
      <c r="BN494" s="822"/>
      <c r="BO494" s="822"/>
      <c r="BP494" s="822"/>
      <c r="BQ494" s="822"/>
      <c r="BR494" s="822"/>
      <c r="BS494" s="822"/>
      <c r="BT494" s="822"/>
      <c r="BU494" s="822"/>
      <c r="BV494" s="822"/>
      <c r="BW494" s="822"/>
      <c r="BX494" s="822"/>
      <c r="BY494" s="822"/>
      <c r="BZ494" s="822"/>
      <c r="CA494" s="822"/>
      <c r="CB494" s="822"/>
      <c r="CC494" s="822"/>
    </row>
    <row r="495" spans="1:81" s="314" customFormat="1" ht="15" customHeight="1" x14ac:dyDescent="0.2">
      <c r="A495" s="823"/>
      <c r="B495" s="823"/>
      <c r="C495" s="823"/>
      <c r="D495" s="823"/>
      <c r="E495" s="823"/>
      <c r="F495" s="823"/>
      <c r="G495" s="823"/>
      <c r="H495" s="823"/>
      <c r="I495" s="823"/>
      <c r="J495" s="823"/>
      <c r="K495" s="823"/>
      <c r="L495" s="823"/>
      <c r="M495" s="823"/>
      <c r="N495" s="823"/>
      <c r="O495" s="823"/>
      <c r="P495" s="823"/>
      <c r="Q495" s="823"/>
      <c r="R495" s="823"/>
      <c r="S495" s="823"/>
      <c r="T495" s="823"/>
      <c r="U495" s="823"/>
      <c r="V495" s="823"/>
      <c r="W495" s="823"/>
      <c r="X495" s="347"/>
      <c r="Y495" s="347"/>
      <c r="Z495" s="347"/>
      <c r="AA495" s="347"/>
      <c r="AB495" s="347"/>
      <c r="AC495" s="347"/>
      <c r="AD495" s="347"/>
      <c r="AE495" s="347"/>
      <c r="AF495" s="347"/>
      <c r="AG495" s="347"/>
      <c r="AH495" s="347"/>
      <c r="AI495" s="347"/>
      <c r="AJ495" s="347"/>
      <c r="AK495" s="347"/>
      <c r="AL495" s="347"/>
      <c r="AM495" s="347"/>
      <c r="AN495" s="347"/>
      <c r="AO495" s="347"/>
      <c r="AP495" s="347"/>
      <c r="AQ495" s="347"/>
      <c r="AR495" s="347"/>
      <c r="AS495" s="347"/>
      <c r="AT495" s="347"/>
      <c r="AU495" s="347"/>
      <c r="AV495" s="347"/>
      <c r="AW495" s="347"/>
      <c r="AX495" s="347"/>
      <c r="AY495" s="390"/>
      <c r="AZ495" s="386"/>
      <c r="BA495" s="202"/>
      <c r="BB495" s="822"/>
      <c r="BC495" s="822"/>
      <c r="BD495" s="822"/>
      <c r="BE495" s="822"/>
      <c r="BF495" s="822"/>
      <c r="BG495" s="822"/>
      <c r="BH495" s="822"/>
      <c r="BI495" s="822"/>
      <c r="BJ495" s="822"/>
      <c r="BK495" s="822"/>
      <c r="BL495" s="822"/>
      <c r="BM495" s="822"/>
      <c r="BN495" s="822"/>
      <c r="BO495" s="822"/>
      <c r="BP495" s="822"/>
      <c r="BQ495" s="822"/>
      <c r="BR495" s="822"/>
      <c r="BS495" s="822"/>
      <c r="BT495" s="822"/>
      <c r="BU495" s="822"/>
      <c r="BV495" s="822"/>
      <c r="BW495" s="822"/>
      <c r="BX495" s="822"/>
      <c r="BY495" s="822"/>
      <c r="BZ495" s="822"/>
      <c r="CA495" s="822"/>
      <c r="CB495" s="822"/>
      <c r="CC495" s="822"/>
    </row>
    <row r="496" spans="1:81" s="314" customFormat="1" ht="15" customHeight="1" x14ac:dyDescent="0.2">
      <c r="A496" s="823"/>
      <c r="B496" s="823"/>
      <c r="C496" s="823"/>
      <c r="D496" s="823"/>
      <c r="E496" s="823"/>
      <c r="F496" s="823"/>
      <c r="G496" s="823"/>
      <c r="H496" s="823"/>
      <c r="I496" s="823"/>
      <c r="J496" s="823"/>
      <c r="K496" s="823"/>
      <c r="L496" s="823"/>
      <c r="M496" s="823"/>
      <c r="N496" s="823"/>
      <c r="O496" s="823"/>
      <c r="P496" s="823"/>
      <c r="Q496" s="823"/>
      <c r="R496" s="823"/>
      <c r="S496" s="823"/>
      <c r="T496" s="823"/>
      <c r="U496" s="823"/>
      <c r="V496" s="823"/>
      <c r="W496" s="823"/>
      <c r="X496" s="347"/>
      <c r="Y496" s="347"/>
      <c r="Z496" s="347"/>
      <c r="AA496" s="347"/>
      <c r="AB496" s="347"/>
      <c r="AC496" s="347"/>
      <c r="AD496" s="347"/>
      <c r="AE496" s="347"/>
      <c r="AF496" s="347"/>
      <c r="AG496" s="347"/>
      <c r="AH496" s="347"/>
      <c r="AI496" s="347"/>
      <c r="AJ496" s="347"/>
      <c r="AK496" s="347"/>
      <c r="AL496" s="347"/>
      <c r="AM496" s="347"/>
      <c r="AN496" s="347"/>
      <c r="AO496" s="347"/>
      <c r="AP496" s="347"/>
      <c r="AQ496" s="347"/>
      <c r="AR496" s="347"/>
      <c r="AS496" s="347"/>
      <c r="AT496" s="347"/>
      <c r="AU496" s="347"/>
      <c r="AV496" s="347"/>
      <c r="AW496" s="347"/>
      <c r="AX496" s="347"/>
      <c r="AY496" s="390"/>
      <c r="AZ496" s="386"/>
      <c r="BA496" s="202"/>
      <c r="BB496" s="822"/>
      <c r="BC496" s="822"/>
      <c r="BD496" s="822"/>
      <c r="BE496" s="822"/>
      <c r="BF496" s="822"/>
      <c r="BG496" s="822"/>
      <c r="BH496" s="822"/>
      <c r="BI496" s="822"/>
      <c r="BJ496" s="822"/>
      <c r="BK496" s="822"/>
      <c r="BL496" s="822"/>
      <c r="BM496" s="822"/>
      <c r="BN496" s="822"/>
      <c r="BO496" s="822"/>
      <c r="BP496" s="822"/>
      <c r="BQ496" s="822"/>
      <c r="BR496" s="822"/>
      <c r="BS496" s="822"/>
      <c r="BT496" s="822"/>
      <c r="BU496" s="822"/>
      <c r="BV496" s="822"/>
      <c r="BW496" s="822"/>
      <c r="BX496" s="822"/>
      <c r="BY496" s="822"/>
      <c r="BZ496" s="822"/>
      <c r="CA496" s="822"/>
      <c r="CB496" s="822"/>
      <c r="CC496" s="822"/>
    </row>
    <row r="497" spans="1:81" s="314" customFormat="1" ht="15" customHeight="1" x14ac:dyDescent="0.2">
      <c r="A497" s="823"/>
      <c r="B497" s="823"/>
      <c r="C497" s="823"/>
      <c r="D497" s="823"/>
      <c r="E497" s="823"/>
      <c r="F497" s="823"/>
      <c r="G497" s="823"/>
      <c r="H497" s="823"/>
      <c r="I497" s="823"/>
      <c r="J497" s="823"/>
      <c r="K497" s="823"/>
      <c r="L497" s="823"/>
      <c r="M497" s="823"/>
      <c r="N497" s="823"/>
      <c r="O497" s="823"/>
      <c r="P497" s="823"/>
      <c r="Q497" s="823"/>
      <c r="R497" s="823"/>
      <c r="S497" s="823"/>
      <c r="T497" s="823"/>
      <c r="U497" s="823"/>
      <c r="V497" s="823"/>
      <c r="W497" s="823"/>
      <c r="X497" s="347"/>
      <c r="Y497" s="347"/>
      <c r="Z497" s="347"/>
      <c r="AA497" s="347"/>
      <c r="AB497" s="347"/>
      <c r="AC497" s="347"/>
      <c r="AD497" s="347"/>
      <c r="AE497" s="347"/>
      <c r="AF497" s="347"/>
      <c r="AG497" s="347"/>
      <c r="AH497" s="347"/>
      <c r="AI497" s="347"/>
      <c r="AJ497" s="347"/>
      <c r="AK497" s="347"/>
      <c r="AL497" s="347"/>
      <c r="AM497" s="347"/>
      <c r="AN497" s="347"/>
      <c r="AO497" s="347"/>
      <c r="AP497" s="347"/>
      <c r="AQ497" s="347"/>
      <c r="AR497" s="347"/>
      <c r="AS497" s="347"/>
      <c r="AT497" s="347"/>
      <c r="AU497" s="347"/>
      <c r="AV497" s="347"/>
      <c r="AW497" s="347"/>
      <c r="AX497" s="347"/>
      <c r="AY497" s="390"/>
      <c r="AZ497" s="386"/>
      <c r="BA497" s="202"/>
      <c r="BB497" s="822"/>
      <c r="BC497" s="822"/>
      <c r="BD497" s="822"/>
      <c r="BE497" s="822"/>
      <c r="BF497" s="822"/>
      <c r="BG497" s="822"/>
      <c r="BH497" s="822"/>
      <c r="BI497" s="822"/>
      <c r="BJ497" s="822"/>
      <c r="BK497" s="822"/>
      <c r="BL497" s="822"/>
      <c r="BM497" s="822"/>
      <c r="BN497" s="822"/>
      <c r="BO497" s="822"/>
      <c r="BP497" s="822"/>
      <c r="BQ497" s="822"/>
      <c r="BR497" s="822"/>
      <c r="BS497" s="822"/>
      <c r="BT497" s="822"/>
      <c r="BU497" s="822"/>
      <c r="BV497" s="822"/>
      <c r="BW497" s="822"/>
      <c r="BX497" s="822"/>
      <c r="BY497" s="822"/>
      <c r="BZ497" s="822"/>
      <c r="CA497" s="822"/>
      <c r="CB497" s="822"/>
      <c r="CC497" s="822"/>
    </row>
    <row r="498" spans="1:81" s="314" customFormat="1" ht="15" customHeight="1" x14ac:dyDescent="0.2">
      <c r="A498" s="823"/>
      <c r="B498" s="823"/>
      <c r="C498" s="823"/>
      <c r="D498" s="823"/>
      <c r="E498" s="823"/>
      <c r="F498" s="823"/>
      <c r="G498" s="823"/>
      <c r="H498" s="823"/>
      <c r="I498" s="823"/>
      <c r="J498" s="823"/>
      <c r="K498" s="823"/>
      <c r="L498" s="823"/>
      <c r="M498" s="823"/>
      <c r="N498" s="823"/>
      <c r="O498" s="823"/>
      <c r="P498" s="823"/>
      <c r="Q498" s="823"/>
      <c r="R498" s="823"/>
      <c r="S498" s="823"/>
      <c r="T498" s="823"/>
      <c r="U498" s="823"/>
      <c r="V498" s="823"/>
      <c r="W498" s="823"/>
      <c r="X498" s="347"/>
      <c r="Y498" s="347"/>
      <c r="Z498" s="347"/>
      <c r="AA498" s="347"/>
      <c r="AB498" s="347"/>
      <c r="AC498" s="347"/>
      <c r="AD498" s="347"/>
      <c r="AE498" s="347"/>
      <c r="AF498" s="347"/>
      <c r="AG498" s="347"/>
      <c r="AH498" s="347"/>
      <c r="AI498" s="347"/>
      <c r="AJ498" s="347"/>
      <c r="AK498" s="347"/>
      <c r="AL498" s="347"/>
      <c r="AM498" s="347"/>
      <c r="AN498" s="347"/>
      <c r="AO498" s="347"/>
      <c r="AP498" s="347"/>
      <c r="AQ498" s="347"/>
      <c r="AR498" s="347"/>
      <c r="AS498" s="347"/>
      <c r="AT498" s="347"/>
      <c r="AU498" s="347"/>
      <c r="AV498" s="347"/>
      <c r="AW498" s="347"/>
      <c r="AX498" s="347"/>
      <c r="AY498" s="390"/>
      <c r="AZ498" s="386"/>
      <c r="BA498" s="202"/>
      <c r="BB498" s="822"/>
      <c r="BC498" s="822"/>
      <c r="BD498" s="822"/>
      <c r="BE498" s="822"/>
      <c r="BF498" s="822"/>
      <c r="BG498" s="822"/>
      <c r="BH498" s="822"/>
      <c r="BI498" s="822"/>
      <c r="BJ498" s="822"/>
      <c r="BK498" s="822"/>
      <c r="BL498" s="822"/>
      <c r="BM498" s="822"/>
      <c r="BN498" s="822"/>
      <c r="BO498" s="822"/>
      <c r="BP498" s="822"/>
      <c r="BQ498" s="822"/>
      <c r="BR498" s="822"/>
      <c r="BS498" s="822"/>
      <c r="BT498" s="822"/>
      <c r="BU498" s="822"/>
      <c r="BV498" s="822"/>
      <c r="BW498" s="822"/>
      <c r="BX498" s="822"/>
      <c r="BY498" s="822"/>
      <c r="BZ498" s="822"/>
      <c r="CA498" s="822"/>
      <c r="CB498" s="822"/>
      <c r="CC498" s="822"/>
    </row>
    <row r="499" spans="1:81" s="314" customFormat="1" ht="15" customHeight="1" x14ac:dyDescent="0.2">
      <c r="A499" s="823"/>
      <c r="B499" s="823"/>
      <c r="C499" s="823"/>
      <c r="D499" s="823"/>
      <c r="E499" s="823"/>
      <c r="F499" s="823"/>
      <c r="G499" s="823"/>
      <c r="H499" s="823"/>
      <c r="I499" s="823"/>
      <c r="J499" s="823"/>
      <c r="K499" s="823"/>
      <c r="L499" s="823"/>
      <c r="M499" s="823"/>
      <c r="N499" s="823"/>
      <c r="O499" s="823"/>
      <c r="P499" s="823"/>
      <c r="Q499" s="823"/>
      <c r="R499" s="823"/>
      <c r="S499" s="823"/>
      <c r="T499" s="823"/>
      <c r="U499" s="823"/>
      <c r="V499" s="823"/>
      <c r="W499" s="823"/>
      <c r="X499" s="347"/>
      <c r="Y499" s="347"/>
      <c r="Z499" s="347"/>
      <c r="AA499" s="347"/>
      <c r="AB499" s="347"/>
      <c r="AC499" s="347"/>
      <c r="AD499" s="347"/>
      <c r="AE499" s="347"/>
      <c r="AF499" s="347"/>
      <c r="AG499" s="347"/>
      <c r="AH499" s="347"/>
      <c r="AI499" s="347"/>
      <c r="AJ499" s="347"/>
      <c r="AK499" s="347"/>
      <c r="AL499" s="347"/>
      <c r="AM499" s="347"/>
      <c r="AN499" s="347"/>
      <c r="AO499" s="347"/>
      <c r="AP499" s="347"/>
      <c r="AQ499" s="347"/>
      <c r="AR499" s="347"/>
      <c r="AS499" s="347"/>
      <c r="AT499" s="347"/>
      <c r="AU499" s="347"/>
      <c r="AV499" s="347"/>
      <c r="AW499" s="347"/>
      <c r="AX499" s="347"/>
      <c r="AY499" s="390"/>
      <c r="AZ499" s="386"/>
      <c r="BA499" s="202"/>
      <c r="BB499" s="822"/>
      <c r="BC499" s="822"/>
      <c r="BD499" s="822"/>
      <c r="BE499" s="822"/>
      <c r="BF499" s="822"/>
      <c r="BG499" s="822"/>
      <c r="BH499" s="822"/>
      <c r="BI499" s="822"/>
      <c r="BJ499" s="822"/>
      <c r="BK499" s="822"/>
      <c r="BL499" s="822"/>
      <c r="BM499" s="822"/>
      <c r="BN499" s="822"/>
      <c r="BO499" s="822"/>
      <c r="BP499" s="822"/>
      <c r="BQ499" s="822"/>
      <c r="BR499" s="822"/>
      <c r="BS499" s="822"/>
      <c r="BT499" s="822"/>
      <c r="BU499" s="822"/>
      <c r="BV499" s="822"/>
      <c r="BW499" s="822"/>
      <c r="BX499" s="822"/>
      <c r="BY499" s="822"/>
      <c r="BZ499" s="822"/>
      <c r="CA499" s="822"/>
      <c r="CB499" s="822"/>
      <c r="CC499" s="822"/>
    </row>
    <row r="500" spans="1:81" s="314" customFormat="1" ht="15" customHeight="1" x14ac:dyDescent="0.2">
      <c r="A500" s="823"/>
      <c r="B500" s="823"/>
      <c r="C500" s="823"/>
      <c r="D500" s="823"/>
      <c r="E500" s="823"/>
      <c r="F500" s="823"/>
      <c r="G500" s="823"/>
      <c r="H500" s="823"/>
      <c r="I500" s="823"/>
      <c r="J500" s="823"/>
      <c r="K500" s="823"/>
      <c r="L500" s="823"/>
      <c r="M500" s="823"/>
      <c r="N500" s="823"/>
      <c r="O500" s="823"/>
      <c r="P500" s="823"/>
      <c r="Q500" s="823"/>
      <c r="R500" s="823"/>
      <c r="S500" s="823"/>
      <c r="T500" s="823"/>
      <c r="U500" s="823"/>
      <c r="V500" s="823"/>
      <c r="W500" s="823"/>
      <c r="X500" s="347"/>
      <c r="Y500" s="347"/>
      <c r="Z500" s="347"/>
      <c r="AA500" s="347"/>
      <c r="AB500" s="347"/>
      <c r="AC500" s="347"/>
      <c r="AD500" s="347"/>
      <c r="AE500" s="347"/>
      <c r="AF500" s="347"/>
      <c r="AG500" s="347"/>
      <c r="AH500" s="347"/>
      <c r="AI500" s="347"/>
      <c r="AJ500" s="347"/>
      <c r="AK500" s="347"/>
      <c r="AL500" s="347"/>
      <c r="AM500" s="347"/>
      <c r="AN500" s="347"/>
      <c r="AO500" s="347"/>
      <c r="AP500" s="347"/>
      <c r="AQ500" s="347"/>
      <c r="AR500" s="347"/>
      <c r="AS500" s="347"/>
      <c r="AT500" s="347"/>
      <c r="AU500" s="347"/>
      <c r="AV500" s="347"/>
      <c r="AW500" s="347"/>
      <c r="AX500" s="347"/>
      <c r="AY500" s="390"/>
      <c r="AZ500" s="386"/>
      <c r="BA500" s="202"/>
      <c r="BB500" s="822"/>
      <c r="BC500" s="822"/>
      <c r="BD500" s="822"/>
      <c r="BE500" s="822"/>
      <c r="BF500" s="822"/>
      <c r="BG500" s="822"/>
      <c r="BH500" s="822"/>
      <c r="BI500" s="822"/>
      <c r="BJ500" s="822"/>
      <c r="BK500" s="822"/>
      <c r="BL500" s="822"/>
      <c r="BM500" s="822"/>
      <c r="BN500" s="822"/>
      <c r="BO500" s="822"/>
      <c r="BP500" s="822"/>
      <c r="BQ500" s="822"/>
      <c r="BR500" s="822"/>
      <c r="BS500" s="822"/>
      <c r="BT500" s="822"/>
      <c r="BU500" s="822"/>
      <c r="BV500" s="822"/>
      <c r="BW500" s="822"/>
      <c r="BX500" s="822"/>
      <c r="BY500" s="822"/>
      <c r="BZ500" s="822"/>
      <c r="CA500" s="822"/>
      <c r="CB500" s="822"/>
      <c r="CC500" s="822"/>
    </row>
    <row r="501" spans="1:81" s="314" customFormat="1" ht="15" customHeight="1" x14ac:dyDescent="0.2">
      <c r="A501" s="823"/>
      <c r="B501" s="823"/>
      <c r="C501" s="823"/>
      <c r="D501" s="823"/>
      <c r="E501" s="823"/>
      <c r="F501" s="823"/>
      <c r="G501" s="823"/>
      <c r="H501" s="823"/>
      <c r="I501" s="823"/>
      <c r="J501" s="823"/>
      <c r="K501" s="823"/>
      <c r="L501" s="823"/>
      <c r="M501" s="823"/>
      <c r="N501" s="823"/>
      <c r="O501" s="823"/>
      <c r="P501" s="823"/>
      <c r="Q501" s="823"/>
      <c r="R501" s="823"/>
      <c r="S501" s="823"/>
      <c r="T501" s="823"/>
      <c r="U501" s="823"/>
      <c r="V501" s="823"/>
      <c r="W501" s="823"/>
      <c r="X501" s="347"/>
      <c r="Y501" s="347"/>
      <c r="Z501" s="347"/>
      <c r="AA501" s="347"/>
      <c r="AB501" s="347"/>
      <c r="AC501" s="347"/>
      <c r="AD501" s="347"/>
      <c r="AE501" s="347"/>
      <c r="AF501" s="347"/>
      <c r="AG501" s="347"/>
      <c r="AH501" s="347"/>
      <c r="AI501" s="347"/>
      <c r="AJ501" s="347"/>
      <c r="AK501" s="347"/>
      <c r="AL501" s="347"/>
      <c r="AM501" s="347"/>
      <c r="AN501" s="347"/>
      <c r="AO501" s="347"/>
      <c r="AP501" s="347"/>
      <c r="AQ501" s="347"/>
      <c r="AR501" s="347"/>
      <c r="AS501" s="347"/>
      <c r="AT501" s="347"/>
      <c r="AU501" s="347"/>
      <c r="AV501" s="347"/>
      <c r="AW501" s="347"/>
      <c r="AX501" s="347"/>
      <c r="AY501" s="390"/>
      <c r="AZ501" s="386"/>
      <c r="BA501" s="202"/>
      <c r="BB501" s="822"/>
      <c r="BC501" s="822"/>
      <c r="BD501" s="822"/>
      <c r="BE501" s="822"/>
      <c r="BF501" s="822"/>
      <c r="BG501" s="822"/>
      <c r="BH501" s="822"/>
      <c r="BI501" s="822"/>
      <c r="BJ501" s="822"/>
      <c r="BK501" s="822"/>
      <c r="BL501" s="822"/>
      <c r="BM501" s="822"/>
      <c r="BN501" s="822"/>
      <c r="BO501" s="822"/>
      <c r="BP501" s="822"/>
      <c r="BQ501" s="822"/>
      <c r="BR501" s="822"/>
      <c r="BS501" s="822"/>
      <c r="BT501" s="822"/>
      <c r="BU501" s="822"/>
      <c r="BV501" s="822"/>
      <c r="BW501" s="822"/>
      <c r="BX501" s="822"/>
      <c r="BY501" s="822"/>
      <c r="BZ501" s="822"/>
      <c r="CA501" s="822"/>
      <c r="CB501" s="822"/>
      <c r="CC501" s="822"/>
    </row>
    <row r="502" spans="1:81" s="314" customFormat="1" ht="15" customHeight="1" x14ac:dyDescent="0.2">
      <c r="A502" s="823"/>
      <c r="B502" s="823"/>
      <c r="C502" s="823"/>
      <c r="D502" s="823"/>
      <c r="E502" s="823"/>
      <c r="F502" s="823"/>
      <c r="G502" s="823"/>
      <c r="H502" s="823"/>
      <c r="I502" s="823"/>
      <c r="J502" s="823"/>
      <c r="K502" s="823"/>
      <c r="L502" s="823"/>
      <c r="M502" s="823"/>
      <c r="N502" s="823"/>
      <c r="O502" s="823"/>
      <c r="P502" s="823"/>
      <c r="Q502" s="823"/>
      <c r="R502" s="823"/>
      <c r="S502" s="823"/>
      <c r="T502" s="823"/>
      <c r="U502" s="823"/>
      <c r="V502" s="823"/>
      <c r="W502" s="823"/>
      <c r="X502" s="347"/>
      <c r="Y502" s="347"/>
      <c r="Z502" s="347"/>
      <c r="AA502" s="347"/>
      <c r="AB502" s="347"/>
      <c r="AC502" s="347"/>
      <c r="AD502" s="347"/>
      <c r="AE502" s="347"/>
      <c r="AF502" s="347"/>
      <c r="AG502" s="347"/>
      <c r="AH502" s="347"/>
      <c r="AI502" s="347"/>
      <c r="AJ502" s="347"/>
      <c r="AK502" s="347"/>
      <c r="AL502" s="347"/>
      <c r="AM502" s="347"/>
      <c r="AN502" s="347"/>
      <c r="AO502" s="347"/>
      <c r="AP502" s="347"/>
      <c r="AQ502" s="347"/>
      <c r="AR502" s="347"/>
      <c r="AS502" s="347"/>
      <c r="AT502" s="347"/>
      <c r="AU502" s="347"/>
      <c r="AV502" s="347"/>
      <c r="AW502" s="347"/>
      <c r="AX502" s="347"/>
      <c r="AY502" s="390"/>
      <c r="AZ502" s="386"/>
      <c r="BA502" s="202"/>
      <c r="BB502" s="822"/>
      <c r="BC502" s="822"/>
      <c r="BD502" s="822"/>
      <c r="BE502" s="822"/>
      <c r="BF502" s="822"/>
      <c r="BG502" s="822"/>
      <c r="BH502" s="822"/>
      <c r="BI502" s="822"/>
      <c r="BJ502" s="822"/>
      <c r="BK502" s="822"/>
      <c r="BL502" s="822"/>
      <c r="BM502" s="822"/>
      <c r="BN502" s="822"/>
      <c r="BO502" s="822"/>
      <c r="BP502" s="822"/>
      <c r="BQ502" s="822"/>
      <c r="BR502" s="822"/>
      <c r="BS502" s="822"/>
      <c r="BT502" s="822"/>
      <c r="BU502" s="822"/>
      <c r="BV502" s="822"/>
      <c r="BW502" s="822"/>
      <c r="BX502" s="822"/>
      <c r="BY502" s="822"/>
      <c r="BZ502" s="822"/>
      <c r="CA502" s="822"/>
      <c r="CB502" s="822"/>
      <c r="CC502" s="822"/>
    </row>
    <row r="503" spans="1:81" s="314" customFormat="1" ht="15" customHeight="1" x14ac:dyDescent="0.2">
      <c r="A503" s="823"/>
      <c r="B503" s="823"/>
      <c r="C503" s="823"/>
      <c r="D503" s="823"/>
      <c r="E503" s="823"/>
      <c r="F503" s="823"/>
      <c r="G503" s="823"/>
      <c r="H503" s="823"/>
      <c r="I503" s="823"/>
      <c r="J503" s="823"/>
      <c r="K503" s="823"/>
      <c r="L503" s="823"/>
      <c r="M503" s="823"/>
      <c r="N503" s="823"/>
      <c r="O503" s="823"/>
      <c r="P503" s="823"/>
      <c r="Q503" s="823"/>
      <c r="R503" s="823"/>
      <c r="S503" s="823"/>
      <c r="T503" s="823"/>
      <c r="U503" s="823"/>
      <c r="V503" s="823"/>
      <c r="W503" s="823"/>
      <c r="X503" s="347"/>
      <c r="Y503" s="347"/>
      <c r="Z503" s="347"/>
      <c r="AA503" s="347"/>
      <c r="AB503" s="347"/>
      <c r="AC503" s="347"/>
      <c r="AD503" s="347"/>
      <c r="AE503" s="347"/>
      <c r="AF503" s="347"/>
      <c r="AG503" s="347"/>
      <c r="AH503" s="347"/>
      <c r="AI503" s="347"/>
      <c r="AJ503" s="347"/>
      <c r="AK503" s="347"/>
      <c r="AL503" s="347"/>
      <c r="AM503" s="347"/>
      <c r="AN503" s="347"/>
      <c r="AO503" s="347"/>
      <c r="AP503" s="347"/>
      <c r="AQ503" s="347"/>
      <c r="AR503" s="347"/>
      <c r="AS503" s="347"/>
      <c r="AT503" s="347"/>
      <c r="AU503" s="347"/>
      <c r="AV503" s="347"/>
      <c r="AW503" s="347"/>
      <c r="AX503" s="347"/>
      <c r="AY503" s="390"/>
      <c r="AZ503" s="386"/>
      <c r="BA503" s="202"/>
      <c r="BB503" s="822"/>
      <c r="BC503" s="822"/>
      <c r="BD503" s="822"/>
      <c r="BE503" s="822"/>
      <c r="BF503" s="822"/>
      <c r="BG503" s="822"/>
      <c r="BH503" s="822"/>
      <c r="BI503" s="822"/>
      <c r="BJ503" s="822"/>
      <c r="BK503" s="822"/>
      <c r="BL503" s="822"/>
      <c r="BM503" s="822"/>
      <c r="BN503" s="822"/>
      <c r="BO503" s="822"/>
      <c r="BP503" s="822"/>
      <c r="BQ503" s="822"/>
      <c r="BR503" s="822"/>
      <c r="BS503" s="822"/>
      <c r="BT503" s="822"/>
      <c r="BU503" s="822"/>
      <c r="BV503" s="822"/>
      <c r="BW503" s="822"/>
      <c r="BX503" s="822"/>
      <c r="BY503" s="822"/>
      <c r="BZ503" s="822"/>
      <c r="CA503" s="822"/>
      <c r="CB503" s="822"/>
      <c r="CC503" s="822"/>
    </row>
    <row r="504" spans="1:81" s="314" customFormat="1" ht="15" customHeight="1" x14ac:dyDescent="0.2">
      <c r="A504" s="823"/>
      <c r="B504" s="823"/>
      <c r="C504" s="823"/>
      <c r="D504" s="823"/>
      <c r="E504" s="823"/>
      <c r="F504" s="823"/>
      <c r="G504" s="823"/>
      <c r="H504" s="823"/>
      <c r="I504" s="823"/>
      <c r="J504" s="823"/>
      <c r="K504" s="823"/>
      <c r="L504" s="823"/>
      <c r="M504" s="823"/>
      <c r="N504" s="823"/>
      <c r="O504" s="823"/>
      <c r="P504" s="823"/>
      <c r="Q504" s="823"/>
      <c r="R504" s="823"/>
      <c r="S504" s="823"/>
      <c r="T504" s="823"/>
      <c r="U504" s="823"/>
      <c r="V504" s="823"/>
      <c r="W504" s="823"/>
      <c r="X504" s="347"/>
      <c r="Y504" s="347"/>
      <c r="Z504" s="347"/>
      <c r="AA504" s="347"/>
      <c r="AB504" s="347"/>
      <c r="AC504" s="347"/>
      <c r="AD504" s="347"/>
      <c r="AE504" s="347"/>
      <c r="AF504" s="347"/>
      <c r="AG504" s="347"/>
      <c r="AH504" s="347"/>
      <c r="AI504" s="347"/>
      <c r="AJ504" s="347"/>
      <c r="AK504" s="347"/>
      <c r="AL504" s="347"/>
      <c r="AM504" s="347"/>
      <c r="AN504" s="347"/>
      <c r="AO504" s="347"/>
      <c r="AP504" s="347"/>
      <c r="AQ504" s="347"/>
      <c r="AR504" s="347"/>
      <c r="AS504" s="347"/>
      <c r="AT504" s="347"/>
      <c r="AU504" s="347"/>
      <c r="AV504" s="347"/>
      <c r="AW504" s="347"/>
      <c r="AX504" s="347"/>
      <c r="AY504" s="390"/>
      <c r="AZ504" s="386"/>
      <c r="BA504" s="202"/>
      <c r="BB504" s="822"/>
      <c r="BC504" s="822"/>
      <c r="BD504" s="822"/>
      <c r="BE504" s="822"/>
      <c r="BF504" s="822"/>
      <c r="BG504" s="822"/>
      <c r="BH504" s="822"/>
      <c r="BI504" s="822"/>
      <c r="BJ504" s="822"/>
      <c r="BK504" s="822"/>
      <c r="BL504" s="822"/>
      <c r="BM504" s="822"/>
      <c r="BN504" s="822"/>
      <c r="BO504" s="822"/>
      <c r="BP504" s="822"/>
      <c r="BQ504" s="822"/>
      <c r="BR504" s="822"/>
      <c r="BS504" s="822"/>
      <c r="BT504" s="822"/>
      <c r="BU504" s="822"/>
      <c r="BV504" s="822"/>
      <c r="BW504" s="822"/>
      <c r="BX504" s="822"/>
      <c r="BY504" s="822"/>
      <c r="BZ504" s="822"/>
      <c r="CA504" s="822"/>
      <c r="CB504" s="822"/>
      <c r="CC504" s="822"/>
    </row>
    <row r="505" spans="1:81" s="314" customFormat="1" ht="15" customHeight="1" x14ac:dyDescent="0.2">
      <c r="A505" s="823"/>
      <c r="B505" s="823"/>
      <c r="C505" s="823"/>
      <c r="D505" s="823"/>
      <c r="E505" s="823"/>
      <c r="F505" s="823"/>
      <c r="G505" s="823"/>
      <c r="H505" s="823"/>
      <c r="I505" s="823"/>
      <c r="J505" s="823"/>
      <c r="K505" s="823"/>
      <c r="L505" s="823"/>
      <c r="M505" s="823"/>
      <c r="N505" s="823"/>
      <c r="O505" s="823"/>
      <c r="P505" s="823"/>
      <c r="Q505" s="823"/>
      <c r="R505" s="823"/>
      <c r="S505" s="823"/>
      <c r="T505" s="823"/>
      <c r="U505" s="823"/>
      <c r="V505" s="823"/>
      <c r="W505" s="823"/>
      <c r="X505" s="347"/>
      <c r="Y505" s="347"/>
      <c r="Z505" s="347"/>
      <c r="AA505" s="347"/>
      <c r="AB505" s="347"/>
      <c r="AC505" s="347"/>
      <c r="AD505" s="347"/>
      <c r="AE505" s="347"/>
      <c r="AF505" s="347"/>
      <c r="AG505" s="347"/>
      <c r="AH505" s="347"/>
      <c r="AI505" s="347"/>
      <c r="AJ505" s="347"/>
      <c r="AK505" s="347"/>
      <c r="AL505" s="347"/>
      <c r="AM505" s="347"/>
      <c r="AN505" s="347"/>
      <c r="AO505" s="347"/>
      <c r="AP505" s="347"/>
      <c r="AQ505" s="347"/>
      <c r="AR505" s="347"/>
      <c r="AS505" s="347"/>
      <c r="AT505" s="347"/>
      <c r="AU505" s="347"/>
      <c r="AV505" s="347"/>
      <c r="AW505" s="347"/>
      <c r="AX505" s="347"/>
      <c r="AY505" s="390"/>
      <c r="AZ505" s="386"/>
      <c r="BA505" s="202"/>
      <c r="BB505" s="822"/>
      <c r="BC505" s="822"/>
      <c r="BD505" s="822"/>
      <c r="BE505" s="822"/>
      <c r="BF505" s="822"/>
      <c r="BG505" s="822"/>
      <c r="BH505" s="822"/>
      <c r="BI505" s="822"/>
      <c r="BJ505" s="822"/>
      <c r="BK505" s="822"/>
      <c r="BL505" s="822"/>
      <c r="BM505" s="822"/>
      <c r="BN505" s="822"/>
      <c r="BO505" s="822"/>
      <c r="BP505" s="822"/>
      <c r="BQ505" s="822"/>
      <c r="BR505" s="822"/>
      <c r="BS505" s="822"/>
      <c r="BT505" s="822"/>
      <c r="BU505" s="822"/>
      <c r="BV505" s="822"/>
      <c r="BW505" s="822"/>
      <c r="BX505" s="822"/>
      <c r="BY505" s="822"/>
      <c r="BZ505" s="822"/>
      <c r="CA505" s="822"/>
      <c r="CB505" s="822"/>
      <c r="CC505" s="822"/>
    </row>
    <row r="506" spans="1:81" s="314" customFormat="1" ht="15" customHeight="1" x14ac:dyDescent="0.2">
      <c r="A506" s="823"/>
      <c r="B506" s="823"/>
      <c r="C506" s="823"/>
      <c r="D506" s="823"/>
      <c r="E506" s="823"/>
      <c r="F506" s="823"/>
      <c r="G506" s="823"/>
      <c r="H506" s="823"/>
      <c r="I506" s="823"/>
      <c r="J506" s="823"/>
      <c r="K506" s="823"/>
      <c r="L506" s="823"/>
      <c r="M506" s="823"/>
      <c r="N506" s="823"/>
      <c r="O506" s="823"/>
      <c r="P506" s="823"/>
      <c r="Q506" s="823"/>
      <c r="R506" s="823"/>
      <c r="S506" s="823"/>
      <c r="T506" s="823"/>
      <c r="U506" s="823"/>
      <c r="V506" s="823"/>
      <c r="W506" s="823"/>
      <c r="X506" s="347"/>
      <c r="Y506" s="347"/>
      <c r="Z506" s="347"/>
      <c r="AA506" s="347"/>
      <c r="AB506" s="347"/>
      <c r="AC506" s="347"/>
      <c r="AD506" s="347"/>
      <c r="AE506" s="347"/>
      <c r="AF506" s="347"/>
      <c r="AG506" s="347"/>
      <c r="AH506" s="347"/>
      <c r="AI506" s="347"/>
      <c r="AJ506" s="347"/>
      <c r="AK506" s="347"/>
      <c r="AL506" s="347"/>
      <c r="AM506" s="347"/>
      <c r="AN506" s="347"/>
      <c r="AO506" s="347"/>
      <c r="AP506" s="347"/>
      <c r="AQ506" s="347"/>
      <c r="AR506" s="347"/>
      <c r="AS506" s="347"/>
      <c r="AT506" s="347"/>
      <c r="AU506" s="347"/>
      <c r="AV506" s="347"/>
      <c r="AW506" s="347"/>
      <c r="AX506" s="347"/>
      <c r="AY506" s="390"/>
      <c r="AZ506" s="386"/>
      <c r="BA506" s="202"/>
      <c r="BB506" s="822"/>
      <c r="BC506" s="822"/>
      <c r="BD506" s="822"/>
      <c r="BE506" s="822"/>
      <c r="BF506" s="822"/>
      <c r="BG506" s="822"/>
      <c r="BH506" s="822"/>
      <c r="BI506" s="822"/>
      <c r="BJ506" s="822"/>
      <c r="BK506" s="822"/>
      <c r="BL506" s="822"/>
      <c r="BM506" s="822"/>
      <c r="BN506" s="822"/>
      <c r="BO506" s="822"/>
      <c r="BP506" s="822"/>
      <c r="BQ506" s="822"/>
      <c r="BR506" s="822"/>
      <c r="BS506" s="822"/>
      <c r="BT506" s="822"/>
      <c r="BU506" s="822"/>
      <c r="BV506" s="822"/>
      <c r="BW506" s="822"/>
      <c r="BX506" s="822"/>
      <c r="BY506" s="822"/>
      <c r="BZ506" s="822"/>
      <c r="CA506" s="822"/>
      <c r="CB506" s="822"/>
      <c r="CC506" s="822"/>
    </row>
    <row r="507" spans="1:81" s="314" customFormat="1" ht="15" customHeight="1" x14ac:dyDescent="0.2">
      <c r="A507" s="823"/>
      <c r="B507" s="823"/>
      <c r="C507" s="823"/>
      <c r="D507" s="823"/>
      <c r="E507" s="823"/>
      <c r="F507" s="823"/>
      <c r="G507" s="823"/>
      <c r="H507" s="823"/>
      <c r="I507" s="823"/>
      <c r="J507" s="823"/>
      <c r="K507" s="823"/>
      <c r="L507" s="823"/>
      <c r="M507" s="823"/>
      <c r="N507" s="823"/>
      <c r="O507" s="823"/>
      <c r="P507" s="823"/>
      <c r="Q507" s="823"/>
      <c r="R507" s="823"/>
      <c r="S507" s="823"/>
      <c r="T507" s="823"/>
      <c r="U507" s="823"/>
      <c r="V507" s="823"/>
      <c r="W507" s="823"/>
      <c r="X507" s="347"/>
      <c r="Y507" s="347"/>
      <c r="Z507" s="347"/>
      <c r="AA507" s="347"/>
      <c r="AB507" s="347"/>
      <c r="AC507" s="347"/>
      <c r="AD507" s="347"/>
      <c r="AE507" s="347"/>
      <c r="AF507" s="347"/>
      <c r="AG507" s="347"/>
      <c r="AH507" s="347"/>
      <c r="AI507" s="347"/>
      <c r="AJ507" s="347"/>
      <c r="AK507" s="347"/>
      <c r="AL507" s="347"/>
      <c r="AM507" s="347"/>
      <c r="AN507" s="347"/>
      <c r="AO507" s="347"/>
      <c r="AP507" s="347"/>
      <c r="AQ507" s="347"/>
      <c r="AR507" s="347"/>
      <c r="AS507" s="347"/>
      <c r="AT507" s="347"/>
      <c r="AU507" s="347"/>
      <c r="AV507" s="347"/>
      <c r="AW507" s="347"/>
      <c r="AX507" s="347"/>
      <c r="AY507" s="390"/>
      <c r="AZ507" s="386"/>
      <c r="BA507" s="202"/>
      <c r="BB507" s="822"/>
      <c r="BC507" s="822"/>
      <c r="BD507" s="822"/>
      <c r="BE507" s="822"/>
      <c r="BF507" s="822"/>
      <c r="BG507" s="822"/>
      <c r="BH507" s="822"/>
      <c r="BI507" s="822"/>
      <c r="BJ507" s="822"/>
      <c r="BK507" s="822"/>
      <c r="BL507" s="822"/>
      <c r="BM507" s="822"/>
      <c r="BN507" s="822"/>
      <c r="BO507" s="822"/>
      <c r="BP507" s="822"/>
      <c r="BQ507" s="822"/>
      <c r="BR507" s="822"/>
      <c r="BS507" s="822"/>
      <c r="BT507" s="822"/>
      <c r="BU507" s="822"/>
      <c r="BV507" s="822"/>
      <c r="BW507" s="822"/>
      <c r="BX507" s="822"/>
      <c r="BY507" s="822"/>
      <c r="BZ507" s="822"/>
      <c r="CA507" s="822"/>
      <c r="CB507" s="822"/>
      <c r="CC507" s="822"/>
    </row>
    <row r="508" spans="1:81" s="314" customFormat="1" ht="15" customHeight="1" x14ac:dyDescent="0.2">
      <c r="A508" s="823"/>
      <c r="B508" s="823"/>
      <c r="C508" s="823"/>
      <c r="D508" s="823"/>
      <c r="E508" s="823"/>
      <c r="F508" s="823"/>
      <c r="G508" s="823"/>
      <c r="H508" s="823"/>
      <c r="I508" s="823"/>
      <c r="J508" s="823"/>
      <c r="K508" s="823"/>
      <c r="L508" s="823"/>
      <c r="M508" s="823"/>
      <c r="N508" s="823"/>
      <c r="O508" s="823"/>
      <c r="P508" s="823"/>
      <c r="Q508" s="823"/>
      <c r="R508" s="823"/>
      <c r="S508" s="823"/>
      <c r="T508" s="823"/>
      <c r="U508" s="823"/>
      <c r="V508" s="823"/>
      <c r="W508" s="823"/>
      <c r="X508" s="347"/>
      <c r="Y508" s="347"/>
      <c r="Z508" s="347"/>
      <c r="AA508" s="347"/>
      <c r="AB508" s="347"/>
      <c r="AC508" s="347"/>
      <c r="AD508" s="347"/>
      <c r="AE508" s="347"/>
      <c r="AF508" s="347"/>
      <c r="AG508" s="347"/>
      <c r="AH508" s="347"/>
      <c r="AI508" s="347"/>
      <c r="AJ508" s="347"/>
      <c r="AK508" s="347"/>
      <c r="AL508" s="347"/>
      <c r="AM508" s="347"/>
      <c r="AN508" s="347"/>
      <c r="AO508" s="347"/>
      <c r="AP508" s="347"/>
      <c r="AQ508" s="347"/>
      <c r="AR508" s="347"/>
      <c r="AS508" s="347"/>
      <c r="AT508" s="347"/>
      <c r="AU508" s="347"/>
      <c r="AV508" s="347"/>
      <c r="AW508" s="347"/>
      <c r="AX508" s="347"/>
      <c r="AY508" s="390"/>
      <c r="AZ508" s="386"/>
      <c r="BA508" s="202"/>
      <c r="BB508" s="822"/>
      <c r="BC508" s="822"/>
      <c r="BD508" s="822"/>
      <c r="BE508" s="822"/>
      <c r="BF508" s="822"/>
      <c r="BG508" s="822"/>
      <c r="BH508" s="822"/>
      <c r="BI508" s="822"/>
      <c r="BJ508" s="822"/>
      <c r="BK508" s="822"/>
      <c r="BL508" s="822"/>
      <c r="BM508" s="822"/>
      <c r="BN508" s="822"/>
      <c r="BO508" s="822"/>
      <c r="BP508" s="822"/>
      <c r="BQ508" s="822"/>
      <c r="BR508" s="822"/>
      <c r="BS508" s="822"/>
      <c r="BT508" s="822"/>
      <c r="BU508" s="822"/>
      <c r="BV508" s="822"/>
      <c r="BW508" s="822"/>
      <c r="BX508" s="822"/>
      <c r="BY508" s="822"/>
      <c r="BZ508" s="822"/>
      <c r="CA508" s="822"/>
      <c r="CB508" s="822"/>
      <c r="CC508" s="822"/>
    </row>
    <row r="509" spans="1:81" s="314" customFormat="1" ht="15" customHeight="1" x14ac:dyDescent="0.2">
      <c r="A509" s="823"/>
      <c r="B509" s="823"/>
      <c r="C509" s="823"/>
      <c r="D509" s="823"/>
      <c r="E509" s="823"/>
      <c r="F509" s="823"/>
      <c r="G509" s="823"/>
      <c r="H509" s="823"/>
      <c r="I509" s="823"/>
      <c r="J509" s="823"/>
      <c r="K509" s="823"/>
      <c r="L509" s="823"/>
      <c r="M509" s="823"/>
      <c r="N509" s="823"/>
      <c r="O509" s="823"/>
      <c r="P509" s="823"/>
      <c r="Q509" s="823"/>
      <c r="R509" s="823"/>
      <c r="S509" s="823"/>
      <c r="T509" s="823"/>
      <c r="U509" s="823"/>
      <c r="V509" s="823"/>
      <c r="W509" s="823"/>
      <c r="X509" s="347"/>
      <c r="Y509" s="347"/>
      <c r="Z509" s="347"/>
      <c r="AA509" s="347"/>
      <c r="AB509" s="347"/>
      <c r="AC509" s="347"/>
      <c r="AD509" s="347"/>
      <c r="AE509" s="347"/>
      <c r="AF509" s="347"/>
      <c r="AG509" s="347"/>
      <c r="AH509" s="347"/>
      <c r="AI509" s="347"/>
      <c r="AJ509" s="347"/>
      <c r="AK509" s="347"/>
      <c r="AL509" s="347"/>
      <c r="AM509" s="347"/>
      <c r="AN509" s="347"/>
      <c r="AO509" s="347"/>
      <c r="AP509" s="347"/>
      <c r="AQ509" s="347"/>
      <c r="AR509" s="347"/>
      <c r="AS509" s="347"/>
      <c r="AT509" s="347"/>
      <c r="AU509" s="347"/>
      <c r="AV509" s="347"/>
      <c r="AW509" s="347"/>
      <c r="AX509" s="347"/>
      <c r="AY509" s="390"/>
      <c r="AZ509" s="386"/>
      <c r="BA509" s="202"/>
      <c r="BB509" s="822"/>
      <c r="BC509" s="822"/>
      <c r="BD509" s="822"/>
      <c r="BE509" s="822"/>
      <c r="BF509" s="822"/>
      <c r="BG509" s="822"/>
      <c r="BH509" s="822"/>
      <c r="BI509" s="822"/>
      <c r="BJ509" s="822"/>
      <c r="BK509" s="822"/>
      <c r="BL509" s="822"/>
      <c r="BM509" s="822"/>
      <c r="BN509" s="822"/>
      <c r="BO509" s="822"/>
      <c r="BP509" s="822"/>
      <c r="BQ509" s="822"/>
      <c r="BR509" s="822"/>
      <c r="BS509" s="822"/>
      <c r="BT509" s="822"/>
      <c r="BU509" s="822"/>
      <c r="BV509" s="822"/>
      <c r="BW509" s="822"/>
      <c r="BX509" s="822"/>
      <c r="BY509" s="822"/>
      <c r="BZ509" s="822"/>
      <c r="CA509" s="822"/>
      <c r="CB509" s="822"/>
      <c r="CC509" s="822"/>
    </row>
    <row r="510" spans="1:81" s="314" customFormat="1" ht="15" customHeight="1" x14ac:dyDescent="0.2">
      <c r="A510" s="823"/>
      <c r="B510" s="823"/>
      <c r="C510" s="823"/>
      <c r="D510" s="823"/>
      <c r="E510" s="823"/>
      <c r="F510" s="823"/>
      <c r="G510" s="823"/>
      <c r="H510" s="823"/>
      <c r="I510" s="823"/>
      <c r="J510" s="823"/>
      <c r="K510" s="823"/>
      <c r="L510" s="823"/>
      <c r="M510" s="823"/>
      <c r="N510" s="823"/>
      <c r="O510" s="823"/>
      <c r="P510" s="823"/>
      <c r="Q510" s="823"/>
      <c r="R510" s="823"/>
      <c r="S510" s="823"/>
      <c r="T510" s="823"/>
      <c r="U510" s="823"/>
      <c r="V510" s="823"/>
      <c r="W510" s="823"/>
      <c r="X510" s="347"/>
      <c r="Y510" s="347"/>
      <c r="Z510" s="347"/>
      <c r="AA510" s="347"/>
      <c r="AB510" s="347"/>
      <c r="AC510" s="347"/>
      <c r="AD510" s="347"/>
      <c r="AE510" s="347"/>
      <c r="AF510" s="347"/>
      <c r="AG510" s="347"/>
      <c r="AH510" s="347"/>
      <c r="AI510" s="347"/>
      <c r="AJ510" s="347"/>
      <c r="AK510" s="347"/>
      <c r="AL510" s="347"/>
      <c r="AM510" s="347"/>
      <c r="AN510" s="347"/>
      <c r="AO510" s="347"/>
      <c r="AP510" s="347"/>
      <c r="AQ510" s="347"/>
      <c r="AR510" s="347"/>
      <c r="AS510" s="347"/>
      <c r="AT510" s="347"/>
      <c r="AU510" s="347"/>
      <c r="AV510" s="347"/>
      <c r="AW510" s="347"/>
      <c r="AX510" s="347"/>
      <c r="AY510" s="390"/>
      <c r="AZ510" s="386"/>
      <c r="BA510" s="202"/>
      <c r="BB510" s="822"/>
      <c r="BC510" s="822"/>
      <c r="BD510" s="822"/>
      <c r="BE510" s="822"/>
      <c r="BF510" s="822"/>
      <c r="BG510" s="822"/>
      <c r="BH510" s="822"/>
      <c r="BI510" s="822"/>
      <c r="BJ510" s="822"/>
      <c r="BK510" s="822"/>
      <c r="BL510" s="822"/>
      <c r="BM510" s="822"/>
      <c r="BN510" s="822"/>
      <c r="BO510" s="822"/>
      <c r="BP510" s="822"/>
      <c r="BQ510" s="822"/>
      <c r="BR510" s="822"/>
      <c r="BS510" s="822"/>
      <c r="BT510" s="822"/>
      <c r="BU510" s="822"/>
      <c r="BV510" s="822"/>
      <c r="BW510" s="822"/>
      <c r="BX510" s="822"/>
      <c r="BY510" s="822"/>
      <c r="BZ510" s="822"/>
      <c r="CA510" s="822"/>
      <c r="CB510" s="822"/>
      <c r="CC510" s="822"/>
    </row>
    <row r="511" spans="1:81" s="314" customFormat="1" ht="15" customHeight="1" x14ac:dyDescent="0.2">
      <c r="A511" s="823"/>
      <c r="B511" s="823"/>
      <c r="C511" s="823"/>
      <c r="D511" s="823"/>
      <c r="E511" s="823"/>
      <c r="F511" s="823"/>
      <c r="G511" s="823"/>
      <c r="H511" s="823"/>
      <c r="I511" s="823"/>
      <c r="J511" s="823"/>
      <c r="K511" s="823"/>
      <c r="L511" s="823"/>
      <c r="M511" s="823"/>
      <c r="N511" s="823"/>
      <c r="O511" s="823"/>
      <c r="P511" s="823"/>
      <c r="Q511" s="823"/>
      <c r="R511" s="823"/>
      <c r="S511" s="823"/>
      <c r="T511" s="823"/>
      <c r="U511" s="823"/>
      <c r="V511" s="823"/>
      <c r="W511" s="823"/>
      <c r="X511" s="347"/>
      <c r="Y511" s="347"/>
      <c r="Z511" s="347"/>
      <c r="AA511" s="347"/>
      <c r="AB511" s="347"/>
      <c r="AC511" s="347"/>
      <c r="AD511" s="347"/>
      <c r="AE511" s="347"/>
      <c r="AF511" s="347"/>
      <c r="AG511" s="347"/>
      <c r="AH511" s="347"/>
      <c r="AI511" s="347"/>
      <c r="AJ511" s="347"/>
      <c r="AK511" s="347"/>
      <c r="AL511" s="347"/>
      <c r="AM511" s="347"/>
      <c r="AN511" s="347"/>
      <c r="AO511" s="347"/>
      <c r="AP511" s="347"/>
      <c r="AQ511" s="347"/>
      <c r="AR511" s="347"/>
      <c r="AS511" s="347"/>
      <c r="AT511" s="347"/>
      <c r="AU511" s="347"/>
      <c r="AV511" s="347"/>
      <c r="AW511" s="347"/>
      <c r="AX511" s="347"/>
      <c r="AY511" s="390"/>
      <c r="AZ511" s="386"/>
      <c r="BA511" s="202"/>
      <c r="BB511" s="822"/>
      <c r="BC511" s="822"/>
      <c r="BD511" s="822"/>
      <c r="BE511" s="822"/>
      <c r="BF511" s="822"/>
      <c r="BG511" s="822"/>
      <c r="BH511" s="822"/>
      <c r="BI511" s="822"/>
      <c r="BJ511" s="822"/>
      <c r="BK511" s="822"/>
      <c r="BL511" s="822"/>
      <c r="BM511" s="822"/>
      <c r="BN511" s="822"/>
      <c r="BO511" s="822"/>
      <c r="BP511" s="822"/>
      <c r="BQ511" s="822"/>
      <c r="BR511" s="822"/>
      <c r="BS511" s="822"/>
      <c r="BT511" s="822"/>
      <c r="BU511" s="822"/>
      <c r="BV511" s="822"/>
      <c r="BW511" s="822"/>
      <c r="BX511" s="822"/>
      <c r="BY511" s="822"/>
      <c r="BZ511" s="822"/>
      <c r="CA511" s="822"/>
      <c r="CB511" s="822"/>
      <c r="CC511" s="822"/>
    </row>
    <row r="512" spans="1:81" s="314" customFormat="1" ht="15" customHeight="1" x14ac:dyDescent="0.2">
      <c r="A512" s="823"/>
      <c r="B512" s="823"/>
      <c r="C512" s="823"/>
      <c r="D512" s="823"/>
      <c r="E512" s="823"/>
      <c r="F512" s="823"/>
      <c r="G512" s="823"/>
      <c r="H512" s="823"/>
      <c r="I512" s="823"/>
      <c r="J512" s="823"/>
      <c r="K512" s="823"/>
      <c r="L512" s="823"/>
      <c r="M512" s="823"/>
      <c r="N512" s="823"/>
      <c r="O512" s="823"/>
      <c r="P512" s="823"/>
      <c r="Q512" s="823"/>
      <c r="R512" s="823"/>
      <c r="S512" s="823"/>
      <c r="T512" s="823"/>
      <c r="U512" s="823"/>
      <c r="V512" s="823"/>
      <c r="W512" s="823"/>
      <c r="X512" s="347"/>
      <c r="Y512" s="347"/>
      <c r="Z512" s="347"/>
      <c r="AA512" s="347"/>
      <c r="AB512" s="347"/>
      <c r="AC512" s="347"/>
      <c r="AD512" s="347"/>
      <c r="AE512" s="347"/>
      <c r="AF512" s="347"/>
      <c r="AG512" s="347"/>
      <c r="AH512" s="347"/>
      <c r="AI512" s="347"/>
      <c r="AJ512" s="347"/>
      <c r="AK512" s="347"/>
      <c r="AL512" s="347"/>
      <c r="AM512" s="347"/>
      <c r="AN512" s="347"/>
      <c r="AO512" s="347"/>
      <c r="AP512" s="347"/>
      <c r="AQ512" s="347"/>
      <c r="AR512" s="347"/>
      <c r="AS512" s="347"/>
      <c r="AT512" s="347"/>
      <c r="AU512" s="347"/>
      <c r="AV512" s="347"/>
      <c r="AW512" s="347"/>
      <c r="AX512" s="347"/>
      <c r="AY512" s="390"/>
      <c r="AZ512" s="386"/>
      <c r="BA512" s="202"/>
      <c r="BB512" s="822"/>
      <c r="BC512" s="822"/>
      <c r="BD512" s="822"/>
      <c r="BE512" s="822"/>
      <c r="BF512" s="822"/>
      <c r="BG512" s="822"/>
      <c r="BH512" s="822"/>
      <c r="BI512" s="822"/>
      <c r="BJ512" s="822"/>
      <c r="BK512" s="822"/>
      <c r="BL512" s="822"/>
      <c r="BM512" s="822"/>
      <c r="BN512" s="822"/>
      <c r="BO512" s="822"/>
      <c r="BP512" s="822"/>
      <c r="BQ512" s="822"/>
      <c r="BR512" s="822"/>
      <c r="BS512" s="822"/>
      <c r="BT512" s="822"/>
      <c r="BU512" s="822"/>
      <c r="BV512" s="822"/>
      <c r="BW512" s="822"/>
      <c r="BX512" s="822"/>
      <c r="BY512" s="822"/>
      <c r="BZ512" s="822"/>
      <c r="CA512" s="822"/>
      <c r="CB512" s="822"/>
      <c r="CC512" s="822"/>
    </row>
    <row r="513" spans="1:81" s="314" customFormat="1" ht="15" customHeight="1" x14ac:dyDescent="0.2">
      <c r="A513" s="823"/>
      <c r="B513" s="823"/>
      <c r="C513" s="823"/>
      <c r="D513" s="823"/>
      <c r="E513" s="823"/>
      <c r="F513" s="823"/>
      <c r="G513" s="823"/>
      <c r="H513" s="823"/>
      <c r="I513" s="823"/>
      <c r="J513" s="823"/>
      <c r="K513" s="823"/>
      <c r="L513" s="823"/>
      <c r="M513" s="823"/>
      <c r="N513" s="823"/>
      <c r="O513" s="823"/>
      <c r="P513" s="823"/>
      <c r="Q513" s="823"/>
      <c r="R513" s="823"/>
      <c r="S513" s="823"/>
      <c r="T513" s="823"/>
      <c r="U513" s="823"/>
      <c r="V513" s="823"/>
      <c r="W513" s="823"/>
      <c r="X513" s="347"/>
      <c r="Y513" s="347"/>
      <c r="Z513" s="347"/>
      <c r="AA513" s="347"/>
      <c r="AB513" s="347"/>
      <c r="AC513" s="347"/>
      <c r="AD513" s="347"/>
      <c r="AE513" s="347"/>
      <c r="AF513" s="347"/>
      <c r="AG513" s="347"/>
      <c r="AH513" s="347"/>
      <c r="AI513" s="347"/>
      <c r="AJ513" s="347"/>
      <c r="AK513" s="347"/>
      <c r="AL513" s="347"/>
      <c r="AM513" s="347"/>
      <c r="AN513" s="347"/>
      <c r="AO513" s="347"/>
      <c r="AP513" s="347"/>
      <c r="AQ513" s="347"/>
      <c r="AR513" s="347"/>
      <c r="AS513" s="347"/>
      <c r="AT513" s="347"/>
      <c r="AU513" s="347"/>
      <c r="AV513" s="347"/>
      <c r="AW513" s="347"/>
      <c r="AX513" s="347"/>
      <c r="AY513" s="390"/>
      <c r="AZ513" s="386"/>
      <c r="BA513" s="202"/>
      <c r="BB513" s="822"/>
      <c r="BC513" s="822"/>
      <c r="BD513" s="822"/>
      <c r="BE513" s="822"/>
      <c r="BF513" s="822"/>
      <c r="BG513" s="822"/>
      <c r="BH513" s="822"/>
      <c r="BI513" s="822"/>
      <c r="BJ513" s="822"/>
      <c r="BK513" s="822"/>
      <c r="BL513" s="822"/>
      <c r="BM513" s="822"/>
      <c r="BN513" s="822"/>
      <c r="BO513" s="822"/>
      <c r="BP513" s="822"/>
      <c r="BQ513" s="822"/>
      <c r="BR513" s="822"/>
      <c r="BS513" s="822"/>
      <c r="BT513" s="822"/>
      <c r="BU513" s="822"/>
      <c r="BV513" s="822"/>
      <c r="BW513" s="822"/>
      <c r="BX513" s="822"/>
      <c r="BY513" s="822"/>
      <c r="BZ513" s="822"/>
      <c r="CA513" s="822"/>
      <c r="CB513" s="822"/>
      <c r="CC513" s="822"/>
    </row>
    <row r="514" spans="1:81" s="314" customFormat="1" ht="15" customHeight="1" x14ac:dyDescent="0.2">
      <c r="A514" s="823"/>
      <c r="B514" s="823"/>
      <c r="C514" s="823"/>
      <c r="D514" s="823"/>
      <c r="E514" s="823"/>
      <c r="F514" s="823"/>
      <c r="G514" s="823"/>
      <c r="H514" s="823"/>
      <c r="I514" s="823"/>
      <c r="J514" s="823"/>
      <c r="K514" s="823"/>
      <c r="L514" s="823"/>
      <c r="M514" s="823"/>
      <c r="N514" s="823"/>
      <c r="O514" s="823"/>
      <c r="P514" s="823"/>
      <c r="Q514" s="823"/>
      <c r="R514" s="823"/>
      <c r="S514" s="823"/>
      <c r="T514" s="823"/>
      <c r="U514" s="823"/>
      <c r="V514" s="823"/>
      <c r="W514" s="823"/>
      <c r="X514" s="347"/>
      <c r="Y514" s="347"/>
      <c r="Z514" s="347"/>
      <c r="AA514" s="347"/>
      <c r="AB514" s="347"/>
      <c r="AC514" s="347"/>
      <c r="AD514" s="347"/>
      <c r="AE514" s="347"/>
      <c r="AF514" s="347"/>
      <c r="AG514" s="347"/>
      <c r="AH514" s="347"/>
      <c r="AI514" s="347"/>
      <c r="AJ514" s="347"/>
      <c r="AK514" s="347"/>
      <c r="AL514" s="347"/>
      <c r="AM514" s="347"/>
      <c r="AN514" s="347"/>
      <c r="AO514" s="347"/>
      <c r="AP514" s="347"/>
      <c r="AQ514" s="347"/>
      <c r="AR514" s="347"/>
      <c r="AS514" s="347"/>
      <c r="AT514" s="347"/>
      <c r="AU514" s="347"/>
      <c r="AV514" s="347"/>
      <c r="AW514" s="347"/>
      <c r="AX514" s="347"/>
      <c r="AY514" s="390"/>
      <c r="AZ514" s="386"/>
      <c r="BA514" s="202"/>
      <c r="BB514" s="822"/>
      <c r="BC514" s="822"/>
      <c r="BD514" s="822"/>
      <c r="BE514" s="822"/>
      <c r="BF514" s="822"/>
      <c r="BG514" s="822"/>
      <c r="BH514" s="822"/>
      <c r="BI514" s="822"/>
      <c r="BJ514" s="822"/>
      <c r="BK514" s="822"/>
      <c r="BL514" s="822"/>
      <c r="BM514" s="822"/>
      <c r="BN514" s="822"/>
      <c r="BO514" s="822"/>
      <c r="BP514" s="822"/>
      <c r="BQ514" s="822"/>
      <c r="BR514" s="822"/>
      <c r="BS514" s="822"/>
      <c r="BT514" s="822"/>
      <c r="BU514" s="822"/>
      <c r="BV514" s="822"/>
      <c r="BW514" s="822"/>
      <c r="BX514" s="822"/>
      <c r="BY514" s="822"/>
      <c r="BZ514" s="822"/>
      <c r="CA514" s="822"/>
      <c r="CB514" s="822"/>
      <c r="CC514" s="822"/>
    </row>
    <row r="515" spans="1:81" s="314" customFormat="1" ht="15" customHeight="1" x14ac:dyDescent="0.2">
      <c r="A515" s="823"/>
      <c r="B515" s="823"/>
      <c r="C515" s="823"/>
      <c r="D515" s="823"/>
      <c r="E515" s="823"/>
      <c r="F515" s="823"/>
      <c r="G515" s="823"/>
      <c r="H515" s="823"/>
      <c r="I515" s="823"/>
      <c r="J515" s="823"/>
      <c r="K515" s="823"/>
      <c r="L515" s="823"/>
      <c r="M515" s="823"/>
      <c r="N515" s="823"/>
      <c r="O515" s="823"/>
      <c r="P515" s="823"/>
      <c r="Q515" s="823"/>
      <c r="R515" s="823"/>
      <c r="S515" s="823"/>
      <c r="T515" s="823"/>
      <c r="U515" s="823"/>
      <c r="V515" s="823"/>
      <c r="W515" s="823"/>
      <c r="X515" s="347"/>
      <c r="Y515" s="347"/>
      <c r="Z515" s="347"/>
      <c r="AA515" s="347"/>
      <c r="AB515" s="347"/>
      <c r="AC515" s="347"/>
      <c r="AD515" s="347"/>
      <c r="AE515" s="347"/>
      <c r="AF515" s="347"/>
      <c r="AG515" s="347"/>
      <c r="AH515" s="347"/>
      <c r="AI515" s="347"/>
      <c r="AJ515" s="347"/>
      <c r="AK515" s="347"/>
      <c r="AL515" s="347"/>
      <c r="AM515" s="347"/>
      <c r="AN515" s="347"/>
      <c r="AO515" s="347"/>
      <c r="AP515" s="347"/>
      <c r="AQ515" s="347"/>
      <c r="AR515" s="347"/>
      <c r="AS515" s="347"/>
      <c r="AT515" s="347"/>
      <c r="AU515" s="347"/>
      <c r="AV515" s="347"/>
      <c r="AW515" s="347"/>
      <c r="AX515" s="347"/>
      <c r="AY515" s="390"/>
      <c r="AZ515" s="386"/>
      <c r="BA515" s="202"/>
      <c r="BB515" s="822"/>
      <c r="BC515" s="822"/>
      <c r="BD515" s="822"/>
      <c r="BE515" s="822"/>
      <c r="BF515" s="822"/>
      <c r="BG515" s="822"/>
      <c r="BH515" s="822"/>
      <c r="BI515" s="822"/>
      <c r="BJ515" s="822"/>
      <c r="BK515" s="822"/>
      <c r="BL515" s="822"/>
      <c r="BM515" s="822"/>
      <c r="BN515" s="822"/>
      <c r="BO515" s="822"/>
      <c r="BP515" s="822"/>
      <c r="BQ515" s="822"/>
      <c r="BR515" s="822"/>
      <c r="BS515" s="822"/>
      <c r="BT515" s="822"/>
      <c r="BU515" s="822"/>
      <c r="BV515" s="822"/>
      <c r="BW515" s="822"/>
      <c r="BX515" s="822"/>
      <c r="BY515" s="822"/>
      <c r="BZ515" s="822"/>
      <c r="CA515" s="822"/>
      <c r="CB515" s="822"/>
      <c r="CC515" s="822"/>
    </row>
    <row r="516" spans="1:81" s="314" customFormat="1" ht="15" customHeight="1" x14ac:dyDescent="0.2">
      <c r="A516" s="823"/>
      <c r="B516" s="823"/>
      <c r="C516" s="823"/>
      <c r="D516" s="823"/>
      <c r="E516" s="823"/>
      <c r="F516" s="823"/>
      <c r="G516" s="823"/>
      <c r="H516" s="823"/>
      <c r="I516" s="823"/>
      <c r="J516" s="823"/>
      <c r="K516" s="823"/>
      <c r="L516" s="823"/>
      <c r="M516" s="823"/>
      <c r="N516" s="823"/>
      <c r="O516" s="823"/>
      <c r="P516" s="823"/>
      <c r="Q516" s="823"/>
      <c r="R516" s="823"/>
      <c r="S516" s="823"/>
      <c r="T516" s="823"/>
      <c r="U516" s="823"/>
      <c r="V516" s="823"/>
      <c r="W516" s="823"/>
      <c r="X516" s="347"/>
      <c r="Y516" s="347"/>
      <c r="Z516" s="347"/>
      <c r="AA516" s="347"/>
      <c r="AB516" s="347"/>
      <c r="AC516" s="347"/>
      <c r="AD516" s="347"/>
      <c r="AE516" s="347"/>
      <c r="AF516" s="347"/>
      <c r="AG516" s="347"/>
      <c r="AH516" s="347"/>
      <c r="AI516" s="347"/>
      <c r="AJ516" s="347"/>
      <c r="AK516" s="347"/>
      <c r="AL516" s="347"/>
      <c r="AM516" s="347"/>
      <c r="AN516" s="347"/>
      <c r="AO516" s="347"/>
      <c r="AP516" s="347"/>
      <c r="AQ516" s="347"/>
      <c r="AR516" s="347"/>
      <c r="AS516" s="347"/>
      <c r="AT516" s="347"/>
      <c r="AU516" s="347"/>
      <c r="AV516" s="347"/>
      <c r="AW516" s="347"/>
      <c r="AX516" s="347"/>
      <c r="AY516" s="390"/>
      <c r="AZ516" s="386"/>
      <c r="BA516" s="202"/>
      <c r="BB516" s="822"/>
      <c r="BC516" s="822"/>
      <c r="BD516" s="822"/>
      <c r="BE516" s="822"/>
      <c r="BF516" s="822"/>
      <c r="BG516" s="822"/>
      <c r="BH516" s="822"/>
      <c r="BI516" s="822"/>
      <c r="BJ516" s="822"/>
      <c r="BK516" s="822"/>
      <c r="BL516" s="822"/>
      <c r="BM516" s="822"/>
      <c r="BN516" s="822"/>
      <c r="BO516" s="822"/>
      <c r="BP516" s="822"/>
      <c r="BQ516" s="822"/>
      <c r="BR516" s="822"/>
      <c r="BS516" s="822"/>
      <c r="BT516" s="822"/>
      <c r="BU516" s="822"/>
      <c r="BV516" s="822"/>
      <c r="BW516" s="822"/>
      <c r="BX516" s="822"/>
      <c r="BY516" s="822"/>
      <c r="BZ516" s="822"/>
      <c r="CA516" s="822"/>
      <c r="CB516" s="822"/>
      <c r="CC516" s="822"/>
    </row>
    <row r="517" spans="1:81" s="314" customFormat="1" ht="15" customHeight="1" x14ac:dyDescent="0.2">
      <c r="A517" s="823"/>
      <c r="B517" s="823"/>
      <c r="C517" s="823"/>
      <c r="D517" s="823"/>
      <c r="E517" s="823"/>
      <c r="F517" s="823"/>
      <c r="G517" s="823"/>
      <c r="H517" s="823"/>
      <c r="I517" s="823"/>
      <c r="J517" s="823"/>
      <c r="K517" s="823"/>
      <c r="L517" s="823"/>
      <c r="M517" s="823"/>
      <c r="N517" s="823"/>
      <c r="O517" s="823"/>
      <c r="P517" s="823"/>
      <c r="Q517" s="823"/>
      <c r="R517" s="823"/>
      <c r="S517" s="823"/>
      <c r="T517" s="823"/>
      <c r="U517" s="823"/>
      <c r="V517" s="823"/>
      <c r="W517" s="823"/>
      <c r="X517" s="347"/>
      <c r="Y517" s="347"/>
      <c r="Z517" s="347"/>
      <c r="AA517" s="347"/>
      <c r="AB517" s="347"/>
      <c r="AC517" s="347"/>
      <c r="AD517" s="347"/>
      <c r="AE517" s="347"/>
      <c r="AF517" s="347"/>
      <c r="AG517" s="347"/>
      <c r="AH517" s="347"/>
      <c r="AI517" s="347"/>
      <c r="AJ517" s="347"/>
      <c r="AK517" s="347"/>
      <c r="AL517" s="347"/>
      <c r="AM517" s="347"/>
      <c r="AN517" s="347"/>
      <c r="AO517" s="347"/>
      <c r="AP517" s="347"/>
      <c r="AQ517" s="347"/>
      <c r="AR517" s="347"/>
      <c r="AS517" s="347"/>
      <c r="AT517" s="347"/>
      <c r="AU517" s="347"/>
      <c r="AV517" s="347"/>
      <c r="AW517" s="347"/>
      <c r="AX517" s="347"/>
      <c r="AY517" s="390"/>
      <c r="AZ517" s="386"/>
      <c r="BA517" s="202"/>
      <c r="BB517" s="822"/>
      <c r="BC517" s="822"/>
      <c r="BD517" s="822"/>
      <c r="BE517" s="822"/>
      <c r="BF517" s="822"/>
      <c r="BG517" s="822"/>
      <c r="BH517" s="822"/>
      <c r="BI517" s="822"/>
      <c r="BJ517" s="822"/>
      <c r="BK517" s="822"/>
      <c r="BL517" s="822"/>
      <c r="BM517" s="822"/>
      <c r="BN517" s="822"/>
      <c r="BO517" s="822"/>
      <c r="BP517" s="822"/>
      <c r="BQ517" s="822"/>
      <c r="BR517" s="822"/>
      <c r="BS517" s="822"/>
      <c r="BT517" s="822"/>
      <c r="BU517" s="822"/>
      <c r="BV517" s="822"/>
      <c r="BW517" s="822"/>
      <c r="BX517" s="822"/>
      <c r="BY517" s="822"/>
      <c r="BZ517" s="822"/>
      <c r="CA517" s="822"/>
      <c r="CB517" s="822"/>
      <c r="CC517" s="822"/>
    </row>
    <row r="518" spans="1:81" s="314" customFormat="1" ht="15" customHeight="1" x14ac:dyDescent="0.2">
      <c r="A518" s="823"/>
      <c r="B518" s="823"/>
      <c r="C518" s="823"/>
      <c r="D518" s="823"/>
      <c r="E518" s="823"/>
      <c r="F518" s="823"/>
      <c r="G518" s="823"/>
      <c r="H518" s="823"/>
      <c r="I518" s="823"/>
      <c r="J518" s="823"/>
      <c r="K518" s="823"/>
      <c r="L518" s="823"/>
      <c r="M518" s="823"/>
      <c r="N518" s="823"/>
      <c r="O518" s="823"/>
      <c r="P518" s="823"/>
      <c r="Q518" s="823"/>
      <c r="R518" s="823"/>
      <c r="S518" s="823"/>
      <c r="T518" s="823"/>
      <c r="U518" s="823"/>
      <c r="V518" s="823"/>
      <c r="W518" s="823"/>
      <c r="X518" s="347"/>
      <c r="Y518" s="347"/>
      <c r="Z518" s="347"/>
      <c r="AA518" s="347"/>
      <c r="AB518" s="347"/>
      <c r="AC518" s="347"/>
      <c r="AD518" s="347"/>
      <c r="AE518" s="347"/>
      <c r="AF518" s="347"/>
      <c r="AG518" s="347"/>
      <c r="AH518" s="347"/>
      <c r="AI518" s="347"/>
      <c r="AJ518" s="347"/>
      <c r="AK518" s="347"/>
      <c r="AL518" s="347"/>
      <c r="AM518" s="347"/>
      <c r="AN518" s="347"/>
      <c r="AO518" s="347"/>
      <c r="AP518" s="347"/>
      <c r="AQ518" s="347"/>
      <c r="AR518" s="347"/>
      <c r="AS518" s="347"/>
      <c r="AT518" s="347"/>
      <c r="AU518" s="347"/>
      <c r="AV518" s="347"/>
      <c r="AW518" s="347"/>
      <c r="AX518" s="347"/>
      <c r="AY518" s="390"/>
      <c r="AZ518" s="386"/>
      <c r="BA518" s="202"/>
      <c r="BB518" s="822"/>
      <c r="BC518" s="822"/>
      <c r="BD518" s="822"/>
      <c r="BE518" s="822"/>
      <c r="BF518" s="822"/>
      <c r="BG518" s="822"/>
      <c r="BH518" s="822"/>
      <c r="BI518" s="822"/>
      <c r="BJ518" s="822"/>
      <c r="BK518" s="822"/>
      <c r="BL518" s="822"/>
      <c r="BM518" s="822"/>
      <c r="BN518" s="822"/>
      <c r="BO518" s="822"/>
      <c r="BP518" s="822"/>
      <c r="BQ518" s="822"/>
      <c r="BR518" s="822"/>
      <c r="BS518" s="822"/>
      <c r="BT518" s="822"/>
      <c r="BU518" s="822"/>
      <c r="BV518" s="822"/>
      <c r="BW518" s="822"/>
      <c r="BX518" s="822"/>
      <c r="BY518" s="822"/>
      <c r="BZ518" s="822"/>
      <c r="CA518" s="822"/>
      <c r="CB518" s="822"/>
      <c r="CC518" s="822"/>
    </row>
    <row r="519" spans="1:81" s="314" customFormat="1" ht="15" customHeight="1" x14ac:dyDescent="0.2">
      <c r="A519" s="823"/>
      <c r="B519" s="823"/>
      <c r="C519" s="823"/>
      <c r="D519" s="823"/>
      <c r="E519" s="823"/>
      <c r="F519" s="823"/>
      <c r="G519" s="823"/>
      <c r="H519" s="823"/>
      <c r="I519" s="823"/>
      <c r="J519" s="823"/>
      <c r="K519" s="823"/>
      <c r="L519" s="823"/>
      <c r="M519" s="823"/>
      <c r="N519" s="823"/>
      <c r="O519" s="823"/>
      <c r="P519" s="823"/>
      <c r="Q519" s="823"/>
      <c r="R519" s="823"/>
      <c r="S519" s="823"/>
      <c r="T519" s="823"/>
      <c r="U519" s="823"/>
      <c r="V519" s="823"/>
      <c r="W519" s="823"/>
      <c r="X519" s="347"/>
      <c r="Y519" s="347"/>
      <c r="Z519" s="347"/>
      <c r="AA519" s="347"/>
      <c r="AB519" s="347"/>
      <c r="AC519" s="347"/>
      <c r="AD519" s="347"/>
      <c r="AE519" s="347"/>
      <c r="AF519" s="347"/>
      <c r="AG519" s="347"/>
      <c r="AH519" s="347"/>
      <c r="AI519" s="347"/>
      <c r="AJ519" s="347"/>
      <c r="AK519" s="347"/>
      <c r="AL519" s="347"/>
      <c r="AM519" s="347"/>
      <c r="AN519" s="347"/>
      <c r="AO519" s="347"/>
      <c r="AP519" s="347"/>
      <c r="AQ519" s="347"/>
      <c r="AR519" s="347"/>
      <c r="AS519" s="347"/>
      <c r="AT519" s="347"/>
      <c r="AU519" s="347"/>
      <c r="AV519" s="347"/>
      <c r="AW519" s="347"/>
      <c r="AX519" s="347"/>
      <c r="AY519" s="390"/>
      <c r="AZ519" s="386"/>
      <c r="BA519" s="202"/>
      <c r="BB519" s="822"/>
      <c r="BC519" s="822"/>
      <c r="BD519" s="822"/>
      <c r="BE519" s="822"/>
      <c r="BF519" s="822"/>
      <c r="BG519" s="822"/>
      <c r="BH519" s="822"/>
      <c r="BI519" s="822"/>
      <c r="BJ519" s="822"/>
      <c r="BK519" s="822"/>
      <c r="BL519" s="822"/>
      <c r="BM519" s="822"/>
      <c r="BN519" s="822"/>
      <c r="BO519" s="822"/>
      <c r="BP519" s="822"/>
      <c r="BQ519" s="822"/>
      <c r="BR519" s="822"/>
      <c r="BS519" s="822"/>
      <c r="BT519" s="822"/>
      <c r="BU519" s="822"/>
      <c r="BV519" s="822"/>
      <c r="BW519" s="822"/>
      <c r="BX519" s="822"/>
      <c r="BY519" s="822"/>
      <c r="BZ519" s="822"/>
      <c r="CA519" s="822"/>
      <c r="CB519" s="822"/>
      <c r="CC519" s="822"/>
    </row>
    <row r="520" spans="1:81" s="314" customFormat="1" ht="15" customHeight="1" x14ac:dyDescent="0.2">
      <c r="A520" s="823"/>
      <c r="B520" s="823"/>
      <c r="C520" s="823"/>
      <c r="D520" s="823"/>
      <c r="E520" s="823"/>
      <c r="F520" s="823"/>
      <c r="G520" s="823"/>
      <c r="H520" s="823"/>
      <c r="I520" s="823"/>
      <c r="J520" s="823"/>
      <c r="K520" s="823"/>
      <c r="L520" s="823"/>
      <c r="M520" s="823"/>
      <c r="N520" s="823"/>
      <c r="O520" s="823"/>
      <c r="P520" s="823"/>
      <c r="Q520" s="823"/>
      <c r="R520" s="823"/>
      <c r="S520" s="823"/>
      <c r="T520" s="823"/>
      <c r="U520" s="823"/>
      <c r="V520" s="823"/>
      <c r="W520" s="823"/>
      <c r="X520" s="347"/>
      <c r="Y520" s="347"/>
      <c r="Z520" s="347"/>
      <c r="AA520" s="347"/>
      <c r="AB520" s="347"/>
      <c r="AC520" s="347"/>
      <c r="AD520" s="347"/>
      <c r="AE520" s="347"/>
      <c r="AF520" s="347"/>
      <c r="AG520" s="347"/>
      <c r="AH520" s="347"/>
      <c r="AI520" s="347"/>
      <c r="AJ520" s="347"/>
      <c r="AK520" s="347"/>
      <c r="AL520" s="347"/>
      <c r="AM520" s="347"/>
      <c r="AN520" s="347"/>
      <c r="AO520" s="347"/>
      <c r="AP520" s="347"/>
      <c r="AQ520" s="347"/>
      <c r="AR520" s="347"/>
      <c r="AS520" s="347"/>
      <c r="AT520" s="347"/>
      <c r="AU520" s="347"/>
      <c r="AV520" s="347"/>
      <c r="AW520" s="347"/>
      <c r="AX520" s="347"/>
      <c r="AY520" s="390"/>
      <c r="AZ520" s="386"/>
      <c r="BA520" s="202"/>
      <c r="BB520" s="822"/>
      <c r="BC520" s="822"/>
      <c r="BD520" s="822"/>
      <c r="BE520" s="822"/>
      <c r="BF520" s="822"/>
      <c r="BG520" s="822"/>
      <c r="BH520" s="822"/>
      <c r="BI520" s="822"/>
      <c r="BJ520" s="822"/>
      <c r="BK520" s="822"/>
      <c r="BL520" s="822"/>
      <c r="BM520" s="822"/>
      <c r="BN520" s="822"/>
      <c r="BO520" s="822"/>
      <c r="BP520" s="822"/>
      <c r="BQ520" s="822"/>
      <c r="BR520" s="822"/>
      <c r="BS520" s="822"/>
      <c r="BT520" s="822"/>
      <c r="BU520" s="822"/>
      <c r="BV520" s="822"/>
      <c r="BW520" s="822"/>
      <c r="BX520" s="822"/>
      <c r="BY520" s="822"/>
      <c r="BZ520" s="822"/>
      <c r="CA520" s="822"/>
      <c r="CB520" s="822"/>
      <c r="CC520" s="822"/>
    </row>
    <row r="521" spans="1:81" s="314" customFormat="1" ht="15" customHeight="1" x14ac:dyDescent="0.2">
      <c r="A521" s="823"/>
      <c r="B521" s="823"/>
      <c r="C521" s="823"/>
      <c r="D521" s="823"/>
      <c r="E521" s="823"/>
      <c r="F521" s="823"/>
      <c r="G521" s="823"/>
      <c r="H521" s="823"/>
      <c r="I521" s="823"/>
      <c r="J521" s="823"/>
      <c r="K521" s="823"/>
      <c r="L521" s="823"/>
      <c r="M521" s="823"/>
      <c r="N521" s="823"/>
      <c r="O521" s="823"/>
      <c r="P521" s="823"/>
      <c r="Q521" s="823"/>
      <c r="R521" s="823"/>
      <c r="S521" s="823"/>
      <c r="T521" s="823"/>
      <c r="U521" s="823"/>
      <c r="V521" s="823"/>
      <c r="W521" s="823"/>
      <c r="X521" s="347"/>
      <c r="Y521" s="347"/>
      <c r="Z521" s="347"/>
      <c r="AA521" s="347"/>
      <c r="AB521" s="347"/>
      <c r="AC521" s="347"/>
      <c r="AD521" s="347"/>
      <c r="AE521" s="347"/>
      <c r="AF521" s="347"/>
      <c r="AG521" s="347"/>
      <c r="AH521" s="347"/>
      <c r="AI521" s="347"/>
      <c r="AJ521" s="347"/>
      <c r="AK521" s="347"/>
      <c r="AL521" s="347"/>
      <c r="AM521" s="347"/>
      <c r="AN521" s="347"/>
      <c r="AO521" s="347"/>
      <c r="AP521" s="347"/>
      <c r="AQ521" s="347"/>
      <c r="AR521" s="347"/>
      <c r="AS521" s="347"/>
      <c r="AT521" s="347"/>
      <c r="AU521" s="347"/>
      <c r="AV521" s="347"/>
      <c r="AW521" s="347"/>
      <c r="AX521" s="347"/>
      <c r="AY521" s="390"/>
      <c r="AZ521" s="386"/>
      <c r="BA521" s="202"/>
      <c r="BB521" s="822"/>
      <c r="BC521" s="822"/>
      <c r="BD521" s="822"/>
      <c r="BE521" s="822"/>
      <c r="BF521" s="822"/>
      <c r="BG521" s="822"/>
      <c r="BH521" s="822"/>
      <c r="BI521" s="822"/>
      <c r="BJ521" s="822"/>
      <c r="BK521" s="822"/>
      <c r="BL521" s="822"/>
      <c r="BM521" s="822"/>
      <c r="BN521" s="822"/>
      <c r="BO521" s="822"/>
      <c r="BP521" s="822"/>
      <c r="BQ521" s="822"/>
      <c r="BR521" s="822"/>
      <c r="BS521" s="822"/>
      <c r="BT521" s="822"/>
      <c r="BU521" s="822"/>
      <c r="BV521" s="822"/>
      <c r="BW521" s="822"/>
      <c r="BX521" s="822"/>
      <c r="BY521" s="822"/>
      <c r="BZ521" s="822"/>
      <c r="CA521" s="822"/>
      <c r="CB521" s="822"/>
      <c r="CC521" s="822"/>
    </row>
    <row r="522" spans="1:81" s="314" customFormat="1" ht="15" customHeight="1" x14ac:dyDescent="0.2">
      <c r="A522" s="823"/>
      <c r="B522" s="823"/>
      <c r="C522" s="823"/>
      <c r="D522" s="823"/>
      <c r="E522" s="823"/>
      <c r="F522" s="823"/>
      <c r="G522" s="823"/>
      <c r="H522" s="823"/>
      <c r="I522" s="823"/>
      <c r="J522" s="823"/>
      <c r="K522" s="823"/>
      <c r="L522" s="823"/>
      <c r="M522" s="823"/>
      <c r="N522" s="823"/>
      <c r="O522" s="823"/>
      <c r="P522" s="823"/>
      <c r="Q522" s="823"/>
      <c r="R522" s="823"/>
      <c r="S522" s="823"/>
      <c r="T522" s="823"/>
      <c r="U522" s="823"/>
      <c r="V522" s="823"/>
      <c r="W522" s="823"/>
      <c r="X522" s="347"/>
      <c r="Y522" s="347"/>
      <c r="Z522" s="347"/>
      <c r="AA522" s="347"/>
      <c r="AB522" s="347"/>
      <c r="AC522" s="347"/>
      <c r="AD522" s="347"/>
      <c r="AE522" s="347"/>
      <c r="AF522" s="347"/>
      <c r="AG522" s="347"/>
      <c r="AH522" s="347"/>
      <c r="AI522" s="347"/>
      <c r="AJ522" s="347"/>
      <c r="AK522" s="347"/>
      <c r="AL522" s="347"/>
      <c r="AM522" s="347"/>
      <c r="AN522" s="347"/>
      <c r="AO522" s="347"/>
      <c r="AP522" s="347"/>
      <c r="AQ522" s="347"/>
      <c r="AR522" s="347"/>
      <c r="AS522" s="347"/>
      <c r="AT522" s="347"/>
      <c r="AU522" s="347"/>
      <c r="AV522" s="347"/>
      <c r="AW522" s="347"/>
      <c r="AX522" s="347"/>
      <c r="AY522" s="390"/>
      <c r="AZ522" s="386"/>
      <c r="BA522" s="202"/>
      <c r="BB522" s="822"/>
      <c r="BC522" s="822"/>
      <c r="BD522" s="822"/>
      <c r="BE522" s="822"/>
      <c r="BF522" s="822"/>
      <c r="BG522" s="822"/>
      <c r="BH522" s="822"/>
      <c r="BI522" s="822"/>
      <c r="BJ522" s="822"/>
      <c r="BK522" s="822"/>
      <c r="BL522" s="822"/>
      <c r="BM522" s="822"/>
      <c r="BN522" s="822"/>
      <c r="BO522" s="822"/>
      <c r="BP522" s="822"/>
      <c r="BQ522" s="822"/>
      <c r="BR522" s="822"/>
      <c r="BS522" s="822"/>
      <c r="BT522" s="822"/>
      <c r="BU522" s="822"/>
      <c r="BV522" s="822"/>
      <c r="BW522" s="822"/>
      <c r="BX522" s="822"/>
      <c r="BY522" s="822"/>
      <c r="BZ522" s="822"/>
      <c r="CA522" s="822"/>
      <c r="CB522" s="822"/>
      <c r="CC522" s="822"/>
    </row>
    <row r="523" spans="1:81" s="314" customFormat="1" ht="15" customHeight="1" x14ac:dyDescent="0.2">
      <c r="A523" s="823"/>
      <c r="B523" s="823"/>
      <c r="C523" s="823"/>
      <c r="D523" s="823"/>
      <c r="E523" s="823"/>
      <c r="F523" s="823"/>
      <c r="G523" s="823"/>
      <c r="H523" s="823"/>
      <c r="I523" s="823"/>
      <c r="J523" s="823"/>
      <c r="K523" s="823"/>
      <c r="L523" s="823"/>
      <c r="M523" s="823"/>
      <c r="N523" s="823"/>
      <c r="O523" s="823"/>
      <c r="P523" s="823"/>
      <c r="Q523" s="823"/>
      <c r="R523" s="823"/>
      <c r="S523" s="823"/>
      <c r="T523" s="823"/>
      <c r="U523" s="823"/>
      <c r="V523" s="823"/>
      <c r="W523" s="823"/>
      <c r="X523" s="347"/>
      <c r="Y523" s="347"/>
      <c r="Z523" s="347"/>
      <c r="AA523" s="347"/>
      <c r="AB523" s="347"/>
      <c r="AC523" s="347"/>
      <c r="AD523" s="347"/>
      <c r="AE523" s="347"/>
      <c r="AF523" s="347"/>
      <c r="AG523" s="347"/>
      <c r="AH523" s="347"/>
      <c r="AI523" s="347"/>
      <c r="AJ523" s="347"/>
      <c r="AK523" s="347"/>
      <c r="AL523" s="347"/>
      <c r="AM523" s="347"/>
      <c r="AN523" s="347"/>
      <c r="AO523" s="347"/>
      <c r="AP523" s="347"/>
      <c r="AQ523" s="347"/>
      <c r="AR523" s="347"/>
      <c r="AS523" s="347"/>
      <c r="AT523" s="347"/>
      <c r="AU523" s="347"/>
      <c r="AV523" s="347"/>
      <c r="AW523" s="347"/>
      <c r="AX523" s="347"/>
      <c r="AY523" s="390"/>
      <c r="AZ523" s="386"/>
      <c r="BA523" s="202"/>
      <c r="BB523" s="822"/>
      <c r="BC523" s="822"/>
      <c r="BD523" s="822"/>
      <c r="BE523" s="822"/>
      <c r="BF523" s="822"/>
      <c r="BG523" s="822"/>
      <c r="BH523" s="822"/>
      <c r="BI523" s="822"/>
      <c r="BJ523" s="822"/>
      <c r="BK523" s="822"/>
      <c r="BL523" s="822"/>
      <c r="BM523" s="822"/>
      <c r="BN523" s="822"/>
      <c r="BO523" s="822"/>
      <c r="BP523" s="822"/>
      <c r="BQ523" s="822"/>
      <c r="BR523" s="822"/>
      <c r="BS523" s="822"/>
      <c r="BT523" s="822"/>
      <c r="BU523" s="822"/>
      <c r="BV523" s="822"/>
      <c r="BW523" s="822"/>
      <c r="BX523" s="822"/>
      <c r="BY523" s="822"/>
      <c r="BZ523" s="822"/>
      <c r="CA523" s="822"/>
      <c r="CB523" s="822"/>
      <c r="CC523" s="822"/>
    </row>
    <row r="524" spans="1:81" s="314" customFormat="1" ht="15" customHeight="1" x14ac:dyDescent="0.2">
      <c r="A524" s="823"/>
      <c r="B524" s="823"/>
      <c r="C524" s="823"/>
      <c r="D524" s="823"/>
      <c r="E524" s="823"/>
      <c r="F524" s="823"/>
      <c r="G524" s="823"/>
      <c r="H524" s="823"/>
      <c r="I524" s="823"/>
      <c r="J524" s="823"/>
      <c r="K524" s="823"/>
      <c r="L524" s="823"/>
      <c r="M524" s="823"/>
      <c r="N524" s="823"/>
      <c r="O524" s="823"/>
      <c r="P524" s="823"/>
      <c r="Q524" s="823"/>
      <c r="R524" s="823"/>
      <c r="S524" s="823"/>
      <c r="T524" s="823"/>
      <c r="U524" s="823"/>
      <c r="V524" s="823"/>
      <c r="W524" s="823"/>
      <c r="X524" s="347"/>
      <c r="Y524" s="347"/>
      <c r="Z524" s="347"/>
      <c r="AA524" s="347"/>
      <c r="AB524" s="347"/>
      <c r="AC524" s="347"/>
      <c r="AD524" s="347"/>
      <c r="AE524" s="347"/>
      <c r="AF524" s="347"/>
      <c r="AG524" s="347"/>
      <c r="AH524" s="347"/>
      <c r="AI524" s="347"/>
      <c r="AJ524" s="347"/>
      <c r="AK524" s="347"/>
      <c r="AL524" s="347"/>
      <c r="AM524" s="347"/>
      <c r="AN524" s="347"/>
      <c r="AO524" s="347"/>
      <c r="AP524" s="347"/>
      <c r="AQ524" s="347"/>
      <c r="AR524" s="347"/>
      <c r="AS524" s="347"/>
      <c r="AT524" s="347"/>
      <c r="AU524" s="347"/>
      <c r="AV524" s="347"/>
      <c r="AW524" s="347"/>
      <c r="AX524" s="347"/>
      <c r="AY524" s="390"/>
      <c r="AZ524" s="386"/>
      <c r="BA524" s="202"/>
      <c r="BB524" s="822"/>
      <c r="BC524" s="822"/>
      <c r="BD524" s="822"/>
      <c r="BE524" s="822"/>
      <c r="BF524" s="822"/>
      <c r="BG524" s="822"/>
      <c r="BH524" s="822"/>
      <c r="BI524" s="822"/>
      <c r="BJ524" s="822"/>
      <c r="BK524" s="822"/>
      <c r="BL524" s="822"/>
      <c r="BM524" s="822"/>
      <c r="BN524" s="822"/>
      <c r="BO524" s="822"/>
      <c r="BP524" s="822"/>
      <c r="BQ524" s="822"/>
      <c r="BR524" s="822"/>
      <c r="BS524" s="822"/>
      <c r="BT524" s="822"/>
      <c r="BU524" s="822"/>
      <c r="BV524" s="822"/>
      <c r="BW524" s="822"/>
      <c r="BX524" s="822"/>
      <c r="BY524" s="822"/>
      <c r="BZ524" s="822"/>
      <c r="CA524" s="822"/>
      <c r="CB524" s="822"/>
      <c r="CC524" s="822"/>
    </row>
    <row r="525" spans="1:81" s="314" customFormat="1" ht="15" customHeight="1" x14ac:dyDescent="0.2">
      <c r="A525" s="823"/>
      <c r="B525" s="823"/>
      <c r="C525" s="823"/>
      <c r="D525" s="823"/>
      <c r="E525" s="823"/>
      <c r="F525" s="823"/>
      <c r="G525" s="823"/>
      <c r="H525" s="823"/>
      <c r="I525" s="823"/>
      <c r="J525" s="823"/>
      <c r="K525" s="823"/>
      <c r="L525" s="823"/>
      <c r="M525" s="823"/>
      <c r="N525" s="823"/>
      <c r="O525" s="823"/>
      <c r="P525" s="823"/>
      <c r="Q525" s="823"/>
      <c r="R525" s="823"/>
      <c r="S525" s="823"/>
      <c r="T525" s="823"/>
      <c r="U525" s="823"/>
      <c r="V525" s="823"/>
      <c r="W525" s="823"/>
      <c r="X525" s="347"/>
      <c r="Y525" s="347"/>
      <c r="Z525" s="347"/>
      <c r="AA525" s="347"/>
      <c r="AB525" s="347"/>
      <c r="AC525" s="347"/>
      <c r="AD525" s="347"/>
      <c r="AE525" s="347"/>
      <c r="AF525" s="347"/>
      <c r="AG525" s="347"/>
      <c r="AH525" s="347"/>
      <c r="AI525" s="347"/>
      <c r="AJ525" s="347"/>
      <c r="AK525" s="347"/>
      <c r="AL525" s="347"/>
      <c r="AM525" s="347"/>
      <c r="AN525" s="347"/>
      <c r="AO525" s="347"/>
      <c r="AP525" s="347"/>
      <c r="AQ525" s="347"/>
      <c r="AR525" s="347"/>
      <c r="AS525" s="347"/>
      <c r="AT525" s="347"/>
      <c r="AU525" s="347"/>
      <c r="AV525" s="347"/>
      <c r="AW525" s="347"/>
      <c r="AX525" s="347"/>
      <c r="AY525" s="390"/>
      <c r="AZ525" s="386"/>
      <c r="BA525" s="202"/>
      <c r="BB525" s="822"/>
      <c r="BC525" s="822"/>
      <c r="BD525" s="822"/>
      <c r="BE525" s="822"/>
      <c r="BF525" s="822"/>
      <c r="BG525" s="822"/>
      <c r="BH525" s="822"/>
      <c r="BI525" s="822"/>
      <c r="BJ525" s="822"/>
      <c r="BK525" s="822"/>
      <c r="BL525" s="822"/>
      <c r="BM525" s="822"/>
      <c r="BN525" s="822"/>
      <c r="BO525" s="822"/>
      <c r="BP525" s="822"/>
      <c r="BQ525" s="822"/>
      <c r="BR525" s="822"/>
      <c r="BS525" s="822"/>
      <c r="BT525" s="822"/>
      <c r="BU525" s="822"/>
      <c r="BV525" s="822"/>
      <c r="BW525" s="822"/>
      <c r="BX525" s="822"/>
      <c r="BY525" s="822"/>
      <c r="BZ525" s="822"/>
      <c r="CA525" s="822"/>
      <c r="CB525" s="822"/>
      <c r="CC525" s="822"/>
    </row>
    <row r="526" spans="1:81" s="314" customFormat="1" ht="15" customHeight="1" x14ac:dyDescent="0.2">
      <c r="A526" s="823"/>
      <c r="B526" s="823"/>
      <c r="C526" s="823"/>
      <c r="D526" s="823"/>
      <c r="E526" s="823"/>
      <c r="F526" s="823"/>
      <c r="G526" s="823"/>
      <c r="H526" s="823"/>
      <c r="I526" s="823"/>
      <c r="J526" s="823"/>
      <c r="K526" s="823"/>
      <c r="L526" s="823"/>
      <c r="M526" s="823"/>
      <c r="N526" s="823"/>
      <c r="O526" s="823"/>
      <c r="P526" s="823"/>
      <c r="Q526" s="823"/>
      <c r="R526" s="823"/>
      <c r="S526" s="823"/>
      <c r="T526" s="823"/>
      <c r="U526" s="823"/>
      <c r="V526" s="823"/>
      <c r="W526" s="823"/>
      <c r="X526" s="347"/>
      <c r="Y526" s="347"/>
      <c r="Z526" s="347"/>
      <c r="AA526" s="347"/>
      <c r="AB526" s="347"/>
      <c r="AC526" s="347"/>
      <c r="AD526" s="347"/>
      <c r="AE526" s="347"/>
      <c r="AF526" s="347"/>
      <c r="AG526" s="347"/>
      <c r="AH526" s="347"/>
      <c r="AI526" s="347"/>
      <c r="AJ526" s="347"/>
      <c r="AK526" s="347"/>
      <c r="AL526" s="347"/>
      <c r="AM526" s="347"/>
      <c r="AN526" s="347"/>
      <c r="AO526" s="347"/>
      <c r="AP526" s="347"/>
      <c r="AQ526" s="347"/>
      <c r="AR526" s="347"/>
      <c r="AS526" s="347"/>
      <c r="AT526" s="347"/>
      <c r="AU526" s="347"/>
      <c r="AV526" s="347"/>
      <c r="AW526" s="347"/>
      <c r="AX526" s="347"/>
      <c r="AY526" s="390"/>
      <c r="AZ526" s="386"/>
      <c r="BA526" s="202"/>
      <c r="BB526" s="822"/>
      <c r="BC526" s="822"/>
      <c r="BD526" s="822"/>
      <c r="BE526" s="822"/>
      <c r="BF526" s="822"/>
      <c r="BG526" s="822"/>
      <c r="BH526" s="822"/>
      <c r="BI526" s="822"/>
      <c r="BJ526" s="822"/>
      <c r="BK526" s="822"/>
      <c r="BL526" s="822"/>
      <c r="BM526" s="822"/>
      <c r="BN526" s="822"/>
      <c r="BO526" s="822"/>
      <c r="BP526" s="822"/>
      <c r="BQ526" s="822"/>
      <c r="BR526" s="822"/>
      <c r="BS526" s="822"/>
      <c r="BT526" s="822"/>
      <c r="BU526" s="822"/>
      <c r="BV526" s="822"/>
      <c r="BW526" s="822"/>
      <c r="BX526" s="822"/>
      <c r="BY526" s="822"/>
      <c r="BZ526" s="822"/>
      <c r="CA526" s="822"/>
      <c r="CB526" s="822"/>
      <c r="CC526" s="822"/>
    </row>
    <row r="527" spans="1:81" s="314" customFormat="1" ht="15" customHeight="1" x14ac:dyDescent="0.2">
      <c r="A527" s="823"/>
      <c r="B527" s="823"/>
      <c r="C527" s="823"/>
      <c r="D527" s="823"/>
      <c r="E527" s="823"/>
      <c r="F527" s="823"/>
      <c r="G527" s="823"/>
      <c r="H527" s="823"/>
      <c r="I527" s="823"/>
      <c r="J527" s="823"/>
      <c r="K527" s="823"/>
      <c r="L527" s="823"/>
      <c r="M527" s="823"/>
      <c r="N527" s="823"/>
      <c r="O527" s="823"/>
      <c r="P527" s="823"/>
      <c r="Q527" s="823"/>
      <c r="R527" s="823"/>
      <c r="S527" s="823"/>
      <c r="T527" s="823"/>
      <c r="U527" s="823"/>
      <c r="V527" s="823"/>
      <c r="W527" s="823"/>
      <c r="X527" s="347"/>
      <c r="Y527" s="347"/>
      <c r="Z527" s="347"/>
      <c r="AA527" s="347"/>
      <c r="AB527" s="347"/>
      <c r="AC527" s="347"/>
      <c r="AD527" s="347"/>
      <c r="AE527" s="347"/>
      <c r="AF527" s="347"/>
      <c r="AG527" s="347"/>
      <c r="AH527" s="347"/>
      <c r="AI527" s="347"/>
      <c r="AJ527" s="347"/>
      <c r="AK527" s="347"/>
      <c r="AL527" s="347"/>
      <c r="AM527" s="347"/>
      <c r="AN527" s="347"/>
      <c r="AO527" s="347"/>
      <c r="AP527" s="347"/>
      <c r="AQ527" s="347"/>
      <c r="AR527" s="347"/>
      <c r="AS527" s="347"/>
      <c r="AT527" s="347"/>
      <c r="AU527" s="347"/>
      <c r="AV527" s="347"/>
      <c r="AW527" s="347"/>
      <c r="AX527" s="347"/>
      <c r="AY527" s="390"/>
      <c r="AZ527" s="386"/>
      <c r="BA527" s="202"/>
      <c r="BB527" s="822"/>
      <c r="BC527" s="822"/>
      <c r="BD527" s="822"/>
      <c r="BE527" s="822"/>
      <c r="BF527" s="822"/>
      <c r="BG527" s="822"/>
      <c r="BH527" s="822"/>
      <c r="BI527" s="822"/>
      <c r="BJ527" s="822"/>
      <c r="BK527" s="822"/>
      <c r="BL527" s="822"/>
      <c r="BM527" s="822"/>
      <c r="BN527" s="822"/>
      <c r="BO527" s="822"/>
      <c r="BP527" s="822"/>
      <c r="BQ527" s="822"/>
      <c r="BR527" s="822"/>
      <c r="BS527" s="822"/>
      <c r="BT527" s="822"/>
      <c r="BU527" s="822"/>
      <c r="BV527" s="822"/>
      <c r="BW527" s="822"/>
      <c r="BX527" s="822"/>
      <c r="BY527" s="822"/>
      <c r="BZ527" s="822"/>
      <c r="CA527" s="822"/>
      <c r="CB527" s="822"/>
      <c r="CC527" s="822"/>
    </row>
    <row r="528" spans="1:81" s="314" customFormat="1" ht="15" customHeight="1" x14ac:dyDescent="0.2">
      <c r="A528" s="823"/>
      <c r="B528" s="823"/>
      <c r="C528" s="823"/>
      <c r="D528" s="823"/>
      <c r="E528" s="823"/>
      <c r="F528" s="823"/>
      <c r="G528" s="823"/>
      <c r="H528" s="823"/>
      <c r="I528" s="823"/>
      <c r="J528" s="823"/>
      <c r="K528" s="823"/>
      <c r="L528" s="823"/>
      <c r="M528" s="823"/>
      <c r="N528" s="823"/>
      <c r="O528" s="823"/>
      <c r="P528" s="823"/>
      <c r="Q528" s="823"/>
      <c r="R528" s="823"/>
      <c r="S528" s="823"/>
      <c r="T528" s="823"/>
      <c r="U528" s="823"/>
      <c r="V528" s="823"/>
      <c r="W528" s="823"/>
      <c r="X528" s="347"/>
      <c r="Y528" s="347"/>
      <c r="Z528" s="347"/>
      <c r="AA528" s="347"/>
      <c r="AB528" s="347"/>
      <c r="AC528" s="347"/>
      <c r="AD528" s="347"/>
      <c r="AE528" s="347"/>
      <c r="AF528" s="347"/>
      <c r="AG528" s="347"/>
      <c r="AH528" s="347"/>
      <c r="AI528" s="347"/>
      <c r="AJ528" s="347"/>
      <c r="AK528" s="347"/>
      <c r="AL528" s="347"/>
      <c r="AM528" s="347"/>
      <c r="AN528" s="347"/>
      <c r="AO528" s="347"/>
      <c r="AP528" s="347"/>
      <c r="AQ528" s="347"/>
      <c r="AR528" s="347"/>
      <c r="AS528" s="347"/>
      <c r="AT528" s="347"/>
      <c r="AU528" s="347"/>
      <c r="AV528" s="347"/>
      <c r="AW528" s="347"/>
      <c r="AX528" s="347"/>
      <c r="AY528" s="390"/>
      <c r="AZ528" s="386"/>
      <c r="BA528" s="202"/>
      <c r="BB528" s="822"/>
      <c r="BC528" s="822"/>
      <c r="BD528" s="822"/>
      <c r="BE528" s="822"/>
      <c r="BF528" s="822"/>
      <c r="BG528" s="822"/>
      <c r="BH528" s="822"/>
      <c r="BI528" s="822"/>
      <c r="BJ528" s="822"/>
      <c r="BK528" s="822"/>
      <c r="BL528" s="822"/>
      <c r="BM528" s="822"/>
      <c r="BN528" s="822"/>
      <c r="BO528" s="822"/>
      <c r="BP528" s="822"/>
      <c r="BQ528" s="822"/>
      <c r="BR528" s="822"/>
      <c r="BS528" s="822"/>
      <c r="BT528" s="822"/>
      <c r="BU528" s="822"/>
      <c r="BV528" s="822"/>
      <c r="BW528" s="822"/>
      <c r="BX528" s="822"/>
      <c r="BY528" s="822"/>
      <c r="BZ528" s="822"/>
      <c r="CA528" s="822"/>
      <c r="CB528" s="822"/>
      <c r="CC528" s="822"/>
    </row>
    <row r="529" spans="1:81" s="314" customFormat="1" ht="15" customHeight="1" x14ac:dyDescent="0.2">
      <c r="A529" s="823"/>
      <c r="B529" s="823"/>
      <c r="C529" s="823"/>
      <c r="D529" s="823"/>
      <c r="E529" s="823"/>
      <c r="F529" s="823"/>
      <c r="G529" s="823"/>
      <c r="H529" s="823"/>
      <c r="I529" s="823"/>
      <c r="J529" s="823"/>
      <c r="K529" s="823"/>
      <c r="L529" s="823"/>
      <c r="M529" s="823"/>
      <c r="N529" s="823"/>
      <c r="O529" s="823"/>
      <c r="P529" s="823"/>
      <c r="Q529" s="823"/>
      <c r="R529" s="823"/>
      <c r="S529" s="823"/>
      <c r="T529" s="823"/>
      <c r="U529" s="823"/>
      <c r="V529" s="823"/>
      <c r="W529" s="823"/>
      <c r="X529" s="347"/>
      <c r="Y529" s="347"/>
      <c r="Z529" s="347"/>
      <c r="AA529" s="347"/>
      <c r="AB529" s="347"/>
      <c r="AC529" s="347"/>
      <c r="AD529" s="347"/>
      <c r="AE529" s="347"/>
      <c r="AF529" s="347"/>
      <c r="AG529" s="347"/>
      <c r="AH529" s="347"/>
      <c r="AI529" s="347"/>
      <c r="AJ529" s="347"/>
      <c r="AK529" s="347"/>
      <c r="AL529" s="347"/>
      <c r="AM529" s="347"/>
      <c r="AN529" s="347"/>
      <c r="AO529" s="347"/>
      <c r="AP529" s="347"/>
      <c r="AQ529" s="347"/>
      <c r="AR529" s="347"/>
      <c r="AS529" s="347"/>
      <c r="AT529" s="347"/>
      <c r="AU529" s="347"/>
      <c r="AV529" s="347"/>
      <c r="AW529" s="347"/>
      <c r="AX529" s="347"/>
      <c r="AY529" s="390"/>
      <c r="AZ529" s="386"/>
      <c r="BA529" s="202"/>
      <c r="BB529" s="822"/>
      <c r="BC529" s="822"/>
      <c r="BD529" s="822"/>
      <c r="BE529" s="822"/>
      <c r="BF529" s="822"/>
      <c r="BG529" s="822"/>
      <c r="BH529" s="822"/>
      <c r="BI529" s="822"/>
      <c r="BJ529" s="822"/>
      <c r="BK529" s="822"/>
      <c r="BL529" s="822"/>
      <c r="BM529" s="822"/>
      <c r="BN529" s="822"/>
      <c r="BO529" s="822"/>
      <c r="BP529" s="822"/>
      <c r="BQ529" s="822"/>
      <c r="BR529" s="822"/>
      <c r="BS529" s="822"/>
      <c r="BT529" s="822"/>
      <c r="BU529" s="822"/>
      <c r="BV529" s="822"/>
      <c r="BW529" s="822"/>
      <c r="BX529" s="822"/>
      <c r="BY529" s="822"/>
      <c r="BZ529" s="822"/>
      <c r="CA529" s="822"/>
      <c r="CB529" s="822"/>
      <c r="CC529" s="822"/>
    </row>
    <row r="530" spans="1:81" s="314" customFormat="1" ht="15" customHeight="1" x14ac:dyDescent="0.2">
      <c r="A530" s="823"/>
      <c r="B530" s="823"/>
      <c r="C530" s="823"/>
      <c r="D530" s="823"/>
      <c r="E530" s="823"/>
      <c r="F530" s="823"/>
      <c r="G530" s="823"/>
      <c r="H530" s="823"/>
      <c r="I530" s="823"/>
      <c r="J530" s="823"/>
      <c r="K530" s="823"/>
      <c r="L530" s="823"/>
      <c r="M530" s="823"/>
      <c r="N530" s="823"/>
      <c r="O530" s="823"/>
      <c r="P530" s="823"/>
      <c r="Q530" s="823"/>
      <c r="R530" s="823"/>
      <c r="S530" s="823"/>
      <c r="T530" s="823"/>
      <c r="U530" s="823"/>
      <c r="V530" s="823"/>
      <c r="W530" s="823"/>
      <c r="X530" s="347"/>
      <c r="Y530" s="347"/>
      <c r="Z530" s="347"/>
      <c r="AA530" s="347"/>
      <c r="AB530" s="347"/>
      <c r="AC530" s="347"/>
      <c r="AD530" s="347"/>
      <c r="AE530" s="347"/>
      <c r="AF530" s="347"/>
      <c r="AG530" s="347"/>
      <c r="AH530" s="347"/>
      <c r="AI530" s="347"/>
      <c r="AJ530" s="347"/>
      <c r="AK530" s="347"/>
      <c r="AL530" s="347"/>
      <c r="AM530" s="347"/>
      <c r="AN530" s="347"/>
      <c r="AO530" s="347"/>
      <c r="AP530" s="347"/>
      <c r="AQ530" s="347"/>
      <c r="AR530" s="347"/>
      <c r="AS530" s="347"/>
      <c r="AT530" s="347"/>
      <c r="AU530" s="347"/>
      <c r="AV530" s="347"/>
      <c r="AW530" s="347"/>
      <c r="AX530" s="347"/>
      <c r="AY530" s="390"/>
      <c r="AZ530" s="386"/>
      <c r="BA530" s="202"/>
      <c r="BB530" s="822"/>
      <c r="BC530" s="822"/>
      <c r="BD530" s="822"/>
      <c r="BE530" s="822"/>
      <c r="BF530" s="822"/>
      <c r="BG530" s="822"/>
      <c r="BH530" s="822"/>
      <c r="BI530" s="822"/>
      <c r="BJ530" s="822"/>
      <c r="BK530" s="822"/>
      <c r="BL530" s="822"/>
      <c r="BM530" s="822"/>
      <c r="BN530" s="822"/>
      <c r="BO530" s="822"/>
      <c r="BP530" s="822"/>
      <c r="BQ530" s="822"/>
      <c r="BR530" s="822"/>
      <c r="BS530" s="822"/>
      <c r="BT530" s="822"/>
      <c r="BU530" s="822"/>
      <c r="BV530" s="822"/>
      <c r="BW530" s="822"/>
      <c r="BX530" s="822"/>
      <c r="BY530" s="822"/>
      <c r="BZ530" s="822"/>
      <c r="CA530" s="822"/>
      <c r="CB530" s="822"/>
      <c r="CC530" s="822"/>
    </row>
    <row r="531" spans="1:81" s="314" customFormat="1" ht="15" customHeight="1" x14ac:dyDescent="0.2">
      <c r="A531" s="823"/>
      <c r="B531" s="823"/>
      <c r="C531" s="823"/>
      <c r="D531" s="823"/>
      <c r="E531" s="823"/>
      <c r="F531" s="823"/>
      <c r="G531" s="823"/>
      <c r="H531" s="823"/>
      <c r="I531" s="823"/>
      <c r="J531" s="823"/>
      <c r="K531" s="823"/>
      <c r="L531" s="823"/>
      <c r="M531" s="823"/>
      <c r="N531" s="823"/>
      <c r="O531" s="823"/>
      <c r="P531" s="823"/>
      <c r="Q531" s="823"/>
      <c r="R531" s="823"/>
      <c r="S531" s="823"/>
      <c r="T531" s="823"/>
      <c r="U531" s="823"/>
      <c r="V531" s="823"/>
      <c r="W531" s="823"/>
      <c r="X531" s="347"/>
      <c r="Y531" s="347"/>
      <c r="Z531" s="347"/>
      <c r="AA531" s="347"/>
      <c r="AB531" s="347"/>
      <c r="AC531" s="347"/>
      <c r="AD531" s="347"/>
      <c r="AE531" s="347"/>
      <c r="AF531" s="347"/>
      <c r="AG531" s="347"/>
      <c r="AH531" s="347"/>
      <c r="AI531" s="347"/>
      <c r="AJ531" s="347"/>
      <c r="AK531" s="347"/>
      <c r="AL531" s="347"/>
      <c r="AM531" s="347"/>
      <c r="AN531" s="347"/>
      <c r="AO531" s="347"/>
      <c r="AP531" s="347"/>
      <c r="AQ531" s="347"/>
      <c r="AR531" s="347"/>
      <c r="AS531" s="347"/>
      <c r="AT531" s="347"/>
      <c r="AU531" s="347"/>
      <c r="AV531" s="347"/>
      <c r="AW531" s="347"/>
      <c r="AX531" s="347"/>
      <c r="AY531" s="390"/>
      <c r="AZ531" s="386"/>
      <c r="BA531" s="202"/>
      <c r="BB531" s="822"/>
      <c r="BC531" s="822"/>
      <c r="BD531" s="822"/>
      <c r="BE531" s="822"/>
      <c r="BF531" s="822"/>
      <c r="BG531" s="822"/>
      <c r="BH531" s="822"/>
      <c r="BI531" s="822"/>
      <c r="BJ531" s="822"/>
      <c r="BK531" s="822"/>
      <c r="BL531" s="822"/>
      <c r="BM531" s="822"/>
      <c r="BN531" s="822"/>
      <c r="BO531" s="822"/>
      <c r="BP531" s="822"/>
      <c r="BQ531" s="822"/>
      <c r="BR531" s="822"/>
      <c r="BS531" s="822"/>
      <c r="BT531" s="822"/>
      <c r="BU531" s="822"/>
      <c r="BV531" s="822"/>
      <c r="BW531" s="822"/>
      <c r="BX531" s="822"/>
      <c r="BY531" s="822"/>
      <c r="BZ531" s="822"/>
      <c r="CA531" s="822"/>
      <c r="CB531" s="822"/>
      <c r="CC531" s="822"/>
    </row>
    <row r="532" spans="1:81" s="314" customFormat="1" ht="15" customHeight="1" x14ac:dyDescent="0.2">
      <c r="A532" s="823"/>
      <c r="B532" s="823"/>
      <c r="C532" s="823"/>
      <c r="D532" s="823"/>
      <c r="E532" s="823"/>
      <c r="F532" s="823"/>
      <c r="G532" s="823"/>
      <c r="H532" s="823"/>
      <c r="I532" s="823"/>
      <c r="J532" s="823"/>
      <c r="K532" s="823"/>
      <c r="L532" s="823"/>
      <c r="M532" s="823"/>
      <c r="N532" s="823"/>
      <c r="O532" s="823"/>
      <c r="P532" s="823"/>
      <c r="Q532" s="823"/>
      <c r="R532" s="823"/>
      <c r="S532" s="823"/>
      <c r="T532" s="823"/>
      <c r="U532" s="823"/>
      <c r="V532" s="823"/>
      <c r="W532" s="823"/>
      <c r="X532" s="347"/>
      <c r="Y532" s="347"/>
      <c r="Z532" s="347"/>
      <c r="AA532" s="347"/>
      <c r="AB532" s="347"/>
      <c r="AC532" s="347"/>
      <c r="AD532" s="347"/>
      <c r="AE532" s="347"/>
      <c r="AF532" s="347"/>
      <c r="AG532" s="347"/>
      <c r="AH532" s="347"/>
      <c r="AI532" s="347"/>
      <c r="AJ532" s="347"/>
      <c r="AK532" s="347"/>
      <c r="AL532" s="347"/>
      <c r="AM532" s="347"/>
      <c r="AN532" s="347"/>
      <c r="AO532" s="347"/>
      <c r="AP532" s="347"/>
      <c r="AQ532" s="347"/>
      <c r="AR532" s="347"/>
      <c r="AS532" s="347"/>
      <c r="AT532" s="347"/>
      <c r="AU532" s="347"/>
      <c r="AV532" s="347"/>
      <c r="AW532" s="347"/>
      <c r="AX532" s="347"/>
      <c r="AY532" s="390"/>
      <c r="AZ532" s="386"/>
      <c r="BA532" s="202"/>
      <c r="BB532" s="822"/>
      <c r="BC532" s="822"/>
      <c r="BD532" s="822"/>
      <c r="BE532" s="822"/>
      <c r="BF532" s="822"/>
      <c r="BG532" s="822"/>
      <c r="BH532" s="822"/>
      <c r="BI532" s="822"/>
      <c r="BJ532" s="822"/>
      <c r="BK532" s="822"/>
      <c r="BL532" s="822"/>
      <c r="BM532" s="822"/>
      <c r="BN532" s="822"/>
      <c r="BO532" s="822"/>
      <c r="BP532" s="822"/>
      <c r="BQ532" s="822"/>
      <c r="BR532" s="822"/>
      <c r="BS532" s="822"/>
      <c r="BT532" s="822"/>
      <c r="BU532" s="822"/>
      <c r="BV532" s="822"/>
      <c r="BW532" s="822"/>
      <c r="BX532" s="822"/>
      <c r="BY532" s="822"/>
      <c r="BZ532" s="822"/>
      <c r="CA532" s="822"/>
      <c r="CB532" s="822"/>
      <c r="CC532" s="822"/>
    </row>
    <row r="533" spans="1:81" s="314" customFormat="1" ht="15" customHeight="1" x14ac:dyDescent="0.2">
      <c r="A533" s="823"/>
      <c r="B533" s="823"/>
      <c r="C533" s="823"/>
      <c r="D533" s="823"/>
      <c r="E533" s="823"/>
      <c r="F533" s="823"/>
      <c r="G533" s="823"/>
      <c r="H533" s="823"/>
      <c r="I533" s="823"/>
      <c r="J533" s="823"/>
      <c r="K533" s="823"/>
      <c r="L533" s="823"/>
      <c r="M533" s="823"/>
      <c r="N533" s="823"/>
      <c r="O533" s="823"/>
      <c r="P533" s="823"/>
      <c r="Q533" s="823"/>
      <c r="R533" s="823"/>
      <c r="S533" s="823"/>
      <c r="T533" s="823"/>
      <c r="U533" s="823"/>
      <c r="V533" s="823"/>
      <c r="W533" s="823"/>
      <c r="X533" s="347"/>
      <c r="Y533" s="347"/>
      <c r="Z533" s="347"/>
      <c r="AA533" s="347"/>
      <c r="AB533" s="347"/>
      <c r="AC533" s="347"/>
      <c r="AD533" s="347"/>
      <c r="AE533" s="347"/>
      <c r="AF533" s="347"/>
      <c r="AG533" s="347"/>
      <c r="AH533" s="347"/>
      <c r="AI533" s="347"/>
      <c r="AJ533" s="347"/>
      <c r="AK533" s="347"/>
      <c r="AL533" s="347"/>
      <c r="AM533" s="347"/>
      <c r="AN533" s="347"/>
      <c r="AO533" s="347"/>
      <c r="AP533" s="347"/>
      <c r="AQ533" s="347"/>
      <c r="AR533" s="347"/>
      <c r="AS533" s="347"/>
      <c r="AT533" s="347"/>
      <c r="AU533" s="347"/>
      <c r="AV533" s="347"/>
      <c r="AW533" s="347"/>
      <c r="AX533" s="347"/>
      <c r="AY533" s="390"/>
      <c r="AZ533" s="386"/>
      <c r="BA533" s="202"/>
      <c r="BB533" s="822"/>
      <c r="BC533" s="822"/>
      <c r="BD533" s="822"/>
      <c r="BE533" s="822"/>
      <c r="BF533" s="822"/>
      <c r="BG533" s="822"/>
      <c r="BH533" s="822"/>
      <c r="BI533" s="822"/>
      <c r="BJ533" s="822"/>
      <c r="BK533" s="822"/>
      <c r="BL533" s="822"/>
      <c r="BM533" s="822"/>
      <c r="BN533" s="822"/>
      <c r="BO533" s="822"/>
      <c r="BP533" s="822"/>
      <c r="BQ533" s="822"/>
      <c r="BR533" s="822"/>
      <c r="BS533" s="822"/>
      <c r="BT533" s="822"/>
      <c r="BU533" s="822"/>
      <c r="BV533" s="822"/>
      <c r="BW533" s="822"/>
      <c r="BX533" s="822"/>
      <c r="BY533" s="822"/>
      <c r="BZ533" s="822"/>
      <c r="CA533" s="822"/>
      <c r="CB533" s="822"/>
      <c r="CC533" s="822"/>
    </row>
    <row r="534" spans="1:81" s="314" customFormat="1" ht="15" customHeight="1" x14ac:dyDescent="0.2">
      <c r="A534" s="823"/>
      <c r="B534" s="823"/>
      <c r="C534" s="823"/>
      <c r="D534" s="823"/>
      <c r="E534" s="823"/>
      <c r="F534" s="823"/>
      <c r="G534" s="823"/>
      <c r="H534" s="823"/>
      <c r="I534" s="823"/>
      <c r="J534" s="823"/>
      <c r="K534" s="823"/>
      <c r="L534" s="823"/>
      <c r="M534" s="823"/>
      <c r="N534" s="823"/>
      <c r="O534" s="823"/>
      <c r="P534" s="823"/>
      <c r="Q534" s="823"/>
      <c r="R534" s="823"/>
      <c r="S534" s="823"/>
      <c r="T534" s="823"/>
      <c r="U534" s="823"/>
      <c r="V534" s="823"/>
      <c r="W534" s="823"/>
      <c r="X534" s="347"/>
      <c r="Y534" s="347"/>
      <c r="Z534" s="347"/>
      <c r="AA534" s="347"/>
      <c r="AB534" s="347"/>
      <c r="AC534" s="347"/>
      <c r="AD534" s="347"/>
      <c r="AE534" s="347"/>
      <c r="AF534" s="347"/>
      <c r="AG534" s="347"/>
      <c r="AH534" s="347"/>
      <c r="AI534" s="347"/>
      <c r="AJ534" s="347"/>
      <c r="AK534" s="347"/>
      <c r="AL534" s="347"/>
      <c r="AM534" s="347"/>
      <c r="AN534" s="347"/>
      <c r="AO534" s="347"/>
      <c r="AP534" s="347"/>
      <c r="AQ534" s="347"/>
      <c r="AR534" s="347"/>
      <c r="AS534" s="347"/>
      <c r="AT534" s="347"/>
      <c r="AU534" s="347"/>
      <c r="AV534" s="347"/>
      <c r="AW534" s="347"/>
      <c r="AX534" s="347"/>
      <c r="AY534" s="390"/>
      <c r="AZ534" s="386"/>
      <c r="BA534" s="202"/>
      <c r="BB534" s="822"/>
      <c r="BC534" s="822"/>
      <c r="BD534" s="822"/>
      <c r="BE534" s="822"/>
      <c r="BF534" s="822"/>
      <c r="BG534" s="822"/>
      <c r="BH534" s="822"/>
      <c r="BI534" s="822"/>
      <c r="BJ534" s="822"/>
      <c r="BK534" s="822"/>
      <c r="BL534" s="822"/>
      <c r="BM534" s="822"/>
      <c r="BN534" s="822"/>
      <c r="BO534" s="822"/>
      <c r="BP534" s="822"/>
      <c r="BQ534" s="822"/>
      <c r="BR534" s="822"/>
      <c r="BS534" s="822"/>
      <c r="BT534" s="822"/>
      <c r="BU534" s="822"/>
      <c r="BV534" s="822"/>
      <c r="BW534" s="822"/>
      <c r="BX534" s="822"/>
      <c r="BY534" s="822"/>
      <c r="BZ534" s="822"/>
      <c r="CA534" s="822"/>
      <c r="CB534" s="822"/>
      <c r="CC534" s="822"/>
    </row>
    <row r="535" spans="1:81" s="314" customFormat="1" ht="15" customHeight="1" x14ac:dyDescent="0.2">
      <c r="A535" s="823"/>
      <c r="B535" s="823"/>
      <c r="C535" s="823"/>
      <c r="D535" s="823"/>
      <c r="E535" s="823"/>
      <c r="F535" s="823"/>
      <c r="G535" s="823"/>
      <c r="H535" s="823"/>
      <c r="I535" s="823"/>
      <c r="J535" s="823"/>
      <c r="K535" s="823"/>
      <c r="L535" s="823"/>
      <c r="M535" s="823"/>
      <c r="N535" s="823"/>
      <c r="O535" s="823"/>
      <c r="P535" s="823"/>
      <c r="Q535" s="823"/>
      <c r="R535" s="823"/>
      <c r="S535" s="823"/>
      <c r="T535" s="823"/>
      <c r="U535" s="823"/>
      <c r="V535" s="823"/>
      <c r="W535" s="823"/>
      <c r="X535" s="347"/>
      <c r="Y535" s="347"/>
      <c r="Z535" s="347"/>
      <c r="AA535" s="347"/>
      <c r="AB535" s="347"/>
      <c r="AC535" s="347"/>
      <c r="AD535" s="347"/>
      <c r="AE535" s="347"/>
      <c r="AF535" s="347"/>
      <c r="AG535" s="347"/>
      <c r="AH535" s="347"/>
      <c r="AI535" s="347"/>
      <c r="AJ535" s="347"/>
      <c r="AK535" s="347"/>
      <c r="AL535" s="347"/>
      <c r="AM535" s="347"/>
      <c r="AN535" s="347"/>
      <c r="AO535" s="347"/>
      <c r="AP535" s="347"/>
      <c r="AQ535" s="347"/>
      <c r="AR535" s="347"/>
      <c r="AS535" s="347"/>
      <c r="AT535" s="347"/>
      <c r="AU535" s="347"/>
      <c r="AV535" s="347"/>
      <c r="AW535" s="347"/>
      <c r="AX535" s="347"/>
      <c r="AY535" s="390"/>
      <c r="AZ535" s="386"/>
      <c r="BA535" s="202"/>
      <c r="BB535" s="822"/>
      <c r="BC535" s="822"/>
      <c r="BD535" s="822"/>
      <c r="BE535" s="822"/>
      <c r="BF535" s="822"/>
      <c r="BG535" s="822"/>
      <c r="BH535" s="822"/>
      <c r="BI535" s="822"/>
      <c r="BJ535" s="822"/>
      <c r="BK535" s="822"/>
      <c r="BL535" s="822"/>
      <c r="BM535" s="822"/>
      <c r="BN535" s="822"/>
      <c r="BO535" s="822"/>
      <c r="BP535" s="822"/>
      <c r="BQ535" s="822"/>
      <c r="BR535" s="822"/>
      <c r="BS535" s="822"/>
      <c r="BT535" s="822"/>
      <c r="BU535" s="822"/>
      <c r="BV535" s="822"/>
      <c r="BW535" s="822"/>
      <c r="BX535" s="822"/>
      <c r="BY535" s="822"/>
      <c r="BZ535" s="822"/>
      <c r="CA535" s="822"/>
      <c r="CB535" s="822"/>
      <c r="CC535" s="822"/>
    </row>
    <row r="536" spans="1:81" s="314" customFormat="1" ht="15" customHeight="1" x14ac:dyDescent="0.2">
      <c r="A536" s="823"/>
      <c r="B536" s="823"/>
      <c r="C536" s="823"/>
      <c r="D536" s="823"/>
      <c r="E536" s="823"/>
      <c r="F536" s="823"/>
      <c r="G536" s="823"/>
      <c r="H536" s="823"/>
      <c r="I536" s="823"/>
      <c r="J536" s="823"/>
      <c r="K536" s="823"/>
      <c r="L536" s="823"/>
      <c r="M536" s="823"/>
      <c r="N536" s="823"/>
      <c r="O536" s="823"/>
      <c r="P536" s="823"/>
      <c r="Q536" s="823"/>
      <c r="R536" s="823"/>
      <c r="S536" s="823"/>
      <c r="T536" s="823"/>
      <c r="U536" s="823"/>
      <c r="V536" s="823"/>
      <c r="W536" s="823"/>
      <c r="X536" s="347"/>
      <c r="Y536" s="347"/>
      <c r="Z536" s="347"/>
      <c r="AA536" s="347"/>
      <c r="AB536" s="347"/>
      <c r="AC536" s="347"/>
      <c r="AD536" s="347"/>
      <c r="AE536" s="347"/>
      <c r="AF536" s="347"/>
      <c r="AG536" s="347"/>
      <c r="AH536" s="347"/>
      <c r="AI536" s="347"/>
      <c r="AJ536" s="347"/>
      <c r="AK536" s="347"/>
      <c r="AL536" s="347"/>
      <c r="AM536" s="347"/>
      <c r="AN536" s="347"/>
      <c r="AO536" s="347"/>
      <c r="AP536" s="347"/>
      <c r="AQ536" s="347"/>
      <c r="AR536" s="347"/>
      <c r="AS536" s="347"/>
      <c r="AT536" s="347"/>
      <c r="AU536" s="347"/>
      <c r="AV536" s="347"/>
      <c r="AW536" s="347"/>
      <c r="AX536" s="347"/>
      <c r="AY536" s="390"/>
      <c r="AZ536" s="386"/>
      <c r="BA536" s="202"/>
      <c r="BB536" s="822"/>
      <c r="BC536" s="822"/>
      <c r="BD536" s="822"/>
      <c r="BE536" s="822"/>
      <c r="BF536" s="822"/>
      <c r="BG536" s="822"/>
      <c r="BH536" s="822"/>
      <c r="BI536" s="822"/>
      <c r="BJ536" s="822"/>
      <c r="BK536" s="822"/>
      <c r="BL536" s="822"/>
      <c r="BM536" s="822"/>
      <c r="BN536" s="822"/>
      <c r="BO536" s="822"/>
      <c r="BP536" s="822"/>
      <c r="BQ536" s="822"/>
      <c r="BR536" s="822"/>
      <c r="BS536" s="822"/>
      <c r="BT536" s="822"/>
      <c r="BU536" s="822"/>
      <c r="BV536" s="822"/>
      <c r="BW536" s="822"/>
      <c r="BX536" s="822"/>
      <c r="BY536" s="822"/>
      <c r="BZ536" s="822"/>
      <c r="CA536" s="822"/>
      <c r="CB536" s="822"/>
      <c r="CC536" s="822"/>
    </row>
    <row r="537" spans="1:81" s="314" customFormat="1" ht="15" customHeight="1" x14ac:dyDescent="0.2">
      <c r="A537" s="823"/>
      <c r="B537" s="823"/>
      <c r="C537" s="823"/>
      <c r="D537" s="823"/>
      <c r="E537" s="823"/>
      <c r="F537" s="823"/>
      <c r="G537" s="823"/>
      <c r="H537" s="823"/>
      <c r="I537" s="823"/>
      <c r="J537" s="823"/>
      <c r="K537" s="823"/>
      <c r="L537" s="823"/>
      <c r="M537" s="823"/>
      <c r="N537" s="823"/>
      <c r="O537" s="823"/>
      <c r="P537" s="823"/>
      <c r="Q537" s="823"/>
      <c r="R537" s="823"/>
      <c r="S537" s="823"/>
      <c r="T537" s="823"/>
      <c r="U537" s="823"/>
      <c r="V537" s="823"/>
      <c r="W537" s="823"/>
      <c r="X537" s="347"/>
      <c r="Y537" s="347"/>
      <c r="Z537" s="347"/>
      <c r="AA537" s="347"/>
      <c r="AB537" s="347"/>
      <c r="AC537" s="347"/>
      <c r="AD537" s="347"/>
      <c r="AE537" s="347"/>
      <c r="AF537" s="347"/>
      <c r="AG537" s="347"/>
      <c r="AH537" s="347"/>
      <c r="AI537" s="347"/>
      <c r="AJ537" s="347"/>
      <c r="AK537" s="347"/>
      <c r="AL537" s="347"/>
      <c r="AM537" s="347"/>
      <c r="AN537" s="347"/>
      <c r="AO537" s="347"/>
      <c r="AP537" s="347"/>
      <c r="AQ537" s="347"/>
      <c r="AR537" s="347"/>
      <c r="AS537" s="347"/>
      <c r="AT537" s="347"/>
      <c r="AU537" s="347"/>
      <c r="AV537" s="347"/>
      <c r="AW537" s="347"/>
      <c r="AX537" s="347"/>
      <c r="AY537" s="390"/>
      <c r="AZ537" s="386"/>
      <c r="BA537" s="202"/>
      <c r="BB537" s="822"/>
      <c r="BC537" s="822"/>
      <c r="BD537" s="822"/>
      <c r="BE537" s="822"/>
      <c r="BF537" s="822"/>
      <c r="BG537" s="822"/>
      <c r="BH537" s="822"/>
      <c r="BI537" s="822"/>
      <c r="BJ537" s="822"/>
      <c r="BK537" s="822"/>
      <c r="BL537" s="822"/>
      <c r="BM537" s="822"/>
      <c r="BN537" s="822"/>
      <c r="BO537" s="822"/>
      <c r="BP537" s="822"/>
      <c r="BQ537" s="822"/>
      <c r="BR537" s="822"/>
      <c r="BS537" s="822"/>
      <c r="BT537" s="822"/>
      <c r="BU537" s="822"/>
      <c r="BV537" s="822"/>
      <c r="BW537" s="822"/>
      <c r="BX537" s="822"/>
      <c r="BY537" s="822"/>
      <c r="BZ537" s="822"/>
      <c r="CA537" s="822"/>
      <c r="CB537" s="822"/>
      <c r="CC537" s="822"/>
    </row>
    <row r="538" spans="1:81" s="314" customFormat="1" ht="15" customHeight="1" x14ac:dyDescent="0.2">
      <c r="A538" s="823"/>
      <c r="B538" s="823"/>
      <c r="C538" s="823"/>
      <c r="D538" s="823"/>
      <c r="E538" s="823"/>
      <c r="F538" s="823"/>
      <c r="G538" s="823"/>
      <c r="H538" s="823"/>
      <c r="I538" s="823"/>
      <c r="J538" s="823"/>
      <c r="K538" s="823"/>
      <c r="L538" s="823"/>
      <c r="M538" s="823"/>
      <c r="N538" s="823"/>
      <c r="O538" s="823"/>
      <c r="P538" s="823"/>
      <c r="Q538" s="823"/>
      <c r="R538" s="823"/>
      <c r="S538" s="823"/>
      <c r="T538" s="823"/>
      <c r="U538" s="823"/>
      <c r="V538" s="823"/>
      <c r="W538" s="823"/>
      <c r="X538" s="347"/>
      <c r="Y538" s="347"/>
      <c r="Z538" s="347"/>
      <c r="AA538" s="347"/>
      <c r="AB538" s="347"/>
      <c r="AC538" s="347"/>
      <c r="AD538" s="347"/>
      <c r="AE538" s="347"/>
      <c r="AF538" s="347"/>
      <c r="AG538" s="347"/>
      <c r="AH538" s="347"/>
      <c r="AI538" s="347"/>
      <c r="AJ538" s="347"/>
      <c r="AK538" s="347"/>
      <c r="AL538" s="347"/>
      <c r="AM538" s="347"/>
      <c r="AN538" s="347"/>
      <c r="AO538" s="347"/>
      <c r="AP538" s="347"/>
      <c r="AQ538" s="347"/>
      <c r="AR538" s="347"/>
      <c r="AS538" s="347"/>
      <c r="AT538" s="347"/>
      <c r="AU538" s="347"/>
      <c r="AV538" s="347"/>
      <c r="AW538" s="347"/>
      <c r="AX538" s="347"/>
      <c r="AY538" s="390"/>
      <c r="AZ538" s="386"/>
      <c r="BA538" s="202"/>
      <c r="BB538" s="822"/>
      <c r="BC538" s="822"/>
      <c r="BD538" s="822"/>
      <c r="BE538" s="822"/>
      <c r="BF538" s="822"/>
      <c r="BG538" s="822"/>
      <c r="BH538" s="822"/>
      <c r="BI538" s="822"/>
      <c r="BJ538" s="822"/>
      <c r="BK538" s="822"/>
      <c r="BL538" s="822"/>
      <c r="BM538" s="822"/>
      <c r="BN538" s="822"/>
      <c r="BO538" s="822"/>
      <c r="BP538" s="822"/>
      <c r="BQ538" s="822"/>
      <c r="BR538" s="822"/>
      <c r="BS538" s="822"/>
      <c r="BT538" s="822"/>
      <c r="BU538" s="822"/>
      <c r="BV538" s="822"/>
      <c r="BW538" s="822"/>
      <c r="BX538" s="822"/>
      <c r="BY538" s="822"/>
      <c r="BZ538" s="822"/>
      <c r="CA538" s="822"/>
      <c r="CB538" s="822"/>
      <c r="CC538" s="822"/>
    </row>
    <row r="539" spans="1:81" s="314" customFormat="1" ht="15" customHeight="1" x14ac:dyDescent="0.2">
      <c r="A539" s="823"/>
      <c r="B539" s="823"/>
      <c r="C539" s="823"/>
      <c r="D539" s="823"/>
      <c r="E539" s="823"/>
      <c r="F539" s="823"/>
      <c r="G539" s="823"/>
      <c r="H539" s="823"/>
      <c r="I539" s="823"/>
      <c r="J539" s="823"/>
      <c r="K539" s="823"/>
      <c r="L539" s="823"/>
      <c r="M539" s="823"/>
      <c r="N539" s="823"/>
      <c r="O539" s="823"/>
      <c r="P539" s="823"/>
      <c r="Q539" s="823"/>
      <c r="R539" s="823"/>
      <c r="S539" s="823"/>
      <c r="T539" s="823"/>
      <c r="U539" s="823"/>
      <c r="V539" s="823"/>
      <c r="W539" s="823"/>
      <c r="X539" s="347"/>
      <c r="Y539" s="347"/>
      <c r="Z539" s="347"/>
      <c r="AA539" s="347"/>
      <c r="AB539" s="347"/>
      <c r="AC539" s="347"/>
      <c r="AD539" s="347"/>
      <c r="AE539" s="347"/>
      <c r="AF539" s="347"/>
      <c r="AG539" s="347"/>
      <c r="AH539" s="347"/>
      <c r="AI539" s="347"/>
      <c r="AJ539" s="347"/>
      <c r="AK539" s="347"/>
      <c r="AL539" s="347"/>
      <c r="AM539" s="347"/>
      <c r="AN539" s="347"/>
      <c r="AO539" s="347"/>
      <c r="AP539" s="347"/>
      <c r="AQ539" s="347"/>
      <c r="AR539" s="347"/>
      <c r="AS539" s="347"/>
      <c r="AT539" s="347"/>
      <c r="AU539" s="347"/>
      <c r="AV539" s="347"/>
      <c r="AW539" s="347"/>
      <c r="AX539" s="347"/>
      <c r="AY539" s="390"/>
      <c r="AZ539" s="386"/>
      <c r="BA539" s="202"/>
      <c r="BB539" s="822"/>
      <c r="BC539" s="822"/>
      <c r="BD539" s="822"/>
      <c r="BE539" s="822"/>
      <c r="BF539" s="822"/>
      <c r="BG539" s="822"/>
      <c r="BH539" s="822"/>
      <c r="BI539" s="822"/>
      <c r="BJ539" s="822"/>
      <c r="BK539" s="822"/>
      <c r="BL539" s="822"/>
      <c r="BM539" s="822"/>
      <c r="BN539" s="822"/>
      <c r="BO539" s="822"/>
      <c r="BP539" s="822"/>
      <c r="BQ539" s="822"/>
      <c r="BR539" s="822"/>
      <c r="BS539" s="822"/>
      <c r="BT539" s="822"/>
      <c r="BU539" s="822"/>
      <c r="BV539" s="822"/>
      <c r="BW539" s="822"/>
      <c r="BX539" s="822"/>
      <c r="BY539" s="822"/>
      <c r="BZ539" s="822"/>
      <c r="CA539" s="822"/>
      <c r="CB539" s="822"/>
      <c r="CC539" s="822"/>
    </row>
    <row r="540" spans="1:81" s="314" customFormat="1" ht="15" customHeight="1" x14ac:dyDescent="0.2">
      <c r="A540" s="823"/>
      <c r="B540" s="823"/>
      <c r="C540" s="823"/>
      <c r="D540" s="823"/>
      <c r="E540" s="823"/>
      <c r="F540" s="823"/>
      <c r="G540" s="823"/>
      <c r="H540" s="823"/>
      <c r="I540" s="823"/>
      <c r="J540" s="823"/>
      <c r="K540" s="823"/>
      <c r="L540" s="823"/>
      <c r="M540" s="823"/>
      <c r="N540" s="823"/>
      <c r="O540" s="823"/>
      <c r="P540" s="823"/>
      <c r="Q540" s="823"/>
      <c r="R540" s="823"/>
      <c r="S540" s="823"/>
      <c r="T540" s="823"/>
      <c r="U540" s="823"/>
      <c r="V540" s="823"/>
      <c r="W540" s="823"/>
      <c r="X540" s="347"/>
      <c r="Y540" s="347"/>
      <c r="Z540" s="347"/>
      <c r="AA540" s="347"/>
      <c r="AB540" s="347"/>
      <c r="AC540" s="347"/>
      <c r="AD540" s="347"/>
      <c r="AE540" s="347"/>
      <c r="AF540" s="347"/>
      <c r="AG540" s="347"/>
      <c r="AH540" s="347"/>
      <c r="AI540" s="347"/>
      <c r="AJ540" s="347"/>
      <c r="AK540" s="347"/>
      <c r="AL540" s="347"/>
      <c r="AM540" s="347"/>
      <c r="AN540" s="347"/>
      <c r="AO540" s="347"/>
      <c r="AP540" s="347"/>
      <c r="AQ540" s="347"/>
      <c r="AR540" s="347"/>
      <c r="AS540" s="347"/>
      <c r="AT540" s="347"/>
      <c r="AU540" s="347"/>
      <c r="AV540" s="347"/>
      <c r="AW540" s="347"/>
      <c r="AX540" s="347"/>
      <c r="AY540" s="390"/>
      <c r="AZ540" s="386"/>
      <c r="BA540" s="202"/>
      <c r="BB540" s="822"/>
      <c r="BC540" s="822"/>
      <c r="BD540" s="822"/>
      <c r="BE540" s="822"/>
      <c r="BF540" s="822"/>
      <c r="BG540" s="822"/>
      <c r="BH540" s="822"/>
      <c r="BI540" s="822"/>
      <c r="BJ540" s="822"/>
      <c r="BK540" s="822"/>
      <c r="BL540" s="822"/>
      <c r="BM540" s="822"/>
      <c r="BN540" s="822"/>
      <c r="BO540" s="822"/>
      <c r="BP540" s="822"/>
      <c r="BQ540" s="822"/>
      <c r="BR540" s="822"/>
      <c r="BS540" s="822"/>
      <c r="BT540" s="822"/>
      <c r="BU540" s="822"/>
      <c r="BV540" s="822"/>
      <c r="BW540" s="822"/>
      <c r="BX540" s="822"/>
      <c r="BY540" s="822"/>
      <c r="BZ540" s="822"/>
      <c r="CA540" s="822"/>
      <c r="CB540" s="822"/>
      <c r="CC540" s="822"/>
    </row>
    <row r="541" spans="1:81" s="314" customFormat="1" ht="15" customHeight="1" x14ac:dyDescent="0.2">
      <c r="A541" s="823"/>
      <c r="B541" s="823"/>
      <c r="C541" s="823"/>
      <c r="D541" s="823"/>
      <c r="E541" s="823"/>
      <c r="F541" s="823"/>
      <c r="G541" s="823"/>
      <c r="H541" s="823"/>
      <c r="I541" s="823"/>
      <c r="J541" s="823"/>
      <c r="K541" s="823"/>
      <c r="L541" s="823"/>
      <c r="M541" s="823"/>
      <c r="N541" s="823"/>
      <c r="O541" s="823"/>
      <c r="P541" s="823"/>
      <c r="Q541" s="823"/>
      <c r="R541" s="823"/>
      <c r="S541" s="823"/>
      <c r="T541" s="823"/>
      <c r="U541" s="823"/>
      <c r="V541" s="823"/>
      <c r="W541" s="823"/>
      <c r="X541" s="347"/>
      <c r="Y541" s="347"/>
      <c r="Z541" s="347"/>
      <c r="AA541" s="347"/>
      <c r="AB541" s="347"/>
      <c r="AC541" s="347"/>
      <c r="AD541" s="347"/>
      <c r="AE541" s="347"/>
      <c r="AF541" s="347"/>
      <c r="AG541" s="347"/>
      <c r="AH541" s="347"/>
      <c r="AI541" s="347"/>
      <c r="AJ541" s="347"/>
      <c r="AK541" s="347"/>
      <c r="AL541" s="347"/>
      <c r="AM541" s="347"/>
      <c r="AN541" s="347"/>
      <c r="AO541" s="347"/>
      <c r="AP541" s="347"/>
      <c r="AQ541" s="347"/>
      <c r="AR541" s="347"/>
      <c r="AS541" s="347"/>
      <c r="AT541" s="347"/>
      <c r="AU541" s="347"/>
      <c r="AV541" s="347"/>
      <c r="AW541" s="347"/>
      <c r="AX541" s="347"/>
      <c r="AY541" s="390"/>
      <c r="AZ541" s="386"/>
      <c r="BA541" s="202"/>
      <c r="BB541" s="822"/>
      <c r="BC541" s="822"/>
      <c r="BD541" s="822"/>
      <c r="BE541" s="822"/>
      <c r="BF541" s="822"/>
      <c r="BG541" s="822"/>
      <c r="BH541" s="822"/>
      <c r="BI541" s="822"/>
      <c r="BJ541" s="822"/>
      <c r="BK541" s="822"/>
      <c r="BL541" s="822"/>
      <c r="BM541" s="822"/>
      <c r="BN541" s="822"/>
      <c r="BO541" s="822"/>
      <c r="BP541" s="822"/>
      <c r="BQ541" s="822"/>
      <c r="BR541" s="822"/>
      <c r="BS541" s="822"/>
      <c r="BT541" s="822"/>
      <c r="BU541" s="822"/>
      <c r="BV541" s="822"/>
      <c r="BW541" s="822"/>
      <c r="BX541" s="822"/>
      <c r="BY541" s="822"/>
      <c r="BZ541" s="822"/>
      <c r="CA541" s="822"/>
      <c r="CB541" s="822"/>
      <c r="CC541" s="822"/>
    </row>
    <row r="542" spans="1:81" s="314" customFormat="1" ht="15" customHeight="1" x14ac:dyDescent="0.2">
      <c r="A542" s="823"/>
      <c r="B542" s="823"/>
      <c r="C542" s="823"/>
      <c r="D542" s="823"/>
      <c r="E542" s="823"/>
      <c r="F542" s="823"/>
      <c r="G542" s="823"/>
      <c r="H542" s="823"/>
      <c r="I542" s="823"/>
      <c r="J542" s="823"/>
      <c r="K542" s="823"/>
      <c r="L542" s="823"/>
      <c r="M542" s="823"/>
      <c r="N542" s="823"/>
      <c r="O542" s="823"/>
      <c r="P542" s="823"/>
      <c r="Q542" s="823"/>
      <c r="R542" s="823"/>
      <c r="S542" s="823"/>
      <c r="T542" s="823"/>
      <c r="U542" s="823"/>
      <c r="V542" s="823"/>
      <c r="W542" s="823"/>
      <c r="X542" s="347"/>
      <c r="Y542" s="347"/>
      <c r="Z542" s="347"/>
      <c r="AA542" s="347"/>
      <c r="AB542" s="347"/>
      <c r="AC542" s="347"/>
      <c r="AD542" s="347"/>
      <c r="AE542" s="347"/>
      <c r="AF542" s="347"/>
      <c r="AG542" s="347"/>
      <c r="AH542" s="347"/>
      <c r="AI542" s="347"/>
      <c r="AJ542" s="347"/>
      <c r="AK542" s="347"/>
      <c r="AL542" s="347"/>
      <c r="AM542" s="347"/>
      <c r="AN542" s="347"/>
      <c r="AO542" s="347"/>
      <c r="AP542" s="347"/>
      <c r="AQ542" s="347"/>
      <c r="AR542" s="347"/>
      <c r="AS542" s="347"/>
      <c r="AT542" s="347"/>
      <c r="AU542" s="347"/>
      <c r="AV542" s="347"/>
      <c r="AW542" s="347"/>
      <c r="AX542" s="347"/>
      <c r="AY542" s="390"/>
      <c r="AZ542" s="386"/>
      <c r="BA542" s="202"/>
      <c r="BB542" s="822"/>
      <c r="BC542" s="822"/>
      <c r="BD542" s="822"/>
      <c r="BE542" s="822"/>
      <c r="BF542" s="822"/>
      <c r="BG542" s="822"/>
      <c r="BH542" s="822"/>
      <c r="BI542" s="822"/>
      <c r="BJ542" s="822"/>
      <c r="BK542" s="822"/>
      <c r="BL542" s="822"/>
      <c r="BM542" s="822"/>
      <c r="BN542" s="822"/>
      <c r="BO542" s="822"/>
      <c r="BP542" s="822"/>
      <c r="BQ542" s="822"/>
      <c r="BR542" s="822"/>
      <c r="BS542" s="822"/>
      <c r="BT542" s="822"/>
      <c r="BU542" s="822"/>
      <c r="BV542" s="822"/>
      <c r="BW542" s="822"/>
      <c r="BX542" s="822"/>
      <c r="BY542" s="822"/>
      <c r="BZ542" s="822"/>
      <c r="CA542" s="822"/>
      <c r="CB542" s="822"/>
      <c r="CC542" s="822"/>
    </row>
    <row r="543" spans="1:81" s="314" customFormat="1" ht="15" customHeight="1" x14ac:dyDescent="0.2">
      <c r="A543" s="823"/>
      <c r="B543" s="823"/>
      <c r="C543" s="823"/>
      <c r="D543" s="823"/>
      <c r="E543" s="823"/>
      <c r="F543" s="823"/>
      <c r="G543" s="823"/>
      <c r="H543" s="823"/>
      <c r="I543" s="823"/>
      <c r="J543" s="823"/>
      <c r="K543" s="823"/>
      <c r="L543" s="823"/>
      <c r="M543" s="823"/>
      <c r="N543" s="823"/>
      <c r="O543" s="823"/>
      <c r="P543" s="823"/>
      <c r="Q543" s="823"/>
      <c r="R543" s="823"/>
      <c r="S543" s="823"/>
      <c r="T543" s="823"/>
      <c r="U543" s="823"/>
      <c r="V543" s="823"/>
      <c r="W543" s="823"/>
      <c r="X543" s="347"/>
      <c r="Y543" s="347"/>
      <c r="Z543" s="347"/>
      <c r="AA543" s="347"/>
      <c r="AB543" s="347"/>
      <c r="AC543" s="347"/>
      <c r="AD543" s="347"/>
      <c r="AE543" s="347"/>
      <c r="AF543" s="347"/>
      <c r="AG543" s="347"/>
      <c r="AH543" s="347"/>
      <c r="AI543" s="347"/>
      <c r="AJ543" s="347"/>
      <c r="AK543" s="347"/>
      <c r="AL543" s="347"/>
      <c r="AM543" s="347"/>
      <c r="AN543" s="347"/>
      <c r="AO543" s="347"/>
      <c r="AP543" s="347"/>
      <c r="AQ543" s="347"/>
      <c r="AR543" s="347"/>
      <c r="AS543" s="347"/>
      <c r="AT543" s="347"/>
      <c r="AU543" s="347"/>
      <c r="AV543" s="347"/>
      <c r="AW543" s="347"/>
      <c r="AX543" s="347"/>
      <c r="AY543" s="390"/>
      <c r="AZ543" s="386"/>
      <c r="BA543" s="202"/>
      <c r="BB543" s="822"/>
      <c r="BC543" s="822"/>
      <c r="BD543" s="822"/>
      <c r="BE543" s="822"/>
      <c r="BF543" s="822"/>
      <c r="BG543" s="822"/>
      <c r="BH543" s="822"/>
      <c r="BI543" s="822"/>
      <c r="BJ543" s="822"/>
      <c r="BK543" s="822"/>
      <c r="BL543" s="822"/>
      <c r="BM543" s="822"/>
      <c r="BN543" s="822"/>
      <c r="BO543" s="822"/>
      <c r="BP543" s="822"/>
      <c r="BQ543" s="822"/>
      <c r="BR543" s="822"/>
      <c r="BS543" s="822"/>
      <c r="BT543" s="822"/>
      <c r="BU543" s="822"/>
      <c r="BV543" s="822"/>
      <c r="BW543" s="822"/>
      <c r="BX543" s="822"/>
      <c r="BY543" s="822"/>
      <c r="BZ543" s="822"/>
      <c r="CA543" s="822"/>
      <c r="CB543" s="822"/>
      <c r="CC543" s="822"/>
    </row>
    <row r="544" spans="1:81" s="314" customFormat="1" ht="15" customHeight="1" x14ac:dyDescent="0.2">
      <c r="A544" s="823"/>
      <c r="B544" s="823"/>
      <c r="C544" s="823"/>
      <c r="D544" s="823"/>
      <c r="E544" s="823"/>
      <c r="F544" s="823"/>
      <c r="G544" s="823"/>
      <c r="H544" s="823"/>
      <c r="I544" s="823"/>
      <c r="J544" s="823"/>
      <c r="K544" s="823"/>
      <c r="L544" s="823"/>
      <c r="M544" s="823"/>
      <c r="N544" s="823"/>
      <c r="O544" s="823"/>
      <c r="P544" s="823"/>
      <c r="Q544" s="823"/>
      <c r="R544" s="823"/>
      <c r="S544" s="823"/>
      <c r="T544" s="823"/>
      <c r="U544" s="823"/>
      <c r="V544" s="823"/>
      <c r="W544" s="823"/>
      <c r="X544" s="347"/>
      <c r="Y544" s="347"/>
      <c r="Z544" s="347"/>
      <c r="AA544" s="347"/>
      <c r="AB544" s="347"/>
      <c r="AC544" s="347"/>
      <c r="AD544" s="347"/>
      <c r="AE544" s="347"/>
      <c r="AF544" s="347"/>
      <c r="AG544" s="347"/>
      <c r="AH544" s="347"/>
      <c r="AI544" s="347"/>
      <c r="AJ544" s="347"/>
      <c r="AK544" s="347"/>
      <c r="AL544" s="347"/>
      <c r="AM544" s="347"/>
      <c r="AN544" s="347"/>
      <c r="AO544" s="347"/>
      <c r="AP544" s="347"/>
      <c r="AQ544" s="347"/>
      <c r="AR544" s="347"/>
      <c r="AS544" s="347"/>
      <c r="AT544" s="347"/>
      <c r="AU544" s="347"/>
      <c r="AV544" s="347"/>
      <c r="AW544" s="347"/>
      <c r="AX544" s="347"/>
      <c r="AY544" s="390"/>
      <c r="AZ544" s="386"/>
      <c r="BA544" s="202"/>
      <c r="BB544" s="822"/>
      <c r="BC544" s="822"/>
      <c r="BD544" s="822"/>
      <c r="BE544" s="822"/>
      <c r="BF544" s="822"/>
      <c r="BG544" s="822"/>
      <c r="BH544" s="822"/>
      <c r="BI544" s="822"/>
      <c r="BJ544" s="822"/>
      <c r="BK544" s="822"/>
      <c r="BL544" s="822"/>
      <c r="BM544" s="822"/>
      <c r="BN544" s="822"/>
      <c r="BO544" s="822"/>
      <c r="BP544" s="822"/>
      <c r="BQ544" s="822"/>
      <c r="BR544" s="822"/>
      <c r="BS544" s="822"/>
      <c r="BT544" s="822"/>
      <c r="BU544" s="822"/>
      <c r="BV544" s="822"/>
      <c r="BW544" s="822"/>
      <c r="BX544" s="822"/>
      <c r="BY544" s="822"/>
      <c r="BZ544" s="822"/>
      <c r="CA544" s="822"/>
      <c r="CB544" s="822"/>
      <c r="CC544" s="822"/>
    </row>
    <row r="545" spans="1:81" s="314" customFormat="1" ht="15" customHeight="1" x14ac:dyDescent="0.2">
      <c r="A545" s="823"/>
      <c r="B545" s="823"/>
      <c r="C545" s="823"/>
      <c r="D545" s="823"/>
      <c r="E545" s="823"/>
      <c r="F545" s="823"/>
      <c r="G545" s="823"/>
      <c r="H545" s="823"/>
      <c r="I545" s="823"/>
      <c r="J545" s="823"/>
      <c r="K545" s="823"/>
      <c r="L545" s="823"/>
      <c r="M545" s="823"/>
      <c r="N545" s="823"/>
      <c r="O545" s="823"/>
      <c r="P545" s="823"/>
      <c r="Q545" s="823"/>
      <c r="R545" s="823"/>
      <c r="S545" s="823"/>
      <c r="T545" s="823"/>
      <c r="U545" s="823"/>
      <c r="V545" s="823"/>
      <c r="W545" s="823"/>
      <c r="X545" s="347"/>
      <c r="Y545" s="347"/>
      <c r="Z545" s="347"/>
      <c r="AA545" s="347"/>
      <c r="AB545" s="347"/>
      <c r="AC545" s="347"/>
      <c r="AD545" s="347"/>
      <c r="AE545" s="347"/>
      <c r="AF545" s="347"/>
      <c r="AG545" s="347"/>
      <c r="AH545" s="347"/>
      <c r="AI545" s="347"/>
      <c r="AJ545" s="347"/>
      <c r="AK545" s="347"/>
      <c r="AL545" s="347"/>
      <c r="AM545" s="347"/>
      <c r="AN545" s="347"/>
      <c r="AO545" s="347"/>
      <c r="AP545" s="347"/>
      <c r="AQ545" s="347"/>
      <c r="AR545" s="347"/>
      <c r="AS545" s="347"/>
      <c r="AT545" s="347"/>
      <c r="AU545" s="347"/>
      <c r="AV545" s="347"/>
      <c r="AW545" s="347"/>
      <c r="AX545" s="347"/>
      <c r="AY545" s="390"/>
      <c r="AZ545" s="386"/>
      <c r="BA545" s="202"/>
      <c r="BB545" s="822"/>
      <c r="BC545" s="822"/>
      <c r="BD545" s="822"/>
      <c r="BE545" s="822"/>
      <c r="BF545" s="822"/>
      <c r="BG545" s="822"/>
      <c r="BH545" s="822"/>
      <c r="BI545" s="822"/>
      <c r="BJ545" s="822"/>
      <c r="BK545" s="822"/>
      <c r="BL545" s="822"/>
      <c r="BM545" s="822"/>
      <c r="BN545" s="822"/>
      <c r="BO545" s="822"/>
      <c r="BP545" s="822"/>
      <c r="BQ545" s="822"/>
      <c r="BR545" s="822"/>
      <c r="BS545" s="822"/>
      <c r="BT545" s="822"/>
      <c r="BU545" s="822"/>
      <c r="BV545" s="822"/>
      <c r="BW545" s="822"/>
      <c r="BX545" s="822"/>
      <c r="BY545" s="822"/>
      <c r="BZ545" s="822"/>
      <c r="CA545" s="822"/>
      <c r="CB545" s="822"/>
      <c r="CC545" s="822"/>
    </row>
    <row r="546" spans="1:81" s="314" customFormat="1" ht="15" customHeight="1" x14ac:dyDescent="0.2">
      <c r="A546" s="823"/>
      <c r="B546" s="823"/>
      <c r="C546" s="823"/>
      <c r="D546" s="823"/>
      <c r="E546" s="823"/>
      <c r="F546" s="823"/>
      <c r="G546" s="823"/>
      <c r="H546" s="823"/>
      <c r="I546" s="823"/>
      <c r="J546" s="823"/>
      <c r="K546" s="823"/>
      <c r="L546" s="823"/>
      <c r="M546" s="823"/>
      <c r="N546" s="823"/>
      <c r="O546" s="823"/>
      <c r="P546" s="823"/>
      <c r="Q546" s="823"/>
      <c r="R546" s="823"/>
      <c r="S546" s="823"/>
      <c r="T546" s="823"/>
      <c r="U546" s="823"/>
      <c r="V546" s="823"/>
      <c r="W546" s="823"/>
      <c r="X546" s="347"/>
      <c r="Y546" s="347"/>
      <c r="Z546" s="347"/>
      <c r="AA546" s="347"/>
      <c r="AB546" s="347"/>
      <c r="AC546" s="347"/>
      <c r="AD546" s="347"/>
      <c r="AE546" s="347"/>
      <c r="AF546" s="347"/>
      <c r="AG546" s="347"/>
      <c r="AH546" s="347"/>
      <c r="AI546" s="347"/>
      <c r="AJ546" s="347"/>
      <c r="AK546" s="347"/>
      <c r="AL546" s="347"/>
      <c r="AM546" s="347"/>
      <c r="AN546" s="347"/>
      <c r="AO546" s="347"/>
      <c r="AP546" s="347"/>
      <c r="AQ546" s="347"/>
      <c r="AR546" s="347"/>
      <c r="AS546" s="347"/>
      <c r="AT546" s="347"/>
      <c r="AU546" s="347"/>
      <c r="AV546" s="347"/>
      <c r="AW546" s="347"/>
      <c r="AX546" s="347"/>
      <c r="AY546" s="390"/>
      <c r="AZ546" s="386"/>
      <c r="BA546" s="202"/>
      <c r="BB546" s="822"/>
      <c r="BC546" s="822"/>
      <c r="BD546" s="822"/>
      <c r="BE546" s="822"/>
      <c r="BF546" s="822"/>
      <c r="BG546" s="822"/>
      <c r="BH546" s="822"/>
      <c r="BI546" s="822"/>
      <c r="BJ546" s="822"/>
      <c r="BK546" s="822"/>
      <c r="BL546" s="822"/>
      <c r="BM546" s="822"/>
      <c r="BN546" s="822"/>
      <c r="BO546" s="822"/>
      <c r="BP546" s="822"/>
      <c r="BQ546" s="822"/>
      <c r="BR546" s="822"/>
      <c r="BS546" s="822"/>
      <c r="BT546" s="822"/>
      <c r="BU546" s="822"/>
      <c r="BV546" s="822"/>
      <c r="BW546" s="822"/>
      <c r="BX546" s="822"/>
      <c r="BY546" s="822"/>
      <c r="BZ546" s="822"/>
      <c r="CA546" s="822"/>
      <c r="CB546" s="822"/>
      <c r="CC546" s="822"/>
    </row>
    <row r="547" spans="1:81" s="314" customFormat="1" ht="15" customHeight="1" x14ac:dyDescent="0.2">
      <c r="A547" s="823"/>
      <c r="B547" s="823"/>
      <c r="C547" s="823"/>
      <c r="D547" s="823"/>
      <c r="E547" s="823"/>
      <c r="F547" s="823"/>
      <c r="G547" s="823"/>
      <c r="H547" s="823"/>
      <c r="I547" s="823"/>
      <c r="J547" s="823"/>
      <c r="K547" s="823"/>
      <c r="L547" s="823"/>
      <c r="M547" s="823"/>
      <c r="N547" s="823"/>
      <c r="O547" s="823"/>
      <c r="P547" s="823"/>
      <c r="Q547" s="823"/>
      <c r="R547" s="823"/>
      <c r="S547" s="823"/>
      <c r="T547" s="823"/>
      <c r="U547" s="823"/>
      <c r="V547" s="823"/>
      <c r="W547" s="823"/>
      <c r="X547" s="347"/>
      <c r="Y547" s="347"/>
      <c r="Z547" s="347"/>
      <c r="AA547" s="347"/>
      <c r="AB547" s="347"/>
      <c r="AC547" s="347"/>
      <c r="AD547" s="347"/>
      <c r="AE547" s="347"/>
      <c r="AF547" s="347"/>
      <c r="AG547" s="347"/>
      <c r="AH547" s="347"/>
      <c r="AI547" s="347"/>
      <c r="AJ547" s="347"/>
      <c r="AK547" s="347"/>
      <c r="AL547" s="347"/>
      <c r="AM547" s="347"/>
      <c r="AN547" s="347"/>
      <c r="AO547" s="347"/>
      <c r="AP547" s="347"/>
      <c r="AQ547" s="347"/>
      <c r="AR547" s="347"/>
      <c r="AS547" s="347"/>
      <c r="AT547" s="347"/>
      <c r="AU547" s="347"/>
      <c r="AV547" s="347"/>
      <c r="AW547" s="347"/>
      <c r="AX547" s="347"/>
      <c r="AY547" s="390"/>
      <c r="AZ547" s="386"/>
      <c r="BA547" s="202"/>
      <c r="BB547" s="822"/>
      <c r="BC547" s="822"/>
      <c r="BD547" s="822"/>
      <c r="BE547" s="822"/>
      <c r="BF547" s="822"/>
      <c r="BG547" s="822"/>
      <c r="BH547" s="822"/>
      <c r="BI547" s="822"/>
      <c r="BJ547" s="822"/>
      <c r="BK547" s="822"/>
      <c r="BL547" s="822"/>
      <c r="BM547" s="822"/>
      <c r="BN547" s="822"/>
      <c r="BO547" s="822"/>
      <c r="BP547" s="822"/>
      <c r="BQ547" s="822"/>
      <c r="BR547" s="822"/>
      <c r="BS547" s="822"/>
      <c r="BT547" s="822"/>
      <c r="BU547" s="822"/>
      <c r="BV547" s="822"/>
      <c r="BW547" s="822"/>
      <c r="BX547" s="822"/>
      <c r="BY547" s="822"/>
      <c r="BZ547" s="822"/>
      <c r="CA547" s="822"/>
      <c r="CB547" s="822"/>
      <c r="CC547" s="822"/>
    </row>
    <row r="548" spans="1:81" s="314" customFormat="1" ht="15" customHeight="1" x14ac:dyDescent="0.2">
      <c r="A548" s="823"/>
      <c r="B548" s="823"/>
      <c r="C548" s="823"/>
      <c r="D548" s="823"/>
      <c r="E548" s="823"/>
      <c r="F548" s="823"/>
      <c r="G548" s="823"/>
      <c r="H548" s="823"/>
      <c r="I548" s="823"/>
      <c r="J548" s="823"/>
      <c r="K548" s="823"/>
      <c r="L548" s="823"/>
      <c r="M548" s="823"/>
      <c r="N548" s="823"/>
      <c r="O548" s="823"/>
      <c r="P548" s="823"/>
      <c r="Q548" s="823"/>
      <c r="R548" s="823"/>
      <c r="S548" s="823"/>
      <c r="T548" s="823"/>
      <c r="U548" s="823"/>
      <c r="V548" s="823"/>
      <c r="W548" s="823"/>
      <c r="X548" s="347"/>
      <c r="Y548" s="347"/>
      <c r="Z548" s="347"/>
      <c r="AA548" s="347"/>
      <c r="AB548" s="347"/>
      <c r="AC548" s="347"/>
      <c r="AD548" s="347"/>
      <c r="AE548" s="347"/>
      <c r="AF548" s="347"/>
      <c r="AG548" s="347"/>
      <c r="AH548" s="347"/>
      <c r="AI548" s="347"/>
      <c r="AJ548" s="347"/>
      <c r="AK548" s="347"/>
      <c r="AL548" s="347"/>
      <c r="AM548" s="347"/>
      <c r="AN548" s="347"/>
      <c r="AO548" s="347"/>
      <c r="AP548" s="347"/>
      <c r="AQ548" s="347"/>
      <c r="AR548" s="347"/>
      <c r="AS548" s="347"/>
      <c r="AT548" s="347"/>
      <c r="AU548" s="347"/>
      <c r="AV548" s="347"/>
      <c r="AW548" s="347"/>
      <c r="AX548" s="347"/>
      <c r="AY548" s="390"/>
      <c r="AZ548" s="386"/>
      <c r="BA548" s="202"/>
      <c r="BB548" s="822"/>
      <c r="BC548" s="822"/>
      <c r="BD548" s="822"/>
      <c r="BE548" s="822"/>
      <c r="BF548" s="822"/>
      <c r="BG548" s="822"/>
      <c r="BH548" s="822"/>
      <c r="BI548" s="822"/>
      <c r="BJ548" s="822"/>
      <c r="BK548" s="822"/>
      <c r="BL548" s="822"/>
      <c r="BM548" s="822"/>
      <c r="BN548" s="822"/>
      <c r="BO548" s="822"/>
      <c r="BP548" s="822"/>
      <c r="BQ548" s="822"/>
      <c r="BR548" s="822"/>
      <c r="BS548" s="822"/>
      <c r="BT548" s="822"/>
      <c r="BU548" s="822"/>
      <c r="BV548" s="822"/>
      <c r="BW548" s="822"/>
      <c r="BX548" s="822"/>
      <c r="BY548" s="822"/>
      <c r="BZ548" s="822"/>
      <c r="CA548" s="822"/>
      <c r="CB548" s="822"/>
      <c r="CC548" s="822"/>
    </row>
    <row r="549" spans="1:81" s="314" customFormat="1" ht="15" customHeight="1" x14ac:dyDescent="0.2">
      <c r="A549" s="823"/>
      <c r="B549" s="823"/>
      <c r="C549" s="823"/>
      <c r="D549" s="823"/>
      <c r="E549" s="823"/>
      <c r="F549" s="823"/>
      <c r="G549" s="823"/>
      <c r="H549" s="823"/>
      <c r="I549" s="823"/>
      <c r="J549" s="823"/>
      <c r="K549" s="823"/>
      <c r="L549" s="823"/>
      <c r="M549" s="823"/>
      <c r="N549" s="823"/>
      <c r="O549" s="823"/>
      <c r="P549" s="823"/>
      <c r="Q549" s="823"/>
      <c r="R549" s="823"/>
      <c r="S549" s="823"/>
      <c r="T549" s="823"/>
      <c r="U549" s="823"/>
      <c r="V549" s="823"/>
      <c r="W549" s="823"/>
      <c r="X549" s="347"/>
      <c r="Y549" s="347"/>
      <c r="Z549" s="347"/>
      <c r="AA549" s="347"/>
      <c r="AB549" s="347"/>
      <c r="AC549" s="347"/>
      <c r="AD549" s="347"/>
      <c r="AE549" s="347"/>
      <c r="AF549" s="347"/>
      <c r="AG549" s="347"/>
      <c r="AH549" s="347"/>
      <c r="AI549" s="347"/>
      <c r="AJ549" s="347"/>
      <c r="AK549" s="347"/>
      <c r="AL549" s="347"/>
      <c r="AM549" s="347"/>
      <c r="AN549" s="347"/>
      <c r="AO549" s="347"/>
      <c r="AP549" s="347"/>
      <c r="AQ549" s="347"/>
      <c r="AR549" s="347"/>
      <c r="AS549" s="347"/>
      <c r="AT549" s="347"/>
      <c r="AU549" s="347"/>
      <c r="AV549" s="347"/>
      <c r="AW549" s="347"/>
      <c r="AX549" s="347"/>
      <c r="AY549" s="390"/>
      <c r="AZ549" s="386"/>
      <c r="BA549" s="202"/>
      <c r="BB549" s="822"/>
      <c r="BC549" s="822"/>
      <c r="BD549" s="822"/>
      <c r="BE549" s="822"/>
      <c r="BF549" s="822"/>
      <c r="BG549" s="822"/>
      <c r="BH549" s="822"/>
      <c r="BI549" s="822"/>
      <c r="BJ549" s="822"/>
      <c r="BK549" s="822"/>
      <c r="BL549" s="822"/>
      <c r="BM549" s="822"/>
      <c r="BN549" s="822"/>
      <c r="BO549" s="822"/>
      <c r="BP549" s="822"/>
      <c r="BQ549" s="822"/>
      <c r="BR549" s="822"/>
      <c r="BS549" s="822"/>
      <c r="BT549" s="822"/>
      <c r="BU549" s="822"/>
      <c r="BV549" s="822"/>
      <c r="BW549" s="822"/>
      <c r="BX549" s="822"/>
      <c r="BY549" s="822"/>
      <c r="BZ549" s="822"/>
      <c r="CA549" s="822"/>
      <c r="CB549" s="822"/>
      <c r="CC549" s="822"/>
    </row>
    <row r="550" spans="1:81" s="314" customFormat="1" ht="15" customHeight="1" x14ac:dyDescent="0.2">
      <c r="A550" s="823"/>
      <c r="B550" s="823"/>
      <c r="C550" s="823"/>
      <c r="D550" s="823"/>
      <c r="E550" s="823"/>
      <c r="F550" s="823"/>
      <c r="G550" s="823"/>
      <c r="H550" s="823"/>
      <c r="I550" s="823"/>
      <c r="J550" s="823"/>
      <c r="K550" s="823"/>
      <c r="L550" s="823"/>
      <c r="M550" s="823"/>
      <c r="N550" s="823"/>
      <c r="O550" s="823"/>
      <c r="P550" s="823"/>
      <c r="Q550" s="823"/>
      <c r="R550" s="823"/>
      <c r="S550" s="823"/>
      <c r="T550" s="823"/>
      <c r="U550" s="823"/>
      <c r="V550" s="823"/>
      <c r="W550" s="823"/>
      <c r="X550" s="347"/>
      <c r="Y550" s="347"/>
      <c r="Z550" s="347"/>
      <c r="AA550" s="347"/>
      <c r="AB550" s="347"/>
      <c r="AC550" s="347"/>
      <c r="AD550" s="347"/>
      <c r="AE550" s="347"/>
      <c r="AF550" s="347"/>
      <c r="AG550" s="347"/>
      <c r="AH550" s="347"/>
      <c r="AI550" s="347"/>
      <c r="AJ550" s="347"/>
      <c r="AK550" s="347"/>
      <c r="AL550" s="347"/>
      <c r="AM550" s="347"/>
      <c r="AN550" s="347"/>
      <c r="AO550" s="347"/>
      <c r="AP550" s="347"/>
      <c r="AQ550" s="347"/>
      <c r="AR550" s="347"/>
      <c r="AS550" s="347"/>
      <c r="AT550" s="347"/>
      <c r="AU550" s="347"/>
      <c r="AV550" s="347"/>
      <c r="AW550" s="347"/>
      <c r="AX550" s="347"/>
      <c r="AY550" s="390"/>
      <c r="AZ550" s="386"/>
      <c r="BA550" s="202"/>
      <c r="BB550" s="822"/>
      <c r="BC550" s="822"/>
      <c r="BD550" s="822"/>
      <c r="BE550" s="822"/>
      <c r="BF550" s="822"/>
      <c r="BG550" s="822"/>
      <c r="BH550" s="822"/>
      <c r="BI550" s="822"/>
      <c r="BJ550" s="822"/>
      <c r="BK550" s="822"/>
      <c r="BL550" s="822"/>
      <c r="BM550" s="822"/>
      <c r="BN550" s="822"/>
      <c r="BO550" s="822"/>
      <c r="BP550" s="822"/>
      <c r="BQ550" s="822"/>
      <c r="BR550" s="822"/>
      <c r="BS550" s="822"/>
      <c r="BT550" s="822"/>
      <c r="BU550" s="822"/>
      <c r="BV550" s="822"/>
      <c r="BW550" s="822"/>
      <c r="BX550" s="822"/>
      <c r="BY550" s="822"/>
      <c r="BZ550" s="822"/>
      <c r="CA550" s="822"/>
      <c r="CB550" s="822"/>
      <c r="CC550" s="822"/>
    </row>
    <row r="551" spans="1:81" s="314" customFormat="1" ht="15" customHeight="1" x14ac:dyDescent="0.2">
      <c r="A551" s="823"/>
      <c r="B551" s="823"/>
      <c r="C551" s="823"/>
      <c r="D551" s="823"/>
      <c r="E551" s="823"/>
      <c r="F551" s="823"/>
      <c r="G551" s="823"/>
      <c r="H551" s="823"/>
      <c r="I551" s="823"/>
      <c r="J551" s="823"/>
      <c r="K551" s="823"/>
      <c r="L551" s="823"/>
      <c r="M551" s="823"/>
      <c r="N551" s="823"/>
      <c r="O551" s="823"/>
      <c r="P551" s="823"/>
      <c r="Q551" s="823"/>
      <c r="R551" s="823"/>
      <c r="S551" s="823"/>
      <c r="T551" s="823"/>
      <c r="U551" s="823"/>
      <c r="V551" s="823"/>
      <c r="W551" s="823"/>
      <c r="X551" s="347"/>
      <c r="Y551" s="347"/>
      <c r="Z551" s="347"/>
      <c r="AA551" s="347"/>
      <c r="AB551" s="347"/>
      <c r="AC551" s="347"/>
      <c r="AD551" s="347"/>
      <c r="AE551" s="347"/>
      <c r="AF551" s="347"/>
      <c r="AG551" s="347"/>
      <c r="AH551" s="347"/>
      <c r="AI551" s="347"/>
      <c r="AJ551" s="347"/>
      <c r="AK551" s="347"/>
      <c r="AL551" s="347"/>
      <c r="AM551" s="347"/>
      <c r="AN551" s="347"/>
      <c r="AO551" s="347"/>
      <c r="AP551" s="347"/>
      <c r="AQ551" s="347"/>
      <c r="AR551" s="347"/>
      <c r="AS551" s="347"/>
      <c r="AT551" s="347"/>
      <c r="AU551" s="347"/>
      <c r="AV551" s="347"/>
      <c r="AW551" s="347"/>
      <c r="AX551" s="347"/>
      <c r="AY551" s="390"/>
      <c r="AZ551" s="386"/>
      <c r="BA551" s="202"/>
      <c r="BB551" s="822"/>
      <c r="BC551" s="822"/>
      <c r="BD551" s="822"/>
      <c r="BE551" s="822"/>
      <c r="BF551" s="822"/>
      <c r="BG551" s="822"/>
      <c r="BH551" s="822"/>
      <c r="BI551" s="822"/>
      <c r="BJ551" s="822"/>
      <c r="BK551" s="822"/>
      <c r="BL551" s="822"/>
      <c r="BM551" s="822"/>
      <c r="BN551" s="822"/>
      <c r="BO551" s="822"/>
      <c r="BP551" s="822"/>
      <c r="BQ551" s="822"/>
      <c r="BR551" s="822"/>
      <c r="BS551" s="822"/>
      <c r="BT551" s="822"/>
      <c r="BU551" s="822"/>
      <c r="BV551" s="822"/>
      <c r="BW551" s="822"/>
      <c r="BX551" s="822"/>
      <c r="BY551" s="822"/>
      <c r="BZ551" s="822"/>
      <c r="CA551" s="822"/>
      <c r="CB551" s="822"/>
      <c r="CC551" s="822"/>
    </row>
    <row r="552" spans="1:81" s="314" customFormat="1" ht="15" customHeight="1" x14ac:dyDescent="0.2">
      <c r="A552" s="823"/>
      <c r="B552" s="823"/>
      <c r="C552" s="823"/>
      <c r="D552" s="823"/>
      <c r="E552" s="823"/>
      <c r="F552" s="823"/>
      <c r="G552" s="823"/>
      <c r="H552" s="823"/>
      <c r="I552" s="823"/>
      <c r="J552" s="823"/>
      <c r="K552" s="823"/>
      <c r="L552" s="823"/>
      <c r="M552" s="823"/>
      <c r="N552" s="823"/>
      <c r="O552" s="823"/>
      <c r="P552" s="823"/>
      <c r="Q552" s="823"/>
      <c r="R552" s="823"/>
      <c r="S552" s="823"/>
      <c r="T552" s="823"/>
      <c r="U552" s="823"/>
      <c r="V552" s="823"/>
      <c r="W552" s="823"/>
      <c r="X552" s="347"/>
      <c r="Y552" s="347"/>
      <c r="Z552" s="347"/>
      <c r="AA552" s="347"/>
      <c r="AB552" s="347"/>
      <c r="AC552" s="347"/>
      <c r="AD552" s="347"/>
      <c r="AE552" s="347"/>
      <c r="AF552" s="347"/>
      <c r="AG552" s="347"/>
      <c r="AH552" s="347"/>
      <c r="AI552" s="347"/>
      <c r="AJ552" s="347"/>
      <c r="AK552" s="347"/>
      <c r="AL552" s="347"/>
      <c r="AM552" s="347"/>
      <c r="AN552" s="347"/>
      <c r="AO552" s="347"/>
      <c r="AP552" s="347"/>
      <c r="AQ552" s="347"/>
      <c r="AR552" s="347"/>
      <c r="AS552" s="347"/>
      <c r="AT552" s="347"/>
      <c r="AU552" s="347"/>
      <c r="AV552" s="347"/>
      <c r="AW552" s="347"/>
      <c r="AX552" s="347"/>
      <c r="AY552" s="390"/>
      <c r="AZ552" s="386"/>
      <c r="BA552" s="202"/>
      <c r="BB552" s="822"/>
      <c r="BC552" s="822"/>
      <c r="BD552" s="822"/>
      <c r="BE552" s="822"/>
      <c r="BF552" s="822"/>
      <c r="BG552" s="822"/>
      <c r="BH552" s="822"/>
      <c r="BI552" s="822"/>
      <c r="BJ552" s="822"/>
      <c r="BK552" s="822"/>
      <c r="BL552" s="822"/>
      <c r="BM552" s="822"/>
      <c r="BN552" s="822"/>
      <c r="BO552" s="822"/>
      <c r="BP552" s="822"/>
      <c r="BQ552" s="822"/>
      <c r="BR552" s="822"/>
      <c r="BS552" s="822"/>
      <c r="BT552" s="822"/>
      <c r="BU552" s="822"/>
      <c r="BV552" s="822"/>
      <c r="BW552" s="822"/>
      <c r="BX552" s="822"/>
      <c r="BY552" s="822"/>
      <c r="BZ552" s="822"/>
      <c r="CA552" s="822"/>
      <c r="CB552" s="822"/>
      <c r="CC552" s="822"/>
    </row>
    <row r="553" spans="1:81" s="314" customFormat="1" ht="15" customHeight="1" x14ac:dyDescent="0.2">
      <c r="A553" s="823"/>
      <c r="B553" s="823"/>
      <c r="C553" s="823"/>
      <c r="D553" s="823"/>
      <c r="E553" s="823"/>
      <c r="F553" s="823"/>
      <c r="G553" s="823"/>
      <c r="H553" s="823"/>
      <c r="I553" s="823"/>
      <c r="J553" s="823"/>
      <c r="K553" s="823"/>
      <c r="L553" s="823"/>
      <c r="M553" s="823"/>
      <c r="N553" s="823"/>
      <c r="O553" s="823"/>
      <c r="P553" s="823"/>
      <c r="Q553" s="823"/>
      <c r="R553" s="823"/>
      <c r="S553" s="823"/>
      <c r="T553" s="823"/>
      <c r="U553" s="823"/>
      <c r="V553" s="823"/>
      <c r="W553" s="823"/>
      <c r="X553" s="347"/>
      <c r="Y553" s="347"/>
      <c r="Z553" s="347"/>
      <c r="AA553" s="347"/>
      <c r="AB553" s="347"/>
      <c r="AC553" s="347"/>
      <c r="AD553" s="347"/>
      <c r="AE553" s="347"/>
      <c r="AF553" s="347"/>
      <c r="AG553" s="347"/>
      <c r="AH553" s="347"/>
      <c r="AI553" s="347"/>
      <c r="AJ553" s="347"/>
      <c r="AK553" s="347"/>
      <c r="AL553" s="347"/>
      <c r="AM553" s="347"/>
      <c r="AN553" s="347"/>
      <c r="AO553" s="347"/>
      <c r="AP553" s="347"/>
      <c r="AQ553" s="347"/>
      <c r="AR553" s="347"/>
      <c r="AS553" s="347"/>
      <c r="AT553" s="347"/>
      <c r="AU553" s="347"/>
      <c r="AV553" s="347"/>
      <c r="AW553" s="347"/>
      <c r="AX553" s="347"/>
      <c r="AY553" s="390"/>
      <c r="AZ553" s="386"/>
      <c r="BA553" s="202"/>
      <c r="BB553" s="822"/>
      <c r="BC553" s="822"/>
      <c r="BD553" s="822"/>
      <c r="BE553" s="822"/>
      <c r="BF553" s="822"/>
      <c r="BG553" s="822"/>
      <c r="BH553" s="822"/>
      <c r="BI553" s="822"/>
      <c r="BJ553" s="822"/>
      <c r="BK553" s="822"/>
      <c r="BL553" s="822"/>
      <c r="BM553" s="822"/>
      <c r="BN553" s="822"/>
      <c r="BO553" s="822"/>
      <c r="BP553" s="822"/>
      <c r="BQ553" s="822"/>
      <c r="BR553" s="822"/>
      <c r="BS553" s="822"/>
      <c r="BT553" s="822"/>
      <c r="BU553" s="822"/>
      <c r="BV553" s="822"/>
      <c r="BW553" s="822"/>
      <c r="BX553" s="822"/>
      <c r="BY553" s="822"/>
      <c r="BZ553" s="822"/>
      <c r="CA553" s="822"/>
      <c r="CB553" s="822"/>
      <c r="CC553" s="822"/>
    </row>
    <row r="554" spans="1:81" s="314" customFormat="1" ht="15" customHeight="1" x14ac:dyDescent="0.2">
      <c r="A554" s="823"/>
      <c r="B554" s="823"/>
      <c r="C554" s="823"/>
      <c r="D554" s="823"/>
      <c r="E554" s="823"/>
      <c r="F554" s="823"/>
      <c r="G554" s="823"/>
      <c r="H554" s="823"/>
      <c r="I554" s="823"/>
      <c r="J554" s="823"/>
      <c r="K554" s="823"/>
      <c r="L554" s="823"/>
      <c r="M554" s="823"/>
      <c r="N554" s="823"/>
      <c r="O554" s="823"/>
      <c r="P554" s="823"/>
      <c r="Q554" s="823"/>
      <c r="R554" s="823"/>
      <c r="S554" s="823"/>
      <c r="T554" s="823"/>
      <c r="U554" s="823"/>
      <c r="V554" s="823"/>
      <c r="W554" s="823"/>
      <c r="X554" s="347"/>
      <c r="Y554" s="347"/>
      <c r="Z554" s="347"/>
      <c r="AA554" s="347"/>
      <c r="AB554" s="347"/>
      <c r="AC554" s="347"/>
      <c r="AD554" s="347"/>
      <c r="AE554" s="347"/>
      <c r="AF554" s="347"/>
      <c r="AG554" s="347"/>
      <c r="AH554" s="347"/>
      <c r="AI554" s="347"/>
      <c r="AJ554" s="347"/>
      <c r="AK554" s="347"/>
      <c r="AL554" s="347"/>
      <c r="AM554" s="347"/>
      <c r="AN554" s="347"/>
      <c r="AO554" s="347"/>
      <c r="AP554" s="347"/>
      <c r="AQ554" s="347"/>
      <c r="AR554" s="347"/>
      <c r="AS554" s="347"/>
      <c r="AT554" s="347"/>
      <c r="AU554" s="347"/>
      <c r="AV554" s="347"/>
      <c r="AW554" s="347"/>
      <c r="AX554" s="347"/>
      <c r="AY554" s="390"/>
      <c r="AZ554" s="386"/>
      <c r="BA554" s="202"/>
      <c r="BB554" s="822"/>
      <c r="BC554" s="822"/>
      <c r="BD554" s="822"/>
      <c r="BE554" s="822"/>
      <c r="BF554" s="822"/>
      <c r="BG554" s="822"/>
      <c r="BH554" s="822"/>
      <c r="BI554" s="822"/>
      <c r="BJ554" s="822"/>
      <c r="BK554" s="822"/>
      <c r="BL554" s="822"/>
      <c r="BM554" s="822"/>
      <c r="BN554" s="822"/>
      <c r="BO554" s="822"/>
      <c r="BP554" s="822"/>
      <c r="BQ554" s="822"/>
      <c r="BR554" s="822"/>
      <c r="BS554" s="822"/>
      <c r="BT554" s="822"/>
      <c r="BU554" s="822"/>
      <c r="BV554" s="822"/>
      <c r="BW554" s="822"/>
      <c r="BX554" s="822"/>
      <c r="BY554" s="822"/>
      <c r="BZ554" s="822"/>
      <c r="CA554" s="822"/>
      <c r="CB554" s="822"/>
      <c r="CC554" s="822"/>
    </row>
    <row r="555" spans="1:81" s="314" customFormat="1" ht="15" customHeight="1" x14ac:dyDescent="0.2">
      <c r="A555" s="823"/>
      <c r="B555" s="823"/>
      <c r="C555" s="823"/>
      <c r="D555" s="823"/>
      <c r="E555" s="823"/>
      <c r="F555" s="823"/>
      <c r="G555" s="823"/>
      <c r="H555" s="823"/>
      <c r="I555" s="823"/>
      <c r="J555" s="823"/>
      <c r="K555" s="823"/>
      <c r="L555" s="823"/>
      <c r="M555" s="823"/>
      <c r="N555" s="823"/>
      <c r="O555" s="823"/>
      <c r="P555" s="823"/>
      <c r="Q555" s="823"/>
      <c r="R555" s="823"/>
      <c r="S555" s="823"/>
      <c r="T555" s="823"/>
      <c r="U555" s="823"/>
      <c r="V555" s="823"/>
      <c r="W555" s="823"/>
      <c r="X555" s="347"/>
      <c r="Y555" s="347"/>
      <c r="Z555" s="347"/>
      <c r="AA555" s="347"/>
      <c r="AB555" s="347"/>
      <c r="AC555" s="347"/>
      <c r="AD555" s="347"/>
      <c r="AE555" s="347"/>
      <c r="AF555" s="347"/>
      <c r="AG555" s="347"/>
      <c r="AH555" s="347"/>
      <c r="AI555" s="347"/>
      <c r="AJ555" s="347"/>
      <c r="AK555" s="347"/>
      <c r="AL555" s="347"/>
      <c r="AM555" s="347"/>
      <c r="AN555" s="347"/>
      <c r="AO555" s="347"/>
      <c r="AP555" s="347"/>
      <c r="AQ555" s="347"/>
      <c r="AR555" s="347"/>
      <c r="AS555" s="347"/>
      <c r="AT555" s="347"/>
      <c r="AU555" s="347"/>
      <c r="AV555" s="347"/>
      <c r="AW555" s="347"/>
      <c r="AX555" s="347"/>
      <c r="AY555" s="390"/>
      <c r="AZ555" s="386"/>
      <c r="BA555" s="202"/>
      <c r="BB555" s="822"/>
      <c r="BC555" s="822"/>
      <c r="BD555" s="822"/>
      <c r="BE555" s="822"/>
      <c r="BF555" s="822"/>
      <c r="BG555" s="822"/>
      <c r="BH555" s="822"/>
      <c r="BI555" s="822"/>
      <c r="BJ555" s="822"/>
      <c r="BK555" s="822"/>
      <c r="BL555" s="822"/>
      <c r="BM555" s="822"/>
      <c r="BN555" s="822"/>
      <c r="BO555" s="822"/>
      <c r="BP555" s="822"/>
      <c r="BQ555" s="822"/>
      <c r="BR555" s="822"/>
      <c r="BS555" s="822"/>
      <c r="BT555" s="822"/>
      <c r="BU555" s="822"/>
      <c r="BV555" s="822"/>
      <c r="BW555" s="822"/>
      <c r="BX555" s="822"/>
      <c r="BY555" s="822"/>
      <c r="BZ555" s="822"/>
      <c r="CA555" s="822"/>
      <c r="CB555" s="822"/>
      <c r="CC555" s="822"/>
    </row>
    <row r="556" spans="1:81" s="314" customFormat="1" ht="15" customHeight="1" x14ac:dyDescent="0.2">
      <c r="A556" s="823"/>
      <c r="B556" s="823"/>
      <c r="C556" s="823"/>
      <c r="D556" s="823"/>
      <c r="E556" s="823"/>
      <c r="F556" s="823"/>
      <c r="G556" s="823"/>
      <c r="H556" s="823"/>
      <c r="I556" s="823"/>
      <c r="J556" s="823"/>
      <c r="K556" s="823"/>
      <c r="L556" s="823"/>
      <c r="M556" s="823"/>
      <c r="N556" s="823"/>
      <c r="O556" s="823"/>
      <c r="P556" s="823"/>
      <c r="Q556" s="823"/>
      <c r="R556" s="823"/>
      <c r="S556" s="823"/>
      <c r="T556" s="823"/>
      <c r="U556" s="823"/>
      <c r="V556" s="823"/>
      <c r="W556" s="823"/>
      <c r="X556" s="347"/>
      <c r="Y556" s="347"/>
      <c r="Z556" s="347"/>
      <c r="AA556" s="347"/>
      <c r="AB556" s="347"/>
      <c r="AC556" s="347"/>
      <c r="AD556" s="347"/>
      <c r="AE556" s="347"/>
      <c r="AF556" s="347"/>
      <c r="AG556" s="347"/>
      <c r="AH556" s="347"/>
      <c r="AI556" s="347"/>
      <c r="AJ556" s="347"/>
      <c r="AK556" s="347"/>
      <c r="AL556" s="347"/>
      <c r="AM556" s="347"/>
      <c r="AN556" s="347"/>
      <c r="AO556" s="347"/>
      <c r="AP556" s="347"/>
      <c r="AQ556" s="347"/>
      <c r="AR556" s="347"/>
      <c r="AS556" s="347"/>
      <c r="AT556" s="347"/>
      <c r="AU556" s="347"/>
      <c r="AV556" s="347"/>
      <c r="AW556" s="347"/>
      <c r="AX556" s="347"/>
      <c r="AY556" s="390"/>
      <c r="AZ556" s="386"/>
      <c r="BA556" s="202"/>
      <c r="BB556" s="822"/>
      <c r="BC556" s="822"/>
      <c r="BD556" s="822"/>
      <c r="BE556" s="822"/>
      <c r="BF556" s="822"/>
      <c r="BG556" s="822"/>
      <c r="BH556" s="822"/>
      <c r="BI556" s="822"/>
      <c r="BJ556" s="822"/>
      <c r="BK556" s="822"/>
      <c r="BL556" s="822"/>
      <c r="BM556" s="822"/>
      <c r="BN556" s="822"/>
      <c r="BO556" s="822"/>
      <c r="BP556" s="822"/>
      <c r="BQ556" s="822"/>
      <c r="BR556" s="822"/>
      <c r="BS556" s="822"/>
      <c r="BT556" s="822"/>
      <c r="BU556" s="822"/>
      <c r="BV556" s="822"/>
      <c r="BW556" s="822"/>
      <c r="BX556" s="822"/>
      <c r="BY556" s="822"/>
      <c r="BZ556" s="822"/>
      <c r="CA556" s="822"/>
      <c r="CB556" s="822"/>
      <c r="CC556" s="822"/>
    </row>
    <row r="557" spans="1:81" s="314" customFormat="1" ht="15" customHeight="1" x14ac:dyDescent="0.2">
      <c r="A557" s="823"/>
      <c r="B557" s="823"/>
      <c r="C557" s="823"/>
      <c r="D557" s="823"/>
      <c r="E557" s="823"/>
      <c r="F557" s="823"/>
      <c r="G557" s="823"/>
      <c r="H557" s="823"/>
      <c r="I557" s="823"/>
      <c r="J557" s="823"/>
      <c r="K557" s="823"/>
      <c r="L557" s="823"/>
      <c r="M557" s="823"/>
      <c r="N557" s="823"/>
      <c r="O557" s="823"/>
      <c r="P557" s="823"/>
      <c r="Q557" s="823"/>
      <c r="R557" s="823"/>
      <c r="S557" s="823"/>
      <c r="T557" s="823"/>
      <c r="U557" s="823"/>
      <c r="V557" s="823"/>
      <c r="W557" s="823"/>
      <c r="X557" s="347"/>
      <c r="Y557" s="347"/>
      <c r="Z557" s="347"/>
      <c r="AA557" s="347"/>
      <c r="AB557" s="347"/>
      <c r="AC557" s="347"/>
      <c r="AD557" s="347"/>
      <c r="AE557" s="347"/>
      <c r="AF557" s="347"/>
      <c r="AG557" s="347"/>
      <c r="AH557" s="347"/>
      <c r="AI557" s="347"/>
      <c r="AJ557" s="347"/>
      <c r="AK557" s="347"/>
      <c r="AL557" s="347"/>
      <c r="AM557" s="347"/>
      <c r="AN557" s="347"/>
      <c r="AO557" s="347"/>
      <c r="AP557" s="347"/>
      <c r="AQ557" s="347"/>
      <c r="AR557" s="347"/>
      <c r="AS557" s="347"/>
      <c r="AT557" s="347"/>
      <c r="AU557" s="347"/>
      <c r="AV557" s="347"/>
      <c r="AW557" s="347"/>
      <c r="AX557" s="347"/>
      <c r="AY557" s="390"/>
      <c r="AZ557" s="386"/>
      <c r="BA557" s="202"/>
      <c r="BB557" s="822"/>
      <c r="BC557" s="822"/>
      <c r="BD557" s="822"/>
      <c r="BE557" s="822"/>
      <c r="BF557" s="822"/>
      <c r="BG557" s="822"/>
      <c r="BH557" s="822"/>
      <c r="BI557" s="822"/>
      <c r="BJ557" s="822"/>
      <c r="BK557" s="822"/>
      <c r="BL557" s="822"/>
      <c r="BM557" s="822"/>
      <c r="BN557" s="822"/>
      <c r="BO557" s="822"/>
      <c r="BP557" s="822"/>
      <c r="BQ557" s="822"/>
      <c r="BR557" s="822"/>
      <c r="BS557" s="822"/>
      <c r="BT557" s="822"/>
      <c r="BU557" s="822"/>
      <c r="BV557" s="822"/>
      <c r="BW557" s="822"/>
      <c r="BX557" s="822"/>
      <c r="BY557" s="822"/>
      <c r="BZ557" s="822"/>
      <c r="CA557" s="822"/>
      <c r="CB557" s="822"/>
      <c r="CC557" s="822"/>
    </row>
    <row r="558" spans="1:81" s="314" customFormat="1" ht="15" customHeight="1" x14ac:dyDescent="0.2">
      <c r="A558" s="823"/>
      <c r="B558" s="823"/>
      <c r="C558" s="823"/>
      <c r="D558" s="823"/>
      <c r="E558" s="823"/>
      <c r="F558" s="823"/>
      <c r="G558" s="823"/>
      <c r="H558" s="823"/>
      <c r="I558" s="823"/>
      <c r="J558" s="823"/>
      <c r="K558" s="823"/>
      <c r="L558" s="823"/>
      <c r="M558" s="823"/>
      <c r="N558" s="823"/>
      <c r="O558" s="823"/>
      <c r="P558" s="823"/>
      <c r="Q558" s="823"/>
      <c r="R558" s="823"/>
      <c r="S558" s="823"/>
      <c r="T558" s="823"/>
      <c r="U558" s="823"/>
      <c r="V558" s="823"/>
      <c r="W558" s="823"/>
      <c r="X558" s="347"/>
      <c r="Y558" s="347"/>
      <c r="Z558" s="347"/>
      <c r="AA558" s="347"/>
      <c r="AB558" s="347"/>
      <c r="AC558" s="347"/>
      <c r="AD558" s="347"/>
      <c r="AE558" s="347"/>
      <c r="AF558" s="347"/>
      <c r="AG558" s="347"/>
      <c r="AH558" s="347"/>
      <c r="AI558" s="347"/>
      <c r="AJ558" s="347"/>
      <c r="AK558" s="347"/>
      <c r="AL558" s="347"/>
      <c r="AM558" s="347"/>
      <c r="AN558" s="347"/>
      <c r="AO558" s="347"/>
      <c r="AP558" s="347"/>
      <c r="AQ558" s="347"/>
      <c r="AR558" s="347"/>
      <c r="AS558" s="347"/>
      <c r="AT558" s="347"/>
      <c r="AU558" s="347"/>
      <c r="AV558" s="347"/>
      <c r="AW558" s="347"/>
      <c r="AX558" s="347"/>
      <c r="AY558" s="390"/>
      <c r="AZ558" s="386"/>
      <c r="BA558" s="202"/>
      <c r="BB558" s="822"/>
      <c r="BC558" s="822"/>
      <c r="BD558" s="822"/>
      <c r="BE558" s="822"/>
      <c r="BF558" s="822"/>
      <c r="BG558" s="822"/>
      <c r="BH558" s="822"/>
      <c r="BI558" s="822"/>
      <c r="BJ558" s="822"/>
      <c r="BK558" s="822"/>
      <c r="BL558" s="822"/>
      <c r="BM558" s="822"/>
      <c r="BN558" s="822"/>
      <c r="BO558" s="822"/>
      <c r="BP558" s="822"/>
      <c r="BQ558" s="822"/>
      <c r="BR558" s="822"/>
      <c r="BS558" s="822"/>
      <c r="BT558" s="822"/>
      <c r="BU558" s="822"/>
      <c r="BV558" s="822"/>
      <c r="BW558" s="822"/>
      <c r="BX558" s="822"/>
      <c r="BY558" s="822"/>
      <c r="BZ558" s="822"/>
      <c r="CA558" s="822"/>
      <c r="CB558" s="822"/>
      <c r="CC558" s="822"/>
    </row>
    <row r="559" spans="1:81" s="314" customFormat="1" ht="15" customHeight="1" x14ac:dyDescent="0.2">
      <c r="A559" s="823"/>
      <c r="B559" s="823"/>
      <c r="C559" s="823"/>
      <c r="D559" s="823"/>
      <c r="E559" s="823"/>
      <c r="F559" s="823"/>
      <c r="G559" s="823"/>
      <c r="H559" s="823"/>
      <c r="I559" s="823"/>
      <c r="J559" s="823"/>
      <c r="K559" s="823"/>
      <c r="L559" s="823"/>
      <c r="M559" s="823"/>
      <c r="N559" s="823"/>
      <c r="O559" s="823"/>
      <c r="P559" s="823"/>
      <c r="Q559" s="823"/>
      <c r="R559" s="823"/>
      <c r="S559" s="823"/>
      <c r="T559" s="823"/>
      <c r="U559" s="823"/>
      <c r="V559" s="823"/>
      <c r="W559" s="823"/>
      <c r="X559" s="347"/>
      <c r="Y559" s="347"/>
      <c r="Z559" s="347"/>
      <c r="AA559" s="347"/>
      <c r="AB559" s="347"/>
      <c r="AC559" s="347"/>
      <c r="AD559" s="347"/>
      <c r="AE559" s="347"/>
      <c r="AF559" s="347"/>
      <c r="AG559" s="347"/>
      <c r="AH559" s="347"/>
      <c r="AI559" s="347"/>
      <c r="AJ559" s="347"/>
      <c r="AK559" s="347"/>
      <c r="AL559" s="347"/>
      <c r="AM559" s="347"/>
      <c r="AN559" s="347"/>
      <c r="AO559" s="347"/>
      <c r="AP559" s="347"/>
      <c r="AQ559" s="347"/>
      <c r="AR559" s="347"/>
      <c r="AS559" s="347"/>
      <c r="AT559" s="347"/>
      <c r="AU559" s="347"/>
      <c r="AV559" s="347"/>
      <c r="AW559" s="347"/>
      <c r="AX559" s="347"/>
      <c r="AY559" s="390"/>
      <c r="AZ559" s="386"/>
      <c r="BA559" s="202"/>
      <c r="BB559" s="822"/>
      <c r="BC559" s="822"/>
      <c r="BD559" s="822"/>
      <c r="BE559" s="822"/>
      <c r="BF559" s="822"/>
      <c r="BG559" s="822"/>
      <c r="BH559" s="822"/>
      <c r="BI559" s="822"/>
      <c r="BJ559" s="822"/>
      <c r="BK559" s="822"/>
      <c r="BL559" s="822"/>
      <c r="BM559" s="822"/>
      <c r="BN559" s="822"/>
      <c r="BO559" s="822"/>
      <c r="BP559" s="822"/>
      <c r="BQ559" s="822"/>
      <c r="BR559" s="822"/>
      <c r="BS559" s="822"/>
      <c r="BT559" s="822"/>
      <c r="BU559" s="822"/>
      <c r="BV559" s="822"/>
      <c r="BW559" s="822"/>
      <c r="BX559" s="822"/>
      <c r="BY559" s="822"/>
      <c r="BZ559" s="822"/>
      <c r="CA559" s="822"/>
      <c r="CB559" s="822"/>
      <c r="CC559" s="822"/>
    </row>
    <row r="560" spans="1:81" s="314" customFormat="1" ht="15" customHeight="1" x14ac:dyDescent="0.2">
      <c r="A560" s="823"/>
      <c r="B560" s="823"/>
      <c r="C560" s="823"/>
      <c r="D560" s="823"/>
      <c r="E560" s="823"/>
      <c r="F560" s="823"/>
      <c r="G560" s="823"/>
      <c r="H560" s="823"/>
      <c r="I560" s="823"/>
      <c r="J560" s="823"/>
      <c r="K560" s="823"/>
      <c r="L560" s="823"/>
      <c r="M560" s="823"/>
      <c r="N560" s="823"/>
      <c r="O560" s="823"/>
      <c r="P560" s="823"/>
      <c r="Q560" s="823"/>
      <c r="R560" s="823"/>
      <c r="S560" s="823"/>
      <c r="T560" s="823"/>
      <c r="U560" s="823"/>
      <c r="V560" s="823"/>
      <c r="W560" s="823"/>
      <c r="X560" s="347"/>
      <c r="Y560" s="347"/>
      <c r="Z560" s="347"/>
      <c r="AA560" s="347"/>
      <c r="AB560" s="347"/>
      <c r="AC560" s="347"/>
      <c r="AD560" s="347"/>
      <c r="AE560" s="347"/>
      <c r="AF560" s="347"/>
      <c r="AG560" s="347"/>
      <c r="AH560" s="347"/>
      <c r="AI560" s="347"/>
      <c r="AJ560" s="347"/>
      <c r="AK560" s="347"/>
      <c r="AL560" s="347"/>
      <c r="AM560" s="347"/>
      <c r="AN560" s="347"/>
      <c r="AO560" s="347"/>
      <c r="AP560" s="347"/>
      <c r="AQ560" s="347"/>
      <c r="AR560" s="347"/>
      <c r="AS560" s="347"/>
      <c r="AT560" s="347"/>
      <c r="AU560" s="347"/>
      <c r="AV560" s="347"/>
      <c r="AW560" s="347"/>
      <c r="AX560" s="347"/>
      <c r="AY560" s="390"/>
      <c r="AZ560" s="386"/>
      <c r="BA560" s="202"/>
      <c r="BB560" s="822"/>
      <c r="BC560" s="822"/>
      <c r="BD560" s="822"/>
      <c r="BE560" s="822"/>
      <c r="BF560" s="822"/>
      <c r="BG560" s="822"/>
      <c r="BH560" s="822"/>
      <c r="BI560" s="822"/>
      <c r="BJ560" s="822"/>
      <c r="BK560" s="822"/>
      <c r="BL560" s="822"/>
      <c r="BM560" s="822"/>
      <c r="BN560" s="822"/>
      <c r="BO560" s="822"/>
      <c r="BP560" s="822"/>
      <c r="BQ560" s="822"/>
      <c r="BR560" s="822"/>
      <c r="BS560" s="822"/>
      <c r="BT560" s="822"/>
      <c r="BU560" s="822"/>
      <c r="BV560" s="822"/>
      <c r="BW560" s="822"/>
      <c r="BX560" s="822"/>
      <c r="BY560" s="822"/>
      <c r="BZ560" s="822"/>
      <c r="CA560" s="822"/>
      <c r="CB560" s="822"/>
      <c r="CC560" s="822"/>
    </row>
    <row r="561" spans="1:81" s="314" customFormat="1" ht="15" customHeight="1" x14ac:dyDescent="0.2">
      <c r="A561" s="823"/>
      <c r="B561" s="823"/>
      <c r="C561" s="823"/>
      <c r="D561" s="823"/>
      <c r="E561" s="823"/>
      <c r="F561" s="823"/>
      <c r="G561" s="823"/>
      <c r="H561" s="823"/>
      <c r="I561" s="823"/>
      <c r="J561" s="823"/>
      <c r="K561" s="823"/>
      <c r="L561" s="823"/>
      <c r="M561" s="823"/>
      <c r="N561" s="823"/>
      <c r="O561" s="823"/>
      <c r="P561" s="823"/>
      <c r="Q561" s="823"/>
      <c r="R561" s="823"/>
      <c r="S561" s="823"/>
      <c r="T561" s="823"/>
      <c r="U561" s="823"/>
      <c r="V561" s="823"/>
      <c r="W561" s="823"/>
      <c r="X561" s="347"/>
      <c r="Y561" s="347"/>
      <c r="Z561" s="347"/>
      <c r="AA561" s="347"/>
      <c r="AB561" s="347"/>
      <c r="AC561" s="347"/>
      <c r="AD561" s="347"/>
      <c r="AE561" s="347"/>
      <c r="AF561" s="347"/>
      <c r="AG561" s="347"/>
      <c r="AH561" s="347"/>
      <c r="AI561" s="347"/>
      <c r="AJ561" s="347"/>
      <c r="AK561" s="347"/>
      <c r="AL561" s="347"/>
      <c r="AM561" s="347"/>
      <c r="AN561" s="347"/>
      <c r="AO561" s="347"/>
      <c r="AP561" s="347"/>
      <c r="AQ561" s="347"/>
      <c r="AR561" s="347"/>
      <c r="AS561" s="347"/>
      <c r="AT561" s="347"/>
      <c r="AU561" s="347"/>
      <c r="AV561" s="347"/>
      <c r="AW561" s="347"/>
      <c r="AX561" s="347"/>
      <c r="AY561" s="390"/>
      <c r="AZ561" s="386"/>
      <c r="BA561" s="202"/>
      <c r="BB561" s="822"/>
      <c r="BC561" s="822"/>
      <c r="BD561" s="822"/>
      <c r="BE561" s="822"/>
      <c r="BF561" s="822"/>
      <c r="BG561" s="822"/>
      <c r="BH561" s="822"/>
      <c r="BI561" s="822"/>
      <c r="BJ561" s="822"/>
      <c r="BK561" s="822"/>
      <c r="BL561" s="822"/>
      <c r="BM561" s="822"/>
      <c r="BN561" s="822"/>
      <c r="BO561" s="822"/>
      <c r="BP561" s="822"/>
      <c r="BQ561" s="822"/>
      <c r="BR561" s="822"/>
      <c r="BS561" s="822"/>
      <c r="BT561" s="822"/>
      <c r="BU561" s="822"/>
      <c r="BV561" s="822"/>
      <c r="BW561" s="822"/>
      <c r="BX561" s="822"/>
      <c r="BY561" s="822"/>
      <c r="BZ561" s="822"/>
      <c r="CA561" s="822"/>
      <c r="CB561" s="822"/>
      <c r="CC561" s="822"/>
    </row>
    <row r="562" spans="1:81" s="314" customFormat="1" ht="15" customHeight="1" x14ac:dyDescent="0.2">
      <c r="A562" s="823"/>
      <c r="B562" s="823"/>
      <c r="C562" s="823"/>
      <c r="D562" s="823"/>
      <c r="E562" s="823"/>
      <c r="F562" s="823"/>
      <c r="G562" s="823"/>
      <c r="H562" s="823"/>
      <c r="I562" s="823"/>
      <c r="J562" s="823"/>
      <c r="K562" s="823"/>
      <c r="L562" s="823"/>
      <c r="M562" s="823"/>
      <c r="N562" s="823"/>
      <c r="O562" s="823"/>
      <c r="P562" s="823"/>
      <c r="Q562" s="823"/>
      <c r="R562" s="823"/>
      <c r="S562" s="823"/>
      <c r="T562" s="823"/>
      <c r="U562" s="823"/>
      <c r="V562" s="823"/>
      <c r="W562" s="823"/>
      <c r="X562" s="347"/>
      <c r="Y562" s="347"/>
      <c r="Z562" s="347"/>
      <c r="AA562" s="347"/>
      <c r="AB562" s="347"/>
      <c r="AC562" s="347"/>
      <c r="AD562" s="347"/>
      <c r="AE562" s="347"/>
      <c r="AF562" s="347"/>
      <c r="AG562" s="347"/>
      <c r="AH562" s="347"/>
      <c r="AI562" s="347"/>
      <c r="AJ562" s="347"/>
      <c r="AK562" s="347"/>
      <c r="AL562" s="347"/>
      <c r="AM562" s="347"/>
      <c r="AN562" s="347"/>
      <c r="AO562" s="347"/>
      <c r="AP562" s="347"/>
      <c r="AQ562" s="347"/>
      <c r="AR562" s="347"/>
      <c r="AS562" s="347"/>
      <c r="AT562" s="347"/>
      <c r="AU562" s="347"/>
      <c r="AV562" s="347"/>
      <c r="AW562" s="347"/>
      <c r="AX562" s="347"/>
      <c r="AY562" s="390"/>
      <c r="AZ562" s="386"/>
      <c r="BA562" s="202"/>
      <c r="BB562" s="822"/>
      <c r="BC562" s="822"/>
      <c r="BD562" s="822"/>
      <c r="BE562" s="822"/>
      <c r="BF562" s="822"/>
      <c r="BG562" s="822"/>
      <c r="BH562" s="822"/>
      <c r="BI562" s="822"/>
      <c r="BJ562" s="822"/>
      <c r="BK562" s="822"/>
      <c r="BL562" s="822"/>
      <c r="BM562" s="822"/>
      <c r="BN562" s="822"/>
      <c r="BO562" s="822"/>
      <c r="BP562" s="822"/>
      <c r="BQ562" s="822"/>
      <c r="BR562" s="822"/>
      <c r="BS562" s="822"/>
      <c r="BT562" s="822"/>
      <c r="BU562" s="822"/>
      <c r="BV562" s="822"/>
      <c r="BW562" s="822"/>
      <c r="BX562" s="822"/>
      <c r="BY562" s="822"/>
      <c r="BZ562" s="822"/>
      <c r="CA562" s="822"/>
      <c r="CB562" s="822"/>
      <c r="CC562" s="822"/>
    </row>
    <row r="563" spans="1:81" s="314" customFormat="1" ht="15" customHeight="1" x14ac:dyDescent="0.2">
      <c r="A563" s="823"/>
      <c r="B563" s="823"/>
      <c r="C563" s="823"/>
      <c r="D563" s="823"/>
      <c r="E563" s="823"/>
      <c r="F563" s="823"/>
      <c r="G563" s="823"/>
      <c r="H563" s="823"/>
      <c r="I563" s="823"/>
      <c r="J563" s="823"/>
      <c r="K563" s="823"/>
      <c r="L563" s="823"/>
      <c r="M563" s="823"/>
      <c r="N563" s="823"/>
      <c r="O563" s="823"/>
      <c r="P563" s="823"/>
      <c r="Q563" s="823"/>
      <c r="R563" s="823"/>
      <c r="S563" s="823"/>
      <c r="T563" s="823"/>
      <c r="U563" s="823"/>
      <c r="V563" s="823"/>
      <c r="W563" s="823"/>
      <c r="X563" s="347"/>
      <c r="Y563" s="347"/>
      <c r="Z563" s="347"/>
      <c r="AA563" s="347"/>
      <c r="AB563" s="347"/>
      <c r="AC563" s="347"/>
      <c r="AD563" s="347"/>
      <c r="AE563" s="347"/>
      <c r="AF563" s="347"/>
      <c r="AG563" s="347"/>
      <c r="AH563" s="347"/>
      <c r="AI563" s="347"/>
      <c r="AJ563" s="347"/>
      <c r="AK563" s="347"/>
      <c r="AL563" s="347"/>
      <c r="AM563" s="347"/>
      <c r="AN563" s="347"/>
      <c r="AO563" s="347"/>
      <c r="AP563" s="347"/>
      <c r="AQ563" s="347"/>
      <c r="AR563" s="347"/>
      <c r="AS563" s="347"/>
      <c r="AT563" s="347"/>
      <c r="AU563" s="347"/>
      <c r="AV563" s="347"/>
      <c r="AW563" s="347"/>
      <c r="AX563" s="347"/>
      <c r="AY563" s="390"/>
      <c r="AZ563" s="386"/>
      <c r="BA563" s="202"/>
      <c r="BB563" s="822"/>
      <c r="BC563" s="822"/>
      <c r="BD563" s="822"/>
      <c r="BE563" s="822"/>
      <c r="BF563" s="822"/>
      <c r="BG563" s="822"/>
      <c r="BH563" s="822"/>
      <c r="BI563" s="822"/>
      <c r="BJ563" s="822"/>
      <c r="BK563" s="822"/>
      <c r="BL563" s="822"/>
      <c r="BM563" s="822"/>
      <c r="BN563" s="822"/>
      <c r="BO563" s="822"/>
      <c r="BP563" s="822"/>
      <c r="BQ563" s="822"/>
      <c r="BR563" s="822"/>
      <c r="BS563" s="822"/>
      <c r="BT563" s="822"/>
      <c r="BU563" s="822"/>
      <c r="BV563" s="822"/>
      <c r="BW563" s="822"/>
      <c r="BX563" s="822"/>
      <c r="BY563" s="822"/>
      <c r="BZ563" s="822"/>
      <c r="CA563" s="822"/>
      <c r="CB563" s="822"/>
      <c r="CC563" s="822"/>
    </row>
    <row r="564" spans="1:81" s="314" customFormat="1" ht="15" customHeight="1" x14ac:dyDescent="0.2">
      <c r="A564" s="823"/>
      <c r="B564" s="823"/>
      <c r="C564" s="823"/>
      <c r="D564" s="823"/>
      <c r="E564" s="823"/>
      <c r="F564" s="823"/>
      <c r="G564" s="823"/>
      <c r="H564" s="823"/>
      <c r="I564" s="823"/>
      <c r="J564" s="823"/>
      <c r="K564" s="823"/>
      <c r="L564" s="823"/>
      <c r="M564" s="823"/>
      <c r="N564" s="823"/>
      <c r="O564" s="823"/>
      <c r="P564" s="823"/>
      <c r="Q564" s="823"/>
      <c r="R564" s="823"/>
      <c r="S564" s="823"/>
      <c r="T564" s="823"/>
      <c r="U564" s="823"/>
      <c r="V564" s="823"/>
      <c r="W564" s="823"/>
      <c r="X564" s="347"/>
      <c r="Y564" s="347"/>
      <c r="Z564" s="347"/>
      <c r="AA564" s="347"/>
      <c r="AB564" s="347"/>
      <c r="AC564" s="347"/>
      <c r="AD564" s="347"/>
      <c r="AE564" s="347"/>
      <c r="AF564" s="347"/>
      <c r="AG564" s="347"/>
      <c r="AH564" s="347"/>
      <c r="AI564" s="347"/>
      <c r="AJ564" s="347"/>
      <c r="AK564" s="347"/>
      <c r="AL564" s="347"/>
      <c r="AM564" s="347"/>
      <c r="AN564" s="347"/>
      <c r="AO564" s="347"/>
      <c r="AP564" s="347"/>
      <c r="AQ564" s="347"/>
      <c r="AR564" s="347"/>
      <c r="AS564" s="347"/>
      <c r="AT564" s="347"/>
      <c r="AU564" s="347"/>
      <c r="AV564" s="347"/>
      <c r="AW564" s="347"/>
      <c r="AX564" s="347"/>
      <c r="AY564" s="390"/>
      <c r="AZ564" s="386"/>
      <c r="BA564" s="202"/>
      <c r="BB564" s="822"/>
      <c r="BC564" s="822"/>
      <c r="BD564" s="822"/>
      <c r="BE564" s="822"/>
      <c r="BF564" s="822"/>
      <c r="BG564" s="822"/>
      <c r="BH564" s="822"/>
      <c r="BI564" s="822"/>
      <c r="BJ564" s="822"/>
      <c r="BK564" s="822"/>
      <c r="BL564" s="822"/>
      <c r="BM564" s="822"/>
      <c r="BN564" s="822"/>
      <c r="BO564" s="822"/>
      <c r="BP564" s="822"/>
      <c r="BQ564" s="822"/>
      <c r="BR564" s="822"/>
      <c r="BS564" s="822"/>
      <c r="BT564" s="822"/>
      <c r="BU564" s="822"/>
      <c r="BV564" s="822"/>
      <c r="BW564" s="822"/>
      <c r="BX564" s="822"/>
      <c r="BY564" s="822"/>
      <c r="BZ564" s="822"/>
      <c r="CA564" s="822"/>
      <c r="CB564" s="822"/>
      <c r="CC564" s="822"/>
    </row>
    <row r="565" spans="1:81" s="314" customFormat="1" ht="15" customHeight="1" x14ac:dyDescent="0.2">
      <c r="A565" s="823"/>
      <c r="B565" s="823"/>
      <c r="C565" s="823"/>
      <c r="D565" s="823"/>
      <c r="E565" s="823"/>
      <c r="F565" s="823"/>
      <c r="G565" s="823"/>
      <c r="H565" s="823"/>
      <c r="I565" s="823"/>
      <c r="J565" s="823"/>
      <c r="K565" s="823"/>
      <c r="L565" s="823"/>
      <c r="M565" s="823"/>
      <c r="N565" s="823"/>
      <c r="O565" s="823"/>
      <c r="P565" s="823"/>
      <c r="Q565" s="823"/>
      <c r="R565" s="823"/>
      <c r="S565" s="823"/>
      <c r="T565" s="823"/>
      <c r="U565" s="823"/>
      <c r="V565" s="823"/>
      <c r="W565" s="823"/>
      <c r="X565" s="347"/>
      <c r="Y565" s="347"/>
      <c r="Z565" s="347"/>
      <c r="AA565" s="347"/>
      <c r="AB565" s="347"/>
      <c r="AC565" s="347"/>
      <c r="AD565" s="347"/>
      <c r="AE565" s="347"/>
      <c r="AF565" s="347"/>
      <c r="AG565" s="347"/>
      <c r="AH565" s="347"/>
      <c r="AI565" s="347"/>
      <c r="AJ565" s="347"/>
      <c r="AK565" s="347"/>
      <c r="AL565" s="347"/>
      <c r="AM565" s="347"/>
      <c r="AN565" s="347"/>
      <c r="AO565" s="347"/>
      <c r="AP565" s="347"/>
      <c r="AQ565" s="347"/>
      <c r="AR565" s="347"/>
      <c r="AS565" s="347"/>
      <c r="AT565" s="347"/>
      <c r="AU565" s="347"/>
      <c r="AV565" s="347"/>
      <c r="AW565" s="347"/>
      <c r="AX565" s="347"/>
      <c r="AY565" s="390"/>
      <c r="AZ565" s="386"/>
      <c r="BA565" s="202"/>
      <c r="BB565" s="822"/>
      <c r="BC565" s="822"/>
      <c r="BD565" s="822"/>
      <c r="BE565" s="822"/>
      <c r="BF565" s="822"/>
      <c r="BG565" s="822"/>
      <c r="BH565" s="822"/>
      <c r="BI565" s="822"/>
      <c r="BJ565" s="822"/>
      <c r="BK565" s="822"/>
      <c r="BL565" s="822"/>
      <c r="BM565" s="822"/>
      <c r="BN565" s="822"/>
      <c r="BO565" s="822"/>
      <c r="BP565" s="822"/>
      <c r="BQ565" s="822"/>
      <c r="BR565" s="822"/>
      <c r="BS565" s="822"/>
      <c r="BT565" s="822"/>
      <c r="BU565" s="822"/>
      <c r="BV565" s="822"/>
      <c r="BW565" s="822"/>
      <c r="BX565" s="822"/>
      <c r="BY565" s="822"/>
      <c r="BZ565" s="822"/>
      <c r="CA565" s="822"/>
      <c r="CB565" s="822"/>
      <c r="CC565" s="822"/>
    </row>
    <row r="566" spans="1:81" s="314" customFormat="1" ht="15" customHeight="1" x14ac:dyDescent="0.2">
      <c r="A566" s="823"/>
      <c r="B566" s="823"/>
      <c r="C566" s="823"/>
      <c r="D566" s="823"/>
      <c r="E566" s="823"/>
      <c r="F566" s="823"/>
      <c r="G566" s="823"/>
      <c r="H566" s="823"/>
      <c r="I566" s="823"/>
      <c r="J566" s="823"/>
      <c r="K566" s="823"/>
      <c r="L566" s="823"/>
      <c r="M566" s="823"/>
      <c r="N566" s="823"/>
      <c r="O566" s="823"/>
      <c r="P566" s="823"/>
      <c r="Q566" s="823"/>
      <c r="R566" s="823"/>
      <c r="S566" s="823"/>
      <c r="T566" s="823"/>
      <c r="U566" s="823"/>
      <c r="V566" s="823"/>
      <c r="W566" s="823"/>
      <c r="X566" s="347"/>
      <c r="Y566" s="347"/>
      <c r="Z566" s="347"/>
      <c r="AA566" s="347"/>
      <c r="AB566" s="347"/>
      <c r="AC566" s="347"/>
      <c r="AD566" s="347"/>
      <c r="AE566" s="347"/>
      <c r="AF566" s="347"/>
      <c r="AG566" s="347"/>
      <c r="AH566" s="347"/>
      <c r="AI566" s="347"/>
      <c r="AJ566" s="347"/>
      <c r="AK566" s="347"/>
      <c r="AL566" s="347"/>
      <c r="AM566" s="347"/>
      <c r="AN566" s="347"/>
      <c r="AO566" s="347"/>
      <c r="AP566" s="347"/>
      <c r="AQ566" s="347"/>
      <c r="AR566" s="347"/>
      <c r="AS566" s="347"/>
      <c r="AT566" s="347"/>
      <c r="AU566" s="347"/>
      <c r="AV566" s="347"/>
      <c r="AW566" s="347"/>
      <c r="AX566" s="347"/>
      <c r="AY566" s="390"/>
      <c r="AZ566" s="386"/>
      <c r="BA566" s="202"/>
      <c r="BB566" s="822"/>
      <c r="BC566" s="822"/>
      <c r="BD566" s="822"/>
      <c r="BE566" s="822"/>
      <c r="BF566" s="822"/>
      <c r="BG566" s="822"/>
      <c r="BH566" s="822"/>
      <c r="BI566" s="822"/>
      <c r="BJ566" s="822"/>
      <c r="BK566" s="822"/>
      <c r="BL566" s="822"/>
      <c r="BM566" s="822"/>
      <c r="BN566" s="822"/>
      <c r="BO566" s="822"/>
      <c r="BP566" s="822"/>
      <c r="BQ566" s="822"/>
      <c r="BR566" s="822"/>
      <c r="BS566" s="822"/>
      <c r="BT566" s="822"/>
      <c r="BU566" s="822"/>
      <c r="BV566" s="822"/>
      <c r="BW566" s="822"/>
      <c r="BX566" s="822"/>
      <c r="BY566" s="822"/>
      <c r="BZ566" s="822"/>
      <c r="CA566" s="822"/>
      <c r="CB566" s="822"/>
      <c r="CC566" s="822"/>
    </row>
    <row r="567" spans="1:81" s="314" customFormat="1" ht="15" customHeight="1" x14ac:dyDescent="0.2">
      <c r="A567" s="823"/>
      <c r="B567" s="823"/>
      <c r="C567" s="823"/>
      <c r="D567" s="823"/>
      <c r="E567" s="823"/>
      <c r="F567" s="823"/>
      <c r="G567" s="823"/>
      <c r="H567" s="823"/>
      <c r="I567" s="823"/>
      <c r="J567" s="823"/>
      <c r="K567" s="823"/>
      <c r="L567" s="823"/>
      <c r="M567" s="823"/>
      <c r="N567" s="823"/>
      <c r="O567" s="823"/>
      <c r="P567" s="823"/>
      <c r="Q567" s="823"/>
      <c r="R567" s="823"/>
      <c r="S567" s="823"/>
      <c r="T567" s="823"/>
      <c r="U567" s="823"/>
      <c r="V567" s="823"/>
      <c r="W567" s="823"/>
      <c r="X567" s="347"/>
      <c r="Y567" s="347"/>
      <c r="Z567" s="347"/>
      <c r="AA567" s="347"/>
      <c r="AB567" s="347"/>
      <c r="AC567" s="347"/>
      <c r="AD567" s="347"/>
      <c r="AE567" s="347"/>
      <c r="AF567" s="347"/>
      <c r="AG567" s="347"/>
      <c r="AH567" s="347"/>
      <c r="AI567" s="347"/>
      <c r="AJ567" s="347"/>
      <c r="AK567" s="347"/>
      <c r="AL567" s="347"/>
      <c r="AM567" s="347"/>
      <c r="AN567" s="347"/>
      <c r="AO567" s="347"/>
      <c r="AP567" s="347"/>
      <c r="AQ567" s="347"/>
      <c r="AR567" s="347"/>
      <c r="AS567" s="347"/>
      <c r="AT567" s="347"/>
      <c r="AU567" s="347"/>
      <c r="AV567" s="347"/>
      <c r="AW567" s="347"/>
      <c r="AX567" s="347"/>
      <c r="AY567" s="390"/>
      <c r="AZ567" s="386"/>
      <c r="BA567" s="202"/>
      <c r="BB567" s="822"/>
      <c r="BC567" s="822"/>
      <c r="BD567" s="822"/>
      <c r="BE567" s="822"/>
      <c r="BF567" s="822"/>
      <c r="BG567" s="822"/>
      <c r="BH567" s="822"/>
      <c r="BI567" s="822"/>
      <c r="BJ567" s="822"/>
      <c r="BK567" s="822"/>
      <c r="BL567" s="822"/>
      <c r="BM567" s="822"/>
      <c r="BN567" s="822"/>
      <c r="BO567" s="822"/>
      <c r="BP567" s="822"/>
      <c r="BQ567" s="822"/>
      <c r="BR567" s="822"/>
      <c r="BS567" s="822"/>
      <c r="BT567" s="822"/>
      <c r="BU567" s="822"/>
      <c r="BV567" s="822"/>
      <c r="BW567" s="822"/>
      <c r="BX567" s="822"/>
      <c r="BY567" s="822"/>
      <c r="BZ567" s="822"/>
      <c r="CA567" s="822"/>
      <c r="CB567" s="822"/>
      <c r="CC567" s="822"/>
    </row>
    <row r="568" spans="1:81" s="314" customFormat="1" ht="15" customHeight="1" x14ac:dyDescent="0.2">
      <c r="A568" s="823"/>
      <c r="B568" s="823"/>
      <c r="C568" s="823"/>
      <c r="D568" s="823"/>
      <c r="E568" s="823"/>
      <c r="F568" s="823"/>
      <c r="G568" s="823"/>
      <c r="H568" s="823"/>
      <c r="I568" s="823"/>
      <c r="J568" s="823"/>
      <c r="K568" s="823"/>
      <c r="L568" s="823"/>
      <c r="M568" s="823"/>
      <c r="N568" s="823"/>
      <c r="O568" s="823"/>
      <c r="P568" s="823"/>
      <c r="Q568" s="823"/>
      <c r="R568" s="823"/>
      <c r="S568" s="823"/>
      <c r="T568" s="823"/>
      <c r="U568" s="823"/>
      <c r="V568" s="823"/>
      <c r="W568" s="823"/>
      <c r="X568" s="347"/>
      <c r="Y568" s="347"/>
      <c r="Z568" s="347"/>
      <c r="AA568" s="347"/>
      <c r="AB568" s="347"/>
      <c r="AC568" s="347"/>
      <c r="AD568" s="347"/>
      <c r="AE568" s="347"/>
      <c r="AF568" s="347"/>
      <c r="AG568" s="347"/>
      <c r="AH568" s="347"/>
      <c r="AI568" s="347"/>
      <c r="AJ568" s="347"/>
      <c r="AK568" s="347"/>
      <c r="AL568" s="347"/>
      <c r="AM568" s="347"/>
      <c r="AN568" s="347"/>
      <c r="AO568" s="347"/>
      <c r="AP568" s="347"/>
      <c r="AQ568" s="347"/>
      <c r="AR568" s="347"/>
      <c r="AS568" s="347"/>
      <c r="AT568" s="347"/>
      <c r="AU568" s="347"/>
      <c r="AV568" s="347"/>
      <c r="AW568" s="347"/>
      <c r="AX568" s="347"/>
      <c r="AY568" s="390"/>
      <c r="AZ568" s="386"/>
      <c r="BA568" s="202"/>
      <c r="BB568" s="822"/>
      <c r="BC568" s="822"/>
      <c r="BD568" s="822"/>
      <c r="BE568" s="822"/>
      <c r="BF568" s="822"/>
      <c r="BG568" s="822"/>
      <c r="BH568" s="822"/>
      <c r="BI568" s="822"/>
      <c r="BJ568" s="822"/>
      <c r="BK568" s="822"/>
      <c r="BL568" s="822"/>
      <c r="BM568" s="822"/>
      <c r="BN568" s="822"/>
      <c r="BO568" s="822"/>
      <c r="BP568" s="822"/>
      <c r="BQ568" s="822"/>
      <c r="BR568" s="822"/>
      <c r="BS568" s="822"/>
      <c r="BT568" s="822"/>
      <c r="BU568" s="822"/>
      <c r="BV568" s="822"/>
      <c r="BW568" s="822"/>
      <c r="BX568" s="822"/>
      <c r="BY568" s="822"/>
      <c r="BZ568" s="822"/>
      <c r="CA568" s="822"/>
      <c r="CB568" s="822"/>
      <c r="CC568" s="822"/>
    </row>
    <row r="569" spans="1:81" s="314" customFormat="1" ht="15" customHeight="1" x14ac:dyDescent="0.2">
      <c r="A569" s="823"/>
      <c r="B569" s="823"/>
      <c r="C569" s="823"/>
      <c r="D569" s="823"/>
      <c r="E569" s="823"/>
      <c r="F569" s="823"/>
      <c r="G569" s="823"/>
      <c r="H569" s="823"/>
      <c r="I569" s="823"/>
      <c r="J569" s="823"/>
      <c r="K569" s="823"/>
      <c r="L569" s="823"/>
      <c r="M569" s="823"/>
      <c r="N569" s="823"/>
      <c r="O569" s="823"/>
      <c r="P569" s="823"/>
      <c r="Q569" s="823"/>
      <c r="R569" s="823"/>
      <c r="S569" s="823"/>
      <c r="T569" s="823"/>
      <c r="U569" s="823"/>
      <c r="V569" s="823"/>
      <c r="W569" s="823"/>
      <c r="X569" s="347"/>
      <c r="Y569" s="347"/>
      <c r="Z569" s="347"/>
      <c r="AA569" s="347"/>
      <c r="AB569" s="347"/>
      <c r="AC569" s="347"/>
      <c r="AD569" s="347"/>
      <c r="AE569" s="347"/>
      <c r="AF569" s="347"/>
      <c r="AG569" s="347"/>
      <c r="AH569" s="347"/>
      <c r="AI569" s="347"/>
      <c r="AJ569" s="347"/>
      <c r="AK569" s="347"/>
      <c r="AL569" s="347"/>
      <c r="AM569" s="347"/>
      <c r="AN569" s="347"/>
      <c r="AO569" s="347"/>
      <c r="AP569" s="347"/>
      <c r="AQ569" s="347"/>
      <c r="AR569" s="347"/>
      <c r="AS569" s="347"/>
      <c r="AT569" s="347"/>
      <c r="AU569" s="347"/>
      <c r="AV569" s="347"/>
      <c r="AW569" s="347"/>
      <c r="AX569" s="347"/>
      <c r="AY569" s="390"/>
      <c r="AZ569" s="386"/>
      <c r="BA569" s="202"/>
      <c r="BB569" s="822"/>
      <c r="BC569" s="822"/>
      <c r="BD569" s="822"/>
      <c r="BE569" s="822"/>
      <c r="BF569" s="822"/>
      <c r="BG569" s="822"/>
      <c r="BH569" s="822"/>
      <c r="BI569" s="822"/>
      <c r="BJ569" s="822"/>
      <c r="BK569" s="822"/>
      <c r="BL569" s="822"/>
      <c r="BM569" s="822"/>
      <c r="BN569" s="822"/>
      <c r="BO569" s="822"/>
      <c r="BP569" s="822"/>
      <c r="BQ569" s="822"/>
      <c r="BR569" s="822"/>
      <c r="BS569" s="822"/>
      <c r="BT569" s="822"/>
      <c r="BU569" s="822"/>
      <c r="BV569" s="822"/>
      <c r="BW569" s="822"/>
      <c r="BX569" s="822"/>
      <c r="BY569" s="822"/>
      <c r="BZ569" s="822"/>
      <c r="CA569" s="822"/>
      <c r="CB569" s="822"/>
      <c r="CC569" s="822"/>
    </row>
    <row r="570" spans="1:81" s="314" customFormat="1" ht="15" customHeight="1" x14ac:dyDescent="0.2">
      <c r="A570" s="823"/>
      <c r="B570" s="823"/>
      <c r="C570" s="823"/>
      <c r="D570" s="823"/>
      <c r="E570" s="823"/>
      <c r="F570" s="823"/>
      <c r="G570" s="823"/>
      <c r="H570" s="823"/>
      <c r="I570" s="823"/>
      <c r="J570" s="823"/>
      <c r="K570" s="823"/>
      <c r="L570" s="823"/>
      <c r="M570" s="823"/>
      <c r="N570" s="823"/>
      <c r="O570" s="823"/>
      <c r="P570" s="823"/>
      <c r="Q570" s="823"/>
      <c r="R570" s="823"/>
      <c r="S570" s="823"/>
      <c r="T570" s="823"/>
      <c r="U570" s="823"/>
      <c r="V570" s="823"/>
      <c r="W570" s="823"/>
      <c r="X570" s="347"/>
      <c r="Y570" s="347"/>
      <c r="Z570" s="347"/>
      <c r="AA570" s="347"/>
      <c r="AB570" s="347"/>
      <c r="AC570" s="347"/>
      <c r="AD570" s="347"/>
      <c r="AE570" s="347"/>
      <c r="AF570" s="347"/>
      <c r="AG570" s="347"/>
      <c r="AH570" s="347"/>
      <c r="AI570" s="347"/>
      <c r="AJ570" s="347"/>
      <c r="AK570" s="347"/>
      <c r="AL570" s="347"/>
      <c r="AM570" s="347"/>
      <c r="AN570" s="347"/>
      <c r="AO570" s="347"/>
      <c r="AP570" s="347"/>
      <c r="AQ570" s="347"/>
      <c r="AR570" s="347"/>
      <c r="AS570" s="347"/>
      <c r="AT570" s="347"/>
      <c r="AU570" s="347"/>
      <c r="AV570" s="347"/>
      <c r="AW570" s="347"/>
      <c r="AX570" s="347"/>
      <c r="AY570" s="390"/>
      <c r="AZ570" s="386"/>
      <c r="BA570" s="202"/>
      <c r="BB570" s="822"/>
      <c r="BC570" s="822"/>
      <c r="BD570" s="822"/>
      <c r="BE570" s="822"/>
      <c r="BF570" s="822"/>
      <c r="BG570" s="822"/>
      <c r="BH570" s="822"/>
      <c r="BI570" s="822"/>
      <c r="BJ570" s="822"/>
      <c r="BK570" s="822"/>
      <c r="BL570" s="822"/>
      <c r="BM570" s="822"/>
      <c r="BN570" s="822"/>
      <c r="BO570" s="822"/>
      <c r="BP570" s="822"/>
      <c r="BQ570" s="822"/>
      <c r="BR570" s="822"/>
      <c r="BS570" s="822"/>
      <c r="BT570" s="822"/>
      <c r="BU570" s="822"/>
      <c r="BV570" s="822"/>
      <c r="BW570" s="822"/>
      <c r="BX570" s="822"/>
      <c r="BY570" s="822"/>
      <c r="BZ570" s="822"/>
      <c r="CA570" s="822"/>
      <c r="CB570" s="822"/>
      <c r="CC570" s="822"/>
    </row>
    <row r="571" spans="1:81" s="314" customFormat="1" ht="15" customHeight="1" x14ac:dyDescent="0.2">
      <c r="A571" s="823"/>
      <c r="B571" s="823"/>
      <c r="C571" s="823"/>
      <c r="D571" s="823"/>
      <c r="E571" s="823"/>
      <c r="F571" s="823"/>
      <c r="G571" s="823"/>
      <c r="H571" s="823"/>
      <c r="I571" s="823"/>
      <c r="J571" s="823"/>
      <c r="K571" s="823"/>
      <c r="L571" s="823"/>
      <c r="M571" s="823"/>
      <c r="N571" s="823"/>
      <c r="O571" s="823"/>
      <c r="P571" s="823"/>
      <c r="Q571" s="823"/>
      <c r="R571" s="823"/>
      <c r="S571" s="823"/>
      <c r="T571" s="823"/>
      <c r="U571" s="823"/>
      <c r="V571" s="823"/>
      <c r="W571" s="823"/>
      <c r="X571" s="347"/>
      <c r="Y571" s="347"/>
      <c r="Z571" s="347"/>
      <c r="AA571" s="347"/>
      <c r="AB571" s="347"/>
      <c r="AC571" s="347"/>
      <c r="AD571" s="347"/>
      <c r="AE571" s="347"/>
      <c r="AF571" s="347"/>
      <c r="AG571" s="347"/>
      <c r="AH571" s="347"/>
      <c r="AI571" s="347"/>
      <c r="AJ571" s="347"/>
      <c r="AK571" s="347"/>
      <c r="AL571" s="347"/>
      <c r="AM571" s="347"/>
      <c r="AN571" s="347"/>
      <c r="AO571" s="347"/>
      <c r="AP571" s="347"/>
      <c r="AQ571" s="347"/>
      <c r="AR571" s="347"/>
      <c r="AS571" s="347"/>
      <c r="AT571" s="347"/>
      <c r="AU571" s="347"/>
      <c r="AV571" s="347"/>
      <c r="AW571" s="347"/>
      <c r="AX571" s="347"/>
      <c r="AY571" s="390"/>
      <c r="AZ571" s="386"/>
      <c r="BA571" s="202"/>
      <c r="BB571" s="822"/>
      <c r="BC571" s="822"/>
      <c r="BD571" s="822"/>
      <c r="BE571" s="822"/>
      <c r="BF571" s="822"/>
      <c r="BG571" s="822"/>
      <c r="BH571" s="822"/>
      <c r="BI571" s="822"/>
      <c r="BJ571" s="822"/>
      <c r="BK571" s="822"/>
      <c r="BL571" s="822"/>
      <c r="BM571" s="822"/>
      <c r="BN571" s="822"/>
      <c r="BO571" s="822"/>
      <c r="BP571" s="822"/>
      <c r="BQ571" s="822"/>
      <c r="BR571" s="822"/>
      <c r="BS571" s="822"/>
      <c r="BT571" s="822"/>
      <c r="BU571" s="822"/>
      <c r="BV571" s="822"/>
      <c r="BW571" s="822"/>
      <c r="BX571" s="822"/>
      <c r="BY571" s="822"/>
      <c r="BZ571" s="822"/>
      <c r="CA571" s="822"/>
      <c r="CB571" s="822"/>
      <c r="CC571" s="822"/>
    </row>
    <row r="572" spans="1:81" s="314" customFormat="1" ht="15" customHeight="1" x14ac:dyDescent="0.2">
      <c r="A572" s="823"/>
      <c r="B572" s="823"/>
      <c r="C572" s="823"/>
      <c r="D572" s="823"/>
      <c r="E572" s="823"/>
      <c r="F572" s="823"/>
      <c r="G572" s="823"/>
      <c r="H572" s="823"/>
      <c r="I572" s="823"/>
      <c r="J572" s="823"/>
      <c r="K572" s="823"/>
      <c r="L572" s="823"/>
      <c r="M572" s="823"/>
      <c r="N572" s="823"/>
      <c r="O572" s="823"/>
      <c r="P572" s="823"/>
      <c r="Q572" s="823"/>
      <c r="R572" s="823"/>
      <c r="S572" s="823"/>
      <c r="T572" s="823"/>
      <c r="U572" s="823"/>
      <c r="V572" s="823"/>
      <c r="W572" s="823"/>
      <c r="X572" s="347"/>
      <c r="Y572" s="347"/>
      <c r="Z572" s="347"/>
      <c r="AA572" s="347"/>
      <c r="AB572" s="347"/>
      <c r="AC572" s="347"/>
      <c r="AD572" s="347"/>
      <c r="AE572" s="347"/>
      <c r="AF572" s="347"/>
      <c r="AG572" s="347"/>
      <c r="AH572" s="347"/>
      <c r="AI572" s="347"/>
      <c r="AJ572" s="347"/>
      <c r="AK572" s="347"/>
      <c r="AL572" s="347"/>
      <c r="AM572" s="347"/>
      <c r="AN572" s="347"/>
      <c r="AO572" s="347"/>
      <c r="AP572" s="347"/>
      <c r="AQ572" s="347"/>
      <c r="AR572" s="347"/>
      <c r="AS572" s="347"/>
      <c r="AT572" s="347"/>
      <c r="AU572" s="347"/>
      <c r="AV572" s="347"/>
      <c r="AW572" s="347"/>
      <c r="AX572" s="347"/>
      <c r="AY572" s="390"/>
      <c r="AZ572" s="386"/>
      <c r="BA572" s="202"/>
      <c r="BB572" s="822"/>
      <c r="BC572" s="822"/>
      <c r="BD572" s="822"/>
      <c r="BE572" s="822"/>
      <c r="BF572" s="822"/>
      <c r="BG572" s="822"/>
      <c r="BH572" s="822"/>
      <c r="BI572" s="822"/>
      <c r="BJ572" s="822"/>
      <c r="BK572" s="822"/>
      <c r="BL572" s="822"/>
      <c r="BM572" s="822"/>
      <c r="BN572" s="822"/>
      <c r="BO572" s="822"/>
      <c r="BP572" s="822"/>
      <c r="BQ572" s="822"/>
      <c r="BR572" s="822"/>
      <c r="BS572" s="822"/>
      <c r="BT572" s="822"/>
      <c r="BU572" s="822"/>
      <c r="BV572" s="822"/>
      <c r="BW572" s="822"/>
      <c r="BX572" s="822"/>
      <c r="BY572" s="822"/>
      <c r="BZ572" s="822"/>
      <c r="CA572" s="822"/>
      <c r="CB572" s="822"/>
      <c r="CC572" s="822"/>
    </row>
    <row r="573" spans="1:81" s="314" customFormat="1" ht="15" customHeight="1" x14ac:dyDescent="0.2">
      <c r="A573" s="823"/>
      <c r="B573" s="823"/>
      <c r="C573" s="823"/>
      <c r="D573" s="823"/>
      <c r="E573" s="823"/>
      <c r="F573" s="823"/>
      <c r="G573" s="823"/>
      <c r="H573" s="823"/>
      <c r="I573" s="823"/>
      <c r="J573" s="823"/>
      <c r="K573" s="823"/>
      <c r="L573" s="823"/>
      <c r="M573" s="823"/>
      <c r="N573" s="823"/>
      <c r="O573" s="823"/>
      <c r="P573" s="823"/>
      <c r="Q573" s="823"/>
      <c r="R573" s="823"/>
      <c r="S573" s="823"/>
      <c r="T573" s="823"/>
      <c r="U573" s="823"/>
      <c r="V573" s="823"/>
      <c r="W573" s="823"/>
      <c r="X573" s="347"/>
      <c r="Y573" s="347"/>
      <c r="Z573" s="347"/>
      <c r="AA573" s="347"/>
      <c r="AB573" s="347"/>
      <c r="AC573" s="347"/>
      <c r="AD573" s="347"/>
      <c r="AE573" s="347"/>
      <c r="AF573" s="347"/>
      <c r="AG573" s="347"/>
      <c r="AH573" s="347"/>
      <c r="AI573" s="347"/>
      <c r="AJ573" s="347"/>
      <c r="AK573" s="347"/>
      <c r="AL573" s="347"/>
      <c r="AM573" s="347"/>
      <c r="AN573" s="347"/>
      <c r="AO573" s="347"/>
      <c r="AP573" s="347"/>
      <c r="AQ573" s="347"/>
      <c r="AR573" s="347"/>
      <c r="AS573" s="347"/>
      <c r="AT573" s="347"/>
      <c r="AU573" s="347"/>
      <c r="AV573" s="347"/>
      <c r="AW573" s="347"/>
      <c r="AX573" s="347"/>
      <c r="AY573" s="390"/>
      <c r="AZ573" s="386"/>
      <c r="BA573" s="202"/>
      <c r="BB573" s="822"/>
      <c r="BC573" s="822"/>
      <c r="BD573" s="822"/>
      <c r="BE573" s="822"/>
      <c r="BF573" s="822"/>
      <c r="BG573" s="822"/>
      <c r="BH573" s="822"/>
      <c r="BI573" s="822"/>
      <c r="BJ573" s="822"/>
      <c r="BK573" s="822"/>
      <c r="BL573" s="822"/>
      <c r="BM573" s="822"/>
      <c r="BN573" s="822"/>
      <c r="BO573" s="822"/>
      <c r="BP573" s="822"/>
      <c r="BQ573" s="822"/>
      <c r="BR573" s="822"/>
      <c r="BS573" s="822"/>
      <c r="BT573" s="822"/>
      <c r="BU573" s="822"/>
      <c r="BV573" s="822"/>
      <c r="BW573" s="822"/>
      <c r="BX573" s="822"/>
      <c r="BY573" s="822"/>
      <c r="BZ573" s="822"/>
      <c r="CA573" s="822"/>
      <c r="CB573" s="822"/>
      <c r="CC573" s="822"/>
    </row>
    <row r="574" spans="1:81" s="314" customFormat="1" ht="15" customHeight="1" x14ac:dyDescent="0.2">
      <c r="A574" s="823"/>
      <c r="B574" s="823"/>
      <c r="C574" s="823"/>
      <c r="D574" s="823"/>
      <c r="E574" s="823"/>
      <c r="F574" s="823"/>
      <c r="G574" s="823"/>
      <c r="H574" s="823"/>
      <c r="I574" s="823"/>
      <c r="J574" s="823"/>
      <c r="K574" s="823"/>
      <c r="L574" s="823"/>
      <c r="M574" s="823"/>
      <c r="N574" s="823"/>
      <c r="O574" s="823"/>
      <c r="P574" s="823"/>
      <c r="Q574" s="823"/>
      <c r="R574" s="823"/>
      <c r="S574" s="823"/>
      <c r="T574" s="823"/>
      <c r="U574" s="823"/>
      <c r="V574" s="823"/>
      <c r="W574" s="823"/>
      <c r="X574" s="347"/>
      <c r="Y574" s="347"/>
      <c r="Z574" s="347"/>
      <c r="AA574" s="347"/>
      <c r="AB574" s="347"/>
      <c r="AC574" s="347"/>
      <c r="AD574" s="347"/>
      <c r="AE574" s="347"/>
      <c r="AF574" s="347"/>
      <c r="AG574" s="347"/>
      <c r="AH574" s="347"/>
      <c r="AI574" s="347"/>
      <c r="AJ574" s="347"/>
      <c r="AK574" s="347"/>
      <c r="AL574" s="347"/>
      <c r="AM574" s="347"/>
      <c r="AN574" s="347"/>
      <c r="AO574" s="347"/>
      <c r="AP574" s="347"/>
      <c r="AQ574" s="347"/>
      <c r="AR574" s="347"/>
      <c r="AS574" s="347"/>
      <c r="AT574" s="347"/>
      <c r="AU574" s="347"/>
      <c r="AV574" s="347"/>
      <c r="AW574" s="347"/>
      <c r="AX574" s="347"/>
      <c r="AY574" s="390"/>
      <c r="AZ574" s="386"/>
      <c r="BA574" s="202"/>
      <c r="BB574" s="822"/>
      <c r="BC574" s="822"/>
      <c r="BD574" s="822"/>
      <c r="BE574" s="822"/>
      <c r="BF574" s="822"/>
      <c r="BG574" s="822"/>
      <c r="BH574" s="822"/>
      <c r="BI574" s="822"/>
      <c r="BJ574" s="822"/>
      <c r="BK574" s="822"/>
      <c r="BL574" s="822"/>
      <c r="BM574" s="822"/>
      <c r="BN574" s="822"/>
      <c r="BO574" s="822"/>
      <c r="BP574" s="822"/>
      <c r="BQ574" s="822"/>
      <c r="BR574" s="822"/>
      <c r="BS574" s="822"/>
      <c r="BT574" s="822"/>
      <c r="BU574" s="822"/>
      <c r="BV574" s="822"/>
      <c r="BW574" s="822"/>
      <c r="BX574" s="822"/>
      <c r="BY574" s="822"/>
      <c r="BZ574" s="822"/>
      <c r="CA574" s="822"/>
      <c r="CB574" s="822"/>
      <c r="CC574" s="822"/>
    </row>
    <row r="575" spans="1:81" s="314" customFormat="1" ht="15" customHeight="1" x14ac:dyDescent="0.2">
      <c r="A575" s="823"/>
      <c r="B575" s="823"/>
      <c r="C575" s="823"/>
      <c r="D575" s="823"/>
      <c r="E575" s="823"/>
      <c r="F575" s="823"/>
      <c r="G575" s="823"/>
      <c r="H575" s="823"/>
      <c r="I575" s="823"/>
      <c r="J575" s="823"/>
      <c r="K575" s="823"/>
      <c r="L575" s="823"/>
      <c r="M575" s="823"/>
      <c r="N575" s="823"/>
      <c r="O575" s="823"/>
      <c r="P575" s="823"/>
      <c r="Q575" s="823"/>
      <c r="R575" s="823"/>
      <c r="S575" s="823"/>
      <c r="T575" s="823"/>
      <c r="U575" s="823"/>
      <c r="V575" s="823"/>
      <c r="W575" s="823"/>
      <c r="X575" s="347"/>
      <c r="Y575" s="347"/>
      <c r="Z575" s="347"/>
      <c r="AA575" s="347"/>
      <c r="AB575" s="347"/>
      <c r="AC575" s="347"/>
      <c r="AD575" s="347"/>
      <c r="AE575" s="347"/>
      <c r="AF575" s="347"/>
      <c r="AG575" s="347"/>
      <c r="AH575" s="347"/>
      <c r="AI575" s="347"/>
      <c r="AJ575" s="347"/>
      <c r="AK575" s="347"/>
      <c r="AL575" s="347"/>
      <c r="AM575" s="347"/>
      <c r="AN575" s="347"/>
      <c r="AO575" s="347"/>
      <c r="AP575" s="347"/>
      <c r="AQ575" s="347"/>
      <c r="AR575" s="347"/>
      <c r="AS575" s="347"/>
      <c r="AT575" s="347"/>
      <c r="AU575" s="347"/>
      <c r="AV575" s="347"/>
      <c r="AW575" s="347"/>
      <c r="AX575" s="347"/>
      <c r="AY575" s="390"/>
      <c r="AZ575" s="386"/>
      <c r="BA575" s="202"/>
      <c r="BB575" s="822"/>
      <c r="BC575" s="822"/>
      <c r="BD575" s="822"/>
      <c r="BE575" s="822"/>
      <c r="BF575" s="822"/>
      <c r="BG575" s="822"/>
      <c r="BH575" s="822"/>
      <c r="BI575" s="822"/>
      <c r="BJ575" s="822"/>
      <c r="BK575" s="822"/>
      <c r="BL575" s="822"/>
      <c r="BM575" s="822"/>
      <c r="BN575" s="822"/>
      <c r="BO575" s="822"/>
      <c r="BP575" s="822"/>
      <c r="BQ575" s="822"/>
      <c r="BR575" s="822"/>
      <c r="BS575" s="822"/>
      <c r="BT575" s="822"/>
      <c r="BU575" s="822"/>
      <c r="BV575" s="822"/>
      <c r="BW575" s="822"/>
      <c r="BX575" s="822"/>
      <c r="BY575" s="822"/>
      <c r="BZ575" s="822"/>
      <c r="CA575" s="822"/>
      <c r="CB575" s="822"/>
      <c r="CC575" s="822"/>
    </row>
    <row r="576" spans="1:81" s="314" customFormat="1" ht="15" customHeight="1" x14ac:dyDescent="0.2">
      <c r="A576" s="823"/>
      <c r="B576" s="823"/>
      <c r="C576" s="823"/>
      <c r="D576" s="823"/>
      <c r="E576" s="823"/>
      <c r="F576" s="823"/>
      <c r="G576" s="823"/>
      <c r="H576" s="823"/>
      <c r="I576" s="823"/>
      <c r="J576" s="823"/>
      <c r="K576" s="823"/>
      <c r="L576" s="823"/>
      <c r="M576" s="823"/>
      <c r="N576" s="823"/>
      <c r="O576" s="823"/>
      <c r="P576" s="823"/>
      <c r="Q576" s="823"/>
      <c r="R576" s="823"/>
      <c r="S576" s="823"/>
      <c r="T576" s="823"/>
      <c r="U576" s="823"/>
      <c r="V576" s="823"/>
      <c r="W576" s="823"/>
      <c r="X576" s="347"/>
      <c r="Y576" s="347"/>
      <c r="Z576" s="347"/>
      <c r="AA576" s="347"/>
      <c r="AB576" s="347"/>
      <c r="AC576" s="347"/>
      <c r="AD576" s="347"/>
      <c r="AE576" s="347"/>
      <c r="AF576" s="347"/>
      <c r="AG576" s="347"/>
      <c r="AH576" s="347"/>
      <c r="AI576" s="347"/>
      <c r="AJ576" s="347"/>
      <c r="AK576" s="347"/>
      <c r="AL576" s="347"/>
      <c r="AM576" s="347"/>
      <c r="AN576" s="347"/>
      <c r="AO576" s="347"/>
      <c r="AP576" s="347"/>
      <c r="AQ576" s="347"/>
      <c r="AR576" s="347"/>
      <c r="AS576" s="347"/>
      <c r="AT576" s="347"/>
      <c r="AU576" s="347"/>
      <c r="AV576" s="347"/>
      <c r="AW576" s="347"/>
      <c r="AX576" s="347"/>
      <c r="AY576" s="390"/>
      <c r="AZ576" s="386"/>
      <c r="BA576" s="202"/>
      <c r="BB576" s="822"/>
      <c r="BC576" s="822"/>
      <c r="BD576" s="822"/>
      <c r="BE576" s="822"/>
      <c r="BF576" s="822"/>
      <c r="BG576" s="822"/>
      <c r="BH576" s="822"/>
      <c r="BI576" s="822"/>
      <c r="BJ576" s="822"/>
      <c r="BK576" s="822"/>
      <c r="BL576" s="822"/>
      <c r="BM576" s="822"/>
      <c r="BN576" s="822"/>
      <c r="BO576" s="822"/>
      <c r="BP576" s="822"/>
      <c r="BQ576" s="822"/>
      <c r="BR576" s="822"/>
      <c r="BS576" s="822"/>
      <c r="BT576" s="822"/>
      <c r="BU576" s="822"/>
      <c r="BV576" s="822"/>
      <c r="BW576" s="822"/>
      <c r="BX576" s="822"/>
      <c r="BY576" s="822"/>
      <c r="BZ576" s="822"/>
      <c r="CA576" s="822"/>
      <c r="CB576" s="822"/>
      <c r="CC576" s="822"/>
    </row>
    <row r="577" spans="1:81" s="314" customFormat="1" ht="15" customHeight="1" x14ac:dyDescent="0.2">
      <c r="A577" s="823"/>
      <c r="B577" s="823"/>
      <c r="C577" s="823"/>
      <c r="D577" s="823"/>
      <c r="E577" s="823"/>
      <c r="F577" s="823"/>
      <c r="G577" s="823"/>
      <c r="H577" s="823"/>
      <c r="I577" s="823"/>
      <c r="J577" s="823"/>
      <c r="K577" s="823"/>
      <c r="L577" s="823"/>
      <c r="M577" s="823"/>
      <c r="N577" s="823"/>
      <c r="O577" s="823"/>
      <c r="P577" s="823"/>
      <c r="Q577" s="823"/>
      <c r="R577" s="823"/>
      <c r="S577" s="823"/>
      <c r="T577" s="823"/>
      <c r="U577" s="823"/>
      <c r="V577" s="823"/>
      <c r="W577" s="823"/>
      <c r="X577" s="347"/>
      <c r="Y577" s="347"/>
      <c r="Z577" s="347"/>
      <c r="AA577" s="347"/>
      <c r="AB577" s="347"/>
      <c r="AC577" s="347"/>
      <c r="AD577" s="347"/>
      <c r="AE577" s="347"/>
      <c r="AF577" s="347"/>
      <c r="AG577" s="347"/>
      <c r="AH577" s="347"/>
      <c r="AI577" s="347"/>
      <c r="AJ577" s="347"/>
      <c r="AK577" s="347"/>
      <c r="AL577" s="347"/>
      <c r="AM577" s="347"/>
      <c r="AN577" s="347"/>
      <c r="AO577" s="347"/>
      <c r="AP577" s="347"/>
      <c r="AQ577" s="347"/>
      <c r="AR577" s="347"/>
      <c r="AS577" s="347"/>
      <c r="AT577" s="347"/>
      <c r="AU577" s="347"/>
      <c r="AV577" s="347"/>
      <c r="AW577" s="347"/>
      <c r="AX577" s="347"/>
      <c r="AY577" s="390"/>
      <c r="AZ577" s="386"/>
      <c r="BA577" s="202"/>
      <c r="BB577" s="822"/>
      <c r="BC577" s="822"/>
      <c r="BD577" s="822"/>
      <c r="BE577" s="822"/>
      <c r="BF577" s="822"/>
      <c r="BG577" s="822"/>
      <c r="BH577" s="822"/>
      <c r="BI577" s="822"/>
      <c r="BJ577" s="822"/>
      <c r="BK577" s="822"/>
      <c r="BL577" s="822"/>
      <c r="BM577" s="822"/>
      <c r="BN577" s="822"/>
      <c r="BO577" s="822"/>
      <c r="BP577" s="822"/>
      <c r="BQ577" s="822"/>
      <c r="BR577" s="822"/>
      <c r="BS577" s="822"/>
      <c r="BT577" s="822"/>
      <c r="BU577" s="822"/>
      <c r="BV577" s="822"/>
      <c r="BW577" s="822"/>
      <c r="BX577" s="822"/>
      <c r="BY577" s="822"/>
      <c r="BZ577" s="822"/>
      <c r="CA577" s="822"/>
      <c r="CB577" s="822"/>
      <c r="CC577" s="822"/>
    </row>
    <row r="578" spans="1:81" s="314" customFormat="1" ht="15" customHeight="1" x14ac:dyDescent="0.2">
      <c r="A578" s="823"/>
      <c r="B578" s="823"/>
      <c r="C578" s="823"/>
      <c r="D578" s="823"/>
      <c r="E578" s="823"/>
      <c r="F578" s="823"/>
      <c r="G578" s="823"/>
      <c r="H578" s="823"/>
      <c r="I578" s="823"/>
      <c r="J578" s="823"/>
      <c r="K578" s="823"/>
      <c r="L578" s="823"/>
      <c r="M578" s="823"/>
      <c r="N578" s="823"/>
      <c r="O578" s="823"/>
      <c r="P578" s="823"/>
      <c r="Q578" s="823"/>
      <c r="R578" s="823"/>
      <c r="S578" s="823"/>
      <c r="T578" s="823"/>
      <c r="U578" s="823"/>
      <c r="V578" s="823"/>
      <c r="W578" s="823"/>
      <c r="X578" s="347"/>
      <c r="Y578" s="347"/>
      <c r="Z578" s="347"/>
      <c r="AA578" s="347"/>
      <c r="AB578" s="347"/>
      <c r="AC578" s="347"/>
      <c r="AD578" s="347"/>
      <c r="AE578" s="347"/>
      <c r="AF578" s="347"/>
      <c r="AG578" s="347"/>
      <c r="AH578" s="347"/>
      <c r="AI578" s="347"/>
      <c r="AJ578" s="347"/>
      <c r="AK578" s="347"/>
      <c r="AL578" s="347"/>
      <c r="AM578" s="347"/>
      <c r="AN578" s="347"/>
      <c r="AO578" s="347"/>
      <c r="AP578" s="347"/>
      <c r="AQ578" s="347"/>
      <c r="AR578" s="347"/>
      <c r="AS578" s="347"/>
      <c r="AT578" s="347"/>
      <c r="AU578" s="347"/>
      <c r="AV578" s="347"/>
      <c r="AW578" s="347"/>
      <c r="AX578" s="347"/>
      <c r="AY578" s="390"/>
      <c r="AZ578" s="386"/>
      <c r="BA578" s="202"/>
      <c r="BB578" s="822"/>
      <c r="BC578" s="822"/>
      <c r="BD578" s="822"/>
      <c r="BE578" s="822"/>
      <c r="BF578" s="822"/>
      <c r="BG578" s="822"/>
      <c r="BH578" s="822"/>
      <c r="BI578" s="822"/>
      <c r="BJ578" s="822"/>
      <c r="BK578" s="822"/>
      <c r="BL578" s="822"/>
      <c r="BM578" s="822"/>
      <c r="BN578" s="822"/>
      <c r="BO578" s="822"/>
      <c r="BP578" s="822"/>
      <c r="BQ578" s="822"/>
      <c r="BR578" s="822"/>
      <c r="BS578" s="822"/>
      <c r="BT578" s="822"/>
      <c r="BU578" s="822"/>
      <c r="BV578" s="822"/>
      <c r="BW578" s="822"/>
      <c r="BX578" s="822"/>
      <c r="BY578" s="822"/>
      <c r="BZ578" s="822"/>
      <c r="CA578" s="822"/>
      <c r="CB578" s="822"/>
      <c r="CC578" s="822"/>
    </row>
    <row r="579" spans="1:81" s="314" customFormat="1" ht="15" customHeight="1" x14ac:dyDescent="0.2">
      <c r="A579" s="823"/>
      <c r="B579" s="823"/>
      <c r="C579" s="823"/>
      <c r="D579" s="823"/>
      <c r="E579" s="823"/>
      <c r="F579" s="823"/>
      <c r="G579" s="823"/>
      <c r="H579" s="823"/>
      <c r="I579" s="823"/>
      <c r="J579" s="823"/>
      <c r="K579" s="823"/>
      <c r="L579" s="823"/>
      <c r="M579" s="823"/>
      <c r="N579" s="823"/>
      <c r="O579" s="823"/>
      <c r="P579" s="823"/>
      <c r="Q579" s="823"/>
      <c r="R579" s="823"/>
      <c r="S579" s="823"/>
      <c r="T579" s="823"/>
      <c r="U579" s="823"/>
      <c r="V579" s="823"/>
      <c r="W579" s="823"/>
      <c r="X579" s="347"/>
      <c r="Y579" s="347"/>
      <c r="Z579" s="347"/>
      <c r="AA579" s="347"/>
      <c r="AB579" s="347"/>
      <c r="AC579" s="347"/>
      <c r="AD579" s="347"/>
      <c r="AE579" s="347"/>
      <c r="AF579" s="347"/>
      <c r="AG579" s="347"/>
      <c r="AH579" s="347"/>
      <c r="AI579" s="347"/>
      <c r="AJ579" s="347"/>
      <c r="AK579" s="347"/>
      <c r="AL579" s="347"/>
      <c r="AM579" s="347"/>
      <c r="AN579" s="347"/>
      <c r="AO579" s="347"/>
      <c r="AP579" s="347"/>
      <c r="AQ579" s="347"/>
      <c r="AR579" s="347"/>
      <c r="AS579" s="347"/>
      <c r="AT579" s="347"/>
      <c r="AU579" s="347"/>
      <c r="AV579" s="347"/>
      <c r="AW579" s="347"/>
      <c r="AX579" s="347"/>
      <c r="AZ579" s="212"/>
      <c r="BA579" s="202"/>
      <c r="BB579" s="822"/>
      <c r="BC579" s="822"/>
      <c r="BD579" s="822"/>
      <c r="BE579" s="822"/>
      <c r="BF579" s="822"/>
      <c r="BG579" s="822"/>
      <c r="BH579" s="822"/>
      <c r="BI579" s="822"/>
      <c r="BJ579" s="822"/>
      <c r="BK579" s="822"/>
      <c r="BL579" s="822"/>
      <c r="BM579" s="822"/>
      <c r="BN579" s="822"/>
      <c r="BO579" s="822"/>
      <c r="BP579" s="822"/>
      <c r="BQ579" s="822"/>
      <c r="BR579" s="822"/>
      <c r="BS579" s="822"/>
      <c r="BT579" s="822"/>
      <c r="BU579" s="822"/>
      <c r="BV579" s="822"/>
      <c r="BW579" s="822"/>
      <c r="BX579" s="822"/>
      <c r="BY579" s="822"/>
      <c r="BZ579" s="822"/>
      <c r="CA579" s="822"/>
      <c r="CB579" s="822"/>
      <c r="CC579" s="822"/>
    </row>
    <row r="580" spans="1:81" s="314" customFormat="1" ht="15" customHeight="1" x14ac:dyDescent="0.2">
      <c r="A580" s="823"/>
      <c r="B580" s="823"/>
      <c r="C580" s="823"/>
      <c r="D580" s="823"/>
      <c r="E580" s="823"/>
      <c r="F580" s="823"/>
      <c r="G580" s="823"/>
      <c r="H580" s="823"/>
      <c r="I580" s="823"/>
      <c r="J580" s="823"/>
      <c r="K580" s="823"/>
      <c r="L580" s="823"/>
      <c r="M580" s="823"/>
      <c r="N580" s="823"/>
      <c r="O580" s="823"/>
      <c r="P580" s="823"/>
      <c r="Q580" s="823"/>
      <c r="R580" s="823"/>
      <c r="S580" s="823"/>
      <c r="T580" s="823"/>
      <c r="U580" s="823"/>
      <c r="V580" s="823"/>
      <c r="W580" s="823"/>
      <c r="X580" s="347"/>
      <c r="Y580" s="347"/>
      <c r="Z580" s="347"/>
      <c r="AA580" s="347"/>
      <c r="AB580" s="347"/>
      <c r="AC580" s="347"/>
      <c r="AD580" s="347"/>
      <c r="AE580" s="347"/>
      <c r="AF580" s="347"/>
      <c r="AG580" s="347"/>
      <c r="AH580" s="347"/>
      <c r="AI580" s="347"/>
      <c r="AJ580" s="347"/>
      <c r="AK580" s="347"/>
      <c r="AL580" s="347"/>
      <c r="AM580" s="347"/>
      <c r="AN580" s="347"/>
      <c r="AO580" s="347"/>
      <c r="AP580" s="347"/>
      <c r="AQ580" s="347"/>
      <c r="AR580" s="347"/>
      <c r="AS580" s="347"/>
      <c r="AT580" s="347"/>
      <c r="AU580" s="347"/>
      <c r="AV580" s="347"/>
      <c r="AW580" s="347"/>
      <c r="AX580" s="347"/>
      <c r="AZ580" s="212"/>
      <c r="BA580" s="202"/>
      <c r="BB580" s="822"/>
      <c r="BC580" s="822"/>
      <c r="BD580" s="822"/>
      <c r="BE580" s="822"/>
      <c r="BF580" s="822"/>
      <c r="BG580" s="822"/>
      <c r="BH580" s="822"/>
      <c r="BI580" s="822"/>
      <c r="BJ580" s="822"/>
      <c r="BK580" s="822"/>
      <c r="BL580" s="822"/>
      <c r="BM580" s="822"/>
      <c r="BN580" s="822"/>
      <c r="BO580" s="822"/>
      <c r="BP580" s="822"/>
      <c r="BQ580" s="822"/>
      <c r="BR580" s="822"/>
      <c r="BS580" s="822"/>
      <c r="BT580" s="822"/>
      <c r="BU580" s="822"/>
      <c r="BV580" s="822"/>
      <c r="BW580" s="822"/>
      <c r="BX580" s="822"/>
      <c r="BY580" s="822"/>
      <c r="BZ580" s="822"/>
      <c r="CA580" s="822"/>
      <c r="CB580" s="822"/>
      <c r="CC580" s="822"/>
    </row>
    <row r="581" spans="1:81" s="314" customFormat="1" ht="15" customHeight="1" x14ac:dyDescent="0.2">
      <c r="A581" s="823"/>
      <c r="B581" s="823"/>
      <c r="C581" s="823"/>
      <c r="D581" s="823"/>
      <c r="E581" s="823"/>
      <c r="F581" s="823"/>
      <c r="G581" s="823"/>
      <c r="H581" s="823"/>
      <c r="I581" s="823"/>
      <c r="J581" s="823"/>
      <c r="K581" s="823"/>
      <c r="L581" s="823"/>
      <c r="M581" s="823"/>
      <c r="N581" s="823"/>
      <c r="O581" s="823"/>
      <c r="P581" s="823"/>
      <c r="Q581" s="823"/>
      <c r="R581" s="823"/>
      <c r="S581" s="823"/>
      <c r="T581" s="823"/>
      <c r="U581" s="823"/>
      <c r="V581" s="823"/>
      <c r="W581" s="823"/>
      <c r="X581" s="347"/>
      <c r="Y581" s="347"/>
      <c r="Z581" s="347"/>
      <c r="AA581" s="347"/>
      <c r="AB581" s="347"/>
      <c r="AC581" s="347"/>
      <c r="AD581" s="347"/>
      <c r="AE581" s="347"/>
      <c r="AF581" s="347"/>
      <c r="AG581" s="347"/>
      <c r="AH581" s="347"/>
      <c r="AI581" s="347"/>
      <c r="AJ581" s="347"/>
      <c r="AK581" s="347"/>
      <c r="AL581" s="347"/>
      <c r="AM581" s="347"/>
      <c r="AN581" s="347"/>
      <c r="AO581" s="347"/>
      <c r="AP581" s="347"/>
      <c r="AQ581" s="347"/>
      <c r="AR581" s="347"/>
      <c r="AS581" s="347"/>
      <c r="AT581" s="347"/>
      <c r="AU581" s="347"/>
      <c r="AV581" s="347"/>
      <c r="AW581" s="347"/>
      <c r="AX581" s="347"/>
      <c r="AZ581" s="212"/>
      <c r="BA581" s="202"/>
      <c r="BB581" s="822"/>
      <c r="BC581" s="822"/>
      <c r="BD581" s="822"/>
      <c r="BE581" s="822"/>
      <c r="BF581" s="822"/>
      <c r="BG581" s="822"/>
      <c r="BH581" s="822"/>
      <c r="BI581" s="822"/>
      <c r="BJ581" s="822"/>
      <c r="BK581" s="822"/>
      <c r="BL581" s="822"/>
      <c r="BM581" s="822"/>
      <c r="BN581" s="822"/>
      <c r="BO581" s="822"/>
      <c r="BP581" s="822"/>
      <c r="BQ581" s="822"/>
      <c r="BR581" s="822"/>
      <c r="BS581" s="822"/>
      <c r="BT581" s="822"/>
      <c r="BU581" s="822"/>
      <c r="BV581" s="822"/>
      <c r="BW581" s="822"/>
      <c r="BX581" s="822"/>
      <c r="BY581" s="822"/>
      <c r="BZ581" s="822"/>
      <c r="CA581" s="822"/>
      <c r="CB581" s="822"/>
      <c r="CC581" s="822"/>
    </row>
    <row r="582" spans="1:81" s="314" customFormat="1" ht="15" customHeight="1" x14ac:dyDescent="0.2">
      <c r="A582" s="823"/>
      <c r="B582" s="823"/>
      <c r="C582" s="823"/>
      <c r="D582" s="823"/>
      <c r="E582" s="823"/>
      <c r="F582" s="823"/>
      <c r="G582" s="823"/>
      <c r="H582" s="823"/>
      <c r="I582" s="823"/>
      <c r="J582" s="823"/>
      <c r="K582" s="823"/>
      <c r="L582" s="823"/>
      <c r="M582" s="823"/>
      <c r="N582" s="823"/>
      <c r="O582" s="823"/>
      <c r="P582" s="823"/>
      <c r="Q582" s="823"/>
      <c r="R582" s="823"/>
      <c r="S582" s="823"/>
      <c r="T582" s="823"/>
      <c r="U582" s="823"/>
      <c r="V582" s="823"/>
      <c r="W582" s="823"/>
      <c r="X582" s="347"/>
      <c r="Y582" s="347"/>
      <c r="Z582" s="347"/>
      <c r="AA582" s="347"/>
      <c r="AB582" s="347"/>
      <c r="AC582" s="347"/>
      <c r="AD582" s="347"/>
      <c r="AE582" s="347"/>
      <c r="AF582" s="347"/>
      <c r="AG582" s="347"/>
      <c r="AH582" s="347"/>
      <c r="AI582" s="347"/>
      <c r="AJ582" s="347"/>
      <c r="AK582" s="347"/>
      <c r="AL582" s="347"/>
      <c r="AM582" s="347"/>
      <c r="AN582" s="347"/>
      <c r="AO582" s="347"/>
      <c r="AP582" s="347"/>
      <c r="AQ582" s="347"/>
      <c r="AR582" s="347"/>
      <c r="AS582" s="347"/>
      <c r="AT582" s="347"/>
      <c r="AU582" s="347"/>
      <c r="AV582" s="347"/>
      <c r="AW582" s="347"/>
      <c r="AX582" s="347"/>
      <c r="AZ582" s="212"/>
      <c r="BA582" s="202"/>
      <c r="BB582" s="822"/>
      <c r="BC582" s="822"/>
      <c r="BD582" s="822"/>
      <c r="BE582" s="822"/>
      <c r="BF582" s="822"/>
      <c r="BG582" s="822"/>
      <c r="BH582" s="822"/>
      <c r="BI582" s="822"/>
      <c r="BJ582" s="822"/>
      <c r="BK582" s="822"/>
      <c r="BL582" s="822"/>
      <c r="BM582" s="822"/>
      <c r="BN582" s="822"/>
      <c r="BO582" s="822"/>
      <c r="BP582" s="822"/>
      <c r="BQ582" s="822"/>
      <c r="BR582" s="822"/>
      <c r="BS582" s="822"/>
      <c r="BT582" s="822"/>
      <c r="BU582" s="822"/>
      <c r="BV582" s="822"/>
      <c r="BW582" s="822"/>
      <c r="BX582" s="822"/>
      <c r="BY582" s="822"/>
      <c r="BZ582" s="822"/>
      <c r="CA582" s="822"/>
      <c r="CB582" s="822"/>
      <c r="CC582" s="822"/>
    </row>
    <row r="583" spans="1:81" s="314" customFormat="1" ht="15" customHeight="1" x14ac:dyDescent="0.2">
      <c r="A583" s="823"/>
      <c r="B583" s="823"/>
      <c r="C583" s="823"/>
      <c r="D583" s="823"/>
      <c r="E583" s="823"/>
      <c r="F583" s="823"/>
      <c r="G583" s="823"/>
      <c r="H583" s="823"/>
      <c r="I583" s="823"/>
      <c r="J583" s="823"/>
      <c r="K583" s="823"/>
      <c r="L583" s="823"/>
      <c r="M583" s="823"/>
      <c r="N583" s="823"/>
      <c r="O583" s="823"/>
      <c r="P583" s="823"/>
      <c r="Q583" s="823"/>
      <c r="R583" s="823"/>
      <c r="S583" s="823"/>
      <c r="T583" s="823"/>
      <c r="U583" s="823"/>
      <c r="V583" s="823"/>
      <c r="W583" s="823"/>
      <c r="X583" s="347"/>
      <c r="Y583" s="347"/>
      <c r="Z583" s="347"/>
      <c r="AA583" s="347"/>
      <c r="AB583" s="347"/>
      <c r="AC583" s="347"/>
      <c r="AD583" s="347"/>
      <c r="AE583" s="347"/>
      <c r="AF583" s="347"/>
      <c r="AG583" s="347"/>
      <c r="AH583" s="347"/>
      <c r="AI583" s="347"/>
      <c r="AJ583" s="347"/>
      <c r="AK583" s="347"/>
      <c r="AL583" s="347"/>
      <c r="AM583" s="347"/>
      <c r="AN583" s="347"/>
      <c r="AO583" s="347"/>
      <c r="AP583" s="347"/>
      <c r="AQ583" s="347"/>
      <c r="AR583" s="347"/>
      <c r="AS583" s="347"/>
      <c r="AT583" s="347"/>
      <c r="AU583" s="347"/>
      <c r="AV583" s="347"/>
      <c r="AW583" s="347"/>
      <c r="AX583" s="347"/>
      <c r="AZ583" s="212"/>
      <c r="BA583" s="202"/>
      <c r="BB583" s="822"/>
      <c r="BC583" s="822"/>
      <c r="BD583" s="822"/>
      <c r="BE583" s="822"/>
      <c r="BF583" s="822"/>
      <c r="BG583" s="822"/>
      <c r="BH583" s="822"/>
      <c r="BI583" s="822"/>
      <c r="BJ583" s="822"/>
      <c r="BK583" s="822"/>
      <c r="BL583" s="822"/>
      <c r="BM583" s="822"/>
      <c r="BN583" s="822"/>
      <c r="BO583" s="822"/>
      <c r="BP583" s="822"/>
      <c r="BQ583" s="822"/>
      <c r="BR583" s="822"/>
      <c r="BS583" s="822"/>
      <c r="BT583" s="822"/>
      <c r="BU583" s="822"/>
      <c r="BV583" s="822"/>
      <c r="BW583" s="822"/>
      <c r="BX583" s="822"/>
      <c r="BY583" s="822"/>
      <c r="BZ583" s="822"/>
      <c r="CA583" s="822"/>
      <c r="CB583" s="822"/>
      <c r="CC583" s="822"/>
    </row>
    <row r="584" spans="1:81" s="314" customFormat="1" ht="15" customHeight="1" x14ac:dyDescent="0.2">
      <c r="A584" s="823"/>
      <c r="B584" s="823"/>
      <c r="C584" s="823"/>
      <c r="D584" s="823"/>
      <c r="E584" s="823"/>
      <c r="F584" s="823"/>
      <c r="G584" s="823"/>
      <c r="H584" s="823"/>
      <c r="I584" s="823"/>
      <c r="J584" s="823"/>
      <c r="K584" s="823"/>
      <c r="L584" s="823"/>
      <c r="M584" s="823"/>
      <c r="N584" s="823"/>
      <c r="O584" s="823"/>
      <c r="P584" s="823"/>
      <c r="Q584" s="823"/>
      <c r="R584" s="823"/>
      <c r="S584" s="823"/>
      <c r="T584" s="823"/>
      <c r="U584" s="823"/>
      <c r="V584" s="823"/>
      <c r="W584" s="823"/>
      <c r="X584" s="347"/>
      <c r="Y584" s="347"/>
      <c r="Z584" s="347"/>
      <c r="AA584" s="347"/>
      <c r="AB584" s="347"/>
      <c r="AC584" s="347"/>
      <c r="AD584" s="347"/>
      <c r="AE584" s="347"/>
      <c r="AF584" s="347"/>
      <c r="AG584" s="347"/>
      <c r="AH584" s="347"/>
      <c r="AI584" s="347"/>
      <c r="AJ584" s="347"/>
      <c r="AK584" s="347"/>
      <c r="AL584" s="347"/>
      <c r="AM584" s="347"/>
      <c r="AN584" s="347"/>
      <c r="AO584" s="347"/>
      <c r="AP584" s="347"/>
      <c r="AQ584" s="347"/>
      <c r="AR584" s="347"/>
      <c r="AS584" s="347"/>
      <c r="AT584" s="347"/>
      <c r="AU584" s="347"/>
      <c r="AV584" s="347"/>
      <c r="AW584" s="347"/>
      <c r="AX584" s="347"/>
      <c r="AZ584" s="212"/>
      <c r="BA584" s="202"/>
      <c r="BB584" s="822"/>
      <c r="BC584" s="822"/>
      <c r="BD584" s="822"/>
      <c r="BE584" s="822"/>
      <c r="BF584" s="822"/>
      <c r="BG584" s="822"/>
      <c r="BH584" s="822"/>
      <c r="BI584" s="822"/>
      <c r="BJ584" s="822"/>
      <c r="BK584" s="822"/>
      <c r="BL584" s="822"/>
      <c r="BM584" s="822"/>
      <c r="BN584" s="822"/>
      <c r="BO584" s="822"/>
      <c r="BP584" s="822"/>
      <c r="BQ584" s="822"/>
      <c r="BR584" s="822"/>
      <c r="BS584" s="822"/>
      <c r="BT584" s="822"/>
      <c r="BU584" s="822"/>
      <c r="BV584" s="822"/>
      <c r="BW584" s="822"/>
      <c r="BX584" s="822"/>
      <c r="BY584" s="822"/>
      <c r="BZ584" s="822"/>
      <c r="CA584" s="822"/>
      <c r="CB584" s="822"/>
      <c r="CC584" s="822"/>
    </row>
    <row r="585" spans="1:81" s="314" customFormat="1" ht="15" customHeight="1" x14ac:dyDescent="0.2">
      <c r="A585" s="823"/>
      <c r="B585" s="823"/>
      <c r="C585" s="823"/>
      <c r="D585" s="823"/>
      <c r="E585" s="823"/>
      <c r="F585" s="823"/>
      <c r="G585" s="823"/>
      <c r="H585" s="823"/>
      <c r="I585" s="823"/>
      <c r="J585" s="823"/>
      <c r="K585" s="823"/>
      <c r="L585" s="823"/>
      <c r="M585" s="823"/>
      <c r="N585" s="823"/>
      <c r="O585" s="823"/>
      <c r="P585" s="823"/>
      <c r="Q585" s="823"/>
      <c r="R585" s="823"/>
      <c r="S585" s="823"/>
      <c r="T585" s="823"/>
      <c r="U585" s="823"/>
      <c r="V585" s="823"/>
      <c r="W585" s="823"/>
      <c r="X585" s="347"/>
      <c r="Y585" s="347"/>
      <c r="Z585" s="347"/>
      <c r="AA585" s="347"/>
      <c r="AB585" s="347"/>
      <c r="AC585" s="347"/>
      <c r="AD585" s="347"/>
      <c r="AE585" s="347"/>
      <c r="AF585" s="347"/>
      <c r="AG585" s="347"/>
      <c r="AH585" s="347"/>
      <c r="AI585" s="347"/>
      <c r="AJ585" s="347"/>
      <c r="AK585" s="347"/>
      <c r="AL585" s="347"/>
      <c r="AM585" s="347"/>
      <c r="AN585" s="347"/>
      <c r="AO585" s="347"/>
      <c r="AP585" s="347"/>
      <c r="AQ585" s="347"/>
      <c r="AR585" s="347"/>
      <c r="AS585" s="347"/>
      <c r="AT585" s="347"/>
      <c r="AU585" s="347"/>
      <c r="AV585" s="347"/>
      <c r="AW585" s="347"/>
      <c r="AX585" s="347"/>
      <c r="AZ585" s="212"/>
      <c r="BA585" s="202"/>
      <c r="BB585" s="822"/>
      <c r="BC585" s="822"/>
      <c r="BD585" s="822"/>
      <c r="BE585" s="822"/>
      <c r="BF585" s="822"/>
      <c r="BG585" s="822"/>
      <c r="BH585" s="822"/>
      <c r="BI585" s="822"/>
      <c r="BJ585" s="822"/>
      <c r="BK585" s="822"/>
      <c r="BL585" s="822"/>
      <c r="BM585" s="822"/>
      <c r="BN585" s="822"/>
      <c r="BO585" s="822"/>
      <c r="BP585" s="822"/>
      <c r="BQ585" s="822"/>
      <c r="BR585" s="822"/>
      <c r="BS585" s="822"/>
      <c r="BT585" s="822"/>
      <c r="BU585" s="822"/>
      <c r="BV585" s="822"/>
      <c r="BW585" s="822"/>
      <c r="BX585" s="822"/>
      <c r="BY585" s="822"/>
      <c r="BZ585" s="822"/>
      <c r="CA585" s="822"/>
      <c r="CB585" s="822"/>
      <c r="CC585" s="822"/>
    </row>
    <row r="586" spans="1:81" s="314" customFormat="1" ht="15" customHeight="1" x14ac:dyDescent="0.2">
      <c r="A586" s="823"/>
      <c r="B586" s="823"/>
      <c r="C586" s="823"/>
      <c r="D586" s="823"/>
      <c r="E586" s="823"/>
      <c r="F586" s="823"/>
      <c r="G586" s="823"/>
      <c r="H586" s="823"/>
      <c r="I586" s="823"/>
      <c r="J586" s="823"/>
      <c r="K586" s="823"/>
      <c r="L586" s="823"/>
      <c r="M586" s="823"/>
      <c r="N586" s="823"/>
      <c r="O586" s="823"/>
      <c r="P586" s="823"/>
      <c r="Q586" s="823"/>
      <c r="R586" s="823"/>
      <c r="S586" s="823"/>
      <c r="T586" s="823"/>
      <c r="U586" s="823"/>
      <c r="V586" s="823"/>
      <c r="W586" s="823"/>
      <c r="X586" s="347"/>
      <c r="Y586" s="347"/>
      <c r="Z586" s="347"/>
      <c r="AA586" s="347"/>
      <c r="AB586" s="347"/>
      <c r="AC586" s="347"/>
      <c r="AD586" s="347"/>
      <c r="AE586" s="347"/>
      <c r="AF586" s="347"/>
      <c r="AG586" s="347"/>
      <c r="AH586" s="347"/>
      <c r="AI586" s="347"/>
      <c r="AJ586" s="347"/>
      <c r="AK586" s="347"/>
      <c r="AL586" s="347"/>
      <c r="AM586" s="347"/>
      <c r="AN586" s="347"/>
      <c r="AO586" s="347"/>
      <c r="AP586" s="347"/>
      <c r="AQ586" s="347"/>
      <c r="AR586" s="347"/>
      <c r="AS586" s="347"/>
      <c r="AT586" s="347"/>
      <c r="AU586" s="347"/>
      <c r="AV586" s="347"/>
      <c r="AW586" s="347"/>
      <c r="AX586" s="347"/>
      <c r="AZ586" s="212"/>
      <c r="BA586" s="202"/>
      <c r="BB586" s="822"/>
      <c r="BC586" s="822"/>
      <c r="BD586" s="822"/>
      <c r="BE586" s="822"/>
      <c r="BF586" s="822"/>
      <c r="BG586" s="822"/>
      <c r="BH586" s="822"/>
      <c r="BI586" s="822"/>
      <c r="BJ586" s="822"/>
      <c r="BK586" s="822"/>
      <c r="BL586" s="822"/>
      <c r="BM586" s="822"/>
      <c r="BN586" s="822"/>
      <c r="BO586" s="822"/>
      <c r="BP586" s="822"/>
      <c r="BQ586" s="822"/>
      <c r="BR586" s="822"/>
      <c r="BS586" s="822"/>
      <c r="BT586" s="822"/>
      <c r="BU586" s="822"/>
      <c r="BV586" s="822"/>
      <c r="BW586" s="822"/>
      <c r="BX586" s="822"/>
      <c r="BY586" s="822"/>
      <c r="BZ586" s="822"/>
      <c r="CA586" s="822"/>
      <c r="CB586" s="822"/>
      <c r="CC586" s="822"/>
    </row>
    <row r="587" spans="1:81" s="314" customFormat="1" ht="15" customHeight="1" x14ac:dyDescent="0.2">
      <c r="A587" s="823"/>
      <c r="B587" s="823"/>
      <c r="C587" s="823"/>
      <c r="D587" s="823"/>
      <c r="E587" s="823"/>
      <c r="F587" s="823"/>
      <c r="G587" s="823"/>
      <c r="H587" s="823"/>
      <c r="I587" s="823"/>
      <c r="J587" s="823"/>
      <c r="K587" s="823"/>
      <c r="L587" s="823"/>
      <c r="M587" s="823"/>
      <c r="N587" s="823"/>
      <c r="O587" s="823"/>
      <c r="P587" s="823"/>
      <c r="Q587" s="823"/>
      <c r="R587" s="823"/>
      <c r="S587" s="823"/>
      <c r="T587" s="823"/>
      <c r="U587" s="823"/>
      <c r="V587" s="823"/>
      <c r="W587" s="823"/>
      <c r="X587" s="347"/>
      <c r="Y587" s="347"/>
      <c r="Z587" s="347"/>
      <c r="AA587" s="347"/>
      <c r="AB587" s="347"/>
      <c r="AC587" s="347"/>
      <c r="AD587" s="347"/>
      <c r="AE587" s="347"/>
      <c r="AF587" s="347"/>
      <c r="AG587" s="347"/>
      <c r="AH587" s="347"/>
      <c r="AI587" s="347"/>
      <c r="AJ587" s="347"/>
      <c r="AK587" s="347"/>
      <c r="AL587" s="347"/>
      <c r="AM587" s="347"/>
      <c r="AN587" s="347"/>
      <c r="AO587" s="347"/>
      <c r="AP587" s="347"/>
      <c r="AQ587" s="347"/>
      <c r="AR587" s="347"/>
      <c r="AS587" s="347"/>
      <c r="AT587" s="347"/>
      <c r="AU587" s="347"/>
      <c r="AV587" s="347"/>
      <c r="AW587" s="347"/>
      <c r="AX587" s="347"/>
      <c r="AZ587" s="212"/>
      <c r="BA587" s="202"/>
      <c r="BB587" s="822"/>
      <c r="BC587" s="822"/>
      <c r="BD587" s="822"/>
      <c r="BE587" s="822"/>
      <c r="BF587" s="822"/>
      <c r="BG587" s="822"/>
      <c r="BH587" s="822"/>
      <c r="BI587" s="822"/>
      <c r="BJ587" s="822"/>
      <c r="BK587" s="822"/>
      <c r="BL587" s="822"/>
      <c r="BM587" s="822"/>
      <c r="BN587" s="822"/>
      <c r="BO587" s="822"/>
      <c r="BP587" s="822"/>
      <c r="BQ587" s="822"/>
      <c r="BR587" s="822"/>
      <c r="BS587" s="822"/>
      <c r="BT587" s="822"/>
      <c r="BU587" s="822"/>
      <c r="BV587" s="822"/>
      <c r="BW587" s="822"/>
      <c r="BX587" s="822"/>
      <c r="BY587" s="822"/>
      <c r="BZ587" s="822"/>
      <c r="CA587" s="822"/>
      <c r="CB587" s="822"/>
      <c r="CC587" s="822"/>
    </row>
    <row r="588" spans="1:81" s="314" customFormat="1" ht="1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347"/>
      <c r="Y588" s="347"/>
      <c r="Z588" s="347"/>
      <c r="AA588" s="347"/>
      <c r="AB588" s="347"/>
      <c r="AC588" s="347"/>
      <c r="AD588" s="347"/>
      <c r="AE588" s="347"/>
      <c r="AF588" s="347"/>
      <c r="AG588" s="347"/>
      <c r="AH588" s="347"/>
      <c r="AI588" s="347"/>
      <c r="AJ588" s="347"/>
      <c r="AK588" s="347"/>
      <c r="AL588" s="347"/>
      <c r="AM588" s="347"/>
      <c r="AN588" s="347"/>
      <c r="AO588" s="347"/>
      <c r="AP588" s="347"/>
      <c r="AQ588" s="347"/>
      <c r="AR588" s="347"/>
      <c r="AS588" s="347"/>
      <c r="AT588" s="347"/>
      <c r="AU588" s="347"/>
      <c r="AV588" s="347"/>
      <c r="AW588" s="347"/>
      <c r="AX588" s="347"/>
      <c r="AZ588" s="212"/>
      <c r="BA588" s="202"/>
      <c r="BB588" s="822"/>
      <c r="BC588" s="822"/>
      <c r="BD588" s="822"/>
      <c r="BE588" s="822"/>
      <c r="BF588" s="822"/>
      <c r="BG588" s="822"/>
      <c r="BH588" s="822"/>
      <c r="BI588" s="822"/>
      <c r="BJ588" s="822"/>
      <c r="BK588" s="822"/>
      <c r="BL588" s="822"/>
      <c r="BM588" s="822"/>
      <c r="BN588" s="822"/>
      <c r="BO588" s="822"/>
      <c r="BP588" s="822"/>
      <c r="BQ588" s="822"/>
      <c r="BR588" s="822"/>
      <c r="BS588" s="822"/>
      <c r="BT588" s="822"/>
      <c r="BU588" s="822"/>
      <c r="BV588" s="822"/>
      <c r="BW588" s="822"/>
      <c r="BX588" s="822"/>
      <c r="BY588" s="822"/>
      <c r="BZ588" s="822"/>
      <c r="CA588" s="822"/>
      <c r="CB588" s="822"/>
      <c r="CC588" s="822"/>
    </row>
  </sheetData>
  <mergeCells count="28">
    <mergeCell ref="T24:W27"/>
    <mergeCell ref="B1:I1"/>
    <mergeCell ref="L1:L2"/>
    <mergeCell ref="R1:X1"/>
    <mergeCell ref="B2:F2"/>
    <mergeCell ref="G2:H2"/>
    <mergeCell ref="I2:I3"/>
    <mergeCell ref="T4:W7"/>
    <mergeCell ref="T8:W11"/>
    <mergeCell ref="T12:W15"/>
    <mergeCell ref="T16:W19"/>
    <mergeCell ref="T20:W23"/>
    <mergeCell ref="T28:W31"/>
    <mergeCell ref="B39:I39"/>
    <mergeCell ref="B40:I40"/>
    <mergeCell ref="B42:I42"/>
    <mergeCell ref="B43:F43"/>
    <mergeCell ref="G43:H43"/>
    <mergeCell ref="I43:I44"/>
    <mergeCell ref="B121:I121"/>
    <mergeCell ref="B122:I122"/>
    <mergeCell ref="K1:K2"/>
    <mergeCell ref="B80:I80"/>
    <mergeCell ref="B81:I81"/>
    <mergeCell ref="B83:I83"/>
    <mergeCell ref="B84:F84"/>
    <mergeCell ref="G84:H84"/>
    <mergeCell ref="I84:I8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9" orientation="landscape" verticalDpi="300" r:id="rId1"/>
  <rowBreaks count="1" manualBreakCount="1">
    <brk id="82" max="16383" man="1"/>
  </rowBreaks>
  <colBreaks count="1" manualBreakCount="1">
    <brk id="33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5">
    <tabColor rgb="FFFFC000"/>
  </sheetPr>
  <dimension ref="A1:CC588"/>
  <sheetViews>
    <sheetView showGridLines="0" showRuler="0" showWhiteSpace="0" view="pageLayout" zoomScale="90" zoomScaleNormal="85" zoomScalePageLayoutView="90" workbookViewId="0">
      <selection activeCell="T36" sqref="T36"/>
    </sheetView>
  </sheetViews>
  <sheetFormatPr baseColWidth="10" defaultColWidth="8.5" defaultRowHeight="15" customHeight="1" x14ac:dyDescent="0.2"/>
  <cols>
    <col min="1" max="1" width="15.5" style="96" customWidth="1"/>
    <col min="2" max="3" width="10" style="96" customWidth="1"/>
    <col min="4" max="7" width="14.25" style="96" customWidth="1"/>
    <col min="8" max="8" width="10" style="96" customWidth="1"/>
    <col min="9" max="10" width="14.25" style="96" customWidth="1"/>
    <col min="11" max="11" width="2.625" style="96" customWidth="1"/>
    <col min="12" max="12" width="15.375" style="573" customWidth="1"/>
    <col min="13" max="13" width="11.125" style="96" customWidth="1"/>
    <col min="14" max="14" width="9.25" style="96" customWidth="1"/>
    <col min="15" max="15" width="7.5" style="96" customWidth="1"/>
    <col min="16" max="16" width="7.375" style="96" customWidth="1"/>
    <col min="17" max="17" width="2.625" style="96" customWidth="1"/>
    <col min="18" max="18" width="9.5" style="202" customWidth="1"/>
    <col min="19" max="19" width="10" style="202" customWidth="1"/>
    <col min="20" max="23" width="13.5" style="202" customWidth="1"/>
    <col min="24" max="24" width="10" style="347" customWidth="1"/>
    <col min="25" max="25" width="8.625" style="347" customWidth="1"/>
    <col min="26" max="26" width="12.25" style="347" customWidth="1"/>
    <col min="27" max="27" width="8.625" style="347" customWidth="1"/>
    <col min="28" max="30" width="12.25" style="347" customWidth="1"/>
    <col min="31" max="31" width="8.625" style="347" customWidth="1"/>
    <col min="32" max="32" width="12.25" style="347" customWidth="1"/>
    <col min="33" max="33" width="14.25" style="347" customWidth="1"/>
    <col min="34" max="34" width="15.5" style="347" customWidth="1"/>
    <col min="35" max="36" width="8.75" style="347" customWidth="1"/>
    <col min="37" max="40" width="12.25" style="347" customWidth="1"/>
    <col min="41" max="41" width="8.75" style="347" customWidth="1"/>
    <col min="42" max="42" width="12.125" style="347" customWidth="1"/>
    <col min="43" max="43" width="14.125" style="347" customWidth="1"/>
    <col min="44" max="46" width="8.75" style="347" customWidth="1"/>
    <col min="47" max="50" width="12.25" style="347" customWidth="1"/>
    <col min="51" max="51" width="8.75" style="314" customWidth="1"/>
    <col min="52" max="52" width="10.875" style="212" customWidth="1"/>
    <col min="53" max="53" width="14.25" style="202" customWidth="1"/>
    <col min="54" max="54" width="15.5" style="96" customWidth="1"/>
    <col min="55" max="55" width="12.75" style="96" customWidth="1"/>
    <col min="56" max="56" width="3.5" style="96" customWidth="1"/>
    <col min="57" max="57" width="6.625" style="96" customWidth="1"/>
    <col min="58" max="60" width="15.5" style="96" customWidth="1"/>
    <col min="61" max="61" width="11.625" style="96" customWidth="1"/>
    <col min="62" max="62" width="14.125" style="96" customWidth="1"/>
    <col min="63" max="63" width="13.375" style="96" customWidth="1"/>
    <col min="64" max="64" width="11.625" style="96" customWidth="1"/>
    <col min="65" max="65" width="11" style="96" customWidth="1"/>
    <col min="66" max="66" width="12.5" style="96" customWidth="1"/>
    <col min="67" max="67" width="14.125" style="96" customWidth="1"/>
    <col min="68" max="68" width="9.625" style="96" customWidth="1"/>
    <col min="69" max="69" width="9" style="96" customWidth="1"/>
    <col min="70" max="70" width="8.375" style="96" customWidth="1"/>
    <col min="71" max="71" width="14.25" style="96" customWidth="1"/>
    <col min="72" max="72" width="8.75" style="96" customWidth="1"/>
    <col min="73" max="16384" width="8.5" style="96"/>
  </cols>
  <sheetData>
    <row r="1" spans="1:77" s="80" customFormat="1" ht="15" customHeight="1" thickBot="1" x14ac:dyDescent="0.25">
      <c r="A1" s="79"/>
      <c r="B1" s="883" t="s">
        <v>163</v>
      </c>
      <c r="C1" s="884"/>
      <c r="D1" s="884"/>
      <c r="E1" s="884"/>
      <c r="F1" s="884"/>
      <c r="G1" s="884"/>
      <c r="H1" s="884"/>
      <c r="I1" s="884"/>
      <c r="J1" s="885"/>
      <c r="L1" s="876" t="s">
        <v>143</v>
      </c>
      <c r="M1" s="81" t="s">
        <v>97</v>
      </c>
      <c r="N1" s="82">
        <f>SUM(N4:N34)</f>
        <v>25</v>
      </c>
      <c r="O1" s="81"/>
      <c r="P1" s="83">
        <f>SUM(P4:P30)</f>
        <v>22.91</v>
      </c>
      <c r="R1" s="937"/>
      <c r="S1" s="937"/>
      <c r="T1" s="937"/>
      <c r="U1" s="937"/>
      <c r="V1" s="937"/>
      <c r="W1" s="937"/>
      <c r="X1" s="937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P1" s="355"/>
      <c r="AQ1" s="355"/>
      <c r="AR1" s="355"/>
      <c r="AS1" s="355"/>
      <c r="AT1" s="355"/>
      <c r="AU1" s="355"/>
      <c r="AV1" s="355"/>
      <c r="AW1" s="355"/>
      <c r="AX1" s="355"/>
      <c r="AY1" s="85"/>
      <c r="AZ1" s="356"/>
      <c r="BA1" s="85"/>
      <c r="BB1" s="84"/>
      <c r="BC1" s="84"/>
      <c r="BD1" s="84"/>
      <c r="BE1" s="84"/>
      <c r="BF1" s="84"/>
      <c r="BG1" s="84"/>
      <c r="BH1" s="84"/>
      <c r="BI1" s="84"/>
      <c r="BP1" s="85"/>
      <c r="BQ1" s="85"/>
      <c r="BR1" s="84"/>
      <c r="BS1" s="84"/>
      <c r="BT1" s="84"/>
      <c r="BU1" s="84"/>
      <c r="BV1" s="85"/>
      <c r="BW1" s="85"/>
      <c r="BX1" s="85"/>
      <c r="BY1" s="85"/>
    </row>
    <row r="2" spans="1:77" s="80" customFormat="1" ht="15" customHeight="1" thickBot="1" x14ac:dyDescent="0.25">
      <c r="A2" s="79"/>
      <c r="B2" s="870" t="s">
        <v>164</v>
      </c>
      <c r="C2" s="871"/>
      <c r="D2" s="871"/>
      <c r="E2" s="871"/>
      <c r="F2" s="871"/>
      <c r="G2" s="872"/>
      <c r="H2" s="871" t="s">
        <v>14</v>
      </c>
      <c r="I2" s="872"/>
      <c r="J2" s="873" t="s">
        <v>12</v>
      </c>
      <c r="L2" s="876"/>
      <c r="M2" s="81"/>
      <c r="N2" s="81"/>
      <c r="O2" s="81"/>
      <c r="P2" s="84"/>
      <c r="R2" s="187"/>
      <c r="S2" s="202"/>
      <c r="T2" s="202"/>
      <c r="U2" s="202"/>
      <c r="V2" s="187"/>
      <c r="W2" s="187"/>
      <c r="X2" s="187"/>
      <c r="Y2" s="355"/>
      <c r="Z2" s="355"/>
      <c r="AA2" s="355"/>
      <c r="AB2" s="355"/>
      <c r="AC2" s="355"/>
      <c r="AD2" s="355"/>
      <c r="AE2" s="355"/>
      <c r="AF2" s="357"/>
      <c r="AG2" s="355"/>
      <c r="AH2" s="355"/>
      <c r="AI2" s="355"/>
      <c r="AJ2" s="355"/>
      <c r="AK2" s="355"/>
      <c r="AL2" s="355"/>
      <c r="AM2" s="355"/>
      <c r="AN2" s="355"/>
      <c r="AO2" s="357"/>
      <c r="AP2" s="355"/>
      <c r="AQ2" s="355"/>
      <c r="AR2" s="355"/>
      <c r="AS2" s="355"/>
      <c r="AT2" s="355"/>
      <c r="AU2" s="355"/>
      <c r="AV2" s="355"/>
      <c r="AW2" s="355"/>
      <c r="AX2" s="357"/>
      <c r="AY2" s="85"/>
      <c r="AZ2" s="356"/>
      <c r="BA2" s="86"/>
      <c r="BB2" s="85"/>
      <c r="BC2" s="85"/>
      <c r="BD2" s="85"/>
      <c r="BE2" s="85"/>
      <c r="BP2" s="85"/>
      <c r="BQ2" s="85"/>
      <c r="BR2" s="84"/>
      <c r="BS2" s="84"/>
      <c r="BT2" s="84"/>
      <c r="BU2" s="86"/>
      <c r="BV2" s="85"/>
      <c r="BW2" s="85"/>
      <c r="BX2" s="85"/>
      <c r="BY2" s="85"/>
    </row>
    <row r="3" spans="1:77" ht="30.75" thickBot="1" x14ac:dyDescent="0.25">
      <c r="A3" s="416"/>
      <c r="B3" s="417" t="s">
        <v>161</v>
      </c>
      <c r="C3" s="418" t="s">
        <v>162</v>
      </c>
      <c r="D3" s="145" t="s">
        <v>17</v>
      </c>
      <c r="E3" s="90" t="s">
        <v>128</v>
      </c>
      <c r="F3" s="90" t="s">
        <v>111</v>
      </c>
      <c r="G3" s="92" t="s">
        <v>30</v>
      </c>
      <c r="H3" s="89" t="s">
        <v>85</v>
      </c>
      <c r="I3" s="144" t="s">
        <v>11</v>
      </c>
      <c r="J3" s="874"/>
      <c r="L3" s="581">
        <v>0.15</v>
      </c>
      <c r="M3" s="81" t="s">
        <v>41</v>
      </c>
      <c r="N3" s="81" t="s">
        <v>48</v>
      </c>
      <c r="O3" s="81" t="s">
        <v>49</v>
      </c>
      <c r="P3" s="85" t="s">
        <v>44</v>
      </c>
      <c r="R3" s="187"/>
      <c r="V3" s="187"/>
      <c r="W3" s="187"/>
      <c r="X3" s="187"/>
      <c r="Z3" s="361"/>
      <c r="AA3" s="361"/>
      <c r="AF3" s="357"/>
      <c r="AI3" s="361"/>
      <c r="AJ3" s="361"/>
      <c r="AK3" s="361"/>
      <c r="AO3" s="357"/>
      <c r="AX3" s="357"/>
      <c r="AY3" s="97"/>
      <c r="AZ3" s="356"/>
      <c r="BA3" s="86"/>
      <c r="BB3" s="97"/>
      <c r="BC3" s="97"/>
      <c r="BD3" s="97"/>
      <c r="BE3" s="97"/>
      <c r="BF3" s="312"/>
      <c r="BG3" s="312"/>
      <c r="BH3" s="312"/>
      <c r="BI3" s="312"/>
      <c r="BJ3" s="312"/>
      <c r="BK3" s="312"/>
      <c r="BL3" s="312"/>
      <c r="BM3" s="312"/>
      <c r="BN3" s="312"/>
      <c r="BO3" s="312"/>
      <c r="BP3" s="97"/>
      <c r="BQ3" s="97"/>
      <c r="BR3" s="97"/>
      <c r="BS3" s="97"/>
      <c r="BT3" s="97"/>
      <c r="BU3" s="86"/>
      <c r="BV3" s="97"/>
      <c r="BW3" s="97"/>
      <c r="BX3" s="97"/>
      <c r="BY3" s="97"/>
    </row>
    <row r="4" spans="1:77" ht="15" customHeight="1" x14ac:dyDescent="0.2">
      <c r="A4" s="646">
        <v>42401</v>
      </c>
      <c r="B4" s="105">
        <v>2</v>
      </c>
      <c r="C4" s="115">
        <v>44</v>
      </c>
      <c r="D4" s="126"/>
      <c r="E4" s="419"/>
      <c r="F4" s="147">
        <f>(7*25)*10%-0.4875</f>
        <v>17.012499999999999</v>
      </c>
      <c r="G4" s="420">
        <f>F4/(1*25)</f>
        <v>0.68049999999999999</v>
      </c>
      <c r="H4" s="101">
        <v>0</v>
      </c>
      <c r="I4" s="149">
        <v>0</v>
      </c>
      <c r="J4" s="152">
        <f>F4+I4</f>
        <v>17.012499999999999</v>
      </c>
      <c r="L4" s="580">
        <f>J4*$L$3</f>
        <v>2.5518749999999999</v>
      </c>
      <c r="M4" s="94">
        <v>42220</v>
      </c>
      <c r="N4" s="95">
        <v>25</v>
      </c>
      <c r="O4" s="96" t="s">
        <v>50</v>
      </c>
      <c r="P4" s="95">
        <v>22.91</v>
      </c>
      <c r="S4" s="453" t="s">
        <v>194</v>
      </c>
      <c r="T4" s="940" t="s">
        <v>327</v>
      </c>
      <c r="U4" s="940"/>
      <c r="V4" s="940"/>
      <c r="W4" s="940"/>
      <c r="X4" s="113"/>
      <c r="Y4" s="364"/>
      <c r="Z4" s="361"/>
      <c r="AA4" s="361"/>
      <c r="AB4" s="364"/>
      <c r="AC4" s="364"/>
      <c r="AD4" s="361"/>
      <c r="AE4" s="361"/>
      <c r="AF4" s="361"/>
      <c r="AG4" s="364"/>
      <c r="AH4" s="364"/>
      <c r="AI4" s="361"/>
      <c r="AJ4" s="361"/>
      <c r="AK4" s="361"/>
      <c r="AL4" s="361"/>
      <c r="AM4" s="361"/>
      <c r="AN4" s="361"/>
      <c r="AO4" s="361"/>
      <c r="AP4" s="364"/>
      <c r="AQ4" s="361"/>
      <c r="AR4" s="344"/>
      <c r="AS4" s="364"/>
      <c r="AT4" s="364"/>
      <c r="AU4" s="361"/>
      <c r="AV4" s="361"/>
      <c r="AW4" s="361"/>
      <c r="AX4" s="361"/>
      <c r="AY4" s="108"/>
      <c r="AZ4" s="356"/>
      <c r="BA4" s="109"/>
      <c r="BB4" s="110"/>
      <c r="BC4" s="110"/>
      <c r="BD4" s="109"/>
      <c r="BE4" s="108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109"/>
      <c r="BQ4" s="109"/>
      <c r="BR4" s="109"/>
      <c r="BS4" s="108"/>
      <c r="BT4" s="109"/>
      <c r="BU4" s="109"/>
      <c r="BV4" s="97"/>
      <c r="BW4" s="110"/>
      <c r="BX4" s="108"/>
      <c r="BY4" s="108"/>
    </row>
    <row r="5" spans="1:77" ht="15" customHeight="1" x14ac:dyDescent="0.2">
      <c r="A5" s="586">
        <v>42402</v>
      </c>
      <c r="B5" s="115">
        <v>2</v>
      </c>
      <c r="C5" s="115">
        <v>43</v>
      </c>
      <c r="D5" s="126">
        <v>25</v>
      </c>
      <c r="E5" s="419"/>
      <c r="F5" s="147">
        <f>(5*25)*10%</f>
        <v>12.5</v>
      </c>
      <c r="G5" s="420">
        <f>F5/(1*25)</f>
        <v>0.5</v>
      </c>
      <c r="H5" s="101"/>
      <c r="I5" s="149"/>
      <c r="J5" s="152">
        <f t="shared" ref="J5:J32" si="0">F5+I5</f>
        <v>12.5</v>
      </c>
      <c r="L5" s="580">
        <f t="shared" ref="L5:L32" si="1">J5*$L$3</f>
        <v>1.875</v>
      </c>
      <c r="M5" s="94"/>
      <c r="N5" s="95"/>
      <c r="P5" s="95"/>
      <c r="S5" s="453"/>
      <c r="T5" s="940"/>
      <c r="U5" s="940"/>
      <c r="V5" s="940"/>
      <c r="W5" s="940"/>
      <c r="X5" s="281"/>
      <c r="Y5" s="364"/>
      <c r="Z5" s="361"/>
      <c r="AA5" s="361"/>
      <c r="AB5" s="364"/>
      <c r="AC5" s="364"/>
      <c r="AD5" s="361"/>
      <c r="AE5" s="361"/>
      <c r="AF5" s="361"/>
      <c r="AG5" s="364"/>
      <c r="AH5" s="364"/>
      <c r="AI5" s="361"/>
      <c r="AJ5" s="361"/>
      <c r="AK5" s="361"/>
      <c r="AL5" s="361"/>
      <c r="AM5" s="361"/>
      <c r="AN5" s="361"/>
      <c r="AO5" s="361"/>
      <c r="AP5" s="364"/>
      <c r="AQ5" s="361"/>
      <c r="AR5" s="344"/>
      <c r="AS5" s="364"/>
      <c r="AT5" s="364"/>
      <c r="AU5" s="361"/>
      <c r="AV5" s="361"/>
      <c r="AW5" s="361"/>
      <c r="AX5" s="361"/>
      <c r="AY5" s="108"/>
      <c r="AZ5" s="356"/>
      <c r="BA5" s="109"/>
      <c r="BB5" s="110"/>
      <c r="BC5" s="110"/>
      <c r="BD5" s="109"/>
      <c r="BE5" s="108"/>
      <c r="BF5" s="312"/>
      <c r="BG5" s="312"/>
      <c r="BH5" s="312"/>
      <c r="BI5" s="312"/>
      <c r="BJ5" s="312"/>
      <c r="BK5" s="312"/>
      <c r="BL5" s="312"/>
      <c r="BM5" s="312"/>
      <c r="BN5" s="312"/>
      <c r="BO5" s="312"/>
      <c r="BP5" s="109"/>
      <c r="BQ5" s="109"/>
      <c r="BR5" s="109"/>
      <c r="BS5" s="108"/>
      <c r="BT5" s="109"/>
      <c r="BU5" s="109"/>
      <c r="BV5" s="97"/>
      <c r="BW5" s="110"/>
      <c r="BX5" s="108"/>
      <c r="BY5" s="108"/>
    </row>
    <row r="6" spans="1:77" ht="15" customHeight="1" x14ac:dyDescent="0.2">
      <c r="A6" s="586">
        <v>42403</v>
      </c>
      <c r="B6" s="115">
        <v>2</v>
      </c>
      <c r="C6" s="115">
        <v>44</v>
      </c>
      <c r="D6" s="126"/>
      <c r="E6" s="419"/>
      <c r="F6" s="147">
        <f>(3*25)*10%</f>
        <v>7.5</v>
      </c>
      <c r="G6" s="420">
        <f>F6/(13*25)</f>
        <v>2.3076923076923078E-2</v>
      </c>
      <c r="H6" s="101"/>
      <c r="I6" s="149"/>
      <c r="J6" s="152">
        <f t="shared" si="0"/>
        <v>7.5</v>
      </c>
      <c r="L6" s="580">
        <f t="shared" si="1"/>
        <v>1.125</v>
      </c>
      <c r="M6" s="94"/>
      <c r="N6" s="95"/>
      <c r="P6" s="95"/>
      <c r="S6" s="453"/>
      <c r="T6" s="940"/>
      <c r="U6" s="940"/>
      <c r="V6" s="940"/>
      <c r="W6" s="940"/>
      <c r="X6" s="373"/>
      <c r="Y6" s="364"/>
      <c r="Z6" s="361"/>
      <c r="AA6" s="361"/>
      <c r="AB6" s="364"/>
      <c r="AC6" s="364"/>
      <c r="AD6" s="361"/>
      <c r="AE6" s="361"/>
      <c r="AF6" s="361"/>
      <c r="AG6" s="364"/>
      <c r="AH6" s="364"/>
      <c r="AI6" s="361"/>
      <c r="AJ6" s="361"/>
      <c r="AK6" s="361"/>
      <c r="AL6" s="361"/>
      <c r="AM6" s="361"/>
      <c r="AN6" s="361"/>
      <c r="AO6" s="361"/>
      <c r="AP6" s="364"/>
      <c r="AQ6" s="361"/>
      <c r="AR6" s="344"/>
      <c r="AS6" s="364"/>
      <c r="AT6" s="364"/>
      <c r="AU6" s="361"/>
      <c r="AV6" s="361"/>
      <c r="AW6" s="361"/>
      <c r="AX6" s="361"/>
      <c r="AY6" s="108"/>
      <c r="AZ6" s="356"/>
      <c r="BA6" s="109"/>
      <c r="BB6" s="110"/>
      <c r="BC6" s="110"/>
      <c r="BD6" s="109"/>
      <c r="BE6" s="108"/>
      <c r="BF6" s="312"/>
      <c r="BG6" s="312"/>
      <c r="BH6" s="312"/>
      <c r="BI6" s="312"/>
      <c r="BJ6" s="312"/>
      <c r="BK6" s="312"/>
      <c r="BL6" s="312"/>
      <c r="BM6" s="312"/>
      <c r="BN6" s="312"/>
      <c r="BO6" s="312"/>
      <c r="BP6" s="109"/>
      <c r="BQ6" s="109"/>
      <c r="BR6" s="109"/>
      <c r="BS6" s="108"/>
      <c r="BT6" s="109"/>
      <c r="BU6" s="109"/>
      <c r="BV6" s="97"/>
      <c r="BW6" s="110"/>
      <c r="BX6" s="108"/>
      <c r="BY6" s="108"/>
    </row>
    <row r="7" spans="1:77" ht="15" customHeight="1" x14ac:dyDescent="0.2">
      <c r="A7" s="586">
        <v>42404</v>
      </c>
      <c r="B7" s="115">
        <v>2</v>
      </c>
      <c r="C7" s="115">
        <v>36</v>
      </c>
      <c r="D7" s="126">
        <v>25</v>
      </c>
      <c r="E7" s="419"/>
      <c r="F7" s="147">
        <f>(22*25)*10%-1.145</f>
        <v>53.854999999999997</v>
      </c>
      <c r="G7" s="420">
        <f>F7/(3*25)</f>
        <v>0.71806666666666663</v>
      </c>
      <c r="H7" s="101"/>
      <c r="I7" s="149"/>
      <c r="J7" s="152">
        <f t="shared" si="0"/>
        <v>53.854999999999997</v>
      </c>
      <c r="L7" s="580">
        <f t="shared" si="1"/>
        <v>8.0782499999999988</v>
      </c>
      <c r="M7" s="94"/>
      <c r="N7" s="95"/>
      <c r="P7" s="95"/>
      <c r="S7" s="453"/>
      <c r="T7" s="940"/>
      <c r="U7" s="940"/>
      <c r="V7" s="940"/>
      <c r="W7" s="940"/>
      <c r="X7" s="202"/>
      <c r="Y7" s="364"/>
      <c r="Z7" s="361"/>
      <c r="AA7" s="361"/>
      <c r="AB7" s="364"/>
      <c r="AC7" s="364"/>
      <c r="AD7" s="361"/>
      <c r="AE7" s="361"/>
      <c r="AF7" s="361"/>
      <c r="AG7" s="364"/>
      <c r="AH7" s="364"/>
      <c r="AI7" s="361"/>
      <c r="AJ7" s="361"/>
      <c r="AK7" s="361"/>
      <c r="AL7" s="361"/>
      <c r="AM7" s="361"/>
      <c r="AN7" s="361"/>
      <c r="AO7" s="361"/>
      <c r="AP7" s="364"/>
      <c r="AQ7" s="361"/>
      <c r="AR7" s="344"/>
      <c r="AS7" s="364"/>
      <c r="AT7" s="364"/>
      <c r="AU7" s="361"/>
      <c r="AV7" s="361"/>
      <c r="AW7" s="361"/>
      <c r="AX7" s="361"/>
      <c r="AY7" s="108"/>
      <c r="AZ7" s="356"/>
      <c r="BA7" s="109"/>
      <c r="BB7" s="110"/>
      <c r="BC7" s="110"/>
      <c r="BD7" s="109"/>
      <c r="BE7" s="108"/>
      <c r="BF7" s="312"/>
      <c r="BG7" s="312"/>
      <c r="BH7" s="312"/>
      <c r="BI7" s="312"/>
      <c r="BJ7" s="312"/>
      <c r="BK7" s="312"/>
      <c r="BL7" s="312"/>
      <c r="BM7" s="312"/>
      <c r="BN7" s="312"/>
      <c r="BO7" s="312"/>
      <c r="BP7" s="109"/>
      <c r="BQ7" s="109"/>
      <c r="BR7" s="109"/>
      <c r="BS7" s="108"/>
      <c r="BT7" s="109"/>
      <c r="BU7" s="109"/>
      <c r="BV7" s="97"/>
      <c r="BW7" s="110"/>
      <c r="BX7" s="108"/>
      <c r="BY7" s="108"/>
    </row>
    <row r="8" spans="1:77" ht="15" customHeight="1" x14ac:dyDescent="0.2">
      <c r="A8" s="586">
        <v>42405</v>
      </c>
      <c r="B8" s="115">
        <v>2</v>
      </c>
      <c r="C8" s="115">
        <v>36</v>
      </c>
      <c r="D8" s="126">
        <v>25</v>
      </c>
      <c r="E8" s="419"/>
      <c r="F8" s="147">
        <f>(5*25)*10%</f>
        <v>12.5</v>
      </c>
      <c r="G8" s="420">
        <f t="shared" ref="G8:G32" si="2">F8/(1*25)</f>
        <v>0.5</v>
      </c>
      <c r="H8" s="101"/>
      <c r="I8" s="149"/>
      <c r="J8" s="152">
        <f t="shared" si="0"/>
        <v>12.5</v>
      </c>
      <c r="L8" s="580">
        <f t="shared" si="1"/>
        <v>1.875</v>
      </c>
      <c r="M8" s="94"/>
      <c r="N8" s="95"/>
      <c r="P8" s="95"/>
      <c r="S8" s="453" t="s">
        <v>195</v>
      </c>
      <c r="T8" s="939" t="s">
        <v>328</v>
      </c>
      <c r="U8" s="939"/>
      <c r="V8" s="939"/>
      <c r="W8" s="939"/>
      <c r="X8" s="202"/>
      <c r="Y8" s="364"/>
      <c r="Z8" s="361"/>
      <c r="AA8" s="361"/>
      <c r="AB8" s="364"/>
      <c r="AC8" s="364"/>
      <c r="AD8" s="361"/>
      <c r="AE8" s="361"/>
      <c r="AF8" s="361"/>
      <c r="AG8" s="364"/>
      <c r="AH8" s="364"/>
      <c r="AI8" s="361"/>
      <c r="AJ8" s="361"/>
      <c r="AK8" s="361"/>
      <c r="AL8" s="361"/>
      <c r="AM8" s="361"/>
      <c r="AN8" s="361"/>
      <c r="AO8" s="361"/>
      <c r="AP8" s="364"/>
      <c r="AQ8" s="361"/>
      <c r="AR8" s="344"/>
      <c r="AS8" s="364"/>
      <c r="AT8" s="364"/>
      <c r="AU8" s="361"/>
      <c r="AV8" s="361"/>
      <c r="AW8" s="361"/>
      <c r="AX8" s="361"/>
      <c r="AY8" s="108"/>
      <c r="AZ8" s="356"/>
      <c r="BA8" s="109"/>
      <c r="BB8" s="110"/>
      <c r="BC8" s="110"/>
      <c r="BD8" s="109"/>
      <c r="BE8" s="108"/>
      <c r="BF8" s="312"/>
      <c r="BG8" s="312"/>
      <c r="BH8" s="312"/>
      <c r="BI8" s="312"/>
      <c r="BJ8" s="312"/>
      <c r="BK8" s="312"/>
      <c r="BL8" s="312"/>
      <c r="BM8" s="312"/>
      <c r="BN8" s="312"/>
      <c r="BO8" s="312"/>
      <c r="BP8" s="109"/>
      <c r="BQ8" s="109"/>
      <c r="BR8" s="109"/>
      <c r="BS8" s="108"/>
      <c r="BT8" s="109"/>
      <c r="BU8" s="109"/>
      <c r="BV8" s="97"/>
      <c r="BW8" s="110"/>
      <c r="BX8" s="108"/>
      <c r="BY8" s="108"/>
    </row>
    <row r="9" spans="1:77" ht="15" customHeight="1" x14ac:dyDescent="0.2">
      <c r="A9" s="586">
        <v>42406</v>
      </c>
      <c r="B9" s="115">
        <v>2</v>
      </c>
      <c r="C9" s="115">
        <v>37</v>
      </c>
      <c r="D9" s="126"/>
      <c r="E9" s="419"/>
      <c r="F9" s="147">
        <f>(1*25)*10%</f>
        <v>2.5</v>
      </c>
      <c r="G9" s="420">
        <f t="shared" si="2"/>
        <v>0.1</v>
      </c>
      <c r="H9" s="101"/>
      <c r="I9" s="149"/>
      <c r="J9" s="152">
        <f t="shared" si="0"/>
        <v>2.5</v>
      </c>
      <c r="L9" s="580">
        <f t="shared" si="1"/>
        <v>0.375</v>
      </c>
      <c r="M9" s="94"/>
      <c r="N9" s="95"/>
      <c r="P9" s="95"/>
      <c r="S9" s="453"/>
      <c r="T9" s="939"/>
      <c r="U9" s="939"/>
      <c r="V9" s="939"/>
      <c r="W9" s="939"/>
      <c r="X9" s="202"/>
      <c r="Y9" s="364"/>
      <c r="Z9" s="361"/>
      <c r="AA9" s="361"/>
      <c r="AB9" s="364"/>
      <c r="AC9" s="364"/>
      <c r="AD9" s="361"/>
      <c r="AE9" s="361"/>
      <c r="AF9" s="361"/>
      <c r="AG9" s="364"/>
      <c r="AH9" s="364"/>
      <c r="AI9" s="361"/>
      <c r="AJ9" s="361"/>
      <c r="AK9" s="361"/>
      <c r="AL9" s="361"/>
      <c r="AM9" s="361"/>
      <c r="AN9" s="361"/>
      <c r="AO9" s="361"/>
      <c r="AP9" s="364"/>
      <c r="AQ9" s="361"/>
      <c r="AR9" s="344"/>
      <c r="AS9" s="364"/>
      <c r="AT9" s="364"/>
      <c r="AU9" s="361"/>
      <c r="AV9" s="361"/>
      <c r="AW9" s="361"/>
      <c r="AX9" s="361"/>
      <c r="AY9" s="108"/>
      <c r="AZ9" s="356"/>
      <c r="BA9" s="109"/>
      <c r="BB9" s="110"/>
      <c r="BC9" s="110"/>
      <c r="BD9" s="109"/>
      <c r="BE9" s="108"/>
      <c r="BF9" s="312"/>
      <c r="BG9" s="312"/>
      <c r="BH9" s="312"/>
      <c r="BI9" s="312"/>
      <c r="BJ9" s="312"/>
      <c r="BK9" s="312"/>
      <c r="BL9" s="312"/>
      <c r="BM9" s="312"/>
      <c r="BN9" s="312"/>
      <c r="BO9" s="312"/>
      <c r="BP9" s="109"/>
      <c r="BQ9" s="109"/>
      <c r="BR9" s="109"/>
      <c r="BS9" s="108"/>
      <c r="BT9" s="109"/>
      <c r="BU9" s="109"/>
      <c r="BV9" s="97"/>
      <c r="BW9" s="110"/>
      <c r="BX9" s="108"/>
      <c r="BY9" s="108"/>
    </row>
    <row r="10" spans="1:77" ht="15" customHeight="1" x14ac:dyDescent="0.2">
      <c r="A10" s="586">
        <v>42407</v>
      </c>
      <c r="B10" s="115">
        <v>2</v>
      </c>
      <c r="C10" s="115">
        <v>37</v>
      </c>
      <c r="D10" s="126"/>
      <c r="E10" s="419"/>
      <c r="F10" s="147">
        <f t="shared" ref="F10:F32" si="3">(0*25)*10%</f>
        <v>0</v>
      </c>
      <c r="G10" s="420">
        <f t="shared" si="2"/>
        <v>0</v>
      </c>
      <c r="H10" s="101"/>
      <c r="I10" s="149"/>
      <c r="J10" s="152">
        <f t="shared" si="0"/>
        <v>0</v>
      </c>
      <c r="L10" s="580">
        <f t="shared" si="1"/>
        <v>0</v>
      </c>
      <c r="M10" s="94"/>
      <c r="N10" s="95"/>
      <c r="P10" s="95"/>
      <c r="S10" s="453"/>
      <c r="T10" s="939"/>
      <c r="U10" s="939"/>
      <c r="V10" s="939"/>
      <c r="W10" s="939"/>
      <c r="X10" s="367"/>
      <c r="Y10" s="364"/>
      <c r="Z10" s="361"/>
      <c r="AA10" s="361"/>
      <c r="AB10" s="364"/>
      <c r="AC10" s="364"/>
      <c r="AD10" s="361"/>
      <c r="AE10" s="361"/>
      <c r="AF10" s="361"/>
      <c r="AG10" s="364"/>
      <c r="AH10" s="364"/>
      <c r="AI10" s="361"/>
      <c r="AJ10" s="361"/>
      <c r="AK10" s="361"/>
      <c r="AL10" s="361"/>
      <c r="AM10" s="361"/>
      <c r="AN10" s="361"/>
      <c r="AO10" s="361"/>
      <c r="AP10" s="364"/>
      <c r="AQ10" s="361"/>
      <c r="AR10" s="344"/>
      <c r="AS10" s="364"/>
      <c r="AT10" s="364"/>
      <c r="AU10" s="361"/>
      <c r="AV10" s="361"/>
      <c r="AW10" s="361"/>
      <c r="AX10" s="361"/>
      <c r="AY10" s="108"/>
      <c r="AZ10" s="356"/>
      <c r="BA10" s="109"/>
      <c r="BB10" s="110"/>
      <c r="BC10" s="110"/>
      <c r="BD10" s="109"/>
      <c r="BE10" s="108"/>
      <c r="BF10" s="312"/>
      <c r="BG10" s="312"/>
      <c r="BH10" s="312"/>
      <c r="BI10" s="312"/>
      <c r="BJ10" s="312"/>
      <c r="BK10" s="312"/>
      <c r="BL10" s="312"/>
      <c r="BM10" s="312"/>
      <c r="BN10" s="312"/>
      <c r="BO10" s="312"/>
      <c r="BP10" s="109"/>
      <c r="BQ10" s="109"/>
      <c r="BR10" s="109"/>
      <c r="BS10" s="108"/>
      <c r="BT10" s="109"/>
      <c r="BU10" s="109"/>
      <c r="BV10" s="97"/>
      <c r="BW10" s="110"/>
      <c r="BX10" s="108"/>
      <c r="BY10" s="108"/>
    </row>
    <row r="11" spans="1:77" ht="15" customHeight="1" x14ac:dyDescent="0.2">
      <c r="A11" s="586">
        <v>42408</v>
      </c>
      <c r="B11" s="115">
        <v>2</v>
      </c>
      <c r="C11" s="115">
        <v>37</v>
      </c>
      <c r="D11" s="126">
        <v>25</v>
      </c>
      <c r="E11" s="419"/>
      <c r="F11" s="147">
        <f>(7*25)*10%</f>
        <v>17.5</v>
      </c>
      <c r="G11" s="420">
        <f t="shared" si="2"/>
        <v>0.7</v>
      </c>
      <c r="H11" s="101"/>
      <c r="I11" s="149"/>
      <c r="J11" s="152">
        <f t="shared" si="0"/>
        <v>17.5</v>
      </c>
      <c r="L11" s="580">
        <f t="shared" si="1"/>
        <v>2.625</v>
      </c>
      <c r="M11" s="94"/>
      <c r="N11" s="95"/>
      <c r="P11" s="95"/>
      <c r="S11" s="454"/>
      <c r="T11" s="939"/>
      <c r="U11" s="939"/>
      <c r="V11" s="939"/>
      <c r="W11" s="939"/>
      <c r="X11" s="202"/>
      <c r="Y11" s="364"/>
      <c r="Z11" s="361"/>
      <c r="AA11" s="361"/>
      <c r="AB11" s="364"/>
      <c r="AC11" s="364"/>
      <c r="AD11" s="361"/>
      <c r="AE11" s="361"/>
      <c r="AF11" s="361"/>
      <c r="AG11" s="364"/>
      <c r="AH11" s="364"/>
      <c r="AI11" s="361"/>
      <c r="AJ11" s="361"/>
      <c r="AK11" s="361"/>
      <c r="AL11" s="361"/>
      <c r="AM11" s="361"/>
      <c r="AN11" s="361"/>
      <c r="AO11" s="361"/>
      <c r="AP11" s="364"/>
      <c r="AQ11" s="361"/>
      <c r="AR11" s="344"/>
      <c r="AS11" s="364"/>
      <c r="AT11" s="364"/>
      <c r="AU11" s="361"/>
      <c r="AV11" s="361"/>
      <c r="AW11" s="361"/>
      <c r="AX11" s="361"/>
      <c r="AY11" s="108"/>
      <c r="AZ11" s="356"/>
      <c r="BA11" s="109"/>
      <c r="BB11" s="110"/>
      <c r="BC11" s="110"/>
      <c r="BD11" s="109"/>
      <c r="BE11" s="108"/>
      <c r="BF11" s="312"/>
      <c r="BG11" s="312"/>
      <c r="BH11" s="312"/>
      <c r="BI11" s="312"/>
      <c r="BJ11" s="312"/>
      <c r="BK11" s="312"/>
      <c r="BL11" s="312"/>
      <c r="BM11" s="312"/>
      <c r="BN11" s="312"/>
      <c r="BO11" s="312"/>
      <c r="BP11" s="109"/>
      <c r="BQ11" s="109"/>
      <c r="BR11" s="109"/>
      <c r="BS11" s="108"/>
      <c r="BT11" s="109"/>
      <c r="BU11" s="109"/>
      <c r="BV11" s="97"/>
      <c r="BW11" s="110"/>
      <c r="BX11" s="108"/>
      <c r="BY11" s="108"/>
    </row>
    <row r="12" spans="1:77" ht="15" customHeight="1" x14ac:dyDescent="0.2">
      <c r="A12" s="586">
        <v>42409</v>
      </c>
      <c r="B12" s="115">
        <v>2</v>
      </c>
      <c r="C12" s="115">
        <v>38</v>
      </c>
      <c r="D12" s="126">
        <v>25</v>
      </c>
      <c r="E12" s="419"/>
      <c r="F12" s="147">
        <f>(6*25)*10%</f>
        <v>15</v>
      </c>
      <c r="G12" s="420">
        <f t="shared" si="2"/>
        <v>0.6</v>
      </c>
      <c r="H12" s="101"/>
      <c r="I12" s="149"/>
      <c r="J12" s="152">
        <f t="shared" si="0"/>
        <v>15</v>
      </c>
      <c r="L12" s="580">
        <f t="shared" si="1"/>
        <v>2.25</v>
      </c>
      <c r="M12" s="94"/>
      <c r="N12" s="95"/>
      <c r="P12" s="95"/>
      <c r="S12" s="455" t="s">
        <v>196</v>
      </c>
      <c r="T12" s="941" t="s">
        <v>329</v>
      </c>
      <c r="U12" s="941"/>
      <c r="V12" s="941"/>
      <c r="W12" s="941"/>
      <c r="X12" s="202"/>
      <c r="Y12" s="364"/>
      <c r="Z12" s="361"/>
      <c r="AA12" s="361"/>
      <c r="AB12" s="364"/>
      <c r="AC12" s="364"/>
      <c r="AD12" s="361"/>
      <c r="AE12" s="361"/>
      <c r="AF12" s="361"/>
      <c r="AG12" s="364"/>
      <c r="AH12" s="364"/>
      <c r="AI12" s="361"/>
      <c r="AJ12" s="361"/>
      <c r="AK12" s="361"/>
      <c r="AL12" s="361"/>
      <c r="AM12" s="361"/>
      <c r="AN12" s="361"/>
      <c r="AO12" s="361"/>
      <c r="AP12" s="364"/>
      <c r="AQ12" s="361"/>
      <c r="AR12" s="344"/>
      <c r="AS12" s="364"/>
      <c r="AT12" s="364"/>
      <c r="AU12" s="361"/>
      <c r="AV12" s="361"/>
      <c r="AW12" s="361"/>
      <c r="AX12" s="361"/>
      <c r="AY12" s="108"/>
      <c r="AZ12" s="356"/>
      <c r="BA12" s="109"/>
      <c r="BB12" s="110"/>
      <c r="BC12" s="110"/>
      <c r="BD12" s="109"/>
      <c r="BE12" s="108"/>
      <c r="BF12" s="312"/>
      <c r="BG12" s="312"/>
      <c r="BH12" s="312"/>
      <c r="BI12" s="312"/>
      <c r="BJ12" s="312"/>
      <c r="BK12" s="312"/>
      <c r="BL12" s="312"/>
      <c r="BM12" s="312"/>
      <c r="BN12" s="312"/>
      <c r="BO12" s="312"/>
      <c r="BP12" s="109"/>
      <c r="BQ12" s="109"/>
      <c r="BR12" s="109"/>
      <c r="BS12" s="108"/>
      <c r="BT12" s="109"/>
      <c r="BU12" s="109"/>
      <c r="BV12" s="97"/>
      <c r="BW12" s="110"/>
      <c r="BX12" s="108"/>
      <c r="BY12" s="108"/>
    </row>
    <row r="13" spans="1:77" ht="15" customHeight="1" x14ac:dyDescent="0.2">
      <c r="A13" s="586">
        <v>42410</v>
      </c>
      <c r="B13" s="115">
        <v>2</v>
      </c>
      <c r="C13" s="115">
        <v>38</v>
      </c>
      <c r="D13" s="126"/>
      <c r="E13" s="419"/>
      <c r="F13" s="147">
        <f>(3*25)*10%-0.4875</f>
        <v>7.0125000000000002</v>
      </c>
      <c r="G13" s="420">
        <f t="shared" si="2"/>
        <v>0.28050000000000003</v>
      </c>
      <c r="H13" s="101"/>
      <c r="I13" s="149"/>
      <c r="J13" s="152">
        <f t="shared" si="0"/>
        <v>7.0125000000000002</v>
      </c>
      <c r="L13" s="580">
        <f t="shared" si="1"/>
        <v>1.0518749999999999</v>
      </c>
      <c r="M13" s="153"/>
      <c r="N13" s="95"/>
      <c r="P13" s="95"/>
      <c r="S13" s="456"/>
      <c r="T13" s="941"/>
      <c r="U13" s="941"/>
      <c r="V13" s="941"/>
      <c r="W13" s="941"/>
      <c r="X13" s="367"/>
      <c r="Y13" s="364"/>
      <c r="Z13" s="361"/>
      <c r="AA13" s="361"/>
      <c r="AB13" s="364"/>
      <c r="AC13" s="364"/>
      <c r="AD13" s="361"/>
      <c r="AE13" s="361"/>
      <c r="AF13" s="361"/>
      <c r="AG13" s="364"/>
      <c r="AH13" s="364"/>
      <c r="AI13" s="361"/>
      <c r="AJ13" s="361"/>
      <c r="AK13" s="361"/>
      <c r="AL13" s="361"/>
      <c r="AM13" s="361"/>
      <c r="AN13" s="361"/>
      <c r="AO13" s="361"/>
      <c r="AP13" s="364"/>
      <c r="AQ13" s="361"/>
      <c r="AR13" s="344"/>
      <c r="AS13" s="364"/>
      <c r="AT13" s="364"/>
      <c r="AU13" s="361"/>
      <c r="AV13" s="361"/>
      <c r="AW13" s="361"/>
      <c r="AX13" s="361"/>
      <c r="AY13" s="108"/>
      <c r="AZ13" s="356"/>
      <c r="BA13" s="109"/>
      <c r="BB13" s="110"/>
      <c r="BC13" s="110"/>
      <c r="BD13" s="109"/>
      <c r="BE13" s="108"/>
      <c r="BF13" s="312"/>
      <c r="BG13" s="312"/>
      <c r="BH13" s="312"/>
      <c r="BI13" s="312"/>
      <c r="BJ13" s="312"/>
      <c r="BK13" s="312"/>
      <c r="BL13" s="312"/>
      <c r="BM13" s="312"/>
      <c r="BN13" s="312"/>
      <c r="BO13" s="312"/>
      <c r="BP13" s="109"/>
      <c r="BQ13" s="109"/>
      <c r="BR13" s="109"/>
      <c r="BS13" s="108"/>
      <c r="BT13" s="109"/>
      <c r="BU13" s="109"/>
      <c r="BV13" s="97"/>
      <c r="BW13" s="110"/>
      <c r="BX13" s="108"/>
      <c r="BY13" s="108"/>
    </row>
    <row r="14" spans="1:77" ht="15" customHeight="1" x14ac:dyDescent="0.2">
      <c r="A14" s="586">
        <v>42411</v>
      </c>
      <c r="B14" s="115">
        <v>2</v>
      </c>
      <c r="C14" s="115">
        <v>37</v>
      </c>
      <c r="D14" s="126"/>
      <c r="E14" s="419"/>
      <c r="F14" s="147">
        <f>(14*25)*10%-2.1525</f>
        <v>32.847499999999997</v>
      </c>
      <c r="G14" s="420">
        <f t="shared" si="2"/>
        <v>1.3138999999999998</v>
      </c>
      <c r="H14" s="101"/>
      <c r="I14" s="149"/>
      <c r="J14" s="152">
        <f t="shared" si="0"/>
        <v>32.847499999999997</v>
      </c>
      <c r="L14" s="580">
        <f t="shared" si="1"/>
        <v>4.9271249999999993</v>
      </c>
      <c r="M14" s="94"/>
      <c r="N14" s="95"/>
      <c r="P14" s="95"/>
      <c r="S14" s="455"/>
      <c r="T14" s="941"/>
      <c r="U14" s="941"/>
      <c r="V14" s="941"/>
      <c r="W14" s="941"/>
      <c r="X14" s="202"/>
      <c r="Y14" s="364"/>
      <c r="Z14" s="361"/>
      <c r="AA14" s="361"/>
      <c r="AB14" s="364"/>
      <c r="AC14" s="364"/>
      <c r="AD14" s="361"/>
      <c r="AE14" s="361"/>
      <c r="AF14" s="361"/>
      <c r="AG14" s="364"/>
      <c r="AH14" s="364"/>
      <c r="AI14" s="361"/>
      <c r="AJ14" s="361"/>
      <c r="AK14" s="361"/>
      <c r="AL14" s="361"/>
      <c r="AM14" s="361"/>
      <c r="AN14" s="361"/>
      <c r="AO14" s="361"/>
      <c r="AP14" s="364"/>
      <c r="AQ14" s="361"/>
      <c r="AR14" s="344"/>
      <c r="AS14" s="364"/>
      <c r="AT14" s="364"/>
      <c r="AU14" s="361"/>
      <c r="AV14" s="361"/>
      <c r="AW14" s="361"/>
      <c r="AX14" s="361"/>
      <c r="AY14" s="108"/>
      <c r="AZ14" s="356"/>
      <c r="BA14" s="109"/>
      <c r="BB14" s="110"/>
      <c r="BC14" s="110"/>
      <c r="BD14" s="109"/>
      <c r="BE14" s="108"/>
      <c r="BF14" s="312"/>
      <c r="BG14" s="312"/>
      <c r="BH14" s="312"/>
      <c r="BI14" s="312"/>
      <c r="BJ14" s="312"/>
      <c r="BK14" s="312"/>
      <c r="BL14" s="312"/>
      <c r="BM14" s="312"/>
      <c r="BN14" s="312"/>
      <c r="BO14" s="312"/>
      <c r="BP14" s="109"/>
      <c r="BQ14" s="109"/>
      <c r="BR14" s="109"/>
      <c r="BS14" s="108"/>
      <c r="BT14" s="109"/>
      <c r="BU14" s="109"/>
      <c r="BV14" s="97"/>
      <c r="BW14" s="110"/>
      <c r="BX14" s="108"/>
      <c r="BY14" s="108"/>
    </row>
    <row r="15" spans="1:77" ht="15" customHeight="1" x14ac:dyDescent="0.2">
      <c r="A15" s="586">
        <v>42412</v>
      </c>
      <c r="B15" s="115">
        <v>2</v>
      </c>
      <c r="C15" s="115">
        <v>37</v>
      </c>
      <c r="D15" s="126">
        <v>50</v>
      </c>
      <c r="E15" s="419"/>
      <c r="F15" s="147">
        <f>(5*25)*10%</f>
        <v>12.5</v>
      </c>
      <c r="G15" s="420">
        <f t="shared" si="2"/>
        <v>0.5</v>
      </c>
      <c r="H15" s="101"/>
      <c r="I15" s="149"/>
      <c r="J15" s="152">
        <f t="shared" si="0"/>
        <v>12.5</v>
      </c>
      <c r="L15" s="580">
        <f t="shared" si="1"/>
        <v>1.875</v>
      </c>
      <c r="M15" s="94"/>
      <c r="N15" s="95"/>
      <c r="P15" s="95"/>
      <c r="R15" s="385"/>
      <c r="S15" s="455"/>
      <c r="T15" s="941"/>
      <c r="U15" s="941"/>
      <c r="V15" s="941"/>
      <c r="W15" s="941"/>
      <c r="X15" s="187"/>
      <c r="Y15" s="364"/>
      <c r="Z15" s="361"/>
      <c r="AA15" s="361"/>
      <c r="AB15" s="364"/>
      <c r="AC15" s="364"/>
      <c r="AD15" s="361"/>
      <c r="AE15" s="361"/>
      <c r="AF15" s="361"/>
      <c r="AG15" s="364"/>
      <c r="AH15" s="364"/>
      <c r="AI15" s="361"/>
      <c r="AJ15" s="361"/>
      <c r="AK15" s="361"/>
      <c r="AL15" s="361"/>
      <c r="AM15" s="361"/>
      <c r="AN15" s="361"/>
      <c r="AO15" s="361"/>
      <c r="AP15" s="364"/>
      <c r="AQ15" s="361"/>
      <c r="AR15" s="344"/>
      <c r="AS15" s="364"/>
      <c r="AT15" s="364"/>
      <c r="AU15" s="361"/>
      <c r="AV15" s="361"/>
      <c r="AW15" s="361"/>
      <c r="AX15" s="361"/>
      <c r="AY15" s="108"/>
      <c r="AZ15" s="356"/>
      <c r="BA15" s="109"/>
      <c r="BB15" s="110"/>
      <c r="BC15" s="110"/>
      <c r="BD15" s="109"/>
      <c r="BE15" s="108"/>
      <c r="BF15" s="312"/>
      <c r="BG15" s="312"/>
      <c r="BH15" s="312"/>
      <c r="BI15" s="312"/>
      <c r="BJ15" s="312"/>
      <c r="BK15" s="312"/>
      <c r="BL15" s="312"/>
      <c r="BM15" s="312"/>
      <c r="BN15" s="312"/>
      <c r="BO15" s="312"/>
      <c r="BP15" s="109"/>
      <c r="BQ15" s="109"/>
      <c r="BR15" s="109"/>
      <c r="BS15" s="108"/>
      <c r="BT15" s="109"/>
      <c r="BU15" s="109"/>
      <c r="BV15" s="97"/>
      <c r="BW15" s="110"/>
      <c r="BX15" s="108"/>
      <c r="BY15" s="108"/>
    </row>
    <row r="16" spans="1:77" ht="15" customHeight="1" x14ac:dyDescent="0.2">
      <c r="A16" s="586">
        <v>42413</v>
      </c>
      <c r="B16" s="115">
        <v>2</v>
      </c>
      <c r="C16" s="115">
        <v>39</v>
      </c>
      <c r="D16" s="126"/>
      <c r="E16" s="419"/>
      <c r="F16" s="147">
        <f>(1*25)*10%</f>
        <v>2.5</v>
      </c>
      <c r="G16" s="420">
        <f t="shared" si="2"/>
        <v>0.1</v>
      </c>
      <c r="H16" s="101"/>
      <c r="I16" s="149"/>
      <c r="J16" s="152">
        <f t="shared" si="0"/>
        <v>2.5</v>
      </c>
      <c r="L16" s="580">
        <f t="shared" si="1"/>
        <v>0.375</v>
      </c>
      <c r="M16" s="94"/>
      <c r="N16" s="95"/>
      <c r="P16" s="95"/>
      <c r="R16" s="187"/>
      <c r="S16" s="455" t="s">
        <v>197</v>
      </c>
      <c r="T16" s="940" t="s">
        <v>330</v>
      </c>
      <c r="U16" s="940"/>
      <c r="V16" s="940"/>
      <c r="W16" s="940"/>
      <c r="X16" s="387"/>
      <c r="Y16" s="364"/>
      <c r="Z16" s="361"/>
      <c r="AA16" s="361"/>
      <c r="AB16" s="364"/>
      <c r="AC16" s="364"/>
      <c r="AD16" s="361"/>
      <c r="AE16" s="361"/>
      <c r="AF16" s="361"/>
      <c r="AG16" s="364"/>
      <c r="AH16" s="364"/>
      <c r="AI16" s="361"/>
      <c r="AJ16" s="361"/>
      <c r="AK16" s="361"/>
      <c r="AL16" s="361"/>
      <c r="AM16" s="361"/>
      <c r="AN16" s="361"/>
      <c r="AO16" s="361"/>
      <c r="AP16" s="364"/>
      <c r="AQ16" s="361"/>
      <c r="AR16" s="344"/>
      <c r="AS16" s="364"/>
      <c r="AT16" s="364"/>
      <c r="AU16" s="361"/>
      <c r="AV16" s="361"/>
      <c r="AW16" s="361"/>
      <c r="AX16" s="361"/>
      <c r="AY16" s="108"/>
      <c r="AZ16" s="356"/>
      <c r="BA16" s="109"/>
      <c r="BB16" s="110"/>
      <c r="BC16" s="110"/>
      <c r="BD16" s="109"/>
      <c r="BE16" s="108"/>
      <c r="BF16" s="312"/>
      <c r="BG16" s="312"/>
      <c r="BH16" s="312"/>
      <c r="BI16" s="312"/>
      <c r="BJ16" s="312"/>
      <c r="BK16" s="312"/>
      <c r="BL16" s="312"/>
      <c r="BM16" s="312"/>
      <c r="BN16" s="312"/>
      <c r="BO16" s="312"/>
      <c r="BP16" s="109"/>
      <c r="BQ16" s="109"/>
      <c r="BR16" s="109"/>
      <c r="BS16" s="108"/>
      <c r="BT16" s="109"/>
      <c r="BU16" s="109"/>
      <c r="BV16" s="97"/>
      <c r="BW16" s="110"/>
      <c r="BX16" s="108"/>
      <c r="BY16" s="108"/>
    </row>
    <row r="17" spans="1:77" ht="15" customHeight="1" x14ac:dyDescent="0.2">
      <c r="A17" s="586">
        <v>42414</v>
      </c>
      <c r="B17" s="115">
        <v>2</v>
      </c>
      <c r="C17" s="115">
        <v>39</v>
      </c>
      <c r="D17" s="126"/>
      <c r="E17" s="419"/>
      <c r="F17" s="147">
        <f t="shared" si="3"/>
        <v>0</v>
      </c>
      <c r="G17" s="420">
        <f t="shared" si="2"/>
        <v>0</v>
      </c>
      <c r="H17" s="101"/>
      <c r="I17" s="149"/>
      <c r="J17" s="152">
        <f t="shared" si="0"/>
        <v>0</v>
      </c>
      <c r="L17" s="580">
        <f t="shared" si="1"/>
        <v>0</v>
      </c>
      <c r="M17" s="94"/>
      <c r="N17" s="95"/>
      <c r="P17" s="95"/>
      <c r="R17" s="212"/>
      <c r="S17" s="455"/>
      <c r="T17" s="940"/>
      <c r="U17" s="940"/>
      <c r="V17" s="940"/>
      <c r="W17" s="940"/>
      <c r="X17" s="260"/>
      <c r="Y17" s="364"/>
      <c r="Z17" s="361"/>
      <c r="AA17" s="361"/>
      <c r="AB17" s="364"/>
      <c r="AC17" s="364"/>
      <c r="AD17" s="361"/>
      <c r="AE17" s="361"/>
      <c r="AF17" s="361"/>
      <c r="AG17" s="364"/>
      <c r="AH17" s="364"/>
      <c r="AI17" s="361"/>
      <c r="AJ17" s="361"/>
      <c r="AK17" s="361"/>
      <c r="AL17" s="361"/>
      <c r="AM17" s="361"/>
      <c r="AN17" s="361"/>
      <c r="AO17" s="361"/>
      <c r="AP17" s="364"/>
      <c r="AQ17" s="361"/>
      <c r="AR17" s="344"/>
      <c r="AS17" s="364"/>
      <c r="AT17" s="364"/>
      <c r="AU17" s="361"/>
      <c r="AV17" s="361"/>
      <c r="AW17" s="361"/>
      <c r="AX17" s="361"/>
      <c r="AY17" s="108"/>
      <c r="AZ17" s="356"/>
      <c r="BA17" s="109"/>
      <c r="BB17" s="110"/>
      <c r="BC17" s="110"/>
      <c r="BD17" s="109"/>
      <c r="BE17" s="108"/>
      <c r="BF17" s="312"/>
      <c r="BG17" s="312"/>
      <c r="BH17" s="312"/>
      <c r="BI17" s="312"/>
      <c r="BJ17" s="312"/>
      <c r="BK17" s="312"/>
      <c r="BL17" s="312"/>
      <c r="BM17" s="312"/>
      <c r="BN17" s="312"/>
      <c r="BO17" s="312"/>
      <c r="BP17" s="109"/>
      <c r="BQ17" s="109"/>
      <c r="BR17" s="109"/>
      <c r="BS17" s="108"/>
      <c r="BT17" s="109"/>
      <c r="BU17" s="109"/>
      <c r="BV17" s="97"/>
      <c r="BW17" s="110"/>
      <c r="BX17" s="108"/>
      <c r="BY17" s="108"/>
    </row>
    <row r="18" spans="1:77" ht="15" customHeight="1" x14ac:dyDescent="0.2">
      <c r="A18" s="586">
        <v>42415</v>
      </c>
      <c r="B18" s="115">
        <v>2</v>
      </c>
      <c r="C18" s="115">
        <v>39</v>
      </c>
      <c r="D18" s="126"/>
      <c r="E18" s="419"/>
      <c r="F18" s="147">
        <f t="shared" si="3"/>
        <v>0</v>
      </c>
      <c r="G18" s="420">
        <f t="shared" si="2"/>
        <v>0</v>
      </c>
      <c r="H18" s="101"/>
      <c r="I18" s="149"/>
      <c r="J18" s="152">
        <f t="shared" si="0"/>
        <v>0</v>
      </c>
      <c r="L18" s="580">
        <f t="shared" si="1"/>
        <v>0</v>
      </c>
      <c r="M18" s="94"/>
      <c r="N18" s="95"/>
      <c r="P18" s="95"/>
      <c r="R18" s="212"/>
      <c r="S18" s="455"/>
      <c r="T18" s="940"/>
      <c r="U18" s="940"/>
      <c r="V18" s="940"/>
      <c r="W18" s="940"/>
      <c r="X18" s="260"/>
      <c r="Y18" s="364"/>
      <c r="Z18" s="361"/>
      <c r="AA18" s="361"/>
      <c r="AB18" s="364"/>
      <c r="AC18" s="364"/>
      <c r="AD18" s="361"/>
      <c r="AE18" s="361"/>
      <c r="AF18" s="361"/>
      <c r="AG18" s="364"/>
      <c r="AH18" s="364"/>
      <c r="AI18" s="361"/>
      <c r="AJ18" s="361"/>
      <c r="AK18" s="361"/>
      <c r="AL18" s="361"/>
      <c r="AM18" s="361"/>
      <c r="AN18" s="361"/>
      <c r="AO18" s="361"/>
      <c r="AP18" s="364"/>
      <c r="AQ18" s="361"/>
      <c r="AR18" s="344"/>
      <c r="AS18" s="364"/>
      <c r="AT18" s="364"/>
      <c r="AU18" s="361"/>
      <c r="AV18" s="361"/>
      <c r="AW18" s="361"/>
      <c r="AX18" s="361"/>
      <c r="AY18" s="108"/>
      <c r="AZ18" s="356"/>
      <c r="BA18" s="109"/>
      <c r="BB18" s="110"/>
      <c r="BC18" s="110"/>
      <c r="BD18" s="109"/>
      <c r="BE18" s="312"/>
      <c r="BF18" s="312"/>
      <c r="BG18" s="312"/>
      <c r="BH18" s="312"/>
      <c r="BI18" s="312"/>
      <c r="BJ18" s="312"/>
      <c r="BK18" s="312"/>
      <c r="BL18" s="312"/>
      <c r="BM18" s="312"/>
      <c r="BN18" s="312"/>
      <c r="BO18" s="312"/>
      <c r="BP18" s="109"/>
      <c r="BQ18" s="109"/>
      <c r="BR18" s="109"/>
      <c r="BS18" s="108"/>
      <c r="BT18" s="109"/>
      <c r="BU18" s="109"/>
      <c r="BV18" s="97"/>
      <c r="BW18" s="110"/>
      <c r="BX18" s="108"/>
      <c r="BY18" s="108"/>
    </row>
    <row r="19" spans="1:77" ht="15" customHeight="1" x14ac:dyDescent="0.2">
      <c r="A19" s="586">
        <v>42416</v>
      </c>
      <c r="B19" s="115">
        <v>2</v>
      </c>
      <c r="C19" s="115">
        <v>39</v>
      </c>
      <c r="D19" s="126"/>
      <c r="E19" s="419"/>
      <c r="F19" s="147">
        <f t="shared" si="3"/>
        <v>0</v>
      </c>
      <c r="G19" s="420">
        <f t="shared" si="2"/>
        <v>0</v>
      </c>
      <c r="H19" s="101"/>
      <c r="I19" s="149"/>
      <c r="J19" s="152">
        <f t="shared" si="0"/>
        <v>0</v>
      </c>
      <c r="L19" s="580">
        <f t="shared" si="1"/>
        <v>0</v>
      </c>
      <c r="M19" s="94"/>
      <c r="N19" s="95"/>
      <c r="P19" s="95"/>
      <c r="R19" s="212"/>
      <c r="S19" s="455"/>
      <c r="T19" s="940"/>
      <c r="U19" s="940"/>
      <c r="V19" s="940"/>
      <c r="W19" s="940"/>
      <c r="X19" s="260"/>
      <c r="Y19" s="364"/>
      <c r="Z19" s="361"/>
      <c r="AA19" s="361"/>
      <c r="AB19" s="364"/>
      <c r="AC19" s="364"/>
      <c r="AD19" s="361"/>
      <c r="AE19" s="361"/>
      <c r="AF19" s="361"/>
      <c r="AG19" s="364"/>
      <c r="AH19" s="364"/>
      <c r="AI19" s="361"/>
      <c r="AJ19" s="361"/>
      <c r="AK19" s="361"/>
      <c r="AL19" s="361"/>
      <c r="AM19" s="361"/>
      <c r="AN19" s="361"/>
      <c r="AO19" s="361"/>
      <c r="AP19" s="364"/>
      <c r="AQ19" s="361"/>
      <c r="AR19" s="344"/>
      <c r="AS19" s="364"/>
      <c r="AT19" s="364"/>
      <c r="AU19" s="361"/>
      <c r="AV19" s="361"/>
      <c r="AW19" s="361"/>
      <c r="AX19" s="361"/>
      <c r="AY19" s="108"/>
      <c r="AZ19" s="356"/>
      <c r="BA19" s="109"/>
      <c r="BB19" s="110"/>
      <c r="BC19" s="110"/>
      <c r="BD19" s="109"/>
      <c r="BE19" s="108"/>
      <c r="BF19" s="312"/>
      <c r="BG19" s="312"/>
      <c r="BH19" s="312"/>
      <c r="BI19" s="312"/>
      <c r="BJ19" s="312"/>
      <c r="BK19" s="312"/>
      <c r="BL19" s="312"/>
      <c r="BM19" s="312"/>
      <c r="BN19" s="312"/>
      <c r="BO19" s="312"/>
      <c r="BP19" s="109"/>
      <c r="BQ19" s="109"/>
      <c r="BR19" s="109"/>
      <c r="BS19" s="108"/>
      <c r="BT19" s="109"/>
      <c r="BU19" s="109"/>
      <c r="BV19" s="97"/>
      <c r="BW19" s="110"/>
      <c r="BX19" s="108"/>
      <c r="BY19" s="108"/>
    </row>
    <row r="20" spans="1:77" ht="15" customHeight="1" x14ac:dyDescent="0.2">
      <c r="A20" s="586">
        <v>42417</v>
      </c>
      <c r="B20" s="115">
        <v>2</v>
      </c>
      <c r="C20" s="115">
        <v>39</v>
      </c>
      <c r="D20" s="126"/>
      <c r="E20" s="419"/>
      <c r="F20" s="147">
        <f t="shared" si="3"/>
        <v>0</v>
      </c>
      <c r="G20" s="420">
        <f t="shared" si="2"/>
        <v>0</v>
      </c>
      <c r="H20" s="101"/>
      <c r="I20" s="149"/>
      <c r="J20" s="152">
        <f t="shared" si="0"/>
        <v>0</v>
      </c>
      <c r="L20" s="580">
        <f t="shared" si="1"/>
        <v>0</v>
      </c>
      <c r="M20" s="153"/>
      <c r="N20" s="95"/>
      <c r="P20" s="95"/>
      <c r="R20" s="212"/>
      <c r="S20" s="455" t="s">
        <v>198</v>
      </c>
      <c r="T20" s="940" t="s">
        <v>328</v>
      </c>
      <c r="U20" s="940"/>
      <c r="V20" s="940"/>
      <c r="W20" s="940"/>
      <c r="X20" s="260"/>
      <c r="Y20" s="364"/>
      <c r="Z20" s="361"/>
      <c r="AA20" s="361"/>
      <c r="AB20" s="364"/>
      <c r="AC20" s="364"/>
      <c r="AD20" s="361"/>
      <c r="AE20" s="361"/>
      <c r="AF20" s="361"/>
      <c r="AG20" s="364"/>
      <c r="AH20" s="364"/>
      <c r="AI20" s="361"/>
      <c r="AJ20" s="361"/>
      <c r="AK20" s="361"/>
      <c r="AL20" s="361"/>
      <c r="AM20" s="361"/>
      <c r="AN20" s="361"/>
      <c r="AO20" s="361"/>
      <c r="AP20" s="364"/>
      <c r="AQ20" s="361"/>
      <c r="AR20" s="344"/>
      <c r="AS20" s="364"/>
      <c r="AT20" s="364"/>
      <c r="AU20" s="361"/>
      <c r="AV20" s="361"/>
      <c r="AW20" s="361"/>
      <c r="AX20" s="361"/>
      <c r="AY20" s="108"/>
      <c r="AZ20" s="356"/>
      <c r="BA20" s="109"/>
      <c r="BB20" s="110"/>
      <c r="BC20" s="110"/>
      <c r="BD20" s="109"/>
      <c r="BE20" s="108"/>
      <c r="BF20" s="312"/>
      <c r="BG20" s="312"/>
      <c r="BH20" s="312"/>
      <c r="BI20" s="312"/>
      <c r="BJ20" s="312"/>
      <c r="BK20" s="312"/>
      <c r="BL20" s="312"/>
      <c r="BM20" s="312"/>
      <c r="BN20" s="312"/>
      <c r="BO20" s="312"/>
      <c r="BP20" s="109"/>
      <c r="BQ20" s="109"/>
      <c r="BR20" s="109"/>
      <c r="BS20" s="108"/>
      <c r="BT20" s="109"/>
      <c r="BU20" s="109"/>
      <c r="BV20" s="97"/>
      <c r="BW20" s="110"/>
      <c r="BX20" s="108"/>
      <c r="BY20" s="108"/>
    </row>
    <row r="21" spans="1:77" ht="15" customHeight="1" x14ac:dyDescent="0.2">
      <c r="A21" s="586">
        <v>42418</v>
      </c>
      <c r="B21" s="115">
        <v>2</v>
      </c>
      <c r="C21" s="115">
        <v>39</v>
      </c>
      <c r="D21" s="126"/>
      <c r="E21" s="419"/>
      <c r="F21" s="147">
        <f t="shared" si="3"/>
        <v>0</v>
      </c>
      <c r="G21" s="420">
        <f t="shared" si="2"/>
        <v>0</v>
      </c>
      <c r="H21" s="101"/>
      <c r="I21" s="149"/>
      <c r="J21" s="152">
        <f t="shared" si="0"/>
        <v>0</v>
      </c>
      <c r="L21" s="580">
        <f t="shared" si="1"/>
        <v>0</v>
      </c>
      <c r="M21" s="94"/>
      <c r="N21" s="95"/>
      <c r="P21" s="95"/>
      <c r="S21" s="455"/>
      <c r="T21" s="940"/>
      <c r="U21" s="940"/>
      <c r="V21" s="940"/>
      <c r="W21" s="940"/>
      <c r="X21" s="346"/>
      <c r="Y21" s="364"/>
      <c r="Z21" s="361"/>
      <c r="AA21" s="361"/>
      <c r="AB21" s="364"/>
      <c r="AC21" s="364"/>
      <c r="AD21" s="361"/>
      <c r="AE21" s="361"/>
      <c r="AF21" s="361"/>
      <c r="AG21" s="364"/>
      <c r="AH21" s="364"/>
      <c r="AI21" s="361"/>
      <c r="AJ21" s="361"/>
      <c r="AK21" s="361"/>
      <c r="AL21" s="361"/>
      <c r="AM21" s="361"/>
      <c r="AN21" s="361"/>
      <c r="AO21" s="361"/>
      <c r="AP21" s="364"/>
      <c r="AQ21" s="361"/>
      <c r="AR21" s="344"/>
      <c r="AS21" s="364"/>
      <c r="AT21" s="364"/>
      <c r="AU21" s="361"/>
      <c r="AV21" s="361"/>
      <c r="AW21" s="361"/>
      <c r="AX21" s="361"/>
      <c r="AY21" s="108"/>
      <c r="AZ21" s="356"/>
      <c r="BA21" s="109"/>
      <c r="BB21" s="110"/>
      <c r="BC21" s="110"/>
      <c r="BD21" s="109"/>
      <c r="BE21" s="108"/>
      <c r="BF21" s="312"/>
      <c r="BG21" s="312"/>
      <c r="BH21" s="312"/>
      <c r="BI21" s="312"/>
      <c r="BJ21" s="312"/>
      <c r="BK21" s="312"/>
      <c r="BL21" s="312"/>
      <c r="BM21" s="312"/>
      <c r="BN21" s="312"/>
      <c r="BO21" s="312"/>
      <c r="BP21" s="109"/>
      <c r="BQ21" s="109"/>
      <c r="BR21" s="109"/>
      <c r="BS21" s="108"/>
      <c r="BT21" s="109"/>
      <c r="BU21" s="109"/>
      <c r="BV21" s="97"/>
      <c r="BW21" s="110"/>
      <c r="BX21" s="108"/>
      <c r="BY21" s="108"/>
    </row>
    <row r="22" spans="1:77" ht="15" customHeight="1" x14ac:dyDescent="0.2">
      <c r="A22" s="586">
        <v>42419</v>
      </c>
      <c r="B22" s="115">
        <v>2</v>
      </c>
      <c r="C22" s="115">
        <v>39</v>
      </c>
      <c r="D22" s="126"/>
      <c r="E22" s="419"/>
      <c r="F22" s="147">
        <f t="shared" si="3"/>
        <v>0</v>
      </c>
      <c r="G22" s="420">
        <f t="shared" si="2"/>
        <v>0</v>
      </c>
      <c r="H22" s="101"/>
      <c r="I22" s="149"/>
      <c r="J22" s="152">
        <f t="shared" si="0"/>
        <v>0</v>
      </c>
      <c r="L22" s="580">
        <f t="shared" si="1"/>
        <v>0</v>
      </c>
      <c r="M22" s="94"/>
      <c r="N22" s="95"/>
      <c r="P22" s="95"/>
      <c r="S22" s="455"/>
      <c r="T22" s="940"/>
      <c r="U22" s="940"/>
      <c r="V22" s="940"/>
      <c r="W22" s="940"/>
      <c r="X22" s="346"/>
      <c r="Y22" s="364"/>
      <c r="Z22" s="361"/>
      <c r="AA22" s="361"/>
      <c r="AB22" s="364"/>
      <c r="AC22" s="364"/>
      <c r="AD22" s="361"/>
      <c r="AE22" s="361"/>
      <c r="AF22" s="361"/>
      <c r="AG22" s="364"/>
      <c r="AH22" s="364"/>
      <c r="AI22" s="361"/>
      <c r="AJ22" s="361"/>
      <c r="AK22" s="361"/>
      <c r="AL22" s="361"/>
      <c r="AM22" s="361"/>
      <c r="AN22" s="361"/>
      <c r="AO22" s="361"/>
      <c r="AP22" s="364"/>
      <c r="AQ22" s="361"/>
      <c r="AR22" s="344"/>
      <c r="AS22" s="364"/>
      <c r="AT22" s="364"/>
      <c r="AU22" s="361"/>
      <c r="AV22" s="361"/>
      <c r="AW22" s="361"/>
      <c r="AX22" s="361"/>
      <c r="AY22" s="108"/>
      <c r="AZ22" s="356"/>
      <c r="BA22" s="109"/>
      <c r="BB22" s="110"/>
      <c r="BC22" s="110"/>
      <c r="BD22" s="109"/>
      <c r="BE22" s="108"/>
      <c r="BF22" s="312"/>
      <c r="BG22" s="312"/>
      <c r="BH22" s="312"/>
      <c r="BI22" s="312"/>
      <c r="BJ22" s="312"/>
      <c r="BK22" s="312"/>
      <c r="BL22" s="312"/>
      <c r="BM22" s="312"/>
      <c r="BN22" s="312"/>
      <c r="BO22" s="312"/>
      <c r="BP22" s="109"/>
      <c r="BQ22" s="109"/>
      <c r="BR22" s="109"/>
      <c r="BS22" s="108"/>
      <c r="BT22" s="109"/>
      <c r="BU22" s="109"/>
      <c r="BV22" s="97"/>
      <c r="BW22" s="110"/>
      <c r="BX22" s="108"/>
      <c r="BY22" s="108"/>
    </row>
    <row r="23" spans="1:77" ht="15" customHeight="1" x14ac:dyDescent="0.2">
      <c r="A23" s="586">
        <v>42420</v>
      </c>
      <c r="B23" s="115">
        <v>2</v>
      </c>
      <c r="C23" s="115">
        <v>39</v>
      </c>
      <c r="D23" s="126"/>
      <c r="E23" s="419"/>
      <c r="F23" s="147">
        <f t="shared" si="3"/>
        <v>0</v>
      </c>
      <c r="G23" s="420">
        <f t="shared" si="2"/>
        <v>0</v>
      </c>
      <c r="H23" s="101"/>
      <c r="I23" s="149"/>
      <c r="J23" s="152">
        <f t="shared" si="0"/>
        <v>0</v>
      </c>
      <c r="L23" s="580">
        <f t="shared" si="1"/>
        <v>0</v>
      </c>
      <c r="M23" s="94"/>
      <c r="N23" s="95"/>
      <c r="P23" s="95"/>
      <c r="S23" s="455"/>
      <c r="T23" s="940"/>
      <c r="U23" s="940"/>
      <c r="V23" s="940"/>
      <c r="W23" s="940"/>
      <c r="X23" s="346"/>
      <c r="Y23" s="364"/>
      <c r="Z23" s="361"/>
      <c r="AA23" s="361"/>
      <c r="AB23" s="364"/>
      <c r="AC23" s="364"/>
      <c r="AD23" s="361"/>
      <c r="AE23" s="361"/>
      <c r="AF23" s="361"/>
      <c r="AG23" s="364"/>
      <c r="AH23" s="364"/>
      <c r="AI23" s="361"/>
      <c r="AJ23" s="361"/>
      <c r="AK23" s="361"/>
      <c r="AL23" s="361"/>
      <c r="AM23" s="361"/>
      <c r="AN23" s="361"/>
      <c r="AO23" s="361"/>
      <c r="AP23" s="364"/>
      <c r="AQ23" s="361"/>
      <c r="AR23" s="344"/>
      <c r="AS23" s="364"/>
      <c r="AT23" s="364"/>
      <c r="AU23" s="361"/>
      <c r="AV23" s="361"/>
      <c r="AW23" s="361"/>
      <c r="AX23" s="361"/>
      <c r="AY23" s="108"/>
      <c r="AZ23" s="356"/>
      <c r="BA23" s="109"/>
      <c r="BB23" s="110"/>
      <c r="BC23" s="110"/>
      <c r="BD23" s="109"/>
      <c r="BE23" s="108"/>
      <c r="BF23" s="312"/>
      <c r="BG23" s="312"/>
      <c r="BH23" s="312"/>
      <c r="BI23" s="312"/>
      <c r="BJ23" s="312"/>
      <c r="BK23" s="312"/>
      <c r="BL23" s="312"/>
      <c r="BM23" s="312"/>
      <c r="BN23" s="312"/>
      <c r="BO23" s="312"/>
      <c r="BP23" s="109"/>
      <c r="BQ23" s="109"/>
      <c r="BR23" s="109"/>
      <c r="BS23" s="108"/>
      <c r="BT23" s="109"/>
      <c r="BU23" s="109"/>
      <c r="BV23" s="97"/>
      <c r="BW23" s="110"/>
      <c r="BX23" s="108"/>
      <c r="BY23" s="108"/>
    </row>
    <row r="24" spans="1:77" ht="15" customHeight="1" x14ac:dyDescent="0.2">
      <c r="A24" s="586">
        <v>42421</v>
      </c>
      <c r="B24" s="115">
        <v>2</v>
      </c>
      <c r="C24" s="115">
        <v>39</v>
      </c>
      <c r="D24" s="126"/>
      <c r="E24" s="419"/>
      <c r="F24" s="147">
        <f t="shared" si="3"/>
        <v>0</v>
      </c>
      <c r="G24" s="420">
        <f t="shared" si="2"/>
        <v>0</v>
      </c>
      <c r="H24" s="101"/>
      <c r="I24" s="149"/>
      <c r="J24" s="152">
        <f t="shared" si="0"/>
        <v>0</v>
      </c>
      <c r="L24" s="580">
        <f t="shared" si="1"/>
        <v>0</v>
      </c>
      <c r="M24" s="94"/>
      <c r="N24" s="95"/>
      <c r="P24" s="95"/>
      <c r="S24" s="455" t="s">
        <v>199</v>
      </c>
      <c r="T24" s="939" t="s">
        <v>324</v>
      </c>
      <c r="U24" s="939"/>
      <c r="V24" s="939"/>
      <c r="W24" s="939"/>
      <c r="X24" s="346"/>
      <c r="Y24" s="364"/>
      <c r="Z24" s="361"/>
      <c r="AA24" s="361"/>
      <c r="AB24" s="364"/>
      <c r="AC24" s="364"/>
      <c r="AD24" s="361"/>
      <c r="AE24" s="361"/>
      <c r="AF24" s="361"/>
      <c r="AG24" s="364"/>
      <c r="AH24" s="364"/>
      <c r="AI24" s="361"/>
      <c r="AJ24" s="361"/>
      <c r="AK24" s="361"/>
      <c r="AL24" s="361"/>
      <c r="AM24" s="361"/>
      <c r="AN24" s="361"/>
      <c r="AO24" s="361"/>
      <c r="AP24" s="364"/>
      <c r="AQ24" s="361"/>
      <c r="AR24" s="344"/>
      <c r="AS24" s="364"/>
      <c r="AT24" s="364"/>
      <c r="AU24" s="361"/>
      <c r="AV24" s="361"/>
      <c r="AW24" s="361"/>
      <c r="AX24" s="361"/>
      <c r="AY24" s="108"/>
      <c r="AZ24" s="356"/>
      <c r="BA24" s="109"/>
      <c r="BB24" s="110"/>
      <c r="BC24" s="110"/>
      <c r="BD24" s="109"/>
      <c r="BE24" s="108"/>
      <c r="BF24" s="312"/>
      <c r="BG24" s="312"/>
      <c r="BH24" s="312"/>
      <c r="BI24" s="312"/>
      <c r="BJ24" s="312"/>
      <c r="BK24" s="312"/>
      <c r="BL24" s="312"/>
      <c r="BM24" s="312"/>
      <c r="BN24" s="312"/>
      <c r="BO24" s="312"/>
      <c r="BP24" s="109"/>
      <c r="BQ24" s="109"/>
      <c r="BR24" s="109"/>
      <c r="BS24" s="108"/>
      <c r="BT24" s="109"/>
      <c r="BU24" s="109"/>
      <c r="BV24" s="97"/>
      <c r="BW24" s="110"/>
      <c r="BX24" s="108"/>
      <c r="BY24" s="108"/>
    </row>
    <row r="25" spans="1:77" ht="15" customHeight="1" x14ac:dyDescent="0.2">
      <c r="A25" s="586">
        <v>42422</v>
      </c>
      <c r="B25" s="115">
        <v>2</v>
      </c>
      <c r="C25" s="115">
        <v>39</v>
      </c>
      <c r="D25" s="126"/>
      <c r="E25" s="419"/>
      <c r="F25" s="147">
        <f t="shared" si="3"/>
        <v>0</v>
      </c>
      <c r="G25" s="420">
        <f t="shared" si="2"/>
        <v>0</v>
      </c>
      <c r="H25" s="101"/>
      <c r="I25" s="149"/>
      <c r="J25" s="152">
        <f t="shared" si="0"/>
        <v>0</v>
      </c>
      <c r="L25" s="580">
        <f t="shared" si="1"/>
        <v>0</v>
      </c>
      <c r="M25" s="94"/>
      <c r="N25" s="95"/>
      <c r="P25" s="95"/>
      <c r="S25" s="455"/>
      <c r="T25" s="939"/>
      <c r="U25" s="939"/>
      <c r="V25" s="939"/>
      <c r="W25" s="939"/>
      <c r="X25" s="346"/>
      <c r="Y25" s="364"/>
      <c r="Z25" s="361"/>
      <c r="AA25" s="361"/>
      <c r="AB25" s="364"/>
      <c r="AC25" s="364"/>
      <c r="AD25" s="361"/>
      <c r="AE25" s="361"/>
      <c r="AF25" s="361"/>
      <c r="AG25" s="364"/>
      <c r="AH25" s="364"/>
      <c r="AI25" s="361"/>
      <c r="AJ25" s="361"/>
      <c r="AK25" s="361"/>
      <c r="AL25" s="361"/>
      <c r="AM25" s="361"/>
      <c r="AN25" s="361"/>
      <c r="AO25" s="361"/>
      <c r="AP25" s="364"/>
      <c r="AQ25" s="361"/>
      <c r="AR25" s="344"/>
      <c r="AS25" s="364"/>
      <c r="AT25" s="364"/>
      <c r="AU25" s="361"/>
      <c r="AV25" s="361"/>
      <c r="AW25" s="361"/>
      <c r="AX25" s="361"/>
      <c r="AY25" s="108"/>
      <c r="AZ25" s="356"/>
      <c r="BA25" s="109"/>
      <c r="BB25" s="110"/>
      <c r="BC25" s="110"/>
      <c r="BD25" s="109"/>
      <c r="BE25" s="108"/>
      <c r="BF25" s="312"/>
      <c r="BG25" s="312"/>
      <c r="BH25" s="312"/>
      <c r="BI25" s="312"/>
      <c r="BJ25" s="312"/>
      <c r="BK25" s="312"/>
      <c r="BL25" s="312"/>
      <c r="BM25" s="312"/>
      <c r="BN25" s="312"/>
      <c r="BO25" s="312"/>
      <c r="BP25" s="109"/>
      <c r="BQ25" s="109"/>
      <c r="BR25" s="109"/>
      <c r="BS25" s="108"/>
      <c r="BT25" s="109"/>
      <c r="BU25" s="109"/>
      <c r="BV25" s="97"/>
      <c r="BW25" s="110"/>
      <c r="BX25" s="108"/>
      <c r="BY25" s="108"/>
    </row>
    <row r="26" spans="1:77" ht="15" customHeight="1" x14ac:dyDescent="0.2">
      <c r="A26" s="586">
        <v>42423</v>
      </c>
      <c r="B26" s="115">
        <v>2</v>
      </c>
      <c r="C26" s="115">
        <v>39</v>
      </c>
      <c r="D26" s="126"/>
      <c r="E26" s="419"/>
      <c r="F26" s="147">
        <f t="shared" si="3"/>
        <v>0</v>
      </c>
      <c r="G26" s="420">
        <f t="shared" si="2"/>
        <v>0</v>
      </c>
      <c r="H26" s="101"/>
      <c r="I26" s="149"/>
      <c r="J26" s="152">
        <f t="shared" si="0"/>
        <v>0</v>
      </c>
      <c r="L26" s="580">
        <f t="shared" si="1"/>
        <v>0</v>
      </c>
      <c r="M26" s="94"/>
      <c r="N26" s="95"/>
      <c r="P26" s="95"/>
      <c r="S26" s="455"/>
      <c r="T26" s="939"/>
      <c r="U26" s="939"/>
      <c r="V26" s="939"/>
      <c r="W26" s="939"/>
      <c r="X26" s="346"/>
      <c r="Y26" s="364"/>
      <c r="Z26" s="361"/>
      <c r="AA26" s="361"/>
      <c r="AB26" s="364"/>
      <c r="AC26" s="364"/>
      <c r="AD26" s="361"/>
      <c r="AE26" s="361"/>
      <c r="AF26" s="361"/>
      <c r="AG26" s="364"/>
      <c r="AH26" s="364"/>
      <c r="AI26" s="361"/>
      <c r="AJ26" s="361"/>
      <c r="AK26" s="361"/>
      <c r="AL26" s="361"/>
      <c r="AM26" s="361"/>
      <c r="AN26" s="361"/>
      <c r="AO26" s="361"/>
      <c r="AP26" s="364"/>
      <c r="AQ26" s="361"/>
      <c r="AR26" s="344"/>
      <c r="AS26" s="364"/>
      <c r="AT26" s="364"/>
      <c r="AU26" s="361"/>
      <c r="AV26" s="361"/>
      <c r="AW26" s="361"/>
      <c r="AX26" s="361"/>
      <c r="AY26" s="108"/>
      <c r="AZ26" s="356"/>
      <c r="BA26" s="109"/>
      <c r="BB26" s="110"/>
      <c r="BC26" s="110"/>
      <c r="BD26" s="109"/>
      <c r="BE26" s="108"/>
      <c r="BF26" s="312"/>
      <c r="BG26" s="312"/>
      <c r="BH26" s="312"/>
      <c r="BI26" s="312"/>
      <c r="BJ26" s="312"/>
      <c r="BK26" s="312"/>
      <c r="BL26" s="312"/>
      <c r="BM26" s="312"/>
      <c r="BN26" s="312"/>
      <c r="BO26" s="312"/>
      <c r="BP26" s="109"/>
      <c r="BQ26" s="109"/>
      <c r="BR26" s="109"/>
      <c r="BS26" s="108"/>
      <c r="BT26" s="109"/>
      <c r="BU26" s="109"/>
      <c r="BV26" s="97"/>
      <c r="BW26" s="110"/>
      <c r="BX26" s="108"/>
      <c r="BY26" s="108"/>
    </row>
    <row r="27" spans="1:77" ht="15" customHeight="1" x14ac:dyDescent="0.2">
      <c r="A27" s="586">
        <v>42424</v>
      </c>
      <c r="B27" s="115">
        <v>2</v>
      </c>
      <c r="C27" s="115">
        <v>39</v>
      </c>
      <c r="D27" s="126"/>
      <c r="E27" s="419"/>
      <c r="F27" s="147">
        <f t="shared" si="3"/>
        <v>0</v>
      </c>
      <c r="G27" s="420">
        <f t="shared" si="2"/>
        <v>0</v>
      </c>
      <c r="H27" s="101"/>
      <c r="I27" s="149"/>
      <c r="J27" s="152">
        <f t="shared" si="0"/>
        <v>0</v>
      </c>
      <c r="L27" s="580">
        <f t="shared" si="1"/>
        <v>0</v>
      </c>
      <c r="M27" s="153"/>
      <c r="N27" s="95"/>
      <c r="P27" s="95"/>
      <c r="S27" s="455"/>
      <c r="T27" s="939"/>
      <c r="U27" s="939"/>
      <c r="V27" s="939"/>
      <c r="W27" s="939"/>
      <c r="X27" s="346"/>
      <c r="Y27" s="364"/>
      <c r="Z27" s="361"/>
      <c r="AA27" s="361"/>
      <c r="AB27" s="364"/>
      <c r="AC27" s="364"/>
      <c r="AD27" s="361"/>
      <c r="AE27" s="361"/>
      <c r="AF27" s="361"/>
      <c r="AG27" s="364"/>
      <c r="AH27" s="364"/>
      <c r="AI27" s="361"/>
      <c r="AJ27" s="361"/>
      <c r="AK27" s="361"/>
      <c r="AL27" s="361"/>
      <c r="AM27" s="361"/>
      <c r="AN27" s="361"/>
      <c r="AO27" s="361"/>
      <c r="AP27" s="364"/>
      <c r="AQ27" s="361"/>
      <c r="AR27" s="344"/>
      <c r="AS27" s="364"/>
      <c r="AT27" s="364"/>
      <c r="AU27" s="361"/>
      <c r="AV27" s="361"/>
      <c r="AW27" s="361"/>
      <c r="AX27" s="361"/>
      <c r="AY27" s="108"/>
      <c r="AZ27" s="356"/>
      <c r="BA27" s="109"/>
      <c r="BB27" s="110"/>
      <c r="BC27" s="110"/>
      <c r="BD27" s="109"/>
      <c r="BE27" s="108"/>
      <c r="BF27" s="312"/>
      <c r="BG27" s="312"/>
      <c r="BH27" s="312"/>
      <c r="BI27" s="312"/>
      <c r="BJ27" s="312"/>
      <c r="BK27" s="312"/>
      <c r="BL27" s="312"/>
      <c r="BM27" s="312"/>
      <c r="BN27" s="312"/>
      <c r="BO27" s="312"/>
      <c r="BP27" s="109"/>
      <c r="BQ27" s="109"/>
      <c r="BR27" s="109"/>
      <c r="BS27" s="108"/>
      <c r="BT27" s="109"/>
      <c r="BU27" s="109"/>
      <c r="BV27" s="97"/>
      <c r="BW27" s="110"/>
      <c r="BX27" s="108"/>
      <c r="BY27" s="108"/>
    </row>
    <row r="28" spans="1:77" ht="15" customHeight="1" x14ac:dyDescent="0.2">
      <c r="A28" s="586">
        <v>42425</v>
      </c>
      <c r="B28" s="115">
        <v>2</v>
      </c>
      <c r="C28" s="115">
        <v>39</v>
      </c>
      <c r="D28" s="126"/>
      <c r="E28" s="419"/>
      <c r="F28" s="147">
        <f t="shared" si="3"/>
        <v>0</v>
      </c>
      <c r="G28" s="420">
        <f t="shared" si="2"/>
        <v>0</v>
      </c>
      <c r="H28" s="101"/>
      <c r="I28" s="149"/>
      <c r="J28" s="152">
        <f t="shared" si="0"/>
        <v>0</v>
      </c>
      <c r="L28" s="580">
        <f t="shared" si="1"/>
        <v>0</v>
      </c>
      <c r="M28" s="94"/>
      <c r="N28" s="95"/>
      <c r="P28" s="95"/>
      <c r="S28" s="455" t="s">
        <v>200</v>
      </c>
      <c r="T28" s="938"/>
      <c r="U28" s="938"/>
      <c r="V28" s="938"/>
      <c r="W28" s="938"/>
      <c r="X28" s="346"/>
      <c r="Y28" s="364"/>
      <c r="Z28" s="361"/>
      <c r="AA28" s="361"/>
      <c r="AB28" s="364"/>
      <c r="AC28" s="364"/>
      <c r="AD28" s="361"/>
      <c r="AE28" s="361"/>
      <c r="AF28" s="361"/>
      <c r="AG28" s="364"/>
      <c r="AH28" s="364"/>
      <c r="AI28" s="361"/>
      <c r="AJ28" s="361"/>
      <c r="AK28" s="361"/>
      <c r="AL28" s="361"/>
      <c r="AM28" s="361"/>
      <c r="AN28" s="361"/>
      <c r="AO28" s="361"/>
      <c r="AP28" s="364"/>
      <c r="AQ28" s="361"/>
      <c r="AR28" s="344"/>
      <c r="AS28" s="364"/>
      <c r="AT28" s="364"/>
      <c r="AU28" s="361"/>
      <c r="AV28" s="361"/>
      <c r="AW28" s="361"/>
      <c r="AX28" s="361"/>
      <c r="AY28" s="108"/>
      <c r="AZ28" s="356"/>
      <c r="BA28" s="109"/>
      <c r="BB28" s="110"/>
      <c r="BC28" s="110"/>
      <c r="BD28" s="109"/>
      <c r="BE28" s="108"/>
      <c r="BF28" s="312"/>
      <c r="BG28" s="312"/>
      <c r="BH28" s="312"/>
      <c r="BI28" s="312"/>
      <c r="BJ28" s="312"/>
      <c r="BK28" s="312"/>
      <c r="BL28" s="312"/>
      <c r="BM28" s="312"/>
      <c r="BN28" s="312"/>
      <c r="BO28" s="312"/>
      <c r="BP28" s="109"/>
      <c r="BQ28" s="109"/>
      <c r="BR28" s="109"/>
      <c r="BS28" s="108"/>
      <c r="BT28" s="109"/>
      <c r="BU28" s="109"/>
      <c r="BV28" s="97"/>
      <c r="BW28" s="110"/>
      <c r="BX28" s="108"/>
      <c r="BY28" s="108"/>
    </row>
    <row r="29" spans="1:77" ht="15" customHeight="1" x14ac:dyDescent="0.2">
      <c r="A29" s="586">
        <v>42426</v>
      </c>
      <c r="B29" s="115">
        <v>2</v>
      </c>
      <c r="C29" s="115">
        <v>39</v>
      </c>
      <c r="D29" s="126"/>
      <c r="E29" s="419"/>
      <c r="F29" s="147">
        <f t="shared" si="3"/>
        <v>0</v>
      </c>
      <c r="G29" s="420">
        <f t="shared" si="2"/>
        <v>0</v>
      </c>
      <c r="H29" s="101"/>
      <c r="I29" s="149"/>
      <c r="J29" s="152">
        <f t="shared" si="0"/>
        <v>0</v>
      </c>
      <c r="L29" s="580">
        <f t="shared" si="1"/>
        <v>0</v>
      </c>
      <c r="M29" s="94"/>
      <c r="N29" s="95"/>
      <c r="P29" s="95"/>
      <c r="T29" s="938"/>
      <c r="U29" s="938"/>
      <c r="V29" s="938"/>
      <c r="W29" s="938"/>
      <c r="X29" s="346"/>
      <c r="Y29" s="364"/>
      <c r="Z29" s="361"/>
      <c r="AA29" s="361"/>
      <c r="AB29" s="364"/>
      <c r="AC29" s="364"/>
      <c r="AD29" s="361"/>
      <c r="AE29" s="361"/>
      <c r="AF29" s="361"/>
      <c r="AG29" s="364"/>
      <c r="AH29" s="364"/>
      <c r="AI29" s="361"/>
      <c r="AJ29" s="361"/>
      <c r="AK29" s="361"/>
      <c r="AL29" s="361"/>
      <c r="AM29" s="361"/>
      <c r="AN29" s="361"/>
      <c r="AO29" s="361"/>
      <c r="AP29" s="364"/>
      <c r="AQ29" s="361"/>
      <c r="AR29" s="344"/>
      <c r="AS29" s="364"/>
      <c r="AT29" s="364"/>
      <c r="AU29" s="361"/>
      <c r="AV29" s="361"/>
      <c r="AW29" s="361"/>
      <c r="AX29" s="361"/>
      <c r="AY29" s="108"/>
      <c r="AZ29" s="356"/>
      <c r="BA29" s="109"/>
      <c r="BB29" s="110"/>
      <c r="BC29" s="110"/>
      <c r="BD29" s="109"/>
      <c r="BE29" s="108"/>
      <c r="BF29" s="312"/>
      <c r="BG29" s="312"/>
      <c r="BH29" s="312"/>
      <c r="BI29" s="312"/>
      <c r="BJ29" s="312"/>
      <c r="BK29" s="312"/>
      <c r="BL29" s="312"/>
      <c r="BM29" s="312"/>
      <c r="BN29" s="312"/>
      <c r="BO29" s="312"/>
      <c r="BP29" s="109"/>
      <c r="BQ29" s="109"/>
      <c r="BR29" s="109"/>
      <c r="BS29" s="108"/>
      <c r="BT29" s="109"/>
      <c r="BU29" s="109"/>
      <c r="BV29" s="97"/>
      <c r="BW29" s="110"/>
      <c r="BX29" s="108"/>
      <c r="BY29" s="108"/>
    </row>
    <row r="30" spans="1:77" ht="15" customHeight="1" x14ac:dyDescent="0.2">
      <c r="A30" s="586">
        <v>42427</v>
      </c>
      <c r="B30" s="115">
        <v>2</v>
      </c>
      <c r="C30" s="115">
        <v>39</v>
      </c>
      <c r="D30" s="126"/>
      <c r="E30" s="419"/>
      <c r="F30" s="147">
        <f t="shared" si="3"/>
        <v>0</v>
      </c>
      <c r="G30" s="420">
        <f t="shared" si="2"/>
        <v>0</v>
      </c>
      <c r="H30" s="101"/>
      <c r="I30" s="149"/>
      <c r="J30" s="152">
        <f t="shared" si="0"/>
        <v>0</v>
      </c>
      <c r="L30" s="580">
        <f t="shared" si="1"/>
        <v>0</v>
      </c>
      <c r="M30" s="94"/>
      <c r="N30" s="95"/>
      <c r="P30" s="95"/>
      <c r="T30" s="938"/>
      <c r="U30" s="938"/>
      <c r="V30" s="938"/>
      <c r="W30" s="938"/>
      <c r="X30" s="346"/>
      <c r="Y30" s="364"/>
      <c r="Z30" s="361"/>
      <c r="AA30" s="361"/>
      <c r="AB30" s="364"/>
      <c r="AC30" s="364"/>
      <c r="AD30" s="361"/>
      <c r="AE30" s="361"/>
      <c r="AF30" s="361"/>
      <c r="AG30" s="364"/>
      <c r="AH30" s="364"/>
      <c r="AI30" s="361"/>
      <c r="AJ30" s="361"/>
      <c r="AK30" s="361"/>
      <c r="AL30" s="361"/>
      <c r="AM30" s="361"/>
      <c r="AN30" s="361"/>
      <c r="AO30" s="361"/>
      <c r="AP30" s="364"/>
      <c r="AQ30" s="361"/>
      <c r="AR30" s="344"/>
      <c r="AS30" s="364"/>
      <c r="AT30" s="364"/>
      <c r="AU30" s="361"/>
      <c r="AV30" s="361"/>
      <c r="AW30" s="361"/>
      <c r="AX30" s="361"/>
      <c r="AY30" s="108"/>
      <c r="AZ30" s="356"/>
      <c r="BA30" s="109"/>
      <c r="BB30" s="110"/>
      <c r="BC30" s="110"/>
      <c r="BD30" s="109"/>
      <c r="BE30" s="108"/>
      <c r="BF30" s="312"/>
      <c r="BG30" s="312"/>
      <c r="BH30" s="312"/>
      <c r="BI30" s="312"/>
      <c r="BJ30" s="312"/>
      <c r="BK30" s="312"/>
      <c r="BL30" s="312"/>
      <c r="BM30" s="312"/>
      <c r="BN30" s="312"/>
      <c r="BO30" s="312"/>
      <c r="BP30" s="109"/>
      <c r="BQ30" s="109"/>
      <c r="BR30" s="109"/>
      <c r="BS30" s="108"/>
      <c r="BT30" s="109"/>
      <c r="BU30" s="109"/>
      <c r="BV30" s="97"/>
      <c r="BW30" s="110"/>
      <c r="BX30" s="108"/>
      <c r="BY30" s="108"/>
    </row>
    <row r="31" spans="1:77" s="81" customFormat="1" ht="15" customHeight="1" x14ac:dyDescent="0.2">
      <c r="A31" s="586">
        <v>42428</v>
      </c>
      <c r="B31" s="115">
        <v>2</v>
      </c>
      <c r="C31" s="115">
        <v>39</v>
      </c>
      <c r="D31" s="126"/>
      <c r="E31" s="419"/>
      <c r="F31" s="147">
        <f t="shared" si="3"/>
        <v>0</v>
      </c>
      <c r="G31" s="420">
        <f t="shared" si="2"/>
        <v>0</v>
      </c>
      <c r="H31" s="101"/>
      <c r="I31" s="149"/>
      <c r="J31" s="152">
        <f t="shared" si="0"/>
        <v>0</v>
      </c>
      <c r="L31" s="580">
        <f t="shared" si="1"/>
        <v>0</v>
      </c>
      <c r="M31" s="94"/>
      <c r="N31" s="95"/>
      <c r="O31" s="96"/>
      <c r="P31" s="95"/>
      <c r="R31" s="187"/>
      <c r="S31" s="202"/>
      <c r="T31" s="938"/>
      <c r="U31" s="938"/>
      <c r="V31" s="938"/>
      <c r="W31" s="938"/>
      <c r="X31" s="346"/>
      <c r="Y31" s="364"/>
      <c r="Z31" s="361"/>
      <c r="AA31" s="361"/>
      <c r="AB31" s="364"/>
      <c r="AC31" s="364"/>
      <c r="AD31" s="361"/>
      <c r="AE31" s="361"/>
      <c r="AF31" s="361"/>
      <c r="AG31" s="364"/>
      <c r="AH31" s="364"/>
      <c r="AI31" s="361"/>
      <c r="AJ31" s="361"/>
      <c r="AK31" s="361"/>
      <c r="AL31" s="361"/>
      <c r="AM31" s="361"/>
      <c r="AN31" s="361"/>
      <c r="AO31" s="361"/>
      <c r="AP31" s="364"/>
      <c r="AQ31" s="361"/>
      <c r="AR31" s="344"/>
      <c r="AS31" s="364"/>
      <c r="AT31" s="364"/>
      <c r="AU31" s="361"/>
      <c r="AV31" s="361"/>
      <c r="AW31" s="361"/>
      <c r="AX31" s="361"/>
      <c r="AY31" s="108"/>
      <c r="AZ31" s="356"/>
      <c r="BA31" s="109"/>
      <c r="BB31" s="110"/>
      <c r="BC31" s="110"/>
      <c r="BD31" s="109"/>
      <c r="BE31" s="108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109"/>
      <c r="BQ31" s="109"/>
      <c r="BR31" s="109"/>
      <c r="BS31" s="108"/>
      <c r="BT31" s="109"/>
      <c r="BU31" s="109"/>
      <c r="BV31" s="85"/>
      <c r="BW31" s="137"/>
      <c r="BX31" s="174"/>
      <c r="BY31" s="174"/>
    </row>
    <row r="32" spans="1:77" ht="15" customHeight="1" x14ac:dyDescent="0.2">
      <c r="A32" s="586">
        <v>42429</v>
      </c>
      <c r="B32" s="115">
        <v>2</v>
      </c>
      <c r="C32" s="115">
        <v>39</v>
      </c>
      <c r="D32" s="126"/>
      <c r="E32" s="419"/>
      <c r="F32" s="147">
        <f t="shared" si="3"/>
        <v>0</v>
      </c>
      <c r="G32" s="420">
        <f t="shared" si="2"/>
        <v>0</v>
      </c>
      <c r="H32" s="101"/>
      <c r="I32" s="149"/>
      <c r="J32" s="152">
        <f t="shared" si="0"/>
        <v>0</v>
      </c>
      <c r="L32" s="580">
        <f t="shared" si="1"/>
        <v>0</v>
      </c>
      <c r="M32" s="94"/>
      <c r="N32" s="95"/>
      <c r="P32" s="95"/>
      <c r="T32" s="398"/>
      <c r="U32" s="110"/>
      <c r="V32" s="109"/>
      <c r="W32" s="109"/>
      <c r="X32" s="346"/>
      <c r="Y32" s="364"/>
      <c r="Z32" s="361"/>
      <c r="AA32" s="361"/>
      <c r="AB32" s="364"/>
      <c r="AC32" s="364"/>
      <c r="AD32" s="361"/>
      <c r="AE32" s="361"/>
      <c r="AF32" s="361"/>
      <c r="AG32" s="364"/>
      <c r="AH32" s="364"/>
      <c r="AI32" s="361"/>
      <c r="AJ32" s="361"/>
      <c r="AK32" s="361"/>
      <c r="AL32" s="361"/>
      <c r="AM32" s="361"/>
      <c r="AN32" s="361"/>
      <c r="AO32" s="361"/>
      <c r="AP32" s="364"/>
      <c r="AQ32" s="361"/>
      <c r="AR32" s="344"/>
      <c r="AS32" s="364"/>
      <c r="AT32" s="364"/>
      <c r="AU32" s="361"/>
      <c r="AV32" s="361"/>
      <c r="AW32" s="361"/>
      <c r="AX32" s="361"/>
      <c r="AY32" s="108"/>
      <c r="AZ32" s="356"/>
      <c r="BA32" s="109"/>
      <c r="BB32" s="110"/>
      <c r="BC32" s="110"/>
      <c r="BD32" s="109"/>
      <c r="BE32" s="108"/>
      <c r="BF32" s="312"/>
      <c r="BG32" s="312"/>
      <c r="BH32" s="312"/>
      <c r="BI32" s="312"/>
      <c r="BJ32" s="312"/>
      <c r="BK32" s="312"/>
      <c r="BL32" s="312"/>
      <c r="BM32" s="312"/>
      <c r="BN32" s="312"/>
      <c r="BO32" s="312"/>
      <c r="BP32" s="109"/>
      <c r="BQ32" s="109"/>
      <c r="BR32" s="109"/>
      <c r="BS32" s="108"/>
      <c r="BT32" s="109"/>
      <c r="BU32" s="109"/>
      <c r="BV32" s="97"/>
      <c r="BW32" s="110"/>
      <c r="BX32" s="108"/>
      <c r="BY32" s="108"/>
    </row>
    <row r="33" spans="1:77" ht="15" customHeight="1" x14ac:dyDescent="0.2">
      <c r="A33" s="586"/>
      <c r="B33" s="115"/>
      <c r="C33" s="115"/>
      <c r="D33" s="126"/>
      <c r="E33" s="419"/>
      <c r="F33" s="147"/>
      <c r="G33" s="420"/>
      <c r="H33" s="101"/>
      <c r="I33" s="149"/>
      <c r="J33" s="152"/>
      <c r="L33" s="580"/>
      <c r="M33" s="94"/>
      <c r="N33" s="95"/>
      <c r="P33" s="95"/>
      <c r="T33" s="398"/>
      <c r="U33" s="110"/>
      <c r="V33" s="109"/>
      <c r="W33" s="109"/>
      <c r="X33" s="346"/>
      <c r="Y33" s="364"/>
      <c r="Z33" s="361"/>
      <c r="AA33" s="361"/>
      <c r="AB33" s="364"/>
      <c r="AC33" s="364"/>
      <c r="AD33" s="361"/>
      <c r="AE33" s="361"/>
      <c r="AF33" s="361"/>
      <c r="AG33" s="364"/>
      <c r="AH33" s="364"/>
      <c r="AI33" s="361"/>
      <c r="AJ33" s="361"/>
      <c r="AK33" s="361"/>
      <c r="AL33" s="361"/>
      <c r="AM33" s="361"/>
      <c r="AN33" s="361"/>
      <c r="AO33" s="361"/>
      <c r="AP33" s="364"/>
      <c r="AQ33" s="361"/>
      <c r="AR33" s="344"/>
      <c r="AS33" s="364"/>
      <c r="AT33" s="364"/>
      <c r="AU33" s="361"/>
      <c r="AV33" s="361"/>
      <c r="AW33" s="361"/>
      <c r="AX33" s="361"/>
      <c r="AY33" s="108"/>
      <c r="AZ33" s="356"/>
      <c r="BA33" s="109"/>
      <c r="BB33" s="110"/>
      <c r="BC33" s="110"/>
      <c r="BD33" s="109"/>
      <c r="BE33" s="108"/>
      <c r="BF33" s="312"/>
      <c r="BG33" s="312"/>
      <c r="BH33" s="312"/>
      <c r="BI33" s="312"/>
      <c r="BJ33" s="312"/>
      <c r="BK33" s="312"/>
      <c r="BL33" s="312"/>
      <c r="BM33" s="312"/>
      <c r="BN33" s="312"/>
      <c r="BO33" s="312"/>
      <c r="BP33" s="109"/>
      <c r="BQ33" s="109"/>
      <c r="BR33" s="109"/>
      <c r="BS33" s="108"/>
      <c r="BT33" s="109"/>
      <c r="BU33" s="109"/>
      <c r="BV33" s="97"/>
      <c r="BW33" s="97"/>
      <c r="BX33" s="97"/>
      <c r="BY33" s="312"/>
    </row>
    <row r="34" spans="1:77" ht="15" customHeight="1" x14ac:dyDescent="0.2">
      <c r="A34" s="586"/>
      <c r="B34" s="115"/>
      <c r="C34" s="115"/>
      <c r="D34" s="126"/>
      <c r="E34" s="419"/>
      <c r="F34" s="147"/>
      <c r="G34" s="420"/>
      <c r="H34" s="101"/>
      <c r="I34" s="149"/>
      <c r="J34" s="152"/>
      <c r="L34" s="580"/>
      <c r="M34" s="153"/>
      <c r="N34" s="95"/>
      <c r="P34" s="95"/>
      <c r="S34" s="746"/>
      <c r="T34" s="747"/>
      <c r="U34" s="110"/>
      <c r="V34" s="109"/>
      <c r="W34" s="109"/>
      <c r="X34" s="346"/>
      <c r="Y34" s="364"/>
      <c r="Z34" s="361"/>
      <c r="AA34" s="361"/>
      <c r="AB34" s="364"/>
      <c r="AC34" s="364"/>
      <c r="AD34" s="361"/>
      <c r="AE34" s="361"/>
      <c r="AF34" s="361"/>
      <c r="AG34" s="364"/>
      <c r="AH34" s="364"/>
      <c r="AI34" s="361"/>
      <c r="AJ34" s="361"/>
      <c r="AK34" s="361"/>
      <c r="AL34" s="361"/>
      <c r="AM34" s="361"/>
      <c r="AN34" s="361"/>
      <c r="AO34" s="361"/>
      <c r="AP34" s="364"/>
      <c r="AQ34" s="361"/>
      <c r="AR34" s="344"/>
      <c r="AS34" s="364"/>
      <c r="AT34" s="364"/>
      <c r="AU34" s="361"/>
      <c r="AV34" s="361"/>
      <c r="AW34" s="361"/>
      <c r="AX34" s="361"/>
      <c r="AY34" s="108"/>
      <c r="AZ34" s="356"/>
      <c r="BA34" s="109"/>
      <c r="BB34" s="110"/>
      <c r="BC34" s="110"/>
      <c r="BD34" s="109"/>
      <c r="BE34" s="108"/>
      <c r="BF34" s="312"/>
      <c r="BG34" s="312"/>
      <c r="BH34" s="312"/>
      <c r="BI34" s="312"/>
      <c r="BJ34" s="312"/>
      <c r="BK34" s="312"/>
      <c r="BL34" s="312"/>
      <c r="BM34" s="312"/>
      <c r="BN34" s="312"/>
      <c r="BO34" s="312"/>
      <c r="BP34" s="109"/>
      <c r="BQ34" s="109"/>
      <c r="BR34" s="109"/>
      <c r="BS34" s="108"/>
      <c r="BT34" s="109"/>
      <c r="BU34" s="109"/>
      <c r="BV34" s="97"/>
      <c r="BW34" s="97"/>
      <c r="BX34" s="97"/>
      <c r="BY34" s="312"/>
    </row>
    <row r="35" spans="1:77" ht="15" customHeight="1" thickBot="1" x14ac:dyDescent="0.25">
      <c r="A35" s="111"/>
      <c r="B35" s="121"/>
      <c r="C35" s="121"/>
      <c r="D35" s="264"/>
      <c r="E35" s="421"/>
      <c r="F35" s="147"/>
      <c r="G35" s="420"/>
      <c r="H35" s="117"/>
      <c r="I35" s="158"/>
      <c r="J35" s="161"/>
      <c r="S35" s="746" t="s">
        <v>314</v>
      </c>
      <c r="T35" s="747">
        <v>39</v>
      </c>
      <c r="U35" s="774">
        <f>T35*25</f>
        <v>975</v>
      </c>
      <c r="V35" s="126">
        <f>T35*35</f>
        <v>1365</v>
      </c>
      <c r="W35" s="109"/>
      <c r="X35" s="346"/>
      <c r="Y35" s="364"/>
      <c r="Z35" s="361"/>
      <c r="AA35" s="361"/>
      <c r="AB35" s="364"/>
      <c r="AC35" s="364"/>
      <c r="AD35" s="361"/>
      <c r="AE35" s="361"/>
      <c r="AF35" s="361"/>
      <c r="AG35" s="364"/>
      <c r="AH35" s="364"/>
      <c r="AI35" s="361"/>
      <c r="AJ35" s="361"/>
      <c r="AK35" s="361"/>
      <c r="AL35" s="361"/>
      <c r="AM35" s="361"/>
      <c r="AN35" s="361"/>
      <c r="AO35" s="361"/>
      <c r="AP35" s="364"/>
      <c r="AQ35" s="361"/>
      <c r="AR35" s="344"/>
      <c r="AS35" s="364"/>
      <c r="AT35" s="364"/>
      <c r="AU35" s="361"/>
      <c r="AV35" s="361"/>
      <c r="AW35" s="361"/>
      <c r="AX35" s="361"/>
      <c r="AY35" s="108"/>
      <c r="AZ35" s="356"/>
      <c r="BA35" s="109"/>
      <c r="BB35" s="110"/>
      <c r="BC35" s="110"/>
      <c r="BD35" s="109"/>
      <c r="BE35" s="108"/>
      <c r="BF35" s="312"/>
      <c r="BG35" s="312"/>
      <c r="BH35" s="312"/>
      <c r="BI35" s="312"/>
      <c r="BJ35" s="312"/>
      <c r="BK35" s="312"/>
      <c r="BL35" s="312"/>
      <c r="BM35" s="312"/>
      <c r="BN35" s="312"/>
      <c r="BO35" s="312"/>
      <c r="BP35" s="109"/>
      <c r="BQ35" s="109"/>
      <c r="BR35" s="109"/>
      <c r="BS35" s="108"/>
      <c r="BT35" s="109"/>
      <c r="BU35" s="109"/>
      <c r="BV35" s="97"/>
      <c r="BW35" s="97"/>
      <c r="BX35" s="97"/>
      <c r="BY35" s="312"/>
    </row>
    <row r="36" spans="1:77" ht="15" customHeight="1" x14ac:dyDescent="0.2">
      <c r="A36" s="123" t="s">
        <v>6</v>
      </c>
      <c r="B36" s="105"/>
      <c r="C36" s="105"/>
      <c r="D36" s="103">
        <f>SUM(D4:D34)</f>
        <v>175</v>
      </c>
      <c r="E36" s="423"/>
      <c r="F36" s="163">
        <f>SUM(F4:F34)</f>
        <v>193.22749999999999</v>
      </c>
      <c r="G36" s="424">
        <f>SUM(G4:G35)</f>
        <v>6.0160435897435889</v>
      </c>
      <c r="H36" s="150"/>
      <c r="I36" s="149">
        <f>SUM(I4:I35)</f>
        <v>0</v>
      </c>
      <c r="J36" s="168">
        <f>SUM(J4:J35)</f>
        <v>193.22749999999999</v>
      </c>
      <c r="L36" s="580">
        <f>SUM(L4:L34)</f>
        <v>28.984124999999999</v>
      </c>
      <c r="S36" s="746"/>
      <c r="T36" s="747"/>
      <c r="U36" s="110"/>
      <c r="V36" s="109"/>
      <c r="W36" s="109"/>
      <c r="Y36" s="364"/>
      <c r="Z36" s="361"/>
      <c r="AA36" s="344"/>
      <c r="AB36" s="375"/>
      <c r="AC36" s="375"/>
      <c r="AD36" s="361"/>
      <c r="AE36" s="361"/>
      <c r="AF36" s="361"/>
      <c r="AG36" s="364"/>
      <c r="AH36" s="364"/>
      <c r="AI36" s="361"/>
      <c r="AJ36" s="344"/>
      <c r="AK36" s="344"/>
      <c r="AL36" s="361"/>
      <c r="AM36" s="361"/>
      <c r="AN36" s="361"/>
      <c r="AO36" s="361"/>
      <c r="AP36" s="364"/>
      <c r="AQ36" s="361"/>
      <c r="AR36" s="344"/>
      <c r="AS36" s="375"/>
      <c r="AT36" s="375"/>
      <c r="AU36" s="361"/>
      <c r="AV36" s="361"/>
      <c r="AW36" s="361"/>
      <c r="AX36" s="361"/>
      <c r="AY36" s="110"/>
      <c r="AZ36" s="356"/>
      <c r="BA36" s="109"/>
      <c r="BB36" s="110"/>
      <c r="BC36" s="110"/>
      <c r="BD36" s="109"/>
      <c r="BE36" s="110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109"/>
      <c r="BQ36" s="109"/>
      <c r="BR36" s="109"/>
      <c r="BS36" s="110"/>
      <c r="BT36" s="109"/>
      <c r="BU36" s="109"/>
      <c r="BV36" s="97"/>
      <c r="BW36" s="97"/>
      <c r="BX36" s="97"/>
      <c r="BY36" s="312"/>
    </row>
    <row r="37" spans="1:77" ht="15" customHeight="1" x14ac:dyDescent="0.2">
      <c r="A37" s="124"/>
      <c r="B37" s="112"/>
      <c r="C37" s="112"/>
      <c r="D37" s="126"/>
      <c r="E37" s="419"/>
      <c r="F37" s="147"/>
      <c r="G37" s="420"/>
      <c r="H37" s="101"/>
      <c r="I37" s="149"/>
      <c r="J37" s="152"/>
      <c r="L37" s="580">
        <f>L36-B42+137.9978</f>
        <v>166.98192500000002</v>
      </c>
      <c r="T37" s="398"/>
      <c r="U37" s="110"/>
      <c r="V37" s="127"/>
      <c r="W37" s="109"/>
      <c r="Y37" s="361"/>
      <c r="Z37" s="361"/>
      <c r="AA37" s="361"/>
      <c r="AB37" s="364"/>
      <c r="AC37" s="364"/>
      <c r="AD37" s="364"/>
      <c r="AE37" s="361"/>
      <c r="AF37" s="361"/>
      <c r="AG37" s="361"/>
      <c r="AH37" s="361"/>
      <c r="AI37" s="361"/>
      <c r="AJ37" s="361"/>
      <c r="AK37" s="361"/>
      <c r="AL37" s="364"/>
      <c r="AM37" s="364"/>
      <c r="AN37" s="361"/>
      <c r="AO37" s="361"/>
      <c r="AP37" s="364"/>
      <c r="AQ37" s="377"/>
      <c r="AR37" s="377"/>
      <c r="AS37" s="364"/>
      <c r="AT37" s="364"/>
      <c r="AU37" s="361"/>
      <c r="AV37" s="361"/>
      <c r="AW37" s="344"/>
      <c r="AX37" s="361"/>
      <c r="AY37" s="108"/>
      <c r="AZ37" s="356"/>
      <c r="BA37" s="127"/>
      <c r="BB37" s="110"/>
      <c r="BC37" s="110"/>
      <c r="BD37" s="127"/>
      <c r="BE37" s="108"/>
      <c r="BF37" s="312"/>
      <c r="BG37" s="312"/>
      <c r="BH37" s="312"/>
      <c r="BI37" s="312"/>
      <c r="BJ37" s="312"/>
      <c r="BK37" s="312"/>
      <c r="BL37" s="312"/>
      <c r="BM37" s="312"/>
      <c r="BN37" s="312"/>
      <c r="BO37" s="312"/>
      <c r="BP37" s="127"/>
      <c r="BQ37" s="127"/>
      <c r="BR37" s="127"/>
      <c r="BS37" s="108"/>
      <c r="BT37" s="127"/>
      <c r="BU37" s="127"/>
      <c r="BV37" s="97"/>
      <c r="BW37" s="97"/>
      <c r="BX37" s="97"/>
      <c r="BY37" s="312"/>
    </row>
    <row r="38" spans="1:77" ht="15" customHeight="1" x14ac:dyDescent="0.2">
      <c r="A38" s="128" t="s">
        <v>16</v>
      </c>
      <c r="B38" s="134"/>
      <c r="C38" s="134"/>
      <c r="D38" s="342">
        <f>AVERAGE(D4:D34)</f>
        <v>29.166666666666668</v>
      </c>
      <c r="E38" s="425"/>
      <c r="F38" s="170">
        <f>AVERAGE(F4:F34)</f>
        <v>6.6630172413793103</v>
      </c>
      <c r="G38" s="426">
        <f>AVERAGE(G4:G34)</f>
        <v>0.20744977895667549</v>
      </c>
      <c r="H38" s="172"/>
      <c r="I38" s="171">
        <f>AVERAGE(I4:I35)</f>
        <v>0</v>
      </c>
      <c r="J38" s="173">
        <f>I38</f>
        <v>0</v>
      </c>
      <c r="T38" s="399"/>
      <c r="U38" s="348"/>
      <c r="V38" s="349"/>
      <c r="W38" s="349"/>
      <c r="X38" s="350"/>
      <c r="Y38" s="379"/>
      <c r="Z38" s="380"/>
      <c r="AA38" s="381"/>
      <c r="AB38" s="382"/>
      <c r="AC38" s="382"/>
      <c r="AD38" s="380"/>
      <c r="AE38" s="380"/>
      <c r="AF38" s="380"/>
      <c r="AG38" s="379"/>
      <c r="AH38" s="379"/>
      <c r="AI38" s="380"/>
      <c r="AJ38" s="381"/>
      <c r="AK38" s="381"/>
      <c r="AL38" s="380"/>
      <c r="AM38" s="380"/>
      <c r="AN38" s="380"/>
      <c r="AO38" s="380"/>
      <c r="AP38" s="379"/>
      <c r="AQ38" s="380"/>
      <c r="AR38" s="380"/>
      <c r="AS38" s="382"/>
      <c r="AT38" s="382"/>
      <c r="AU38" s="380"/>
      <c r="AV38" s="380"/>
      <c r="AW38" s="380"/>
      <c r="AX38" s="380"/>
      <c r="AY38" s="97"/>
      <c r="AZ38" s="356"/>
      <c r="BA38" s="97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</row>
    <row r="39" spans="1:77" ht="15" customHeight="1" x14ac:dyDescent="0.2">
      <c r="A39" s="135" t="s">
        <v>15</v>
      </c>
      <c r="B39" s="868">
        <f>F36+I36-D36-B42+6.0075</f>
        <v>24.234999999999992</v>
      </c>
      <c r="C39" s="868"/>
      <c r="D39" s="868"/>
      <c r="E39" s="868"/>
      <c r="F39" s="868"/>
      <c r="G39" s="868"/>
      <c r="H39" s="868"/>
      <c r="I39" s="868"/>
      <c r="J39" s="869"/>
      <c r="M39" s="81"/>
      <c r="N39" s="81"/>
      <c r="O39" s="81"/>
      <c r="P39" s="81"/>
      <c r="T39" s="452"/>
      <c r="U39" s="452"/>
      <c r="V39" s="136"/>
      <c r="W39" s="136"/>
      <c r="X39" s="351"/>
      <c r="Y39" s="383"/>
      <c r="Z39" s="383"/>
      <c r="AA39" s="383"/>
      <c r="AB39" s="383"/>
      <c r="AC39" s="383"/>
      <c r="AD39" s="383"/>
      <c r="AE39" s="383"/>
      <c r="AF39" s="383"/>
      <c r="AG39" s="383"/>
      <c r="AH39" s="383"/>
      <c r="AI39" s="383"/>
      <c r="AJ39" s="383"/>
      <c r="AK39" s="383"/>
      <c r="AL39" s="383"/>
      <c r="AM39" s="383"/>
      <c r="AN39" s="383"/>
      <c r="AO39" s="383"/>
      <c r="AP39" s="383"/>
      <c r="AQ39" s="383"/>
      <c r="AR39" s="383"/>
      <c r="AS39" s="383"/>
      <c r="AT39" s="383"/>
      <c r="AU39" s="383"/>
      <c r="AV39" s="383"/>
      <c r="AW39" s="383"/>
      <c r="AX39" s="383"/>
      <c r="AY39" s="313"/>
      <c r="AZ39" s="356"/>
      <c r="BA39" s="313"/>
      <c r="BB39" s="313"/>
      <c r="BC39" s="313"/>
      <c r="BD39" s="313"/>
      <c r="BE39" s="313"/>
      <c r="BF39" s="312"/>
      <c r="BG39" s="312"/>
      <c r="BH39" s="312"/>
      <c r="BI39" s="312"/>
      <c r="BJ39" s="312"/>
      <c r="BK39" s="312"/>
      <c r="BL39" s="312"/>
      <c r="BM39" s="312"/>
      <c r="BN39" s="312"/>
      <c r="BO39" s="312"/>
      <c r="BP39" s="313"/>
      <c r="BQ39" s="313"/>
      <c r="BR39" s="136"/>
      <c r="BS39" s="136"/>
      <c r="BT39" s="136"/>
      <c r="BU39" s="136"/>
      <c r="BV39" s="97"/>
      <c r="BW39" s="97"/>
      <c r="BX39" s="97"/>
      <c r="BY39" s="312"/>
    </row>
    <row r="40" spans="1:77" ht="15" customHeight="1" thickBot="1" x14ac:dyDescent="0.25">
      <c r="A40" s="124" t="s">
        <v>1</v>
      </c>
      <c r="B40" s="935">
        <v>20</v>
      </c>
      <c r="C40" s="935"/>
      <c r="D40" s="935"/>
      <c r="E40" s="935"/>
      <c r="F40" s="935"/>
      <c r="G40" s="935"/>
      <c r="H40" s="935"/>
      <c r="I40" s="935"/>
      <c r="J40" s="936"/>
      <c r="T40" s="139"/>
      <c r="U40" s="139"/>
      <c r="V40" s="139"/>
      <c r="W40" s="139"/>
      <c r="Y40" s="384"/>
      <c r="Z40" s="384"/>
      <c r="AA40" s="384"/>
      <c r="AB40" s="384"/>
      <c r="AC40" s="384"/>
      <c r="AD40" s="384"/>
      <c r="AE40" s="384"/>
      <c r="AF40" s="384"/>
      <c r="AG40" s="384"/>
      <c r="AH40" s="384"/>
      <c r="AI40" s="384"/>
      <c r="AJ40" s="384"/>
      <c r="AK40" s="384"/>
      <c r="AL40" s="384"/>
      <c r="AM40" s="384"/>
      <c r="AN40" s="384"/>
      <c r="AO40" s="384"/>
      <c r="AP40" s="384"/>
      <c r="AQ40" s="384"/>
      <c r="AR40" s="384"/>
      <c r="AS40" s="384"/>
      <c r="AT40" s="384"/>
      <c r="AU40" s="384"/>
      <c r="AV40" s="384"/>
      <c r="AW40" s="384"/>
      <c r="AX40" s="384"/>
      <c r="AY40" s="127"/>
      <c r="AZ40" s="356"/>
      <c r="BA40" s="127"/>
      <c r="BB40" s="127"/>
      <c r="BC40" s="127"/>
      <c r="BD40" s="127"/>
      <c r="BE40" s="127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127"/>
      <c r="BQ40" s="127"/>
      <c r="BR40" s="139"/>
      <c r="BS40" s="139"/>
      <c r="BT40" s="139"/>
      <c r="BU40" s="139"/>
      <c r="BV40" s="97"/>
      <c r="BW40" s="97"/>
      <c r="BX40" s="97"/>
      <c r="BY40" s="312"/>
    </row>
    <row r="41" spans="1:77" ht="3" customHeight="1" x14ac:dyDescent="0.2">
      <c r="A41" s="141"/>
      <c r="B41" s="143"/>
      <c r="C41" s="143"/>
      <c r="D41" s="143"/>
      <c r="E41" s="143"/>
      <c r="F41" s="143"/>
      <c r="G41" s="143"/>
      <c r="H41" s="143"/>
      <c r="I41" s="141"/>
      <c r="J41" s="141"/>
      <c r="T41" s="451"/>
      <c r="U41" s="451"/>
      <c r="V41" s="97"/>
      <c r="W41" s="97"/>
      <c r="AY41" s="97"/>
      <c r="AZ41" s="356"/>
      <c r="BA41" s="97"/>
      <c r="BB41" s="97"/>
      <c r="BC41" s="97"/>
      <c r="BD41" s="97"/>
      <c r="BE41" s="97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97"/>
      <c r="BQ41" s="97"/>
      <c r="BR41" s="97"/>
      <c r="BS41" s="97"/>
      <c r="BT41" s="97"/>
      <c r="BU41" s="97"/>
      <c r="BV41" s="97"/>
      <c r="BW41" s="97"/>
      <c r="BX41" s="97"/>
      <c r="BY41" s="97"/>
    </row>
    <row r="42" spans="1:77" s="312" customFormat="1" ht="15" customHeight="1" x14ac:dyDescent="0.2">
      <c r="A42" s="127"/>
      <c r="B42" s="875"/>
      <c r="C42" s="875"/>
      <c r="D42" s="875"/>
      <c r="E42" s="875"/>
      <c r="F42" s="875"/>
      <c r="G42" s="875"/>
      <c r="H42" s="875"/>
      <c r="I42" s="875"/>
      <c r="J42" s="875"/>
      <c r="R42" s="97"/>
      <c r="S42" s="451"/>
      <c r="T42" s="86"/>
      <c r="U42" s="86"/>
      <c r="V42" s="84"/>
      <c r="W42" s="84"/>
      <c r="X42" s="344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  <c r="AL42" s="355"/>
      <c r="AM42" s="355"/>
      <c r="AN42" s="355"/>
      <c r="AO42" s="355"/>
      <c r="AP42" s="355"/>
      <c r="AQ42" s="355"/>
      <c r="AR42" s="355"/>
      <c r="AS42" s="355"/>
      <c r="AT42" s="355"/>
      <c r="AU42" s="355"/>
      <c r="AV42" s="355"/>
      <c r="AW42" s="355"/>
      <c r="AX42" s="355"/>
      <c r="AY42" s="97"/>
      <c r="AZ42" s="356"/>
      <c r="BA42" s="97"/>
      <c r="BB42" s="97"/>
      <c r="BC42" s="97"/>
      <c r="BD42" s="97"/>
      <c r="BE42" s="97"/>
      <c r="BF42" s="97"/>
      <c r="BG42" s="97"/>
      <c r="BH42" s="97"/>
      <c r="BR42" s="97"/>
      <c r="BS42" s="97"/>
      <c r="BT42" s="97"/>
      <c r="BU42" s="97"/>
      <c r="BV42" s="97"/>
      <c r="BW42" s="97"/>
      <c r="BX42" s="97"/>
    </row>
    <row r="43" spans="1:77" ht="15" customHeight="1" x14ac:dyDescent="0.2">
      <c r="A43" s="127"/>
      <c r="B43" s="932"/>
      <c r="C43" s="932"/>
      <c r="D43" s="932"/>
      <c r="E43" s="932"/>
      <c r="F43" s="932"/>
      <c r="G43" s="932"/>
      <c r="H43" s="932"/>
      <c r="I43" s="932"/>
      <c r="J43" s="933"/>
      <c r="K43" s="84"/>
      <c r="L43" s="84"/>
      <c r="M43" s="84"/>
      <c r="N43" s="84"/>
      <c r="O43" s="84"/>
      <c r="P43" s="84"/>
      <c r="Q43" s="84"/>
      <c r="R43" s="84"/>
      <c r="S43" s="86"/>
      <c r="T43" s="86"/>
      <c r="U43" s="86"/>
      <c r="V43" s="84"/>
      <c r="W43" s="86"/>
      <c r="X43" s="344"/>
      <c r="Y43" s="355"/>
      <c r="Z43" s="355"/>
      <c r="AA43" s="355"/>
      <c r="AB43" s="355"/>
      <c r="AC43" s="355"/>
      <c r="AD43" s="355"/>
      <c r="AE43" s="355"/>
      <c r="AF43" s="357"/>
      <c r="AG43" s="355"/>
      <c r="AH43" s="355"/>
      <c r="AI43" s="355"/>
      <c r="AJ43" s="355"/>
      <c r="AK43" s="355"/>
      <c r="AL43" s="355"/>
      <c r="AM43" s="355"/>
      <c r="AN43" s="355"/>
      <c r="AO43" s="357"/>
      <c r="AP43" s="355"/>
      <c r="AQ43" s="355"/>
      <c r="AR43" s="355"/>
      <c r="AS43" s="355"/>
      <c r="AT43" s="355"/>
      <c r="AU43" s="355"/>
      <c r="AV43" s="355"/>
      <c r="AW43" s="355"/>
      <c r="AX43" s="357"/>
      <c r="AY43" s="97"/>
      <c r="AZ43" s="356"/>
      <c r="BA43" s="86"/>
      <c r="BB43" s="97"/>
      <c r="BC43" s="97"/>
      <c r="BD43" s="97"/>
      <c r="BE43" s="97"/>
      <c r="BF43" s="97"/>
      <c r="BG43" s="97"/>
      <c r="BH43" s="97"/>
      <c r="BI43" s="312"/>
      <c r="BJ43" s="312"/>
      <c r="BK43" s="312"/>
      <c r="BL43" s="312"/>
      <c r="BM43" s="312"/>
      <c r="BN43" s="312"/>
      <c r="BO43" s="312"/>
      <c r="BP43" s="312"/>
      <c r="BQ43" s="312"/>
      <c r="BR43" s="97"/>
      <c r="BS43" s="97"/>
      <c r="BT43" s="97"/>
      <c r="BU43" s="97"/>
      <c r="BV43" s="97"/>
      <c r="BW43" s="97"/>
      <c r="BX43" s="97"/>
      <c r="BY43" s="312"/>
    </row>
    <row r="44" spans="1:77" ht="15" customHeight="1" x14ac:dyDescent="0.2">
      <c r="A44" s="345"/>
      <c r="B44" s="97"/>
      <c r="C44" s="97"/>
      <c r="D44" s="97"/>
      <c r="E44" s="97"/>
      <c r="F44" s="97"/>
      <c r="G44" s="109"/>
      <c r="H44" s="97"/>
      <c r="I44" s="97"/>
      <c r="J44" s="933"/>
      <c r="K44" s="97"/>
      <c r="L44" s="574"/>
      <c r="M44" s="97"/>
      <c r="N44" s="97"/>
      <c r="O44" s="97"/>
      <c r="P44" s="97"/>
      <c r="Q44" s="97"/>
      <c r="R44" s="97"/>
      <c r="S44" s="451"/>
      <c r="T44" s="451"/>
      <c r="U44" s="451"/>
      <c r="V44" s="97"/>
      <c r="W44" s="86"/>
      <c r="X44" s="345"/>
      <c r="AF44" s="357"/>
      <c r="AO44" s="357"/>
      <c r="AX44" s="357"/>
      <c r="AY44" s="97"/>
      <c r="AZ44" s="356"/>
      <c r="BA44" s="86"/>
      <c r="BB44" s="97"/>
      <c r="BC44" s="97"/>
      <c r="BD44" s="97"/>
      <c r="BE44" s="97"/>
      <c r="BF44" s="97"/>
      <c r="BG44" s="97"/>
      <c r="BH44" s="97"/>
      <c r="BI44" s="312"/>
      <c r="BJ44" s="312"/>
      <c r="BK44" s="312"/>
      <c r="BL44" s="312"/>
      <c r="BM44" s="312"/>
      <c r="BN44" s="312"/>
      <c r="BO44" s="312"/>
      <c r="BP44" s="312"/>
      <c r="BQ44" s="312"/>
      <c r="BR44" s="97"/>
      <c r="BS44" s="97"/>
      <c r="BT44" s="97"/>
      <c r="BU44" s="97"/>
      <c r="BV44" s="97"/>
      <c r="BW44" s="97"/>
      <c r="BX44" s="97"/>
      <c r="BY44" s="312"/>
    </row>
    <row r="45" spans="1:77" ht="15" customHeight="1" x14ac:dyDescent="0.2">
      <c r="A45" s="386"/>
      <c r="B45" s="110"/>
      <c r="C45" s="110"/>
      <c r="D45" s="110"/>
      <c r="E45" s="110"/>
      <c r="F45" s="110"/>
      <c r="G45" s="109"/>
      <c r="H45" s="109"/>
      <c r="I45" s="109"/>
      <c r="J45" s="109"/>
      <c r="K45" s="110"/>
      <c r="L45" s="110"/>
      <c r="M45" s="109"/>
      <c r="N45" s="109"/>
      <c r="O45" s="127"/>
      <c r="P45" s="127"/>
      <c r="Q45" s="127"/>
      <c r="R45" s="110"/>
      <c r="S45" s="110"/>
      <c r="T45" s="110"/>
      <c r="U45" s="109"/>
      <c r="V45" s="109"/>
      <c r="W45" s="109"/>
      <c r="X45" s="346"/>
      <c r="Y45" s="364"/>
      <c r="Z45" s="361"/>
      <c r="AA45" s="344"/>
      <c r="AB45" s="364"/>
      <c r="AC45" s="364"/>
      <c r="AD45" s="361"/>
      <c r="AE45" s="361"/>
      <c r="AF45" s="361"/>
      <c r="AG45" s="364"/>
      <c r="AH45" s="364"/>
      <c r="AI45" s="361"/>
      <c r="AJ45" s="344"/>
      <c r="AK45" s="344"/>
      <c r="AL45" s="361"/>
      <c r="AM45" s="361"/>
      <c r="AN45" s="361"/>
      <c r="AO45" s="361"/>
      <c r="AP45" s="364"/>
      <c r="AQ45" s="361"/>
      <c r="AR45" s="344"/>
      <c r="AS45" s="364"/>
      <c r="AT45" s="364"/>
      <c r="AU45" s="361"/>
      <c r="AV45" s="361"/>
      <c r="AW45" s="361"/>
      <c r="AX45" s="361"/>
      <c r="AY45" s="97"/>
      <c r="AZ45" s="356"/>
      <c r="BA45" s="109"/>
      <c r="BB45" s="97"/>
      <c r="BC45" s="97"/>
      <c r="BD45" s="97"/>
      <c r="BE45" s="97"/>
      <c r="BF45" s="97"/>
      <c r="BG45" s="97"/>
      <c r="BH45" s="97"/>
      <c r="BI45" s="312"/>
      <c r="BJ45" s="312"/>
      <c r="BK45" s="312"/>
      <c r="BL45" s="312"/>
      <c r="BM45" s="312"/>
      <c r="BN45" s="312"/>
      <c r="BO45" s="312"/>
      <c r="BP45" s="312"/>
      <c r="BQ45" s="312"/>
      <c r="BR45" s="97"/>
      <c r="BS45" s="97"/>
      <c r="BT45" s="97"/>
      <c r="BU45" s="97"/>
      <c r="BV45" s="97"/>
      <c r="BW45" s="97"/>
      <c r="BX45" s="97"/>
      <c r="BY45" s="312"/>
    </row>
    <row r="46" spans="1:77" ht="15" customHeight="1" x14ac:dyDescent="0.2">
      <c r="A46" s="386"/>
      <c r="B46" s="110"/>
      <c r="C46" s="110"/>
      <c r="D46" s="110"/>
      <c r="E46" s="110"/>
      <c r="F46" s="110"/>
      <c r="G46" s="109"/>
      <c r="H46" s="109"/>
      <c r="I46" s="109"/>
      <c r="J46" s="109"/>
      <c r="K46" s="110"/>
      <c r="L46" s="110"/>
      <c r="M46" s="109"/>
      <c r="N46" s="109"/>
      <c r="O46" s="127"/>
      <c r="P46" s="127"/>
      <c r="Q46" s="127"/>
      <c r="R46" s="110"/>
      <c r="S46" s="110"/>
      <c r="T46" s="110"/>
      <c r="U46" s="109"/>
      <c r="V46" s="109"/>
      <c r="W46" s="109"/>
      <c r="X46" s="346"/>
      <c r="Y46" s="364"/>
      <c r="Z46" s="361"/>
      <c r="AA46" s="344"/>
      <c r="AB46" s="364"/>
      <c r="AC46" s="364"/>
      <c r="AD46" s="361"/>
      <c r="AE46" s="361"/>
      <c r="AF46" s="361"/>
      <c r="AG46" s="364"/>
      <c r="AH46" s="364"/>
      <c r="AI46" s="361"/>
      <c r="AJ46" s="344"/>
      <c r="AK46" s="344"/>
      <c r="AL46" s="361"/>
      <c r="AM46" s="361"/>
      <c r="AN46" s="361"/>
      <c r="AO46" s="361"/>
      <c r="AP46" s="364"/>
      <c r="AQ46" s="361"/>
      <c r="AR46" s="344"/>
      <c r="AS46" s="364"/>
      <c r="AT46" s="364"/>
      <c r="AU46" s="361"/>
      <c r="AV46" s="361"/>
      <c r="AW46" s="361"/>
      <c r="AX46" s="361"/>
      <c r="AY46" s="97"/>
      <c r="AZ46" s="356"/>
      <c r="BA46" s="109"/>
      <c r="BB46" s="97"/>
      <c r="BC46" s="97"/>
      <c r="BD46" s="97"/>
      <c r="BE46" s="97"/>
      <c r="BF46" s="97"/>
      <c r="BG46" s="97"/>
      <c r="BH46" s="97"/>
      <c r="BI46" s="312"/>
      <c r="BJ46" s="312"/>
      <c r="BK46" s="312"/>
      <c r="BL46" s="312"/>
      <c r="BM46" s="312"/>
      <c r="BN46" s="312"/>
      <c r="BO46" s="312"/>
      <c r="BP46" s="312"/>
      <c r="BQ46" s="312"/>
      <c r="BR46" s="97"/>
      <c r="BS46" s="97"/>
      <c r="BT46" s="97"/>
      <c r="BU46" s="97"/>
      <c r="BV46" s="97"/>
      <c r="BW46" s="97"/>
      <c r="BX46" s="97"/>
      <c r="BY46" s="312"/>
    </row>
    <row r="47" spans="1:77" ht="15" customHeight="1" x14ac:dyDescent="0.2">
      <c r="A47" s="386"/>
      <c r="B47" s="110"/>
      <c r="C47" s="110"/>
      <c r="D47" s="110"/>
      <c r="E47" s="110"/>
      <c r="F47" s="110"/>
      <c r="G47" s="109"/>
      <c r="H47" s="109"/>
      <c r="I47" s="109"/>
      <c r="J47" s="109"/>
      <c r="K47" s="110"/>
      <c r="L47" s="110"/>
      <c r="M47" s="109"/>
      <c r="N47" s="109"/>
      <c r="O47" s="127"/>
      <c r="P47" s="127"/>
      <c r="Q47" s="127"/>
      <c r="R47" s="110"/>
      <c r="S47" s="110"/>
      <c r="T47" s="110"/>
      <c r="U47" s="109"/>
      <c r="V47" s="109"/>
      <c r="W47" s="109"/>
      <c r="X47" s="346"/>
      <c r="Y47" s="364"/>
      <c r="Z47" s="361"/>
      <c r="AA47" s="344"/>
      <c r="AB47" s="364"/>
      <c r="AC47" s="364"/>
      <c r="AD47" s="361"/>
      <c r="AE47" s="361"/>
      <c r="AF47" s="361"/>
      <c r="AG47" s="364"/>
      <c r="AH47" s="364"/>
      <c r="AI47" s="361"/>
      <c r="AJ47" s="344"/>
      <c r="AK47" s="344"/>
      <c r="AL47" s="361"/>
      <c r="AM47" s="361"/>
      <c r="AN47" s="361"/>
      <c r="AO47" s="361"/>
      <c r="AP47" s="364"/>
      <c r="AQ47" s="361"/>
      <c r="AR47" s="344"/>
      <c r="AS47" s="364"/>
      <c r="AT47" s="364"/>
      <c r="AU47" s="361"/>
      <c r="AV47" s="361"/>
      <c r="AW47" s="361"/>
      <c r="AX47" s="361"/>
      <c r="AY47" s="97"/>
      <c r="AZ47" s="356"/>
      <c r="BA47" s="109"/>
      <c r="BB47" s="97"/>
      <c r="BC47" s="97"/>
      <c r="BD47" s="97"/>
      <c r="BE47" s="97"/>
      <c r="BF47" s="97"/>
      <c r="BG47" s="97"/>
      <c r="BH47" s="97"/>
      <c r="BI47" s="312"/>
      <c r="BJ47" s="312"/>
      <c r="BK47" s="312"/>
      <c r="BL47" s="312"/>
      <c r="BM47" s="312"/>
      <c r="BN47" s="312"/>
      <c r="BO47" s="312"/>
      <c r="BP47" s="312"/>
      <c r="BQ47" s="312"/>
      <c r="BR47" s="97"/>
      <c r="BS47" s="97"/>
      <c r="BT47" s="97"/>
      <c r="BU47" s="97"/>
      <c r="BV47" s="97"/>
      <c r="BW47" s="97"/>
      <c r="BX47" s="97"/>
      <c r="BY47" s="312"/>
    </row>
    <row r="48" spans="1:77" ht="15" customHeight="1" x14ac:dyDescent="0.2">
      <c r="A48" s="386"/>
      <c r="B48" s="110"/>
      <c r="C48" s="110"/>
      <c r="D48" s="110"/>
      <c r="E48" s="110"/>
      <c r="F48" s="110"/>
      <c r="G48" s="109"/>
      <c r="H48" s="109"/>
      <c r="I48" s="109"/>
      <c r="J48" s="109"/>
      <c r="K48" s="110"/>
      <c r="L48" s="110"/>
      <c r="M48" s="109"/>
      <c r="N48" s="109"/>
      <c r="O48" s="127"/>
      <c r="P48" s="127"/>
      <c r="Q48" s="127"/>
      <c r="R48" s="110"/>
      <c r="S48" s="110"/>
      <c r="T48" s="110"/>
      <c r="U48" s="109"/>
      <c r="V48" s="109"/>
      <c r="W48" s="109"/>
      <c r="X48" s="346"/>
      <c r="Y48" s="364"/>
      <c r="Z48" s="361"/>
      <c r="AA48" s="344"/>
      <c r="AB48" s="364"/>
      <c r="AC48" s="364"/>
      <c r="AD48" s="361"/>
      <c r="AE48" s="361"/>
      <c r="AF48" s="361"/>
      <c r="AG48" s="364"/>
      <c r="AH48" s="364"/>
      <c r="AI48" s="361"/>
      <c r="AJ48" s="344"/>
      <c r="AK48" s="344"/>
      <c r="AL48" s="361"/>
      <c r="AM48" s="361"/>
      <c r="AN48" s="361"/>
      <c r="AO48" s="361"/>
      <c r="AP48" s="364"/>
      <c r="AQ48" s="361"/>
      <c r="AR48" s="344"/>
      <c r="AS48" s="364"/>
      <c r="AT48" s="364"/>
      <c r="AU48" s="361"/>
      <c r="AV48" s="361"/>
      <c r="AW48" s="361"/>
      <c r="AX48" s="361"/>
      <c r="AY48" s="97"/>
      <c r="AZ48" s="356"/>
      <c r="BA48" s="109"/>
      <c r="BB48" s="97"/>
      <c r="BC48" s="97"/>
      <c r="BD48" s="97"/>
      <c r="BE48" s="97"/>
      <c r="BF48" s="97"/>
      <c r="BG48" s="97"/>
      <c r="BH48" s="97"/>
      <c r="BI48" s="312"/>
      <c r="BJ48" s="312"/>
      <c r="BK48" s="312"/>
      <c r="BL48" s="312"/>
      <c r="BM48" s="312"/>
      <c r="BN48" s="312"/>
      <c r="BO48" s="312"/>
      <c r="BP48" s="312"/>
      <c r="BQ48" s="312"/>
      <c r="BR48" s="97"/>
      <c r="BS48" s="97"/>
      <c r="BT48" s="97"/>
      <c r="BU48" s="97"/>
      <c r="BV48" s="97"/>
      <c r="BW48" s="97"/>
      <c r="BX48" s="97"/>
      <c r="BY48" s="312"/>
    </row>
    <row r="49" spans="1:77" ht="15" customHeight="1" x14ac:dyDescent="0.2">
      <c r="A49" s="386"/>
      <c r="B49" s="110"/>
      <c r="C49" s="110"/>
      <c r="D49" s="110"/>
      <c r="E49" s="110"/>
      <c r="F49" s="110"/>
      <c r="G49" s="109"/>
      <c r="H49" s="109"/>
      <c r="I49" s="109"/>
      <c r="J49" s="109"/>
      <c r="K49" s="110"/>
      <c r="L49" s="110"/>
      <c r="M49" s="109"/>
      <c r="N49" s="109"/>
      <c r="O49" s="127"/>
      <c r="P49" s="127"/>
      <c r="Q49" s="127"/>
      <c r="R49" s="110"/>
      <c r="S49" s="110"/>
      <c r="T49" s="110"/>
      <c r="U49" s="109"/>
      <c r="V49" s="109"/>
      <c r="W49" s="109"/>
      <c r="X49" s="346"/>
      <c r="Y49" s="364"/>
      <c r="Z49" s="361"/>
      <c r="AA49" s="344"/>
      <c r="AB49" s="364"/>
      <c r="AC49" s="364"/>
      <c r="AD49" s="361"/>
      <c r="AE49" s="361"/>
      <c r="AF49" s="361"/>
      <c r="AG49" s="364"/>
      <c r="AH49" s="364"/>
      <c r="AI49" s="361"/>
      <c r="AJ49" s="344"/>
      <c r="AK49" s="344"/>
      <c r="AL49" s="361"/>
      <c r="AM49" s="361"/>
      <c r="AN49" s="361"/>
      <c r="AO49" s="361"/>
      <c r="AP49" s="364"/>
      <c r="AQ49" s="361"/>
      <c r="AR49" s="344"/>
      <c r="AS49" s="364"/>
      <c r="AT49" s="364"/>
      <c r="AU49" s="361"/>
      <c r="AV49" s="361"/>
      <c r="AW49" s="361"/>
      <c r="AX49" s="361"/>
      <c r="AY49" s="97"/>
      <c r="AZ49" s="356"/>
      <c r="BA49" s="109"/>
      <c r="BB49" s="97"/>
      <c r="BC49" s="97"/>
      <c r="BD49" s="97"/>
      <c r="BE49" s="97"/>
      <c r="BF49" s="97"/>
      <c r="BG49" s="97"/>
      <c r="BH49" s="97"/>
      <c r="BI49" s="312"/>
      <c r="BJ49" s="312"/>
      <c r="BK49" s="312"/>
      <c r="BL49" s="312"/>
      <c r="BM49" s="312"/>
      <c r="BN49" s="312"/>
      <c r="BO49" s="312"/>
      <c r="BP49" s="312"/>
      <c r="BQ49" s="312"/>
      <c r="BR49" s="97"/>
      <c r="BS49" s="97"/>
      <c r="BT49" s="97"/>
      <c r="BU49" s="97"/>
      <c r="BV49" s="97"/>
      <c r="BW49" s="97"/>
      <c r="BX49" s="97"/>
      <c r="BY49" s="312"/>
    </row>
    <row r="50" spans="1:77" ht="15" customHeight="1" x14ac:dyDescent="0.2">
      <c r="A50" s="386"/>
      <c r="B50" s="110"/>
      <c r="C50" s="110"/>
      <c r="D50" s="110"/>
      <c r="E50" s="110"/>
      <c r="F50" s="110"/>
      <c r="G50" s="109"/>
      <c r="H50" s="109"/>
      <c r="I50" s="109"/>
      <c r="J50" s="109"/>
      <c r="K50" s="110"/>
      <c r="L50" s="110"/>
      <c r="M50" s="109"/>
      <c r="N50" s="109"/>
      <c r="O50" s="127"/>
      <c r="P50" s="127"/>
      <c r="Q50" s="127"/>
      <c r="R50" s="110"/>
      <c r="S50" s="110"/>
      <c r="T50" s="110"/>
      <c r="U50" s="109"/>
      <c r="V50" s="109"/>
      <c r="W50" s="109"/>
      <c r="X50" s="346"/>
      <c r="Y50" s="364"/>
      <c r="Z50" s="361"/>
      <c r="AA50" s="344"/>
      <c r="AB50" s="364"/>
      <c r="AC50" s="364"/>
      <c r="AD50" s="361"/>
      <c r="AE50" s="361"/>
      <c r="AF50" s="361"/>
      <c r="AG50" s="364"/>
      <c r="AH50" s="364"/>
      <c r="AI50" s="361"/>
      <c r="AJ50" s="344"/>
      <c r="AK50" s="344"/>
      <c r="AL50" s="361"/>
      <c r="AM50" s="361"/>
      <c r="AN50" s="361"/>
      <c r="AO50" s="361"/>
      <c r="AP50" s="364"/>
      <c r="AQ50" s="361"/>
      <c r="AR50" s="344"/>
      <c r="AS50" s="364"/>
      <c r="AT50" s="364"/>
      <c r="AU50" s="361"/>
      <c r="AV50" s="361"/>
      <c r="AW50" s="361"/>
      <c r="AX50" s="361"/>
      <c r="AY50" s="97"/>
      <c r="AZ50" s="356"/>
      <c r="BA50" s="109"/>
      <c r="BB50" s="97"/>
      <c r="BC50" s="97"/>
      <c r="BD50" s="97"/>
      <c r="BE50" s="97"/>
      <c r="BF50" s="97"/>
      <c r="BG50" s="97"/>
      <c r="BH50" s="97"/>
      <c r="BI50" s="312"/>
      <c r="BJ50" s="312"/>
      <c r="BK50" s="312"/>
      <c r="BL50" s="312"/>
      <c r="BM50" s="312"/>
      <c r="BN50" s="312"/>
      <c r="BO50" s="312"/>
      <c r="BP50" s="312"/>
      <c r="BQ50" s="312"/>
      <c r="BR50" s="97"/>
      <c r="BS50" s="97"/>
      <c r="BT50" s="97"/>
      <c r="BU50" s="97"/>
      <c r="BV50" s="97"/>
      <c r="BW50" s="97"/>
      <c r="BX50" s="97"/>
      <c r="BY50" s="312"/>
    </row>
    <row r="51" spans="1:77" ht="15" customHeight="1" x14ac:dyDescent="0.2">
      <c r="A51" s="386"/>
      <c r="B51" s="110"/>
      <c r="C51" s="110"/>
      <c r="D51" s="110"/>
      <c r="E51" s="110"/>
      <c r="F51" s="110"/>
      <c r="G51" s="109"/>
      <c r="H51" s="109"/>
      <c r="I51" s="109"/>
      <c r="J51" s="109"/>
      <c r="K51" s="110"/>
      <c r="L51" s="110"/>
      <c r="M51" s="109"/>
      <c r="N51" s="109"/>
      <c r="O51" s="127"/>
      <c r="P51" s="127"/>
      <c r="Q51" s="127"/>
      <c r="R51" s="110"/>
      <c r="S51" s="110"/>
      <c r="T51" s="110"/>
      <c r="U51" s="109"/>
      <c r="V51" s="109"/>
      <c r="W51" s="109"/>
      <c r="X51" s="346"/>
      <c r="Y51" s="364"/>
      <c r="Z51" s="361"/>
      <c r="AA51" s="344"/>
      <c r="AB51" s="364"/>
      <c r="AC51" s="364"/>
      <c r="AD51" s="361"/>
      <c r="AE51" s="361"/>
      <c r="AF51" s="361"/>
      <c r="AG51" s="364"/>
      <c r="AH51" s="364"/>
      <c r="AI51" s="361"/>
      <c r="AJ51" s="344"/>
      <c r="AK51" s="344"/>
      <c r="AL51" s="361"/>
      <c r="AM51" s="361"/>
      <c r="AN51" s="361"/>
      <c r="AO51" s="361"/>
      <c r="AP51" s="364"/>
      <c r="AQ51" s="361"/>
      <c r="AR51" s="344"/>
      <c r="AS51" s="364"/>
      <c r="AT51" s="364"/>
      <c r="AU51" s="361"/>
      <c r="AV51" s="361"/>
      <c r="AW51" s="361"/>
      <c r="AX51" s="361"/>
      <c r="AY51" s="97"/>
      <c r="AZ51" s="356"/>
      <c r="BA51" s="109"/>
      <c r="BB51" s="97"/>
      <c r="BC51" s="97"/>
      <c r="BD51" s="97"/>
      <c r="BE51" s="97"/>
      <c r="BF51" s="97"/>
      <c r="BG51" s="97"/>
      <c r="BH51" s="97"/>
      <c r="BI51" s="312"/>
      <c r="BJ51" s="312"/>
      <c r="BK51" s="312"/>
      <c r="BL51" s="312"/>
      <c r="BM51" s="312"/>
      <c r="BN51" s="312"/>
      <c r="BO51" s="312"/>
      <c r="BP51" s="312"/>
      <c r="BQ51" s="312"/>
      <c r="BR51" s="97"/>
      <c r="BS51" s="97"/>
      <c r="BT51" s="97"/>
      <c r="BU51" s="97"/>
      <c r="BV51" s="97"/>
      <c r="BW51" s="97"/>
      <c r="BX51" s="97"/>
      <c r="BY51" s="312"/>
    </row>
    <row r="52" spans="1:77" ht="15" customHeight="1" x14ac:dyDescent="0.2">
      <c r="A52" s="386"/>
      <c r="B52" s="110"/>
      <c r="C52" s="110"/>
      <c r="D52" s="110"/>
      <c r="E52" s="110"/>
      <c r="F52" s="110"/>
      <c r="G52" s="109"/>
      <c r="H52" s="109"/>
      <c r="I52" s="109"/>
      <c r="J52" s="109"/>
      <c r="K52" s="110"/>
      <c r="L52" s="110"/>
      <c r="M52" s="109"/>
      <c r="N52" s="109"/>
      <c r="O52" s="127"/>
      <c r="P52" s="127"/>
      <c r="Q52" s="127"/>
      <c r="R52" s="110"/>
      <c r="S52" s="110"/>
      <c r="T52" s="110"/>
      <c r="U52" s="109"/>
      <c r="V52" s="109"/>
      <c r="W52" s="109"/>
      <c r="X52" s="346"/>
      <c r="Y52" s="364"/>
      <c r="Z52" s="361"/>
      <c r="AA52" s="344"/>
      <c r="AB52" s="364"/>
      <c r="AC52" s="364"/>
      <c r="AD52" s="361"/>
      <c r="AE52" s="361"/>
      <c r="AF52" s="361"/>
      <c r="AG52" s="364"/>
      <c r="AH52" s="364"/>
      <c r="AI52" s="361"/>
      <c r="AJ52" s="344"/>
      <c r="AK52" s="344"/>
      <c r="AL52" s="361"/>
      <c r="AM52" s="361"/>
      <c r="AN52" s="361"/>
      <c r="AO52" s="361"/>
      <c r="AP52" s="364"/>
      <c r="AQ52" s="361"/>
      <c r="AR52" s="344"/>
      <c r="AS52" s="364"/>
      <c r="AT52" s="364"/>
      <c r="AU52" s="361"/>
      <c r="AV52" s="361"/>
      <c r="AW52" s="361"/>
      <c r="AX52" s="361"/>
      <c r="AY52" s="97"/>
      <c r="AZ52" s="356"/>
      <c r="BA52" s="109"/>
      <c r="BB52" s="97"/>
      <c r="BC52" s="97"/>
      <c r="BD52" s="97"/>
      <c r="BE52" s="97"/>
      <c r="BF52" s="97"/>
      <c r="BG52" s="97"/>
      <c r="BH52" s="97"/>
      <c r="BI52" s="312"/>
      <c r="BJ52" s="312"/>
      <c r="BK52" s="312"/>
      <c r="BL52" s="312"/>
      <c r="BM52" s="312"/>
      <c r="BN52" s="312"/>
      <c r="BO52" s="312"/>
      <c r="BP52" s="312"/>
      <c r="BQ52" s="312"/>
      <c r="BR52" s="97"/>
      <c r="BS52" s="97"/>
      <c r="BT52" s="97"/>
      <c r="BU52" s="97"/>
      <c r="BV52" s="97"/>
      <c r="BW52" s="97"/>
      <c r="BX52" s="97"/>
      <c r="BY52" s="312"/>
    </row>
    <row r="53" spans="1:77" ht="15" customHeight="1" x14ac:dyDescent="0.2">
      <c r="A53" s="386"/>
      <c r="B53" s="110"/>
      <c r="C53" s="110"/>
      <c r="D53" s="110"/>
      <c r="E53" s="110"/>
      <c r="F53" s="110"/>
      <c r="G53" s="109"/>
      <c r="H53" s="109"/>
      <c r="I53" s="109"/>
      <c r="J53" s="109"/>
      <c r="K53" s="110"/>
      <c r="L53" s="110"/>
      <c r="M53" s="109"/>
      <c r="N53" s="109"/>
      <c r="O53" s="127"/>
      <c r="P53" s="127"/>
      <c r="Q53" s="127"/>
      <c r="R53" s="110"/>
      <c r="S53" s="110"/>
      <c r="T53" s="110"/>
      <c r="U53" s="109"/>
      <c r="V53" s="109"/>
      <c r="W53" s="109"/>
      <c r="X53" s="346"/>
      <c r="Y53" s="364"/>
      <c r="Z53" s="361"/>
      <c r="AA53" s="344"/>
      <c r="AB53" s="364"/>
      <c r="AC53" s="364"/>
      <c r="AD53" s="361"/>
      <c r="AE53" s="361"/>
      <c r="AF53" s="361"/>
      <c r="AG53" s="364"/>
      <c r="AH53" s="364"/>
      <c r="AI53" s="361"/>
      <c r="AJ53" s="344"/>
      <c r="AK53" s="344"/>
      <c r="AL53" s="361"/>
      <c r="AM53" s="361"/>
      <c r="AN53" s="361"/>
      <c r="AO53" s="361"/>
      <c r="AP53" s="364"/>
      <c r="AQ53" s="361"/>
      <c r="AR53" s="344"/>
      <c r="AS53" s="364"/>
      <c r="AT53" s="364"/>
      <c r="AU53" s="361"/>
      <c r="AV53" s="361"/>
      <c r="AW53" s="361"/>
      <c r="AX53" s="361"/>
      <c r="AY53" s="97"/>
      <c r="AZ53" s="356"/>
      <c r="BA53" s="109"/>
      <c r="BB53" s="97"/>
      <c r="BC53" s="97"/>
      <c r="BD53" s="97"/>
      <c r="BE53" s="97"/>
      <c r="BF53" s="97"/>
      <c r="BG53" s="97"/>
      <c r="BH53" s="97"/>
      <c r="BI53" s="312"/>
      <c r="BJ53" s="312"/>
      <c r="BK53" s="312"/>
      <c r="BL53" s="312"/>
      <c r="BM53" s="312"/>
      <c r="BN53" s="312"/>
      <c r="BO53" s="312"/>
      <c r="BP53" s="312"/>
      <c r="BQ53" s="312"/>
      <c r="BR53" s="97"/>
      <c r="BS53" s="97"/>
      <c r="BT53" s="97"/>
      <c r="BU53" s="97"/>
      <c r="BV53" s="97"/>
      <c r="BW53" s="97"/>
      <c r="BX53" s="97"/>
      <c r="BY53" s="312"/>
    </row>
    <row r="54" spans="1:77" ht="15" customHeight="1" x14ac:dyDescent="0.2">
      <c r="A54" s="386"/>
      <c r="B54" s="110"/>
      <c r="C54" s="110"/>
      <c r="D54" s="110"/>
      <c r="E54" s="110"/>
      <c r="F54" s="110"/>
      <c r="G54" s="109"/>
      <c r="H54" s="109"/>
      <c r="I54" s="109"/>
      <c r="J54" s="109"/>
      <c r="K54" s="110"/>
      <c r="L54" s="110"/>
      <c r="M54" s="109"/>
      <c r="N54" s="109"/>
      <c r="O54" s="127"/>
      <c r="P54" s="127"/>
      <c r="Q54" s="127"/>
      <c r="R54" s="110"/>
      <c r="S54" s="110"/>
      <c r="T54" s="110"/>
      <c r="U54" s="109"/>
      <c r="V54" s="109"/>
      <c r="W54" s="109"/>
      <c r="X54" s="346"/>
      <c r="Y54" s="364"/>
      <c r="Z54" s="361"/>
      <c r="AA54" s="344"/>
      <c r="AB54" s="364"/>
      <c r="AC54" s="364"/>
      <c r="AD54" s="361"/>
      <c r="AE54" s="361"/>
      <c r="AF54" s="361"/>
      <c r="AG54" s="364"/>
      <c r="AH54" s="364"/>
      <c r="AI54" s="361"/>
      <c r="AJ54" s="344"/>
      <c r="AK54" s="344"/>
      <c r="AL54" s="361"/>
      <c r="AM54" s="361"/>
      <c r="AN54" s="361"/>
      <c r="AO54" s="361"/>
      <c r="AP54" s="364"/>
      <c r="AQ54" s="361"/>
      <c r="AR54" s="344"/>
      <c r="AS54" s="364"/>
      <c r="AT54" s="364"/>
      <c r="AU54" s="361"/>
      <c r="AV54" s="361"/>
      <c r="AW54" s="361"/>
      <c r="AX54" s="361"/>
      <c r="AY54" s="97"/>
      <c r="AZ54" s="356"/>
      <c r="BA54" s="109"/>
      <c r="BB54" s="97"/>
      <c r="BC54" s="97"/>
      <c r="BD54" s="97"/>
      <c r="BE54" s="97"/>
      <c r="BF54" s="97"/>
      <c r="BG54" s="97"/>
      <c r="BH54" s="97"/>
      <c r="BI54" s="312"/>
      <c r="BJ54" s="312"/>
      <c r="BK54" s="312"/>
      <c r="BL54" s="312"/>
      <c r="BM54" s="312"/>
      <c r="BN54" s="312"/>
      <c r="BO54" s="312"/>
      <c r="BP54" s="312"/>
      <c r="BQ54" s="312"/>
      <c r="BR54" s="97"/>
      <c r="BS54" s="97"/>
      <c r="BT54" s="97"/>
      <c r="BU54" s="97"/>
      <c r="BV54" s="97"/>
      <c r="BW54" s="97"/>
      <c r="BX54" s="97"/>
      <c r="BY54" s="312"/>
    </row>
    <row r="55" spans="1:77" ht="15" customHeight="1" x14ac:dyDescent="0.2">
      <c r="A55" s="386"/>
      <c r="B55" s="110"/>
      <c r="C55" s="110"/>
      <c r="D55" s="110"/>
      <c r="E55" s="110"/>
      <c r="F55" s="110"/>
      <c r="G55" s="109"/>
      <c r="H55" s="109"/>
      <c r="I55" s="109"/>
      <c r="J55" s="109"/>
      <c r="K55" s="110"/>
      <c r="L55" s="110"/>
      <c r="M55" s="109"/>
      <c r="N55" s="109"/>
      <c r="O55" s="127"/>
      <c r="P55" s="127"/>
      <c r="Q55" s="127"/>
      <c r="R55" s="110"/>
      <c r="S55" s="110"/>
      <c r="T55" s="110"/>
      <c r="U55" s="109"/>
      <c r="V55" s="109"/>
      <c r="W55" s="109"/>
      <c r="X55" s="346"/>
      <c r="Y55" s="364"/>
      <c r="Z55" s="361"/>
      <c r="AA55" s="344"/>
      <c r="AB55" s="364"/>
      <c r="AC55" s="364"/>
      <c r="AD55" s="361"/>
      <c r="AE55" s="361"/>
      <c r="AF55" s="361"/>
      <c r="AG55" s="364"/>
      <c r="AH55" s="364"/>
      <c r="AI55" s="361"/>
      <c r="AJ55" s="344"/>
      <c r="AK55" s="344"/>
      <c r="AL55" s="361"/>
      <c r="AM55" s="361"/>
      <c r="AN55" s="361"/>
      <c r="AO55" s="361"/>
      <c r="AP55" s="364"/>
      <c r="AQ55" s="361"/>
      <c r="AR55" s="344"/>
      <c r="AS55" s="364"/>
      <c r="AT55" s="364"/>
      <c r="AU55" s="361"/>
      <c r="AV55" s="361"/>
      <c r="AW55" s="361"/>
      <c r="AX55" s="361"/>
      <c r="AY55" s="97"/>
      <c r="AZ55" s="356"/>
      <c r="BA55" s="109"/>
      <c r="BB55" s="97"/>
      <c r="BC55" s="97"/>
      <c r="BD55" s="97"/>
      <c r="BE55" s="97"/>
      <c r="BF55" s="97"/>
      <c r="BG55" s="97"/>
      <c r="BH55" s="97"/>
      <c r="BI55" s="312"/>
      <c r="BJ55" s="312"/>
      <c r="BK55" s="312"/>
      <c r="BL55" s="312"/>
      <c r="BM55" s="312"/>
      <c r="BN55" s="312"/>
      <c r="BO55" s="312"/>
      <c r="BP55" s="312"/>
      <c r="BQ55" s="312"/>
      <c r="BR55" s="97"/>
      <c r="BS55" s="97"/>
      <c r="BT55" s="97"/>
      <c r="BU55" s="97"/>
      <c r="BV55" s="97"/>
      <c r="BW55" s="97"/>
      <c r="BX55" s="97"/>
      <c r="BY55" s="312"/>
    </row>
    <row r="56" spans="1:77" ht="15" customHeight="1" x14ac:dyDescent="0.2">
      <c r="A56" s="386"/>
      <c r="B56" s="110"/>
      <c r="C56" s="110"/>
      <c r="D56" s="110"/>
      <c r="E56" s="110"/>
      <c r="F56" s="110"/>
      <c r="G56" s="109"/>
      <c r="H56" s="109"/>
      <c r="I56" s="109"/>
      <c r="J56" s="109"/>
      <c r="K56" s="110"/>
      <c r="L56" s="110"/>
      <c r="M56" s="109"/>
      <c r="N56" s="109"/>
      <c r="O56" s="127"/>
      <c r="P56" s="127"/>
      <c r="Q56" s="127"/>
      <c r="R56" s="110"/>
      <c r="S56" s="110"/>
      <c r="T56" s="110"/>
      <c r="U56" s="109"/>
      <c r="V56" s="109"/>
      <c r="W56" s="109"/>
      <c r="X56" s="346"/>
      <c r="Y56" s="364"/>
      <c r="Z56" s="361"/>
      <c r="AA56" s="344"/>
      <c r="AB56" s="364"/>
      <c r="AC56" s="364"/>
      <c r="AD56" s="361"/>
      <c r="AE56" s="361"/>
      <c r="AF56" s="361"/>
      <c r="AG56" s="364"/>
      <c r="AH56" s="364"/>
      <c r="AI56" s="361"/>
      <c r="AJ56" s="344"/>
      <c r="AK56" s="344"/>
      <c r="AL56" s="361"/>
      <c r="AM56" s="361"/>
      <c r="AN56" s="361"/>
      <c r="AO56" s="361"/>
      <c r="AP56" s="364"/>
      <c r="AQ56" s="361"/>
      <c r="AR56" s="344"/>
      <c r="AS56" s="364"/>
      <c r="AT56" s="364"/>
      <c r="AU56" s="361"/>
      <c r="AV56" s="361"/>
      <c r="AW56" s="361"/>
      <c r="AX56" s="361"/>
      <c r="AY56" s="97"/>
      <c r="AZ56" s="356"/>
      <c r="BA56" s="109"/>
      <c r="BB56" s="97"/>
      <c r="BC56" s="97"/>
      <c r="BD56" s="97"/>
      <c r="BE56" s="97"/>
      <c r="BF56" s="97"/>
      <c r="BG56" s="97"/>
      <c r="BH56" s="97"/>
      <c r="BI56" s="312"/>
      <c r="BJ56" s="312"/>
      <c r="BK56" s="312"/>
      <c r="BL56" s="312"/>
      <c r="BM56" s="312"/>
      <c r="BN56" s="312"/>
      <c r="BO56" s="312"/>
      <c r="BP56" s="312"/>
      <c r="BQ56" s="312"/>
      <c r="BR56" s="97"/>
      <c r="BS56" s="97"/>
      <c r="BT56" s="97"/>
      <c r="BU56" s="97"/>
      <c r="BV56" s="97"/>
      <c r="BW56" s="97"/>
      <c r="BX56" s="97"/>
      <c r="BY56" s="312"/>
    </row>
    <row r="57" spans="1:77" ht="15" customHeight="1" x14ac:dyDescent="0.2">
      <c r="A57" s="386"/>
      <c r="B57" s="110"/>
      <c r="C57" s="110"/>
      <c r="D57" s="110"/>
      <c r="E57" s="110"/>
      <c r="F57" s="110"/>
      <c r="G57" s="109"/>
      <c r="H57" s="109"/>
      <c r="I57" s="109"/>
      <c r="J57" s="109"/>
      <c r="K57" s="110"/>
      <c r="L57" s="110"/>
      <c r="M57" s="109"/>
      <c r="N57" s="109"/>
      <c r="O57" s="127"/>
      <c r="P57" s="127"/>
      <c r="Q57" s="127"/>
      <c r="R57" s="110"/>
      <c r="S57" s="110"/>
      <c r="T57" s="110"/>
      <c r="U57" s="109"/>
      <c r="V57" s="109"/>
      <c r="W57" s="109"/>
      <c r="X57" s="346"/>
      <c r="Y57" s="364"/>
      <c r="Z57" s="361"/>
      <c r="AA57" s="344"/>
      <c r="AB57" s="364"/>
      <c r="AC57" s="364"/>
      <c r="AD57" s="361"/>
      <c r="AE57" s="361"/>
      <c r="AF57" s="361"/>
      <c r="AG57" s="364"/>
      <c r="AH57" s="364"/>
      <c r="AI57" s="361"/>
      <c r="AJ57" s="344"/>
      <c r="AK57" s="344"/>
      <c r="AL57" s="361"/>
      <c r="AM57" s="361"/>
      <c r="AN57" s="361"/>
      <c r="AO57" s="361"/>
      <c r="AP57" s="364"/>
      <c r="AQ57" s="361"/>
      <c r="AR57" s="344"/>
      <c r="AS57" s="364"/>
      <c r="AT57" s="364"/>
      <c r="AU57" s="361"/>
      <c r="AV57" s="361"/>
      <c r="AW57" s="361"/>
      <c r="AX57" s="361"/>
      <c r="AY57" s="97"/>
      <c r="AZ57" s="356"/>
      <c r="BA57" s="109"/>
      <c r="BB57" s="97"/>
      <c r="BC57" s="97"/>
      <c r="BD57" s="97"/>
      <c r="BE57" s="97"/>
      <c r="BF57" s="97"/>
      <c r="BG57" s="97"/>
      <c r="BH57" s="97"/>
      <c r="BI57" s="312"/>
      <c r="BJ57" s="312"/>
      <c r="BK57" s="312"/>
      <c r="BL57" s="312"/>
      <c r="BM57" s="312"/>
      <c r="BN57" s="312"/>
      <c r="BO57" s="312"/>
      <c r="BP57" s="312"/>
      <c r="BQ57" s="312"/>
      <c r="BR57" s="97"/>
      <c r="BS57" s="97"/>
      <c r="BT57" s="97"/>
      <c r="BU57" s="97"/>
      <c r="BV57" s="97"/>
      <c r="BW57" s="97"/>
      <c r="BX57" s="97"/>
      <c r="BY57" s="312"/>
    </row>
    <row r="58" spans="1:77" ht="15" customHeight="1" x14ac:dyDescent="0.2">
      <c r="A58" s="386"/>
      <c r="B58" s="110"/>
      <c r="C58" s="110"/>
      <c r="D58" s="110"/>
      <c r="E58" s="110"/>
      <c r="F58" s="110"/>
      <c r="G58" s="109"/>
      <c r="H58" s="109"/>
      <c r="I58" s="109"/>
      <c r="J58" s="109"/>
      <c r="K58" s="110"/>
      <c r="L58" s="110"/>
      <c r="M58" s="109"/>
      <c r="N58" s="109"/>
      <c r="O58" s="127"/>
      <c r="P58" s="127"/>
      <c r="Q58" s="127"/>
      <c r="R58" s="110"/>
      <c r="S58" s="110"/>
      <c r="T58" s="110"/>
      <c r="U58" s="109"/>
      <c r="V58" s="109"/>
      <c r="W58" s="109"/>
      <c r="X58" s="346"/>
      <c r="Y58" s="364"/>
      <c r="Z58" s="361"/>
      <c r="AA58" s="344"/>
      <c r="AB58" s="364"/>
      <c r="AC58" s="364"/>
      <c r="AD58" s="361"/>
      <c r="AE58" s="361"/>
      <c r="AF58" s="361"/>
      <c r="AG58" s="364"/>
      <c r="AH58" s="364"/>
      <c r="AI58" s="361"/>
      <c r="AJ58" s="344"/>
      <c r="AK58" s="344"/>
      <c r="AL58" s="361"/>
      <c r="AM58" s="361"/>
      <c r="AN58" s="361"/>
      <c r="AO58" s="361"/>
      <c r="AP58" s="364"/>
      <c r="AQ58" s="361"/>
      <c r="AR58" s="344"/>
      <c r="AS58" s="364"/>
      <c r="AT58" s="364"/>
      <c r="AU58" s="361"/>
      <c r="AV58" s="361"/>
      <c r="AW58" s="361"/>
      <c r="AX58" s="361"/>
      <c r="AY58" s="97"/>
      <c r="AZ58" s="356"/>
      <c r="BA58" s="109"/>
      <c r="BB58" s="97"/>
      <c r="BC58" s="97"/>
      <c r="BD58" s="97"/>
      <c r="BE58" s="97"/>
      <c r="BF58" s="97"/>
      <c r="BG58" s="97"/>
      <c r="BH58" s="97"/>
      <c r="BI58" s="312"/>
      <c r="BJ58" s="312"/>
      <c r="BK58" s="312"/>
      <c r="BL58" s="312"/>
      <c r="BM58" s="312"/>
      <c r="BN58" s="312"/>
      <c r="BO58" s="312"/>
      <c r="BP58" s="312"/>
      <c r="BQ58" s="312"/>
      <c r="BR58" s="97"/>
      <c r="BS58" s="97"/>
      <c r="BT58" s="97"/>
      <c r="BU58" s="97"/>
      <c r="BV58" s="97"/>
      <c r="BW58" s="97"/>
      <c r="BX58" s="97"/>
      <c r="BY58" s="312"/>
    </row>
    <row r="59" spans="1:77" ht="15" customHeight="1" x14ac:dyDescent="0.2">
      <c r="A59" s="386"/>
      <c r="B59" s="110"/>
      <c r="C59" s="110"/>
      <c r="D59" s="110"/>
      <c r="E59" s="110"/>
      <c r="F59" s="110"/>
      <c r="G59" s="109"/>
      <c r="H59" s="109"/>
      <c r="I59" s="109"/>
      <c r="J59" s="109"/>
      <c r="K59" s="110"/>
      <c r="L59" s="110"/>
      <c r="M59" s="109"/>
      <c r="N59" s="109"/>
      <c r="O59" s="127"/>
      <c r="P59" s="127"/>
      <c r="Q59" s="127"/>
      <c r="R59" s="110"/>
      <c r="S59" s="110"/>
      <c r="T59" s="110"/>
      <c r="U59" s="109"/>
      <c r="V59" s="109"/>
      <c r="W59" s="109"/>
      <c r="X59" s="346"/>
      <c r="Y59" s="364"/>
      <c r="Z59" s="361"/>
      <c r="AA59" s="344"/>
      <c r="AB59" s="364"/>
      <c r="AC59" s="364"/>
      <c r="AD59" s="361"/>
      <c r="AE59" s="361"/>
      <c r="AF59" s="361"/>
      <c r="AG59" s="364"/>
      <c r="AH59" s="364"/>
      <c r="AI59" s="361"/>
      <c r="AJ59" s="344"/>
      <c r="AK59" s="344"/>
      <c r="AL59" s="361"/>
      <c r="AM59" s="361"/>
      <c r="AN59" s="361"/>
      <c r="AO59" s="361"/>
      <c r="AP59" s="364"/>
      <c r="AQ59" s="361"/>
      <c r="AR59" s="344"/>
      <c r="AS59" s="364"/>
      <c r="AT59" s="364"/>
      <c r="AU59" s="361"/>
      <c r="AV59" s="361"/>
      <c r="AW59" s="361"/>
      <c r="AX59" s="361"/>
      <c r="AY59" s="97"/>
      <c r="AZ59" s="356"/>
      <c r="BA59" s="109"/>
      <c r="BB59" s="97"/>
      <c r="BC59" s="97"/>
      <c r="BD59" s="97"/>
      <c r="BE59" s="97"/>
      <c r="BF59" s="97"/>
      <c r="BG59" s="97"/>
      <c r="BH59" s="97"/>
      <c r="BI59" s="312"/>
      <c r="BJ59" s="312"/>
      <c r="BK59" s="312"/>
      <c r="BL59" s="312"/>
      <c r="BM59" s="312"/>
      <c r="BN59" s="312"/>
      <c r="BO59" s="312"/>
      <c r="BP59" s="312"/>
      <c r="BQ59" s="312"/>
      <c r="BR59" s="97"/>
      <c r="BS59" s="97"/>
      <c r="BT59" s="97"/>
      <c r="BU59" s="97"/>
      <c r="BV59" s="97"/>
      <c r="BW59" s="97"/>
      <c r="BX59" s="97"/>
      <c r="BY59" s="312"/>
    </row>
    <row r="60" spans="1:77" ht="15" customHeight="1" x14ac:dyDescent="0.2">
      <c r="A60" s="386"/>
      <c r="B60" s="110"/>
      <c r="C60" s="110"/>
      <c r="D60" s="110"/>
      <c r="E60" s="110"/>
      <c r="F60" s="110"/>
      <c r="G60" s="109"/>
      <c r="H60" s="109"/>
      <c r="I60" s="109"/>
      <c r="J60" s="109"/>
      <c r="K60" s="110"/>
      <c r="L60" s="110"/>
      <c r="M60" s="109"/>
      <c r="N60" s="109"/>
      <c r="O60" s="127"/>
      <c r="P60" s="127"/>
      <c r="Q60" s="127"/>
      <c r="R60" s="110"/>
      <c r="S60" s="110"/>
      <c r="T60" s="110"/>
      <c r="U60" s="109"/>
      <c r="V60" s="109"/>
      <c r="W60" s="109"/>
      <c r="X60" s="346"/>
      <c r="Y60" s="364"/>
      <c r="Z60" s="361"/>
      <c r="AA60" s="344"/>
      <c r="AB60" s="364"/>
      <c r="AC60" s="364"/>
      <c r="AD60" s="361"/>
      <c r="AE60" s="361"/>
      <c r="AF60" s="361"/>
      <c r="AG60" s="364"/>
      <c r="AH60" s="364"/>
      <c r="AI60" s="361"/>
      <c r="AJ60" s="344"/>
      <c r="AK60" s="344"/>
      <c r="AL60" s="361"/>
      <c r="AM60" s="361"/>
      <c r="AN60" s="361"/>
      <c r="AO60" s="361"/>
      <c r="AP60" s="364"/>
      <c r="AQ60" s="361"/>
      <c r="AR60" s="344"/>
      <c r="AS60" s="364"/>
      <c r="AT60" s="364"/>
      <c r="AU60" s="361"/>
      <c r="AV60" s="361"/>
      <c r="AW60" s="361"/>
      <c r="AX60" s="361"/>
      <c r="AY60" s="97"/>
      <c r="AZ60" s="356"/>
      <c r="BA60" s="109"/>
      <c r="BB60" s="97"/>
      <c r="BC60" s="97"/>
      <c r="BD60" s="97"/>
      <c r="BE60" s="97"/>
      <c r="BF60" s="97"/>
      <c r="BG60" s="97"/>
      <c r="BH60" s="97"/>
      <c r="BI60" s="312"/>
      <c r="BJ60" s="312"/>
      <c r="BK60" s="312"/>
      <c r="BL60" s="312"/>
      <c r="BM60" s="312"/>
      <c r="BN60" s="312"/>
      <c r="BO60" s="312"/>
      <c r="BP60" s="312"/>
      <c r="BQ60" s="312"/>
      <c r="BR60" s="97"/>
      <c r="BS60" s="97"/>
      <c r="BT60" s="97"/>
      <c r="BU60" s="97"/>
      <c r="BV60" s="97"/>
      <c r="BW60" s="97"/>
      <c r="BX60" s="97"/>
      <c r="BY60" s="312"/>
    </row>
    <row r="61" spans="1:77" ht="15" customHeight="1" x14ac:dyDescent="0.2">
      <c r="A61" s="386"/>
      <c r="B61" s="110"/>
      <c r="C61" s="110"/>
      <c r="D61" s="110"/>
      <c r="E61" s="110"/>
      <c r="F61" s="110"/>
      <c r="G61" s="109"/>
      <c r="H61" s="109"/>
      <c r="I61" s="109"/>
      <c r="J61" s="109"/>
      <c r="K61" s="110"/>
      <c r="L61" s="110"/>
      <c r="M61" s="109"/>
      <c r="N61" s="109"/>
      <c r="O61" s="127"/>
      <c r="P61" s="127"/>
      <c r="Q61" s="127"/>
      <c r="R61" s="110"/>
      <c r="S61" s="110"/>
      <c r="T61" s="110"/>
      <c r="U61" s="109"/>
      <c r="V61" s="109"/>
      <c r="W61" s="109"/>
      <c r="X61" s="346"/>
      <c r="Y61" s="364"/>
      <c r="Z61" s="361"/>
      <c r="AA61" s="344"/>
      <c r="AB61" s="364"/>
      <c r="AC61" s="364"/>
      <c r="AD61" s="361"/>
      <c r="AE61" s="361"/>
      <c r="AF61" s="361"/>
      <c r="AG61" s="364"/>
      <c r="AH61" s="364"/>
      <c r="AI61" s="361"/>
      <c r="AJ61" s="344"/>
      <c r="AK61" s="344"/>
      <c r="AL61" s="361"/>
      <c r="AM61" s="361"/>
      <c r="AN61" s="361"/>
      <c r="AO61" s="361"/>
      <c r="AP61" s="364"/>
      <c r="AQ61" s="361"/>
      <c r="AR61" s="344"/>
      <c r="AS61" s="364"/>
      <c r="AT61" s="364"/>
      <c r="AU61" s="361"/>
      <c r="AV61" s="361"/>
      <c r="AW61" s="361"/>
      <c r="AX61" s="361"/>
      <c r="AY61" s="97"/>
      <c r="AZ61" s="356"/>
      <c r="BA61" s="109"/>
      <c r="BB61" s="97"/>
      <c r="BC61" s="97"/>
      <c r="BD61" s="97"/>
      <c r="BE61" s="97"/>
      <c r="BF61" s="97"/>
      <c r="BG61" s="97"/>
      <c r="BH61" s="97"/>
      <c r="BI61" s="312"/>
      <c r="BJ61" s="312"/>
      <c r="BK61" s="312"/>
      <c r="BL61" s="312"/>
      <c r="BM61" s="312"/>
      <c r="BN61" s="312"/>
      <c r="BO61" s="312"/>
      <c r="BP61" s="312"/>
      <c r="BQ61" s="312"/>
      <c r="BR61" s="97"/>
      <c r="BS61" s="97"/>
      <c r="BT61" s="97"/>
      <c r="BU61" s="97"/>
      <c r="BV61" s="97"/>
      <c r="BW61" s="97"/>
      <c r="BX61" s="97"/>
      <c r="BY61" s="312"/>
    </row>
    <row r="62" spans="1:77" ht="15" customHeight="1" x14ac:dyDescent="0.2">
      <c r="A62" s="386"/>
      <c r="B62" s="110"/>
      <c r="C62" s="110"/>
      <c r="D62" s="110"/>
      <c r="E62" s="110"/>
      <c r="F62" s="110"/>
      <c r="G62" s="109"/>
      <c r="H62" s="109"/>
      <c r="I62" s="109"/>
      <c r="J62" s="109"/>
      <c r="K62" s="110"/>
      <c r="L62" s="110"/>
      <c r="M62" s="109"/>
      <c r="N62" s="109"/>
      <c r="O62" s="127"/>
      <c r="P62" s="127"/>
      <c r="Q62" s="127"/>
      <c r="R62" s="110"/>
      <c r="S62" s="110"/>
      <c r="T62" s="110"/>
      <c r="U62" s="109"/>
      <c r="V62" s="109"/>
      <c r="W62" s="109"/>
      <c r="X62" s="346"/>
      <c r="Y62" s="364"/>
      <c r="Z62" s="361"/>
      <c r="AA62" s="344"/>
      <c r="AB62" s="364"/>
      <c r="AC62" s="364"/>
      <c r="AD62" s="361"/>
      <c r="AE62" s="361"/>
      <c r="AF62" s="361"/>
      <c r="AG62" s="364"/>
      <c r="AH62" s="364"/>
      <c r="AI62" s="361"/>
      <c r="AJ62" s="344"/>
      <c r="AK62" s="344"/>
      <c r="AL62" s="361"/>
      <c r="AM62" s="361"/>
      <c r="AN62" s="361"/>
      <c r="AO62" s="361"/>
      <c r="AP62" s="364"/>
      <c r="AQ62" s="361"/>
      <c r="AR62" s="344"/>
      <c r="AS62" s="364"/>
      <c r="AT62" s="364"/>
      <c r="AU62" s="361"/>
      <c r="AV62" s="361"/>
      <c r="AW62" s="361"/>
      <c r="AX62" s="361"/>
      <c r="AY62" s="97"/>
      <c r="AZ62" s="356"/>
      <c r="BA62" s="109"/>
      <c r="BB62" s="97"/>
      <c r="BC62" s="97"/>
      <c r="BD62" s="97"/>
      <c r="BE62" s="97"/>
      <c r="BF62" s="97"/>
      <c r="BG62" s="97"/>
      <c r="BH62" s="97"/>
      <c r="BI62" s="312"/>
      <c r="BJ62" s="312"/>
      <c r="BK62" s="312"/>
      <c r="BL62" s="312"/>
      <c r="BM62" s="312"/>
      <c r="BN62" s="312"/>
      <c r="BO62" s="312"/>
      <c r="BP62" s="312"/>
      <c r="BQ62" s="312"/>
      <c r="BR62" s="97"/>
      <c r="BS62" s="97"/>
      <c r="BT62" s="97"/>
      <c r="BU62" s="97"/>
      <c r="BV62" s="97"/>
      <c r="BW62" s="97"/>
      <c r="BX62" s="97"/>
      <c r="BY62" s="312"/>
    </row>
    <row r="63" spans="1:77" ht="15" customHeight="1" x14ac:dyDescent="0.2">
      <c r="A63" s="386"/>
      <c r="B63" s="110"/>
      <c r="C63" s="110"/>
      <c r="D63" s="110"/>
      <c r="E63" s="110"/>
      <c r="F63" s="110"/>
      <c r="G63" s="109"/>
      <c r="H63" s="109"/>
      <c r="I63" s="109"/>
      <c r="J63" s="109"/>
      <c r="K63" s="110"/>
      <c r="L63" s="110"/>
      <c r="M63" s="109"/>
      <c r="N63" s="109"/>
      <c r="O63" s="127"/>
      <c r="P63" s="127"/>
      <c r="Q63" s="127"/>
      <c r="R63" s="110"/>
      <c r="S63" s="110"/>
      <c r="T63" s="110"/>
      <c r="U63" s="109"/>
      <c r="V63" s="109"/>
      <c r="W63" s="109"/>
      <c r="X63" s="346"/>
      <c r="Y63" s="364"/>
      <c r="Z63" s="361"/>
      <c r="AA63" s="344"/>
      <c r="AB63" s="364"/>
      <c r="AC63" s="364"/>
      <c r="AD63" s="361"/>
      <c r="AE63" s="361"/>
      <c r="AF63" s="361"/>
      <c r="AG63" s="364"/>
      <c r="AH63" s="364"/>
      <c r="AI63" s="361"/>
      <c r="AJ63" s="344"/>
      <c r="AK63" s="344"/>
      <c r="AL63" s="361"/>
      <c r="AM63" s="361"/>
      <c r="AN63" s="361"/>
      <c r="AO63" s="361"/>
      <c r="AP63" s="364"/>
      <c r="AQ63" s="361"/>
      <c r="AR63" s="344"/>
      <c r="AS63" s="364"/>
      <c r="AT63" s="364"/>
      <c r="AU63" s="361"/>
      <c r="AV63" s="361"/>
      <c r="AW63" s="361"/>
      <c r="AX63" s="361"/>
      <c r="AY63" s="97"/>
      <c r="AZ63" s="356"/>
      <c r="BA63" s="109"/>
      <c r="BB63" s="97"/>
      <c r="BC63" s="97"/>
      <c r="BD63" s="97"/>
      <c r="BE63" s="97"/>
      <c r="BF63" s="97"/>
      <c r="BG63" s="97"/>
      <c r="BH63" s="97"/>
      <c r="BI63" s="312"/>
      <c r="BJ63" s="312"/>
      <c r="BK63" s="312"/>
      <c r="BL63" s="312"/>
      <c r="BM63" s="312"/>
      <c r="BN63" s="312"/>
      <c r="BO63" s="312"/>
      <c r="BP63" s="312"/>
      <c r="BQ63" s="312"/>
      <c r="BR63" s="97"/>
      <c r="BS63" s="97"/>
      <c r="BT63" s="97"/>
      <c r="BU63" s="97"/>
      <c r="BV63" s="97"/>
      <c r="BW63" s="97"/>
      <c r="BX63" s="97"/>
      <c r="BY63" s="312"/>
    </row>
    <row r="64" spans="1:77" ht="15" customHeight="1" x14ac:dyDescent="0.2">
      <c r="A64" s="386"/>
      <c r="B64" s="110"/>
      <c r="C64" s="110"/>
      <c r="D64" s="110"/>
      <c r="E64" s="110"/>
      <c r="F64" s="110"/>
      <c r="G64" s="109"/>
      <c r="H64" s="109"/>
      <c r="I64" s="109"/>
      <c r="J64" s="109"/>
      <c r="K64" s="110"/>
      <c r="L64" s="110"/>
      <c r="M64" s="109"/>
      <c r="N64" s="109"/>
      <c r="O64" s="127"/>
      <c r="P64" s="127"/>
      <c r="Q64" s="127"/>
      <c r="R64" s="110"/>
      <c r="S64" s="110"/>
      <c r="T64" s="110"/>
      <c r="U64" s="109"/>
      <c r="V64" s="109"/>
      <c r="W64" s="109"/>
      <c r="X64" s="346"/>
      <c r="Y64" s="364"/>
      <c r="Z64" s="361"/>
      <c r="AA64" s="344"/>
      <c r="AB64" s="364"/>
      <c r="AC64" s="364"/>
      <c r="AD64" s="361"/>
      <c r="AE64" s="361"/>
      <c r="AF64" s="361"/>
      <c r="AG64" s="364"/>
      <c r="AH64" s="364"/>
      <c r="AI64" s="361"/>
      <c r="AJ64" s="344"/>
      <c r="AK64" s="344"/>
      <c r="AL64" s="361"/>
      <c r="AM64" s="361"/>
      <c r="AN64" s="361"/>
      <c r="AO64" s="361"/>
      <c r="AP64" s="364"/>
      <c r="AQ64" s="361"/>
      <c r="AR64" s="344"/>
      <c r="AS64" s="364"/>
      <c r="AT64" s="364"/>
      <c r="AU64" s="361"/>
      <c r="AV64" s="361"/>
      <c r="AW64" s="361"/>
      <c r="AX64" s="361"/>
      <c r="AY64" s="97"/>
      <c r="AZ64" s="356"/>
      <c r="BA64" s="109"/>
      <c r="BB64" s="97"/>
      <c r="BC64" s="97"/>
      <c r="BD64" s="97"/>
      <c r="BE64" s="97"/>
      <c r="BF64" s="97"/>
      <c r="BG64" s="97"/>
      <c r="BH64" s="97"/>
      <c r="BI64" s="312"/>
      <c r="BJ64" s="312"/>
      <c r="BK64" s="312"/>
      <c r="BL64" s="312"/>
      <c r="BM64" s="312"/>
      <c r="BN64" s="312"/>
      <c r="BO64" s="312"/>
      <c r="BP64" s="312"/>
      <c r="BQ64" s="312"/>
      <c r="BR64" s="97"/>
      <c r="BS64" s="97"/>
      <c r="BT64" s="97"/>
      <c r="BU64" s="97"/>
      <c r="BV64" s="97"/>
      <c r="BW64" s="97"/>
      <c r="BX64" s="97"/>
      <c r="BY64" s="312"/>
    </row>
    <row r="65" spans="1:77" ht="15" customHeight="1" x14ac:dyDescent="0.2">
      <c r="A65" s="386"/>
      <c r="B65" s="110"/>
      <c r="C65" s="110"/>
      <c r="D65" s="110"/>
      <c r="E65" s="110"/>
      <c r="F65" s="110"/>
      <c r="G65" s="109"/>
      <c r="H65" s="109"/>
      <c r="I65" s="109"/>
      <c r="J65" s="109"/>
      <c r="K65" s="110"/>
      <c r="L65" s="110"/>
      <c r="M65" s="109"/>
      <c r="N65" s="109"/>
      <c r="O65" s="127"/>
      <c r="P65" s="127"/>
      <c r="Q65" s="127"/>
      <c r="R65" s="110"/>
      <c r="S65" s="110"/>
      <c r="T65" s="110"/>
      <c r="U65" s="109"/>
      <c r="V65" s="109"/>
      <c r="W65" s="109"/>
      <c r="X65" s="346"/>
      <c r="Y65" s="364"/>
      <c r="Z65" s="361"/>
      <c r="AA65" s="344"/>
      <c r="AB65" s="364"/>
      <c r="AC65" s="364"/>
      <c r="AD65" s="361"/>
      <c r="AE65" s="361"/>
      <c r="AF65" s="361"/>
      <c r="AG65" s="364"/>
      <c r="AH65" s="364"/>
      <c r="AI65" s="361"/>
      <c r="AJ65" s="344"/>
      <c r="AK65" s="344"/>
      <c r="AL65" s="361"/>
      <c r="AM65" s="361"/>
      <c r="AN65" s="361"/>
      <c r="AO65" s="361"/>
      <c r="AP65" s="364"/>
      <c r="AQ65" s="361"/>
      <c r="AR65" s="344"/>
      <c r="AS65" s="364"/>
      <c r="AT65" s="364"/>
      <c r="AU65" s="361"/>
      <c r="AV65" s="361"/>
      <c r="AW65" s="361"/>
      <c r="AX65" s="361"/>
      <c r="AY65" s="97"/>
      <c r="AZ65" s="356"/>
      <c r="BA65" s="109"/>
      <c r="BB65" s="97"/>
      <c r="BC65" s="97"/>
      <c r="BD65" s="97"/>
      <c r="BE65" s="97"/>
      <c r="BF65" s="97"/>
      <c r="BG65" s="97"/>
      <c r="BH65" s="97"/>
      <c r="BI65" s="312"/>
      <c r="BJ65" s="312"/>
      <c r="BK65" s="312"/>
      <c r="BL65" s="312"/>
      <c r="BM65" s="312"/>
      <c r="BN65" s="312"/>
      <c r="BO65" s="312"/>
      <c r="BP65" s="312"/>
      <c r="BQ65" s="312"/>
      <c r="BR65" s="97"/>
      <c r="BS65" s="97"/>
      <c r="BT65" s="97"/>
      <c r="BU65" s="97"/>
      <c r="BV65" s="97"/>
      <c r="BW65" s="97"/>
      <c r="BX65" s="97"/>
      <c r="BY65" s="312"/>
    </row>
    <row r="66" spans="1:77" ht="15" customHeight="1" x14ac:dyDescent="0.2">
      <c r="A66" s="386"/>
      <c r="B66" s="110"/>
      <c r="C66" s="110"/>
      <c r="D66" s="110"/>
      <c r="E66" s="110"/>
      <c r="F66" s="110"/>
      <c r="G66" s="109"/>
      <c r="H66" s="109"/>
      <c r="I66" s="109"/>
      <c r="J66" s="109"/>
      <c r="K66" s="110"/>
      <c r="L66" s="110"/>
      <c r="M66" s="109"/>
      <c r="N66" s="109"/>
      <c r="O66" s="127"/>
      <c r="P66" s="127"/>
      <c r="Q66" s="127"/>
      <c r="R66" s="110"/>
      <c r="S66" s="110"/>
      <c r="T66" s="110"/>
      <c r="U66" s="109"/>
      <c r="V66" s="109"/>
      <c r="W66" s="109"/>
      <c r="X66" s="346"/>
      <c r="Y66" s="364"/>
      <c r="Z66" s="361"/>
      <c r="AA66" s="344"/>
      <c r="AB66" s="364"/>
      <c r="AC66" s="364"/>
      <c r="AD66" s="361"/>
      <c r="AE66" s="361"/>
      <c r="AF66" s="361"/>
      <c r="AG66" s="364"/>
      <c r="AH66" s="364"/>
      <c r="AI66" s="361"/>
      <c r="AJ66" s="344"/>
      <c r="AK66" s="344"/>
      <c r="AL66" s="361"/>
      <c r="AM66" s="361"/>
      <c r="AN66" s="361"/>
      <c r="AO66" s="361"/>
      <c r="AP66" s="364"/>
      <c r="AQ66" s="361"/>
      <c r="AR66" s="344"/>
      <c r="AS66" s="364"/>
      <c r="AT66" s="364"/>
      <c r="AU66" s="361"/>
      <c r="AV66" s="361"/>
      <c r="AW66" s="361"/>
      <c r="AX66" s="361"/>
      <c r="AY66" s="97"/>
      <c r="AZ66" s="356"/>
      <c r="BA66" s="109"/>
      <c r="BB66" s="97"/>
      <c r="BC66" s="97"/>
      <c r="BD66" s="97"/>
      <c r="BE66" s="97"/>
      <c r="BF66" s="97"/>
      <c r="BG66" s="97"/>
      <c r="BH66" s="97"/>
      <c r="BI66" s="312"/>
      <c r="BJ66" s="312"/>
      <c r="BK66" s="312"/>
      <c r="BL66" s="312"/>
      <c r="BM66" s="312"/>
      <c r="BN66" s="312"/>
      <c r="BO66" s="312"/>
      <c r="BP66" s="312"/>
      <c r="BQ66" s="312"/>
      <c r="BR66" s="97"/>
      <c r="BS66" s="97"/>
      <c r="BT66" s="97"/>
      <c r="BU66" s="97"/>
      <c r="BV66" s="97"/>
      <c r="BW66" s="97"/>
      <c r="BX66" s="97"/>
      <c r="BY66" s="312"/>
    </row>
    <row r="67" spans="1:77" ht="15" customHeight="1" x14ac:dyDescent="0.2">
      <c r="A67" s="386"/>
      <c r="B67" s="110"/>
      <c r="C67" s="110"/>
      <c r="D67" s="110"/>
      <c r="E67" s="110"/>
      <c r="F67" s="110"/>
      <c r="G67" s="109"/>
      <c r="H67" s="109"/>
      <c r="I67" s="109"/>
      <c r="J67" s="109"/>
      <c r="K67" s="110"/>
      <c r="L67" s="110"/>
      <c r="M67" s="109"/>
      <c r="N67" s="109"/>
      <c r="O67" s="127"/>
      <c r="P67" s="127"/>
      <c r="Q67" s="127"/>
      <c r="R67" s="110"/>
      <c r="S67" s="110"/>
      <c r="T67" s="110"/>
      <c r="U67" s="109"/>
      <c r="V67" s="109"/>
      <c r="W67" s="109"/>
      <c r="X67" s="346"/>
      <c r="Y67" s="364"/>
      <c r="Z67" s="361"/>
      <c r="AA67" s="344"/>
      <c r="AB67" s="364"/>
      <c r="AC67" s="364"/>
      <c r="AD67" s="361"/>
      <c r="AE67" s="361"/>
      <c r="AF67" s="361"/>
      <c r="AG67" s="364"/>
      <c r="AH67" s="364"/>
      <c r="AI67" s="361"/>
      <c r="AJ67" s="344"/>
      <c r="AK67" s="344"/>
      <c r="AL67" s="361"/>
      <c r="AM67" s="361"/>
      <c r="AN67" s="361"/>
      <c r="AO67" s="361"/>
      <c r="AP67" s="364"/>
      <c r="AQ67" s="361"/>
      <c r="AR67" s="344"/>
      <c r="AS67" s="364"/>
      <c r="AT67" s="364"/>
      <c r="AU67" s="361"/>
      <c r="AV67" s="361"/>
      <c r="AW67" s="361"/>
      <c r="AX67" s="361"/>
      <c r="AY67" s="97"/>
      <c r="AZ67" s="356"/>
      <c r="BA67" s="109"/>
      <c r="BB67" s="97"/>
      <c r="BC67" s="97"/>
      <c r="BD67" s="97"/>
      <c r="BE67" s="97"/>
      <c r="BF67" s="97"/>
      <c r="BG67" s="97"/>
      <c r="BH67" s="97"/>
      <c r="BI67" s="312"/>
      <c r="BJ67" s="312"/>
      <c r="BK67" s="312"/>
      <c r="BL67" s="312"/>
      <c r="BM67" s="312"/>
      <c r="BN67" s="312"/>
      <c r="BO67" s="312"/>
      <c r="BP67" s="312"/>
      <c r="BQ67" s="312"/>
      <c r="BR67" s="97"/>
      <c r="BS67" s="97"/>
      <c r="BT67" s="97"/>
      <c r="BU67" s="97"/>
      <c r="BV67" s="97"/>
      <c r="BW67" s="97"/>
      <c r="BX67" s="97"/>
      <c r="BY67" s="312"/>
    </row>
    <row r="68" spans="1:77" ht="15" customHeight="1" x14ac:dyDescent="0.2">
      <c r="A68" s="386"/>
      <c r="B68" s="110"/>
      <c r="C68" s="110"/>
      <c r="D68" s="110"/>
      <c r="E68" s="110"/>
      <c r="F68" s="110"/>
      <c r="G68" s="109"/>
      <c r="H68" s="109"/>
      <c r="I68" s="109"/>
      <c r="J68" s="109"/>
      <c r="K68" s="110"/>
      <c r="L68" s="110"/>
      <c r="M68" s="109"/>
      <c r="N68" s="109"/>
      <c r="O68" s="127"/>
      <c r="P68" s="127"/>
      <c r="Q68" s="127"/>
      <c r="R68" s="110"/>
      <c r="S68" s="110"/>
      <c r="T68" s="110"/>
      <c r="U68" s="109"/>
      <c r="V68" s="109"/>
      <c r="W68" s="109"/>
      <c r="X68" s="346"/>
      <c r="Y68" s="364"/>
      <c r="Z68" s="361"/>
      <c r="AA68" s="344"/>
      <c r="AB68" s="364"/>
      <c r="AC68" s="364"/>
      <c r="AD68" s="361"/>
      <c r="AE68" s="361"/>
      <c r="AF68" s="361"/>
      <c r="AG68" s="364"/>
      <c r="AH68" s="364"/>
      <c r="AI68" s="361"/>
      <c r="AJ68" s="344"/>
      <c r="AK68" s="344"/>
      <c r="AL68" s="361"/>
      <c r="AM68" s="361"/>
      <c r="AN68" s="361"/>
      <c r="AO68" s="361"/>
      <c r="AP68" s="364"/>
      <c r="AQ68" s="361"/>
      <c r="AR68" s="344"/>
      <c r="AS68" s="364"/>
      <c r="AT68" s="364"/>
      <c r="AU68" s="361"/>
      <c r="AV68" s="361"/>
      <c r="AW68" s="361"/>
      <c r="AX68" s="361"/>
      <c r="AY68" s="97"/>
      <c r="AZ68" s="356"/>
      <c r="BA68" s="109"/>
      <c r="BB68" s="97"/>
      <c r="BC68" s="97"/>
      <c r="BD68" s="97"/>
      <c r="BE68" s="97"/>
      <c r="BF68" s="97"/>
      <c r="BG68" s="97"/>
      <c r="BH68" s="97"/>
      <c r="BI68" s="312"/>
      <c r="BJ68" s="312"/>
      <c r="BK68" s="312"/>
      <c r="BL68" s="312"/>
      <c r="BM68" s="312"/>
      <c r="BN68" s="312"/>
      <c r="BO68" s="312"/>
      <c r="BP68" s="312"/>
      <c r="BQ68" s="312"/>
      <c r="BR68" s="97"/>
      <c r="BS68" s="97"/>
      <c r="BT68" s="97"/>
      <c r="BU68" s="97"/>
      <c r="BV68" s="97"/>
      <c r="BW68" s="97"/>
      <c r="BX68" s="97"/>
      <c r="BY68" s="312"/>
    </row>
    <row r="69" spans="1:77" ht="15" customHeight="1" x14ac:dyDescent="0.2">
      <c r="A69" s="386"/>
      <c r="B69" s="110"/>
      <c r="C69" s="110"/>
      <c r="D69" s="110"/>
      <c r="E69" s="110"/>
      <c r="F69" s="110"/>
      <c r="G69" s="109"/>
      <c r="H69" s="109"/>
      <c r="I69" s="109"/>
      <c r="J69" s="109"/>
      <c r="K69" s="110"/>
      <c r="L69" s="110"/>
      <c r="M69" s="109"/>
      <c r="N69" s="109"/>
      <c r="O69" s="127"/>
      <c r="P69" s="127"/>
      <c r="Q69" s="127"/>
      <c r="R69" s="110"/>
      <c r="S69" s="110"/>
      <c r="T69" s="110"/>
      <c r="U69" s="109"/>
      <c r="V69" s="109"/>
      <c r="W69" s="109"/>
      <c r="X69" s="346"/>
      <c r="Y69" s="364"/>
      <c r="Z69" s="361"/>
      <c r="AA69" s="344"/>
      <c r="AB69" s="364"/>
      <c r="AC69" s="364"/>
      <c r="AD69" s="361"/>
      <c r="AE69" s="361"/>
      <c r="AF69" s="361"/>
      <c r="AG69" s="364"/>
      <c r="AH69" s="364"/>
      <c r="AI69" s="361"/>
      <c r="AJ69" s="344"/>
      <c r="AK69" s="344"/>
      <c r="AL69" s="361"/>
      <c r="AM69" s="361"/>
      <c r="AN69" s="361"/>
      <c r="AO69" s="361"/>
      <c r="AP69" s="364"/>
      <c r="AQ69" s="361"/>
      <c r="AR69" s="344"/>
      <c r="AS69" s="364"/>
      <c r="AT69" s="364"/>
      <c r="AU69" s="361"/>
      <c r="AV69" s="361"/>
      <c r="AW69" s="361"/>
      <c r="AX69" s="361"/>
      <c r="AY69" s="97"/>
      <c r="AZ69" s="356"/>
      <c r="BA69" s="109"/>
      <c r="BB69" s="97"/>
      <c r="BC69" s="97"/>
      <c r="BD69" s="97"/>
      <c r="BE69" s="97"/>
      <c r="BF69" s="97"/>
      <c r="BG69" s="97"/>
      <c r="BH69" s="97"/>
      <c r="BI69" s="312"/>
      <c r="BJ69" s="312"/>
      <c r="BK69" s="312"/>
      <c r="BL69" s="312"/>
      <c r="BM69" s="312"/>
      <c r="BN69" s="312"/>
      <c r="BO69" s="312"/>
      <c r="BP69" s="312"/>
      <c r="BQ69" s="312"/>
      <c r="BR69" s="97"/>
      <c r="BS69" s="97"/>
      <c r="BT69" s="97"/>
      <c r="BU69" s="97"/>
      <c r="BV69" s="97"/>
      <c r="BW69" s="97"/>
      <c r="BX69" s="97"/>
      <c r="BY69" s="312"/>
    </row>
    <row r="70" spans="1:77" ht="15" customHeight="1" x14ac:dyDescent="0.2">
      <c r="A70" s="386"/>
      <c r="B70" s="110"/>
      <c r="C70" s="110"/>
      <c r="D70" s="110"/>
      <c r="E70" s="110"/>
      <c r="F70" s="110"/>
      <c r="G70" s="109"/>
      <c r="H70" s="109"/>
      <c r="I70" s="109"/>
      <c r="J70" s="109"/>
      <c r="K70" s="110"/>
      <c r="L70" s="110"/>
      <c r="M70" s="109"/>
      <c r="N70" s="109"/>
      <c r="O70" s="127"/>
      <c r="P70" s="127"/>
      <c r="Q70" s="127"/>
      <c r="R70" s="110"/>
      <c r="S70" s="110"/>
      <c r="T70" s="110"/>
      <c r="U70" s="109"/>
      <c r="V70" s="109"/>
      <c r="W70" s="109"/>
      <c r="X70" s="346"/>
      <c r="Y70" s="364"/>
      <c r="Z70" s="361"/>
      <c r="AA70" s="344"/>
      <c r="AB70" s="364"/>
      <c r="AC70" s="364"/>
      <c r="AD70" s="361"/>
      <c r="AE70" s="361"/>
      <c r="AF70" s="361"/>
      <c r="AG70" s="364"/>
      <c r="AH70" s="364"/>
      <c r="AI70" s="361"/>
      <c r="AJ70" s="344"/>
      <c r="AK70" s="344"/>
      <c r="AL70" s="361"/>
      <c r="AM70" s="361"/>
      <c r="AN70" s="361"/>
      <c r="AO70" s="361"/>
      <c r="AP70" s="364"/>
      <c r="AQ70" s="361"/>
      <c r="AR70" s="344"/>
      <c r="AS70" s="364"/>
      <c r="AT70" s="364"/>
      <c r="AU70" s="361"/>
      <c r="AV70" s="361"/>
      <c r="AW70" s="361"/>
      <c r="AX70" s="361"/>
      <c r="AY70" s="97"/>
      <c r="AZ70" s="356"/>
      <c r="BA70" s="109"/>
      <c r="BB70" s="97"/>
      <c r="BC70" s="97"/>
      <c r="BD70" s="97"/>
      <c r="BE70" s="97"/>
      <c r="BF70" s="97"/>
      <c r="BG70" s="97"/>
      <c r="BH70" s="97"/>
      <c r="BI70" s="312"/>
      <c r="BJ70" s="312"/>
      <c r="BK70" s="312"/>
      <c r="BL70" s="312"/>
      <c r="BM70" s="312"/>
      <c r="BN70" s="312"/>
      <c r="BO70" s="312"/>
      <c r="BP70" s="312"/>
      <c r="BQ70" s="312"/>
      <c r="BR70" s="97"/>
      <c r="BS70" s="97"/>
      <c r="BT70" s="97"/>
      <c r="BU70" s="97"/>
      <c r="BV70" s="97"/>
      <c r="BW70" s="97"/>
      <c r="BX70" s="97"/>
      <c r="BY70" s="312"/>
    </row>
    <row r="71" spans="1:77" ht="15" customHeight="1" x14ac:dyDescent="0.2">
      <c r="A71" s="386"/>
      <c r="B71" s="110"/>
      <c r="C71" s="110"/>
      <c r="D71" s="110"/>
      <c r="E71" s="110"/>
      <c r="F71" s="110"/>
      <c r="G71" s="109"/>
      <c r="H71" s="109"/>
      <c r="I71" s="109"/>
      <c r="J71" s="109"/>
      <c r="K71" s="110"/>
      <c r="L71" s="110"/>
      <c r="M71" s="109"/>
      <c r="N71" s="109"/>
      <c r="O71" s="127"/>
      <c r="P71" s="127"/>
      <c r="Q71" s="127"/>
      <c r="R71" s="110"/>
      <c r="S71" s="110"/>
      <c r="T71" s="110"/>
      <c r="U71" s="109"/>
      <c r="V71" s="109"/>
      <c r="W71" s="109"/>
      <c r="X71" s="346"/>
      <c r="Y71" s="364"/>
      <c r="Z71" s="361"/>
      <c r="AA71" s="344"/>
      <c r="AB71" s="364"/>
      <c r="AC71" s="364"/>
      <c r="AD71" s="361"/>
      <c r="AE71" s="361"/>
      <c r="AF71" s="361"/>
      <c r="AG71" s="364"/>
      <c r="AH71" s="364"/>
      <c r="AI71" s="361"/>
      <c r="AJ71" s="344"/>
      <c r="AK71" s="344"/>
      <c r="AL71" s="361"/>
      <c r="AM71" s="361"/>
      <c r="AN71" s="361"/>
      <c r="AO71" s="361"/>
      <c r="AP71" s="364"/>
      <c r="AQ71" s="361"/>
      <c r="AR71" s="344"/>
      <c r="AS71" s="364"/>
      <c r="AT71" s="364"/>
      <c r="AU71" s="361"/>
      <c r="AV71" s="361"/>
      <c r="AW71" s="361"/>
      <c r="AX71" s="361"/>
      <c r="AY71" s="97"/>
      <c r="AZ71" s="356"/>
      <c r="BA71" s="109"/>
      <c r="BB71" s="97"/>
      <c r="BC71" s="97"/>
      <c r="BD71" s="97"/>
      <c r="BE71" s="97"/>
      <c r="BF71" s="97"/>
      <c r="BG71" s="97"/>
      <c r="BH71" s="97"/>
      <c r="BI71" s="312"/>
      <c r="BJ71" s="312"/>
      <c r="BK71" s="312"/>
      <c r="BL71" s="312"/>
      <c r="BM71" s="312"/>
      <c r="BN71" s="312"/>
      <c r="BO71" s="312"/>
      <c r="BP71" s="312"/>
      <c r="BQ71" s="312"/>
      <c r="BR71" s="97"/>
      <c r="BS71" s="97"/>
      <c r="BT71" s="97"/>
      <c r="BU71" s="97"/>
      <c r="BV71" s="97"/>
      <c r="BW71" s="97"/>
      <c r="BX71" s="97"/>
      <c r="BY71" s="312"/>
    </row>
    <row r="72" spans="1:77" ht="15" customHeight="1" x14ac:dyDescent="0.2">
      <c r="A72" s="386"/>
      <c r="B72" s="110"/>
      <c r="C72" s="110"/>
      <c r="D72" s="110"/>
      <c r="E72" s="110"/>
      <c r="F72" s="110"/>
      <c r="G72" s="109"/>
      <c r="H72" s="109"/>
      <c r="I72" s="109"/>
      <c r="J72" s="109"/>
      <c r="K72" s="110"/>
      <c r="L72" s="110"/>
      <c r="M72" s="109"/>
      <c r="N72" s="109"/>
      <c r="O72" s="127"/>
      <c r="P72" s="127"/>
      <c r="Q72" s="127"/>
      <c r="R72" s="110"/>
      <c r="S72" s="110"/>
      <c r="T72" s="110"/>
      <c r="U72" s="109"/>
      <c r="V72" s="109"/>
      <c r="W72" s="109"/>
      <c r="X72" s="346"/>
      <c r="Y72" s="364"/>
      <c r="Z72" s="361"/>
      <c r="AA72" s="344"/>
      <c r="AB72" s="364"/>
      <c r="AC72" s="364"/>
      <c r="AD72" s="361"/>
      <c r="AE72" s="361"/>
      <c r="AF72" s="361"/>
      <c r="AG72" s="364"/>
      <c r="AH72" s="364"/>
      <c r="AI72" s="361"/>
      <c r="AJ72" s="344"/>
      <c r="AK72" s="344"/>
      <c r="AL72" s="361"/>
      <c r="AM72" s="361"/>
      <c r="AN72" s="361"/>
      <c r="AO72" s="361"/>
      <c r="AP72" s="364"/>
      <c r="AQ72" s="361"/>
      <c r="AR72" s="344"/>
      <c r="AS72" s="364"/>
      <c r="AT72" s="364"/>
      <c r="AU72" s="361"/>
      <c r="AV72" s="361"/>
      <c r="AW72" s="361"/>
      <c r="AX72" s="361"/>
      <c r="AY72" s="97"/>
      <c r="AZ72" s="356"/>
      <c r="BA72" s="109"/>
      <c r="BB72" s="97"/>
      <c r="BC72" s="97"/>
      <c r="BD72" s="97"/>
      <c r="BE72" s="97"/>
      <c r="BF72" s="97"/>
      <c r="BG72" s="97"/>
      <c r="BH72" s="97"/>
      <c r="BI72" s="312"/>
      <c r="BJ72" s="312"/>
      <c r="BK72" s="312"/>
      <c r="BL72" s="312"/>
      <c r="BM72" s="312"/>
      <c r="BN72" s="312"/>
      <c r="BO72" s="312"/>
      <c r="BP72" s="312"/>
      <c r="BQ72" s="312"/>
      <c r="BR72" s="97"/>
      <c r="BS72" s="97"/>
      <c r="BT72" s="97"/>
      <c r="BU72" s="97"/>
      <c r="BV72" s="97"/>
      <c r="BW72" s="97"/>
      <c r="BX72" s="97"/>
      <c r="BY72" s="312"/>
    </row>
    <row r="73" spans="1:77" ht="15" customHeight="1" x14ac:dyDescent="0.2">
      <c r="A73" s="386"/>
      <c r="B73" s="110"/>
      <c r="C73" s="110"/>
      <c r="D73" s="110"/>
      <c r="E73" s="110"/>
      <c r="F73" s="110"/>
      <c r="G73" s="109"/>
      <c r="H73" s="109"/>
      <c r="I73" s="109"/>
      <c r="J73" s="109"/>
      <c r="K73" s="110"/>
      <c r="L73" s="110"/>
      <c r="M73" s="109"/>
      <c r="N73" s="109"/>
      <c r="O73" s="127"/>
      <c r="P73" s="127"/>
      <c r="Q73" s="127"/>
      <c r="R73" s="110"/>
      <c r="S73" s="110"/>
      <c r="T73" s="110"/>
      <c r="U73" s="109"/>
      <c r="V73" s="109"/>
      <c r="W73" s="109"/>
      <c r="X73" s="346"/>
      <c r="Y73" s="364"/>
      <c r="Z73" s="361"/>
      <c r="AA73" s="344"/>
      <c r="AB73" s="364"/>
      <c r="AC73" s="364"/>
      <c r="AD73" s="361"/>
      <c r="AE73" s="361"/>
      <c r="AF73" s="361"/>
      <c r="AG73" s="364"/>
      <c r="AH73" s="364"/>
      <c r="AI73" s="361"/>
      <c r="AJ73" s="344"/>
      <c r="AK73" s="344"/>
      <c r="AL73" s="361"/>
      <c r="AM73" s="361"/>
      <c r="AN73" s="361"/>
      <c r="AO73" s="361"/>
      <c r="AP73" s="364"/>
      <c r="AQ73" s="361"/>
      <c r="AR73" s="344"/>
      <c r="AS73" s="364"/>
      <c r="AT73" s="364"/>
      <c r="AU73" s="361"/>
      <c r="AV73" s="361"/>
      <c r="AW73" s="361"/>
      <c r="AX73" s="361"/>
      <c r="AY73" s="97"/>
      <c r="AZ73" s="356"/>
      <c r="BA73" s="109"/>
      <c r="BB73" s="97"/>
      <c r="BC73" s="97"/>
      <c r="BD73" s="97"/>
      <c r="BE73" s="97"/>
      <c r="BF73" s="97"/>
      <c r="BG73" s="97"/>
      <c r="BH73" s="97"/>
      <c r="BI73" s="312"/>
      <c r="BJ73" s="312"/>
      <c r="BK73" s="312"/>
      <c r="BL73" s="312"/>
      <c r="BM73" s="312"/>
      <c r="BN73" s="312"/>
      <c r="BO73" s="312"/>
      <c r="BP73" s="312"/>
      <c r="BQ73" s="312"/>
      <c r="BR73" s="97"/>
      <c r="BS73" s="97"/>
      <c r="BT73" s="97"/>
      <c r="BU73" s="97"/>
      <c r="BV73" s="97"/>
      <c r="BW73" s="97"/>
      <c r="BX73" s="97"/>
      <c r="BY73" s="312"/>
    </row>
    <row r="74" spans="1:77" ht="15" customHeight="1" x14ac:dyDescent="0.2">
      <c r="A74" s="386"/>
      <c r="B74" s="110"/>
      <c r="C74" s="110"/>
      <c r="D74" s="110"/>
      <c r="E74" s="110"/>
      <c r="F74" s="110"/>
      <c r="G74" s="109"/>
      <c r="H74" s="109"/>
      <c r="I74" s="109"/>
      <c r="J74" s="109"/>
      <c r="K74" s="110"/>
      <c r="L74" s="110"/>
      <c r="M74" s="109"/>
      <c r="N74" s="109"/>
      <c r="O74" s="127"/>
      <c r="P74" s="127"/>
      <c r="Q74" s="127"/>
      <c r="R74" s="110"/>
      <c r="S74" s="110"/>
      <c r="T74" s="110"/>
      <c r="U74" s="109"/>
      <c r="V74" s="109"/>
      <c r="W74" s="109"/>
      <c r="X74" s="346"/>
      <c r="Y74" s="364"/>
      <c r="Z74" s="361"/>
      <c r="AA74" s="344"/>
      <c r="AB74" s="364"/>
      <c r="AC74" s="364"/>
      <c r="AD74" s="361"/>
      <c r="AE74" s="361"/>
      <c r="AF74" s="361"/>
      <c r="AG74" s="364"/>
      <c r="AH74" s="364"/>
      <c r="AI74" s="361"/>
      <c r="AJ74" s="344"/>
      <c r="AK74" s="344"/>
      <c r="AL74" s="361"/>
      <c r="AM74" s="361"/>
      <c r="AN74" s="361"/>
      <c r="AO74" s="361"/>
      <c r="AP74" s="364"/>
      <c r="AQ74" s="361"/>
      <c r="AR74" s="344"/>
      <c r="AS74" s="364"/>
      <c r="AT74" s="364"/>
      <c r="AU74" s="361"/>
      <c r="AV74" s="361"/>
      <c r="AW74" s="361"/>
      <c r="AX74" s="361"/>
      <c r="AY74" s="97"/>
      <c r="AZ74" s="356"/>
      <c r="BA74" s="109"/>
      <c r="BB74" s="97"/>
      <c r="BC74" s="97"/>
      <c r="BD74" s="97"/>
      <c r="BE74" s="97"/>
      <c r="BF74" s="97"/>
      <c r="BG74" s="97"/>
      <c r="BH74" s="97"/>
      <c r="BI74" s="312"/>
      <c r="BJ74" s="312"/>
      <c r="BK74" s="312"/>
      <c r="BL74" s="312"/>
      <c r="BM74" s="312"/>
      <c r="BN74" s="312"/>
      <c r="BO74" s="312"/>
      <c r="BP74" s="312"/>
      <c r="BQ74" s="312"/>
      <c r="BR74" s="97"/>
      <c r="BS74" s="97"/>
      <c r="BT74" s="97"/>
      <c r="BU74" s="97"/>
      <c r="BV74" s="97"/>
      <c r="BW74" s="97"/>
      <c r="BX74" s="97"/>
      <c r="BY74" s="312"/>
    </row>
    <row r="75" spans="1:77" ht="15" customHeight="1" x14ac:dyDescent="0.2">
      <c r="A75" s="386"/>
      <c r="B75" s="110"/>
      <c r="C75" s="110"/>
      <c r="D75" s="110"/>
      <c r="E75" s="110"/>
      <c r="F75" s="110"/>
      <c r="G75" s="109"/>
      <c r="H75" s="109"/>
      <c r="I75" s="109"/>
      <c r="J75" s="109"/>
      <c r="K75" s="110"/>
      <c r="L75" s="110"/>
      <c r="M75" s="109"/>
      <c r="N75" s="109"/>
      <c r="O75" s="127"/>
      <c r="P75" s="127"/>
      <c r="Q75" s="127"/>
      <c r="R75" s="110"/>
      <c r="S75" s="110"/>
      <c r="T75" s="110"/>
      <c r="U75" s="109"/>
      <c r="V75" s="109"/>
      <c r="W75" s="109"/>
      <c r="X75" s="346"/>
      <c r="Y75" s="364"/>
      <c r="Z75" s="361"/>
      <c r="AA75" s="344"/>
      <c r="AB75" s="364"/>
      <c r="AC75" s="364"/>
      <c r="AD75" s="361"/>
      <c r="AE75" s="361"/>
      <c r="AF75" s="361"/>
      <c r="AG75" s="364"/>
      <c r="AH75" s="364"/>
      <c r="AI75" s="361"/>
      <c r="AJ75" s="344"/>
      <c r="AK75" s="344"/>
      <c r="AL75" s="361"/>
      <c r="AM75" s="361"/>
      <c r="AN75" s="361"/>
      <c r="AO75" s="361"/>
      <c r="AP75" s="364"/>
      <c r="AQ75" s="361"/>
      <c r="AR75" s="344"/>
      <c r="AS75" s="364"/>
      <c r="AT75" s="364"/>
      <c r="AU75" s="361"/>
      <c r="AV75" s="361"/>
      <c r="AW75" s="361"/>
      <c r="AX75" s="361"/>
      <c r="AY75" s="97"/>
      <c r="AZ75" s="356"/>
      <c r="BA75" s="109"/>
      <c r="BB75" s="97"/>
      <c r="BC75" s="97"/>
      <c r="BD75" s="97"/>
      <c r="BE75" s="97"/>
      <c r="BF75" s="97"/>
      <c r="BG75" s="97"/>
      <c r="BH75" s="97"/>
      <c r="BI75" s="312"/>
      <c r="BJ75" s="312"/>
      <c r="BK75" s="312"/>
      <c r="BL75" s="312"/>
      <c r="BM75" s="312"/>
      <c r="BN75" s="312"/>
      <c r="BO75" s="312"/>
      <c r="BP75" s="312"/>
      <c r="BQ75" s="312"/>
      <c r="BR75" s="97"/>
      <c r="BS75" s="97"/>
      <c r="BT75" s="97"/>
      <c r="BU75" s="97"/>
      <c r="BV75" s="97"/>
      <c r="BW75" s="97"/>
      <c r="BX75" s="97"/>
      <c r="BY75" s="312"/>
    </row>
    <row r="76" spans="1:77" ht="15" customHeight="1" x14ac:dyDescent="0.2">
      <c r="A76" s="386"/>
      <c r="B76" s="110"/>
      <c r="C76" s="110"/>
      <c r="D76" s="110"/>
      <c r="E76" s="110"/>
      <c r="F76" s="110"/>
      <c r="G76" s="109"/>
      <c r="H76" s="109"/>
      <c r="I76" s="109"/>
      <c r="J76" s="109"/>
      <c r="K76" s="110"/>
      <c r="L76" s="110"/>
      <c r="M76" s="109"/>
      <c r="N76" s="109"/>
      <c r="O76" s="127"/>
      <c r="P76" s="127"/>
      <c r="Q76" s="127"/>
      <c r="R76" s="110"/>
      <c r="S76" s="110"/>
      <c r="T76" s="110"/>
      <c r="U76" s="109"/>
      <c r="V76" s="109"/>
      <c r="W76" s="109"/>
      <c r="X76" s="346"/>
      <c r="Y76" s="364"/>
      <c r="Z76" s="361"/>
      <c r="AA76" s="344"/>
      <c r="AB76" s="364"/>
      <c r="AC76" s="364"/>
      <c r="AD76" s="361"/>
      <c r="AE76" s="361"/>
      <c r="AF76" s="361"/>
      <c r="AG76" s="364"/>
      <c r="AH76" s="364"/>
      <c r="AI76" s="361"/>
      <c r="AJ76" s="344"/>
      <c r="AK76" s="344"/>
      <c r="AL76" s="361"/>
      <c r="AM76" s="361"/>
      <c r="AN76" s="361"/>
      <c r="AO76" s="361"/>
      <c r="AP76" s="364"/>
      <c r="AQ76" s="361"/>
      <c r="AR76" s="344"/>
      <c r="AS76" s="364"/>
      <c r="AT76" s="364"/>
      <c r="AU76" s="361"/>
      <c r="AV76" s="361"/>
      <c r="AW76" s="361"/>
      <c r="AX76" s="361"/>
      <c r="AY76" s="97"/>
      <c r="AZ76" s="356"/>
      <c r="BA76" s="97"/>
      <c r="BB76" s="97"/>
      <c r="BC76" s="97"/>
      <c r="BD76" s="97"/>
      <c r="BE76" s="97"/>
      <c r="BF76" s="97"/>
      <c r="BG76" s="97"/>
      <c r="BH76" s="97"/>
      <c r="BI76" s="312"/>
      <c r="BJ76" s="312"/>
      <c r="BK76" s="312"/>
      <c r="BL76" s="312"/>
      <c r="BM76" s="312"/>
      <c r="BN76" s="312"/>
      <c r="BO76" s="312"/>
      <c r="BP76" s="312"/>
      <c r="BQ76" s="312"/>
      <c r="BR76" s="97"/>
      <c r="BS76" s="97"/>
      <c r="BT76" s="97"/>
      <c r="BU76" s="97"/>
      <c r="BV76" s="97"/>
      <c r="BW76" s="97"/>
      <c r="BX76" s="97"/>
      <c r="BY76" s="312"/>
    </row>
    <row r="77" spans="1:77" ht="15" customHeight="1" x14ac:dyDescent="0.2">
      <c r="A77" s="97"/>
      <c r="B77" s="110"/>
      <c r="C77" s="110"/>
      <c r="D77" s="110"/>
      <c r="E77" s="110"/>
      <c r="F77" s="110"/>
      <c r="G77" s="127"/>
      <c r="H77" s="109"/>
      <c r="I77" s="109"/>
      <c r="J77" s="109"/>
      <c r="K77" s="110"/>
      <c r="L77" s="110"/>
      <c r="M77" s="109"/>
      <c r="N77" s="109"/>
      <c r="O77" s="127"/>
      <c r="P77" s="127"/>
      <c r="Q77" s="127"/>
      <c r="R77" s="352"/>
      <c r="S77" s="352"/>
      <c r="T77" s="352"/>
      <c r="U77" s="109"/>
      <c r="V77" s="109"/>
      <c r="W77" s="109"/>
      <c r="Y77" s="364"/>
      <c r="Z77" s="361"/>
      <c r="AA77" s="344"/>
      <c r="AB77" s="375"/>
      <c r="AC77" s="375"/>
      <c r="AD77" s="361"/>
      <c r="AE77" s="361"/>
      <c r="AF77" s="361"/>
      <c r="AG77" s="364"/>
      <c r="AH77" s="364"/>
      <c r="AI77" s="361"/>
      <c r="AJ77" s="344"/>
      <c r="AK77" s="344"/>
      <c r="AL77" s="361"/>
      <c r="AM77" s="361"/>
      <c r="AN77" s="361"/>
      <c r="AO77" s="361"/>
      <c r="AP77" s="364"/>
      <c r="AQ77" s="361"/>
      <c r="AR77" s="344"/>
      <c r="AS77" s="375"/>
      <c r="AT77" s="375"/>
      <c r="AU77" s="361"/>
      <c r="AV77" s="361"/>
      <c r="AW77" s="361"/>
      <c r="AX77" s="361"/>
      <c r="AY77" s="97"/>
      <c r="AZ77" s="356"/>
      <c r="BA77" s="97"/>
      <c r="BB77" s="97"/>
      <c r="BC77" s="97"/>
      <c r="BD77" s="97"/>
      <c r="BE77" s="97"/>
      <c r="BF77" s="97"/>
      <c r="BG77" s="97"/>
      <c r="BH77" s="97"/>
      <c r="BI77" s="312"/>
      <c r="BJ77" s="312"/>
      <c r="BK77" s="312"/>
      <c r="BL77" s="312"/>
      <c r="BM77" s="312"/>
      <c r="BN77" s="312"/>
      <c r="BO77" s="312"/>
      <c r="BP77" s="312"/>
      <c r="BQ77" s="312"/>
      <c r="BR77" s="97"/>
      <c r="BS77" s="97"/>
      <c r="BT77" s="97"/>
      <c r="BU77" s="97"/>
      <c r="BV77" s="97"/>
      <c r="BW77" s="97"/>
      <c r="BX77" s="97"/>
      <c r="BY77" s="312"/>
    </row>
    <row r="78" spans="1:77" ht="15" customHeight="1" x14ac:dyDescent="0.2">
      <c r="A78" s="97"/>
      <c r="B78" s="109"/>
      <c r="C78" s="109"/>
      <c r="D78" s="109"/>
      <c r="E78" s="109"/>
      <c r="F78" s="109"/>
      <c r="G78" s="109"/>
      <c r="H78" s="110"/>
      <c r="I78" s="109"/>
      <c r="J78" s="109"/>
      <c r="K78" s="110"/>
      <c r="L78" s="110"/>
      <c r="M78" s="353"/>
      <c r="N78" s="353"/>
      <c r="O78" s="353"/>
      <c r="P78" s="353"/>
      <c r="Q78" s="353"/>
      <c r="R78" s="110"/>
      <c r="S78" s="110"/>
      <c r="T78" s="110"/>
      <c r="U78" s="109"/>
      <c r="V78" s="127"/>
      <c r="W78" s="109"/>
      <c r="Y78" s="364"/>
      <c r="Z78" s="377"/>
      <c r="AA78" s="377"/>
      <c r="AB78" s="364"/>
      <c r="AC78" s="364"/>
      <c r="AD78" s="361"/>
      <c r="AE78" s="344"/>
      <c r="AF78" s="361"/>
      <c r="AG78" s="364"/>
      <c r="AH78" s="364"/>
      <c r="AI78" s="377"/>
      <c r="AJ78" s="377"/>
      <c r="AK78" s="377"/>
      <c r="AL78" s="361"/>
      <c r="AM78" s="361"/>
      <c r="AN78" s="344"/>
      <c r="AO78" s="361"/>
      <c r="AP78" s="364"/>
      <c r="AQ78" s="377"/>
      <c r="AR78" s="377"/>
      <c r="AS78" s="364"/>
      <c r="AT78" s="364"/>
      <c r="AU78" s="361"/>
      <c r="AV78" s="361"/>
      <c r="AW78" s="344"/>
      <c r="AX78" s="361"/>
      <c r="AY78" s="97"/>
      <c r="AZ78" s="356"/>
      <c r="BA78" s="97"/>
      <c r="BB78" s="97"/>
      <c r="BC78" s="97"/>
      <c r="BD78" s="97"/>
      <c r="BE78" s="97"/>
      <c r="BF78" s="97"/>
      <c r="BG78" s="97"/>
      <c r="BH78" s="97"/>
      <c r="BI78" s="312"/>
      <c r="BJ78" s="312"/>
      <c r="BK78" s="312"/>
      <c r="BL78" s="312"/>
      <c r="BM78" s="312"/>
      <c r="BN78" s="312"/>
      <c r="BO78" s="312"/>
      <c r="BP78" s="312"/>
      <c r="BQ78" s="312"/>
      <c r="BR78" s="97"/>
      <c r="BS78" s="97"/>
      <c r="BT78" s="97"/>
      <c r="BU78" s="97"/>
      <c r="BV78" s="97"/>
      <c r="BW78" s="97"/>
      <c r="BX78" s="97"/>
      <c r="BY78" s="312"/>
    </row>
    <row r="79" spans="1:77" ht="15" customHeight="1" x14ac:dyDescent="0.2">
      <c r="A79" s="388"/>
      <c r="B79" s="348"/>
      <c r="C79" s="348"/>
      <c r="D79" s="348"/>
      <c r="E79" s="348"/>
      <c r="F79" s="348"/>
      <c r="G79" s="389"/>
      <c r="H79" s="349"/>
      <c r="I79" s="349"/>
      <c r="J79" s="349"/>
      <c r="K79" s="348"/>
      <c r="L79" s="348"/>
      <c r="M79" s="349"/>
      <c r="N79" s="349"/>
      <c r="O79" s="349"/>
      <c r="P79" s="349"/>
      <c r="Q79" s="349"/>
      <c r="R79" s="354"/>
      <c r="S79" s="354"/>
      <c r="T79" s="354"/>
      <c r="U79" s="349"/>
      <c r="V79" s="349"/>
      <c r="W79" s="349"/>
      <c r="X79" s="350"/>
      <c r="Y79" s="379"/>
      <c r="Z79" s="380"/>
      <c r="AA79" s="380"/>
      <c r="AB79" s="382"/>
      <c r="AC79" s="382"/>
      <c r="AD79" s="380"/>
      <c r="AE79" s="380"/>
      <c r="AF79" s="380"/>
      <c r="AG79" s="379"/>
      <c r="AH79" s="379"/>
      <c r="AI79" s="380"/>
      <c r="AJ79" s="380"/>
      <c r="AK79" s="380"/>
      <c r="AL79" s="380"/>
      <c r="AM79" s="380"/>
      <c r="AN79" s="380"/>
      <c r="AO79" s="380"/>
      <c r="AP79" s="379"/>
      <c r="AQ79" s="380"/>
      <c r="AR79" s="380"/>
      <c r="AS79" s="382"/>
      <c r="AT79" s="382"/>
      <c r="AU79" s="380"/>
      <c r="AV79" s="380"/>
      <c r="AW79" s="380"/>
      <c r="AX79" s="380"/>
      <c r="AY79" s="97"/>
      <c r="AZ79" s="356"/>
      <c r="BA79" s="97"/>
      <c r="BB79" s="97"/>
      <c r="BC79" s="97"/>
      <c r="BD79" s="97"/>
      <c r="BE79" s="97"/>
      <c r="BF79" s="97"/>
      <c r="BG79" s="97"/>
      <c r="BH79" s="97"/>
      <c r="BI79" s="312"/>
      <c r="BJ79" s="312"/>
      <c r="BK79" s="312"/>
      <c r="BL79" s="312"/>
      <c r="BM79" s="312"/>
      <c r="BN79" s="312"/>
      <c r="BO79" s="312"/>
      <c r="BP79" s="312"/>
      <c r="BQ79" s="312"/>
      <c r="BR79" s="97"/>
      <c r="BS79" s="97"/>
      <c r="BT79" s="97"/>
      <c r="BU79" s="97"/>
      <c r="BV79" s="97"/>
      <c r="BW79" s="97"/>
      <c r="BX79" s="97"/>
      <c r="BY79" s="312"/>
    </row>
    <row r="80" spans="1:77" ht="15" customHeight="1" x14ac:dyDescent="0.2">
      <c r="A80" s="85"/>
      <c r="B80" s="881"/>
      <c r="C80" s="881"/>
      <c r="D80" s="881"/>
      <c r="E80" s="881"/>
      <c r="F80" s="881"/>
      <c r="G80" s="881"/>
      <c r="H80" s="881"/>
      <c r="I80" s="881"/>
      <c r="J80" s="881"/>
      <c r="K80" s="136"/>
      <c r="L80" s="136"/>
      <c r="M80" s="136"/>
      <c r="N80" s="136"/>
      <c r="O80" s="136"/>
      <c r="P80" s="136"/>
      <c r="Q80" s="136"/>
      <c r="R80" s="136"/>
      <c r="S80" s="452"/>
      <c r="T80" s="452"/>
      <c r="U80" s="452"/>
      <c r="V80" s="136"/>
      <c r="W80" s="136"/>
      <c r="X80" s="351"/>
      <c r="Y80" s="383"/>
      <c r="Z80" s="383"/>
      <c r="AA80" s="383"/>
      <c r="AB80" s="383"/>
      <c r="AC80" s="383"/>
      <c r="AD80" s="383"/>
      <c r="AE80" s="383"/>
      <c r="AF80" s="383"/>
      <c r="AG80" s="383"/>
      <c r="AH80" s="383"/>
      <c r="AI80" s="383"/>
      <c r="AJ80" s="383"/>
      <c r="AK80" s="383"/>
      <c r="AL80" s="383"/>
      <c r="AM80" s="383"/>
      <c r="AN80" s="383"/>
      <c r="AO80" s="383"/>
      <c r="AP80" s="383"/>
      <c r="AQ80" s="383"/>
      <c r="AR80" s="383"/>
      <c r="AS80" s="383"/>
      <c r="AT80" s="383"/>
      <c r="AU80" s="383"/>
      <c r="AV80" s="383"/>
      <c r="AW80" s="383"/>
      <c r="AX80" s="383"/>
      <c r="AY80" s="97"/>
      <c r="AZ80" s="356"/>
      <c r="BA80" s="97"/>
      <c r="BB80" s="97"/>
      <c r="BC80" s="97"/>
      <c r="BD80" s="97"/>
      <c r="BE80" s="97"/>
      <c r="BF80" s="97"/>
      <c r="BG80" s="97"/>
      <c r="BH80" s="97"/>
      <c r="BI80" s="312"/>
      <c r="BJ80" s="312"/>
      <c r="BK80" s="312"/>
      <c r="BL80" s="312"/>
      <c r="BM80" s="312"/>
      <c r="BN80" s="312"/>
      <c r="BO80" s="312"/>
      <c r="BP80" s="312"/>
      <c r="BQ80" s="312"/>
      <c r="BR80" s="97"/>
      <c r="BS80" s="97"/>
      <c r="BT80" s="97"/>
      <c r="BU80" s="97"/>
      <c r="BV80" s="97"/>
      <c r="BW80" s="97"/>
      <c r="BX80" s="97"/>
      <c r="BY80" s="312"/>
    </row>
    <row r="81" spans="1:77" ht="15" customHeight="1" x14ac:dyDescent="0.2">
      <c r="A81" s="97"/>
      <c r="B81" s="866"/>
      <c r="C81" s="866"/>
      <c r="D81" s="866"/>
      <c r="E81" s="866"/>
      <c r="F81" s="866"/>
      <c r="G81" s="866"/>
      <c r="H81" s="866"/>
      <c r="I81" s="866"/>
      <c r="J81" s="866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Y81" s="384"/>
      <c r="Z81" s="384"/>
      <c r="AA81" s="384"/>
      <c r="AB81" s="384"/>
      <c r="AC81" s="384"/>
      <c r="AD81" s="384"/>
      <c r="AE81" s="384"/>
      <c r="AF81" s="384"/>
      <c r="AG81" s="384"/>
      <c r="AH81" s="384"/>
      <c r="AI81" s="384"/>
      <c r="AJ81" s="384"/>
      <c r="AK81" s="384"/>
      <c r="AL81" s="384"/>
      <c r="AM81" s="384"/>
      <c r="AN81" s="384"/>
      <c r="AO81" s="384"/>
      <c r="AP81" s="384"/>
      <c r="AQ81" s="384"/>
      <c r="AR81" s="384"/>
      <c r="AS81" s="384"/>
      <c r="AT81" s="384"/>
      <c r="AU81" s="384"/>
      <c r="AV81" s="384"/>
      <c r="AW81" s="384"/>
      <c r="AX81" s="384"/>
      <c r="AY81" s="97"/>
      <c r="AZ81" s="356"/>
      <c r="BA81" s="97"/>
      <c r="BB81" s="97"/>
      <c r="BC81" s="97"/>
      <c r="BD81" s="97"/>
      <c r="BE81" s="97"/>
      <c r="BF81" s="97"/>
      <c r="BG81" s="97"/>
      <c r="BH81" s="97"/>
      <c r="BI81" s="312"/>
      <c r="BJ81" s="312"/>
      <c r="BK81" s="312"/>
      <c r="BL81" s="312"/>
      <c r="BM81" s="312"/>
      <c r="BN81" s="312"/>
      <c r="BO81" s="312"/>
      <c r="BP81" s="312"/>
      <c r="BQ81" s="312"/>
      <c r="BR81" s="97"/>
      <c r="BS81" s="97"/>
      <c r="BT81" s="97"/>
      <c r="BU81" s="97"/>
      <c r="BV81" s="97"/>
      <c r="BW81" s="97"/>
      <c r="BX81" s="97"/>
      <c r="BY81" s="312"/>
    </row>
    <row r="82" spans="1:77" ht="3" customHeight="1" x14ac:dyDescent="0.2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574"/>
      <c r="M82" s="97"/>
      <c r="N82" s="97"/>
      <c r="O82" s="97"/>
      <c r="P82" s="97"/>
      <c r="Q82" s="97"/>
      <c r="R82" s="97"/>
      <c r="S82" s="451"/>
      <c r="T82" s="451"/>
      <c r="U82" s="451"/>
      <c r="V82" s="97"/>
      <c r="W82" s="97"/>
      <c r="AY82" s="390"/>
      <c r="AZ82" s="386"/>
      <c r="BA82" s="97"/>
      <c r="BB82" s="97"/>
      <c r="BC82" s="97"/>
      <c r="BD82" s="97"/>
      <c r="BE82" s="97"/>
      <c r="BF82" s="312"/>
      <c r="BG82" s="312"/>
      <c r="BH82" s="312"/>
      <c r="BI82" s="312"/>
      <c r="BJ82" s="312"/>
      <c r="BK82" s="312"/>
      <c r="BL82" s="312"/>
      <c r="BM82" s="312"/>
      <c r="BN82" s="312"/>
      <c r="BO82" s="312"/>
      <c r="BP82" s="97"/>
      <c r="BQ82" s="97"/>
      <c r="BR82" s="97"/>
      <c r="BS82" s="97"/>
      <c r="BT82" s="97"/>
      <c r="BU82" s="97"/>
      <c r="BV82" s="97"/>
      <c r="BW82" s="97"/>
      <c r="BX82" s="312"/>
      <c r="BY82" s="312"/>
    </row>
    <row r="83" spans="1:77" s="312" customFormat="1" ht="15" customHeight="1" x14ac:dyDescent="0.2">
      <c r="A83" s="127"/>
      <c r="B83" s="875"/>
      <c r="C83" s="875"/>
      <c r="D83" s="875"/>
      <c r="E83" s="875"/>
      <c r="F83" s="875"/>
      <c r="G83" s="875"/>
      <c r="H83" s="875"/>
      <c r="I83" s="875"/>
      <c r="J83" s="875"/>
      <c r="K83" s="84"/>
      <c r="L83" s="84"/>
      <c r="M83" s="84"/>
      <c r="N83" s="84"/>
      <c r="O83" s="84"/>
      <c r="P83" s="84"/>
      <c r="Q83" s="84"/>
      <c r="R83" s="84"/>
      <c r="S83" s="86"/>
      <c r="T83" s="86"/>
      <c r="U83" s="86"/>
      <c r="V83" s="84"/>
      <c r="W83" s="84"/>
      <c r="X83" s="344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  <c r="AM83" s="355"/>
      <c r="AN83" s="355"/>
      <c r="AO83" s="355"/>
      <c r="AP83" s="355"/>
      <c r="AQ83" s="355"/>
      <c r="AR83" s="355"/>
      <c r="AS83" s="355"/>
      <c r="AT83" s="355"/>
      <c r="AU83" s="355"/>
      <c r="AV83" s="355"/>
      <c r="AW83" s="355"/>
      <c r="AX83" s="355"/>
      <c r="AY83" s="97"/>
      <c r="AZ83" s="356"/>
      <c r="BA83" s="97"/>
      <c r="BB83" s="97"/>
      <c r="BC83" s="97"/>
      <c r="BD83" s="97"/>
      <c r="BE83" s="97"/>
      <c r="BF83" s="97"/>
      <c r="BG83" s="97"/>
      <c r="BH83" s="97"/>
      <c r="BR83" s="97"/>
      <c r="BS83" s="97"/>
      <c r="BT83" s="97"/>
      <c r="BU83" s="97"/>
      <c r="BV83" s="97"/>
      <c r="BW83" s="97"/>
      <c r="BX83" s="97"/>
    </row>
    <row r="84" spans="1:77" s="312" customFormat="1" ht="15" customHeight="1" x14ac:dyDescent="0.2">
      <c r="A84" s="127"/>
      <c r="B84" s="932"/>
      <c r="C84" s="932"/>
      <c r="D84" s="932"/>
      <c r="E84" s="932"/>
      <c r="F84" s="932"/>
      <c r="G84" s="932"/>
      <c r="H84" s="932"/>
      <c r="I84" s="932"/>
      <c r="J84" s="933"/>
      <c r="K84" s="84"/>
      <c r="L84" s="84"/>
      <c r="M84" s="84"/>
      <c r="N84" s="84"/>
      <c r="O84" s="84"/>
      <c r="P84" s="84"/>
      <c r="Q84" s="84"/>
      <c r="R84" s="84"/>
      <c r="S84" s="86"/>
      <c r="T84" s="86"/>
      <c r="U84" s="86"/>
      <c r="V84" s="84"/>
      <c r="W84" s="86"/>
      <c r="X84" s="344"/>
      <c r="Y84" s="355"/>
      <c r="Z84" s="355"/>
      <c r="AA84" s="355"/>
      <c r="AB84" s="355"/>
      <c r="AC84" s="355"/>
      <c r="AD84" s="355"/>
      <c r="AE84" s="355"/>
      <c r="AF84" s="357"/>
      <c r="AG84" s="355"/>
      <c r="AH84" s="355"/>
      <c r="AI84" s="355"/>
      <c r="AJ84" s="355"/>
      <c r="AK84" s="355"/>
      <c r="AL84" s="355"/>
      <c r="AM84" s="355"/>
      <c r="AN84" s="355"/>
      <c r="AO84" s="357"/>
      <c r="AP84" s="355"/>
      <c r="AQ84" s="355"/>
      <c r="AR84" s="355"/>
      <c r="AS84" s="355"/>
      <c r="AT84" s="355"/>
      <c r="AU84" s="355"/>
      <c r="AV84" s="355"/>
      <c r="AW84" s="355"/>
      <c r="AX84" s="357"/>
      <c r="AY84" s="97"/>
      <c r="AZ84" s="356"/>
      <c r="BA84" s="86"/>
      <c r="BB84" s="97"/>
      <c r="BC84" s="97"/>
      <c r="BD84" s="97"/>
      <c r="BE84" s="97"/>
      <c r="BF84" s="97"/>
      <c r="BG84" s="97"/>
      <c r="BH84" s="97"/>
      <c r="BR84" s="97"/>
      <c r="BS84" s="97"/>
      <c r="BT84" s="97"/>
      <c r="BU84" s="97"/>
      <c r="BV84" s="97"/>
      <c r="BW84" s="97"/>
      <c r="BX84" s="97"/>
    </row>
    <row r="85" spans="1:77" s="312" customFormat="1" ht="15" customHeight="1" x14ac:dyDescent="0.2">
      <c r="A85" s="345"/>
      <c r="B85" s="97"/>
      <c r="C85" s="97"/>
      <c r="D85" s="97"/>
      <c r="E85" s="97"/>
      <c r="F85" s="97"/>
      <c r="G85" s="109"/>
      <c r="H85" s="97"/>
      <c r="I85" s="97"/>
      <c r="J85" s="933"/>
      <c r="K85" s="97"/>
      <c r="L85" s="574"/>
      <c r="M85" s="97"/>
      <c r="N85" s="97"/>
      <c r="O85" s="97"/>
      <c r="P85" s="97"/>
      <c r="Q85" s="97"/>
      <c r="R85" s="97"/>
      <c r="S85" s="451"/>
      <c r="T85" s="451"/>
      <c r="U85" s="451"/>
      <c r="V85" s="97"/>
      <c r="W85" s="86"/>
      <c r="X85" s="345"/>
      <c r="Y85" s="347"/>
      <c r="Z85" s="361"/>
      <c r="AA85" s="361"/>
      <c r="AB85" s="347"/>
      <c r="AC85" s="347"/>
      <c r="AD85" s="347"/>
      <c r="AE85" s="347"/>
      <c r="AF85" s="357"/>
      <c r="AG85" s="347"/>
      <c r="AH85" s="347"/>
      <c r="AI85" s="347"/>
      <c r="AJ85" s="347"/>
      <c r="AK85" s="347"/>
      <c r="AL85" s="347"/>
      <c r="AM85" s="347"/>
      <c r="AN85" s="347"/>
      <c r="AO85" s="357"/>
      <c r="AP85" s="347"/>
      <c r="AQ85" s="347"/>
      <c r="AR85" s="347"/>
      <c r="AS85" s="357"/>
      <c r="AT85" s="357"/>
      <c r="AU85" s="347"/>
      <c r="AV85" s="347"/>
      <c r="AW85" s="347"/>
      <c r="AX85" s="357"/>
      <c r="AY85" s="97"/>
      <c r="AZ85" s="356"/>
      <c r="BA85" s="86"/>
      <c r="BB85" s="97"/>
      <c r="BC85" s="97"/>
      <c r="BD85" s="97"/>
      <c r="BE85" s="97"/>
      <c r="BF85" s="97"/>
      <c r="BG85" s="97"/>
      <c r="BH85" s="97"/>
      <c r="BR85" s="97"/>
      <c r="BS85" s="97"/>
      <c r="BT85" s="97"/>
      <c r="BU85" s="97"/>
      <c r="BV85" s="97"/>
      <c r="BW85" s="97"/>
      <c r="BX85" s="97"/>
    </row>
    <row r="86" spans="1:77" s="312" customFormat="1" ht="15" customHeight="1" x14ac:dyDescent="0.2">
      <c r="A86" s="386"/>
      <c r="B86" s="110"/>
      <c r="C86" s="110"/>
      <c r="D86" s="110"/>
      <c r="E86" s="110"/>
      <c r="F86" s="110"/>
      <c r="G86" s="109"/>
      <c r="H86" s="109"/>
      <c r="I86" s="109"/>
      <c r="J86" s="109"/>
      <c r="K86" s="110"/>
      <c r="L86" s="110"/>
      <c r="M86" s="109"/>
      <c r="N86" s="109"/>
      <c r="O86" s="127"/>
      <c r="P86" s="127"/>
      <c r="Q86" s="127"/>
      <c r="R86" s="110"/>
      <c r="S86" s="110"/>
      <c r="T86" s="110"/>
      <c r="U86" s="109"/>
      <c r="V86" s="109"/>
      <c r="W86" s="109"/>
      <c r="X86" s="346"/>
      <c r="Y86" s="364"/>
      <c r="Z86" s="361"/>
      <c r="AA86" s="361"/>
      <c r="AB86" s="364"/>
      <c r="AC86" s="364"/>
      <c r="AD86" s="361"/>
      <c r="AE86" s="361"/>
      <c r="AF86" s="361"/>
      <c r="AG86" s="364"/>
      <c r="AH86" s="364"/>
      <c r="AI86" s="361"/>
      <c r="AJ86" s="344"/>
      <c r="AK86" s="344"/>
      <c r="AL86" s="344"/>
      <c r="AM86" s="344"/>
      <c r="AN86" s="361"/>
      <c r="AO86" s="361"/>
      <c r="AP86" s="364"/>
      <c r="AQ86" s="361"/>
      <c r="AR86" s="391"/>
      <c r="AS86" s="375"/>
      <c r="AT86" s="375"/>
      <c r="AU86" s="344"/>
      <c r="AV86" s="344"/>
      <c r="AW86" s="361"/>
      <c r="AX86" s="361"/>
      <c r="AY86" s="97"/>
      <c r="AZ86" s="356"/>
      <c r="BA86" s="109"/>
      <c r="BB86" s="97"/>
      <c r="BC86" s="97"/>
      <c r="BD86" s="97"/>
      <c r="BE86" s="97"/>
      <c r="BF86" s="97"/>
      <c r="BG86" s="97"/>
      <c r="BH86" s="97"/>
      <c r="BR86" s="97"/>
      <c r="BS86" s="97"/>
      <c r="BT86" s="97"/>
      <c r="BU86" s="97"/>
      <c r="BV86" s="97"/>
      <c r="BW86" s="97"/>
      <c r="BX86" s="97"/>
    </row>
    <row r="87" spans="1:77" s="312" customFormat="1" ht="15" customHeight="1" x14ac:dyDescent="0.2">
      <c r="A87" s="386"/>
      <c r="B87" s="110"/>
      <c r="C87" s="110"/>
      <c r="D87" s="110"/>
      <c r="E87" s="110"/>
      <c r="F87" s="110"/>
      <c r="G87" s="109"/>
      <c r="H87" s="109"/>
      <c r="I87" s="109"/>
      <c r="J87" s="109"/>
      <c r="K87" s="110"/>
      <c r="L87" s="110"/>
      <c r="M87" s="109"/>
      <c r="N87" s="109"/>
      <c r="O87" s="127"/>
      <c r="P87" s="127"/>
      <c r="Q87" s="127"/>
      <c r="R87" s="110"/>
      <c r="S87" s="110"/>
      <c r="T87" s="110"/>
      <c r="U87" s="109"/>
      <c r="V87" s="109"/>
      <c r="W87" s="109"/>
      <c r="X87" s="346"/>
      <c r="Y87" s="364"/>
      <c r="Z87" s="361"/>
      <c r="AA87" s="361"/>
      <c r="AB87" s="364"/>
      <c r="AC87" s="364"/>
      <c r="AD87" s="361"/>
      <c r="AE87" s="361"/>
      <c r="AF87" s="361"/>
      <c r="AG87" s="364"/>
      <c r="AH87" s="364"/>
      <c r="AI87" s="361"/>
      <c r="AJ87" s="344"/>
      <c r="AK87" s="344"/>
      <c r="AL87" s="344"/>
      <c r="AM87" s="344"/>
      <c r="AN87" s="361"/>
      <c r="AO87" s="361"/>
      <c r="AP87" s="364"/>
      <c r="AQ87" s="361"/>
      <c r="AR87" s="391"/>
      <c r="AS87" s="375"/>
      <c r="AT87" s="375"/>
      <c r="AU87" s="344"/>
      <c r="AV87" s="344"/>
      <c r="AW87" s="361"/>
      <c r="AX87" s="361"/>
      <c r="AY87" s="97"/>
      <c r="AZ87" s="356"/>
      <c r="BA87" s="109"/>
      <c r="BB87" s="97"/>
      <c r="BC87" s="97"/>
    </row>
    <row r="88" spans="1:77" s="312" customFormat="1" ht="15" customHeight="1" x14ac:dyDescent="0.2">
      <c r="A88" s="386"/>
      <c r="B88" s="110"/>
      <c r="C88" s="110"/>
      <c r="D88" s="110"/>
      <c r="E88" s="110"/>
      <c r="F88" s="110"/>
      <c r="G88" s="109"/>
      <c r="H88" s="109"/>
      <c r="I88" s="109"/>
      <c r="J88" s="109"/>
      <c r="K88" s="110"/>
      <c r="L88" s="110"/>
      <c r="M88" s="109"/>
      <c r="N88" s="109"/>
      <c r="O88" s="127"/>
      <c r="P88" s="127"/>
      <c r="Q88" s="127"/>
      <c r="R88" s="110"/>
      <c r="S88" s="110"/>
      <c r="T88" s="110"/>
      <c r="U88" s="109"/>
      <c r="V88" s="109"/>
      <c r="W88" s="109"/>
      <c r="X88" s="346"/>
      <c r="Y88" s="364"/>
      <c r="Z88" s="361"/>
      <c r="AA88" s="361"/>
      <c r="AB88" s="364"/>
      <c r="AC88" s="364"/>
      <c r="AD88" s="361"/>
      <c r="AE88" s="361"/>
      <c r="AF88" s="361"/>
      <c r="AG88" s="364"/>
      <c r="AH88" s="364"/>
      <c r="AI88" s="361"/>
      <c r="AJ88" s="344"/>
      <c r="AK88" s="344"/>
      <c r="AL88" s="344"/>
      <c r="AM88" s="344"/>
      <c r="AN88" s="361"/>
      <c r="AO88" s="361"/>
      <c r="AP88" s="364"/>
      <c r="AQ88" s="361"/>
      <c r="AR88" s="391"/>
      <c r="AS88" s="375"/>
      <c r="AT88" s="375"/>
      <c r="AU88" s="344"/>
      <c r="AV88" s="344"/>
      <c r="AW88" s="361"/>
      <c r="AX88" s="361"/>
      <c r="AY88" s="97"/>
      <c r="AZ88" s="356"/>
      <c r="BA88" s="109"/>
      <c r="BB88" s="97"/>
      <c r="BC88" s="97"/>
    </row>
    <row r="89" spans="1:77" s="312" customFormat="1" ht="15" customHeight="1" x14ac:dyDescent="0.2">
      <c r="A89" s="386"/>
      <c r="B89" s="110"/>
      <c r="C89" s="110"/>
      <c r="D89" s="110"/>
      <c r="E89" s="110"/>
      <c r="F89" s="110"/>
      <c r="G89" s="109"/>
      <c r="H89" s="109"/>
      <c r="I89" s="109"/>
      <c r="J89" s="109"/>
      <c r="K89" s="110"/>
      <c r="L89" s="110"/>
      <c r="M89" s="109"/>
      <c r="N89" s="109"/>
      <c r="O89" s="127"/>
      <c r="P89" s="127"/>
      <c r="Q89" s="127"/>
      <c r="R89" s="110"/>
      <c r="S89" s="110"/>
      <c r="T89" s="110"/>
      <c r="U89" s="109"/>
      <c r="V89" s="109"/>
      <c r="W89" s="109"/>
      <c r="X89" s="346"/>
      <c r="Y89" s="364"/>
      <c r="Z89" s="361"/>
      <c r="AA89" s="361"/>
      <c r="AB89" s="364"/>
      <c r="AC89" s="364"/>
      <c r="AD89" s="361"/>
      <c r="AE89" s="361"/>
      <c r="AF89" s="361"/>
      <c r="AG89" s="364"/>
      <c r="AH89" s="364"/>
      <c r="AI89" s="361"/>
      <c r="AJ89" s="344"/>
      <c r="AK89" s="344"/>
      <c r="AL89" s="344"/>
      <c r="AM89" s="344"/>
      <c r="AN89" s="361"/>
      <c r="AO89" s="361"/>
      <c r="AP89" s="364"/>
      <c r="AQ89" s="361"/>
      <c r="AR89" s="391"/>
      <c r="AS89" s="375"/>
      <c r="AT89" s="375"/>
      <c r="AU89" s="344"/>
      <c r="AV89" s="344"/>
      <c r="AW89" s="361"/>
      <c r="AX89" s="361"/>
      <c r="AY89" s="97"/>
      <c r="AZ89" s="356"/>
      <c r="BA89" s="109"/>
      <c r="BB89" s="97"/>
      <c r="BC89" s="97"/>
    </row>
    <row r="90" spans="1:77" s="312" customFormat="1" ht="15" customHeight="1" x14ac:dyDescent="0.2">
      <c r="A90" s="386"/>
      <c r="B90" s="110"/>
      <c r="C90" s="110"/>
      <c r="D90" s="110"/>
      <c r="E90" s="110"/>
      <c r="F90" s="110"/>
      <c r="G90" s="109"/>
      <c r="H90" s="109"/>
      <c r="I90" s="109"/>
      <c r="J90" s="109"/>
      <c r="K90" s="110"/>
      <c r="L90" s="110"/>
      <c r="M90" s="109"/>
      <c r="N90" s="109"/>
      <c r="O90" s="127"/>
      <c r="P90" s="127"/>
      <c r="Q90" s="127"/>
      <c r="R90" s="110"/>
      <c r="S90" s="110"/>
      <c r="T90" s="110"/>
      <c r="U90" s="109"/>
      <c r="V90" s="109"/>
      <c r="W90" s="109"/>
      <c r="X90" s="346"/>
      <c r="Y90" s="364"/>
      <c r="Z90" s="361"/>
      <c r="AA90" s="361"/>
      <c r="AB90" s="364"/>
      <c r="AC90" s="364"/>
      <c r="AD90" s="361"/>
      <c r="AE90" s="361"/>
      <c r="AF90" s="361"/>
      <c r="AG90" s="364"/>
      <c r="AH90" s="364"/>
      <c r="AI90" s="361"/>
      <c r="AJ90" s="344"/>
      <c r="AK90" s="344"/>
      <c r="AL90" s="344"/>
      <c r="AM90" s="344"/>
      <c r="AN90" s="361"/>
      <c r="AO90" s="361"/>
      <c r="AP90" s="364"/>
      <c r="AQ90" s="361"/>
      <c r="AR90" s="391"/>
      <c r="AS90" s="375"/>
      <c r="AT90" s="375"/>
      <c r="AU90" s="344"/>
      <c r="AV90" s="344"/>
      <c r="AW90" s="361"/>
      <c r="AX90" s="361"/>
      <c r="AY90" s="97"/>
      <c r="AZ90" s="356"/>
      <c r="BA90" s="109"/>
      <c r="BB90" s="97"/>
      <c r="BC90" s="97"/>
    </row>
    <row r="91" spans="1:77" s="312" customFormat="1" ht="15" customHeight="1" x14ac:dyDescent="0.2">
      <c r="A91" s="386"/>
      <c r="B91" s="110"/>
      <c r="C91" s="110"/>
      <c r="D91" s="110"/>
      <c r="E91" s="110"/>
      <c r="F91" s="110"/>
      <c r="G91" s="109"/>
      <c r="H91" s="109"/>
      <c r="I91" s="109"/>
      <c r="J91" s="109"/>
      <c r="K91" s="110"/>
      <c r="L91" s="110"/>
      <c r="M91" s="109"/>
      <c r="N91" s="109"/>
      <c r="O91" s="127"/>
      <c r="P91" s="127"/>
      <c r="Q91" s="127"/>
      <c r="R91" s="110"/>
      <c r="S91" s="110"/>
      <c r="T91" s="110"/>
      <c r="U91" s="109"/>
      <c r="V91" s="109"/>
      <c r="W91" s="109"/>
      <c r="X91" s="346"/>
      <c r="Y91" s="364"/>
      <c r="Z91" s="361"/>
      <c r="AA91" s="361"/>
      <c r="AB91" s="364"/>
      <c r="AC91" s="364"/>
      <c r="AD91" s="361"/>
      <c r="AE91" s="361"/>
      <c r="AF91" s="361"/>
      <c r="AG91" s="364"/>
      <c r="AH91" s="364"/>
      <c r="AI91" s="361"/>
      <c r="AJ91" s="344"/>
      <c r="AK91" s="344"/>
      <c r="AL91" s="344"/>
      <c r="AM91" s="344"/>
      <c r="AN91" s="361"/>
      <c r="AO91" s="361"/>
      <c r="AP91" s="364"/>
      <c r="AQ91" s="361"/>
      <c r="AR91" s="391"/>
      <c r="AS91" s="375"/>
      <c r="AT91" s="375"/>
      <c r="AU91" s="344"/>
      <c r="AV91" s="344"/>
      <c r="AW91" s="361"/>
      <c r="AX91" s="361"/>
      <c r="AY91" s="97"/>
      <c r="AZ91" s="356"/>
      <c r="BA91" s="109"/>
      <c r="BB91" s="97"/>
      <c r="BC91" s="97"/>
    </row>
    <row r="92" spans="1:77" s="312" customFormat="1" ht="15" customHeight="1" x14ac:dyDescent="0.2">
      <c r="A92" s="386"/>
      <c r="B92" s="110"/>
      <c r="C92" s="110"/>
      <c r="D92" s="110"/>
      <c r="E92" s="110"/>
      <c r="F92" s="110"/>
      <c r="G92" s="109"/>
      <c r="H92" s="109"/>
      <c r="I92" s="109"/>
      <c r="J92" s="109"/>
      <c r="K92" s="110"/>
      <c r="L92" s="110"/>
      <c r="M92" s="109"/>
      <c r="N92" s="109"/>
      <c r="O92" s="127"/>
      <c r="P92" s="127"/>
      <c r="Q92" s="127"/>
      <c r="R92" s="110"/>
      <c r="S92" s="110"/>
      <c r="T92" s="110"/>
      <c r="U92" s="109"/>
      <c r="V92" s="109"/>
      <c r="W92" s="109"/>
      <c r="X92" s="346"/>
      <c r="Y92" s="364"/>
      <c r="Z92" s="361"/>
      <c r="AA92" s="361"/>
      <c r="AB92" s="364"/>
      <c r="AC92" s="364"/>
      <c r="AD92" s="361"/>
      <c r="AE92" s="361"/>
      <c r="AF92" s="361"/>
      <c r="AG92" s="364"/>
      <c r="AH92" s="364"/>
      <c r="AI92" s="361"/>
      <c r="AJ92" s="344"/>
      <c r="AK92" s="344"/>
      <c r="AL92" s="344"/>
      <c r="AM92" s="344"/>
      <c r="AN92" s="361"/>
      <c r="AO92" s="361"/>
      <c r="AP92" s="364"/>
      <c r="AQ92" s="361"/>
      <c r="AR92" s="391"/>
      <c r="AS92" s="375"/>
      <c r="AT92" s="375"/>
      <c r="AU92" s="344"/>
      <c r="AV92" s="344"/>
      <c r="AW92" s="361"/>
      <c r="AX92" s="361"/>
      <c r="AY92" s="97"/>
      <c r="AZ92" s="356"/>
      <c r="BA92" s="109"/>
      <c r="BB92" s="97"/>
      <c r="BC92" s="97"/>
    </row>
    <row r="93" spans="1:77" s="312" customFormat="1" ht="15" customHeight="1" x14ac:dyDescent="0.2">
      <c r="A93" s="386"/>
      <c r="B93" s="110"/>
      <c r="C93" s="110"/>
      <c r="D93" s="110"/>
      <c r="E93" s="110"/>
      <c r="F93" s="110"/>
      <c r="G93" s="109"/>
      <c r="H93" s="109"/>
      <c r="I93" s="109"/>
      <c r="J93" s="109"/>
      <c r="K93" s="110"/>
      <c r="L93" s="110"/>
      <c r="M93" s="109"/>
      <c r="N93" s="109"/>
      <c r="O93" s="127"/>
      <c r="P93" s="127"/>
      <c r="Q93" s="127"/>
      <c r="R93" s="110"/>
      <c r="S93" s="110"/>
      <c r="T93" s="110"/>
      <c r="U93" s="109"/>
      <c r="V93" s="109"/>
      <c r="W93" s="109"/>
      <c r="X93" s="346"/>
      <c r="Y93" s="364"/>
      <c r="Z93" s="361"/>
      <c r="AA93" s="361"/>
      <c r="AB93" s="364"/>
      <c r="AC93" s="364"/>
      <c r="AD93" s="361"/>
      <c r="AE93" s="361"/>
      <c r="AF93" s="361"/>
      <c r="AG93" s="364"/>
      <c r="AH93" s="364"/>
      <c r="AI93" s="361"/>
      <c r="AJ93" s="344"/>
      <c r="AK93" s="344"/>
      <c r="AL93" s="344"/>
      <c r="AM93" s="344"/>
      <c r="AN93" s="361"/>
      <c r="AO93" s="361"/>
      <c r="AP93" s="364"/>
      <c r="AQ93" s="361"/>
      <c r="AR93" s="391"/>
      <c r="AS93" s="375"/>
      <c r="AT93" s="375"/>
      <c r="AU93" s="344"/>
      <c r="AV93" s="344"/>
      <c r="AW93" s="361"/>
      <c r="AX93" s="361"/>
      <c r="AY93" s="97"/>
      <c r="AZ93" s="356"/>
      <c r="BA93" s="109"/>
      <c r="BB93" s="97"/>
      <c r="BC93" s="97"/>
    </row>
    <row r="94" spans="1:77" s="312" customFormat="1" ht="15" customHeight="1" x14ac:dyDescent="0.2">
      <c r="A94" s="386"/>
      <c r="B94" s="110"/>
      <c r="C94" s="110"/>
      <c r="D94" s="110"/>
      <c r="E94" s="110"/>
      <c r="F94" s="110"/>
      <c r="G94" s="109"/>
      <c r="H94" s="109"/>
      <c r="I94" s="109"/>
      <c r="J94" s="109"/>
      <c r="K94" s="110"/>
      <c r="L94" s="110"/>
      <c r="M94" s="109"/>
      <c r="N94" s="109"/>
      <c r="O94" s="127"/>
      <c r="P94" s="127"/>
      <c r="Q94" s="127"/>
      <c r="R94" s="110"/>
      <c r="S94" s="110"/>
      <c r="T94" s="110"/>
      <c r="U94" s="109"/>
      <c r="V94" s="109"/>
      <c r="W94" s="109"/>
      <c r="X94" s="346"/>
      <c r="Y94" s="364"/>
      <c r="Z94" s="361"/>
      <c r="AA94" s="361"/>
      <c r="AB94" s="364"/>
      <c r="AC94" s="364"/>
      <c r="AD94" s="361"/>
      <c r="AE94" s="361"/>
      <c r="AF94" s="361"/>
      <c r="AG94" s="364"/>
      <c r="AH94" s="364"/>
      <c r="AI94" s="361"/>
      <c r="AJ94" s="344"/>
      <c r="AK94" s="344"/>
      <c r="AL94" s="344"/>
      <c r="AM94" s="344"/>
      <c r="AN94" s="361"/>
      <c r="AO94" s="361"/>
      <c r="AP94" s="364"/>
      <c r="AQ94" s="361"/>
      <c r="AR94" s="391"/>
      <c r="AS94" s="375"/>
      <c r="AT94" s="375"/>
      <c r="AU94" s="344"/>
      <c r="AV94" s="344"/>
      <c r="AW94" s="361"/>
      <c r="AX94" s="361"/>
      <c r="AY94" s="97"/>
      <c r="AZ94" s="356"/>
      <c r="BA94" s="109"/>
      <c r="BB94" s="97"/>
      <c r="BC94" s="97"/>
    </row>
    <row r="95" spans="1:77" s="312" customFormat="1" ht="15" customHeight="1" x14ac:dyDescent="0.2">
      <c r="A95" s="386"/>
      <c r="B95" s="110"/>
      <c r="C95" s="110"/>
      <c r="D95" s="110"/>
      <c r="E95" s="110"/>
      <c r="F95" s="110"/>
      <c r="G95" s="109"/>
      <c r="H95" s="109"/>
      <c r="I95" s="109"/>
      <c r="J95" s="109"/>
      <c r="K95" s="110"/>
      <c r="L95" s="110"/>
      <c r="M95" s="109"/>
      <c r="N95" s="109"/>
      <c r="O95" s="127"/>
      <c r="P95" s="127"/>
      <c r="Q95" s="127"/>
      <c r="R95" s="110"/>
      <c r="S95" s="110"/>
      <c r="T95" s="110"/>
      <c r="U95" s="109"/>
      <c r="V95" s="109"/>
      <c r="W95" s="109"/>
      <c r="X95" s="346"/>
      <c r="Y95" s="364"/>
      <c r="Z95" s="361"/>
      <c r="AA95" s="361"/>
      <c r="AB95" s="364"/>
      <c r="AC95" s="364"/>
      <c r="AD95" s="361"/>
      <c r="AE95" s="361"/>
      <c r="AF95" s="361"/>
      <c r="AG95" s="364"/>
      <c r="AH95" s="364"/>
      <c r="AI95" s="361"/>
      <c r="AJ95" s="344"/>
      <c r="AK95" s="344"/>
      <c r="AL95" s="344"/>
      <c r="AM95" s="344"/>
      <c r="AN95" s="361"/>
      <c r="AO95" s="361"/>
      <c r="AP95" s="364"/>
      <c r="AQ95" s="361"/>
      <c r="AR95" s="391"/>
      <c r="AS95" s="375"/>
      <c r="AT95" s="375"/>
      <c r="AU95" s="344"/>
      <c r="AV95" s="344"/>
      <c r="AW95" s="361"/>
      <c r="AX95" s="361"/>
      <c r="AY95" s="97"/>
      <c r="AZ95" s="356"/>
      <c r="BA95" s="109"/>
      <c r="BB95" s="97"/>
      <c r="BC95" s="97"/>
    </row>
    <row r="96" spans="1:77" s="312" customFormat="1" ht="15" customHeight="1" x14ac:dyDescent="0.2">
      <c r="A96" s="386"/>
      <c r="B96" s="110"/>
      <c r="C96" s="110"/>
      <c r="D96" s="110"/>
      <c r="E96" s="110"/>
      <c r="F96" s="110"/>
      <c r="G96" s="109"/>
      <c r="H96" s="109"/>
      <c r="I96" s="109"/>
      <c r="J96" s="109"/>
      <c r="K96" s="110"/>
      <c r="L96" s="110"/>
      <c r="M96" s="109"/>
      <c r="N96" s="109"/>
      <c r="O96" s="127"/>
      <c r="P96" s="127"/>
      <c r="Q96" s="127"/>
      <c r="R96" s="110"/>
      <c r="S96" s="110"/>
      <c r="T96" s="110"/>
      <c r="U96" s="109"/>
      <c r="V96" s="109"/>
      <c r="W96" s="109"/>
      <c r="X96" s="346"/>
      <c r="Y96" s="364"/>
      <c r="Z96" s="361"/>
      <c r="AA96" s="361"/>
      <c r="AB96" s="364"/>
      <c r="AC96" s="364"/>
      <c r="AD96" s="361"/>
      <c r="AE96" s="361"/>
      <c r="AF96" s="361"/>
      <c r="AG96" s="364"/>
      <c r="AH96" s="364"/>
      <c r="AI96" s="361"/>
      <c r="AJ96" s="344"/>
      <c r="AK96" s="344"/>
      <c r="AL96" s="344"/>
      <c r="AM96" s="344"/>
      <c r="AN96" s="361"/>
      <c r="AO96" s="361"/>
      <c r="AP96" s="364"/>
      <c r="AQ96" s="361"/>
      <c r="AR96" s="391"/>
      <c r="AS96" s="375"/>
      <c r="AT96" s="375"/>
      <c r="AU96" s="344"/>
      <c r="AV96" s="344"/>
      <c r="AW96" s="361"/>
      <c r="AX96" s="361"/>
      <c r="AY96" s="97"/>
      <c r="AZ96" s="356"/>
      <c r="BA96" s="109"/>
      <c r="BB96" s="97"/>
      <c r="BC96" s="97"/>
    </row>
    <row r="97" spans="1:55" s="312" customFormat="1" ht="15" customHeight="1" x14ac:dyDescent="0.2">
      <c r="A97" s="386"/>
      <c r="B97" s="110"/>
      <c r="C97" s="110"/>
      <c r="D97" s="110"/>
      <c r="E97" s="110"/>
      <c r="F97" s="110"/>
      <c r="G97" s="109"/>
      <c r="H97" s="109"/>
      <c r="I97" s="109"/>
      <c r="J97" s="109"/>
      <c r="K97" s="110"/>
      <c r="L97" s="110"/>
      <c r="M97" s="109"/>
      <c r="N97" s="109"/>
      <c r="O97" s="127"/>
      <c r="P97" s="127"/>
      <c r="Q97" s="127"/>
      <c r="R97" s="110"/>
      <c r="S97" s="110"/>
      <c r="T97" s="110"/>
      <c r="U97" s="109"/>
      <c r="V97" s="109"/>
      <c r="W97" s="109"/>
      <c r="X97" s="346"/>
      <c r="Y97" s="364"/>
      <c r="Z97" s="361"/>
      <c r="AA97" s="361"/>
      <c r="AB97" s="364"/>
      <c r="AC97" s="364"/>
      <c r="AD97" s="361"/>
      <c r="AE97" s="361"/>
      <c r="AF97" s="361"/>
      <c r="AG97" s="364"/>
      <c r="AH97" s="364"/>
      <c r="AI97" s="361"/>
      <c r="AJ97" s="344"/>
      <c r="AK97" s="344"/>
      <c r="AL97" s="344"/>
      <c r="AM97" s="344"/>
      <c r="AN97" s="361"/>
      <c r="AO97" s="361"/>
      <c r="AP97" s="364"/>
      <c r="AQ97" s="361"/>
      <c r="AR97" s="391"/>
      <c r="AS97" s="375"/>
      <c r="AT97" s="375"/>
      <c r="AU97" s="344"/>
      <c r="AV97" s="344"/>
      <c r="AW97" s="361"/>
      <c r="AX97" s="361"/>
      <c r="AY97" s="97"/>
      <c r="AZ97" s="356"/>
      <c r="BA97" s="109"/>
      <c r="BB97" s="97"/>
      <c r="BC97" s="97"/>
    </row>
    <row r="98" spans="1:55" s="312" customFormat="1" ht="15" customHeight="1" x14ac:dyDescent="0.2">
      <c r="A98" s="386"/>
      <c r="B98" s="110"/>
      <c r="C98" s="110"/>
      <c r="D98" s="110"/>
      <c r="E98" s="110"/>
      <c r="F98" s="110"/>
      <c r="G98" s="109"/>
      <c r="H98" s="109"/>
      <c r="I98" s="109"/>
      <c r="J98" s="109"/>
      <c r="K98" s="110"/>
      <c r="L98" s="110"/>
      <c r="M98" s="109"/>
      <c r="N98" s="109"/>
      <c r="O98" s="127"/>
      <c r="P98" s="127"/>
      <c r="Q98" s="127"/>
      <c r="R98" s="110"/>
      <c r="S98" s="110"/>
      <c r="T98" s="110"/>
      <c r="U98" s="109"/>
      <c r="V98" s="109"/>
      <c r="W98" s="109"/>
      <c r="X98" s="346"/>
      <c r="Y98" s="364"/>
      <c r="Z98" s="361"/>
      <c r="AA98" s="361"/>
      <c r="AB98" s="364"/>
      <c r="AC98" s="364"/>
      <c r="AD98" s="361"/>
      <c r="AE98" s="361"/>
      <c r="AF98" s="361"/>
      <c r="AG98" s="364"/>
      <c r="AH98" s="364"/>
      <c r="AI98" s="361"/>
      <c r="AJ98" s="344"/>
      <c r="AK98" s="344"/>
      <c r="AL98" s="344"/>
      <c r="AM98" s="344"/>
      <c r="AN98" s="361"/>
      <c r="AO98" s="361"/>
      <c r="AP98" s="364"/>
      <c r="AQ98" s="361"/>
      <c r="AR98" s="391"/>
      <c r="AS98" s="375"/>
      <c r="AT98" s="375"/>
      <c r="AU98" s="344"/>
      <c r="AV98" s="344"/>
      <c r="AW98" s="361"/>
      <c r="AX98" s="361"/>
      <c r="AY98" s="97"/>
      <c r="AZ98" s="356"/>
      <c r="BA98" s="109"/>
      <c r="BB98" s="97"/>
      <c r="BC98" s="97"/>
    </row>
    <row r="99" spans="1:55" s="312" customFormat="1" ht="15" customHeight="1" x14ac:dyDescent="0.2">
      <c r="A99" s="386"/>
      <c r="B99" s="110"/>
      <c r="C99" s="110"/>
      <c r="D99" s="110"/>
      <c r="E99" s="110"/>
      <c r="F99" s="110"/>
      <c r="G99" s="109"/>
      <c r="H99" s="109"/>
      <c r="I99" s="109"/>
      <c r="J99" s="109"/>
      <c r="K99" s="110"/>
      <c r="L99" s="110"/>
      <c r="M99" s="109"/>
      <c r="N99" s="109"/>
      <c r="O99" s="127"/>
      <c r="P99" s="127"/>
      <c r="Q99" s="127"/>
      <c r="R99" s="110"/>
      <c r="S99" s="110"/>
      <c r="T99" s="110"/>
      <c r="U99" s="109"/>
      <c r="V99" s="109"/>
      <c r="W99" s="109"/>
      <c r="X99" s="346"/>
      <c r="Y99" s="364"/>
      <c r="Z99" s="361"/>
      <c r="AA99" s="361"/>
      <c r="AB99" s="364"/>
      <c r="AC99" s="364"/>
      <c r="AD99" s="361"/>
      <c r="AE99" s="361"/>
      <c r="AF99" s="361"/>
      <c r="AG99" s="364"/>
      <c r="AH99" s="364"/>
      <c r="AI99" s="361"/>
      <c r="AJ99" s="344"/>
      <c r="AK99" s="344"/>
      <c r="AL99" s="344"/>
      <c r="AM99" s="344"/>
      <c r="AN99" s="361"/>
      <c r="AO99" s="361"/>
      <c r="AP99" s="364"/>
      <c r="AQ99" s="361"/>
      <c r="AR99" s="391"/>
      <c r="AS99" s="375"/>
      <c r="AT99" s="375"/>
      <c r="AU99" s="344"/>
      <c r="AV99" s="344"/>
      <c r="AW99" s="361"/>
      <c r="AX99" s="361"/>
      <c r="AY99" s="97"/>
      <c r="AZ99" s="356"/>
      <c r="BA99" s="109"/>
      <c r="BB99" s="97"/>
      <c r="BC99" s="97"/>
    </row>
    <row r="100" spans="1:55" s="312" customFormat="1" ht="15" customHeight="1" x14ac:dyDescent="0.2">
      <c r="A100" s="386"/>
      <c r="B100" s="110"/>
      <c r="C100" s="110"/>
      <c r="D100" s="110"/>
      <c r="E100" s="110"/>
      <c r="F100" s="110"/>
      <c r="G100" s="109"/>
      <c r="H100" s="109"/>
      <c r="I100" s="109"/>
      <c r="J100" s="109"/>
      <c r="K100" s="110"/>
      <c r="L100" s="110"/>
      <c r="M100" s="109"/>
      <c r="N100" s="109"/>
      <c r="O100" s="127"/>
      <c r="P100" s="127"/>
      <c r="Q100" s="127"/>
      <c r="R100" s="110"/>
      <c r="S100" s="110"/>
      <c r="T100" s="110"/>
      <c r="U100" s="109"/>
      <c r="V100" s="109"/>
      <c r="W100" s="109"/>
      <c r="X100" s="346"/>
      <c r="Y100" s="364"/>
      <c r="Z100" s="361"/>
      <c r="AA100" s="361"/>
      <c r="AB100" s="364"/>
      <c r="AC100" s="364"/>
      <c r="AD100" s="361"/>
      <c r="AE100" s="361"/>
      <c r="AF100" s="361"/>
      <c r="AG100" s="364"/>
      <c r="AH100" s="364"/>
      <c r="AI100" s="361"/>
      <c r="AJ100" s="344"/>
      <c r="AK100" s="344"/>
      <c r="AL100" s="344"/>
      <c r="AM100" s="344"/>
      <c r="AN100" s="361"/>
      <c r="AO100" s="361"/>
      <c r="AP100" s="364"/>
      <c r="AQ100" s="361"/>
      <c r="AR100" s="391"/>
      <c r="AS100" s="375"/>
      <c r="AT100" s="375"/>
      <c r="AU100" s="344"/>
      <c r="AV100" s="344"/>
      <c r="AW100" s="361"/>
      <c r="AX100" s="361"/>
      <c r="AY100" s="97"/>
      <c r="AZ100" s="356"/>
      <c r="BA100" s="109"/>
      <c r="BB100" s="97"/>
      <c r="BC100" s="97"/>
    </row>
    <row r="101" spans="1:55" s="312" customFormat="1" ht="15" customHeight="1" x14ac:dyDescent="0.2">
      <c r="A101" s="386"/>
      <c r="B101" s="110"/>
      <c r="C101" s="110"/>
      <c r="D101" s="110"/>
      <c r="E101" s="110"/>
      <c r="F101" s="110"/>
      <c r="G101" s="109"/>
      <c r="H101" s="109"/>
      <c r="I101" s="109"/>
      <c r="J101" s="109"/>
      <c r="K101" s="110"/>
      <c r="L101" s="110"/>
      <c r="M101" s="109"/>
      <c r="N101" s="109"/>
      <c r="O101" s="127"/>
      <c r="P101" s="127"/>
      <c r="Q101" s="127"/>
      <c r="R101" s="110"/>
      <c r="S101" s="110"/>
      <c r="T101" s="110"/>
      <c r="U101" s="109"/>
      <c r="V101" s="109"/>
      <c r="W101" s="109"/>
      <c r="X101" s="346"/>
      <c r="Y101" s="364"/>
      <c r="Z101" s="361"/>
      <c r="AA101" s="361"/>
      <c r="AB101" s="364"/>
      <c r="AC101" s="364"/>
      <c r="AD101" s="361"/>
      <c r="AE101" s="361"/>
      <c r="AF101" s="361"/>
      <c r="AG101" s="364"/>
      <c r="AH101" s="364"/>
      <c r="AI101" s="361"/>
      <c r="AJ101" s="344"/>
      <c r="AK101" s="344"/>
      <c r="AL101" s="344"/>
      <c r="AM101" s="344"/>
      <c r="AN101" s="361"/>
      <c r="AO101" s="361"/>
      <c r="AP101" s="364"/>
      <c r="AQ101" s="361"/>
      <c r="AR101" s="391"/>
      <c r="AS101" s="375"/>
      <c r="AT101" s="375"/>
      <c r="AU101" s="344"/>
      <c r="AV101" s="344"/>
      <c r="AW101" s="361"/>
      <c r="AX101" s="361"/>
      <c r="AY101" s="97"/>
      <c r="AZ101" s="356"/>
      <c r="BA101" s="109"/>
      <c r="BB101" s="97"/>
      <c r="BC101" s="97"/>
    </row>
    <row r="102" spans="1:55" s="312" customFormat="1" ht="15" customHeight="1" x14ac:dyDescent="0.2">
      <c r="A102" s="386"/>
      <c r="B102" s="110"/>
      <c r="C102" s="110"/>
      <c r="D102" s="110"/>
      <c r="E102" s="110"/>
      <c r="F102" s="110"/>
      <c r="G102" s="109"/>
      <c r="H102" s="109"/>
      <c r="I102" s="109"/>
      <c r="J102" s="109"/>
      <c r="K102" s="110"/>
      <c r="L102" s="110"/>
      <c r="M102" s="109"/>
      <c r="N102" s="109"/>
      <c r="O102" s="127"/>
      <c r="P102" s="127"/>
      <c r="Q102" s="127"/>
      <c r="R102" s="110"/>
      <c r="S102" s="110"/>
      <c r="T102" s="110"/>
      <c r="U102" s="109"/>
      <c r="V102" s="109"/>
      <c r="W102" s="109"/>
      <c r="X102" s="346"/>
      <c r="Y102" s="364"/>
      <c r="Z102" s="361"/>
      <c r="AA102" s="361"/>
      <c r="AB102" s="364"/>
      <c r="AC102" s="364"/>
      <c r="AD102" s="361"/>
      <c r="AE102" s="361"/>
      <c r="AF102" s="361"/>
      <c r="AG102" s="364"/>
      <c r="AH102" s="364"/>
      <c r="AI102" s="361"/>
      <c r="AJ102" s="344"/>
      <c r="AK102" s="344"/>
      <c r="AL102" s="344"/>
      <c r="AM102" s="344"/>
      <c r="AN102" s="361"/>
      <c r="AO102" s="361"/>
      <c r="AP102" s="364"/>
      <c r="AQ102" s="361"/>
      <c r="AR102" s="391"/>
      <c r="AS102" s="375"/>
      <c r="AT102" s="375"/>
      <c r="AU102" s="344"/>
      <c r="AV102" s="344"/>
      <c r="AW102" s="361"/>
      <c r="AX102" s="361"/>
      <c r="AY102" s="97"/>
      <c r="AZ102" s="356"/>
      <c r="BA102" s="109"/>
      <c r="BB102" s="97"/>
      <c r="BC102" s="97"/>
    </row>
    <row r="103" spans="1:55" s="312" customFormat="1" ht="15" customHeight="1" x14ac:dyDescent="0.2">
      <c r="A103" s="386"/>
      <c r="B103" s="110"/>
      <c r="C103" s="110"/>
      <c r="D103" s="110"/>
      <c r="E103" s="110"/>
      <c r="F103" s="110"/>
      <c r="G103" s="109"/>
      <c r="H103" s="109"/>
      <c r="I103" s="109"/>
      <c r="J103" s="109"/>
      <c r="K103" s="110"/>
      <c r="L103" s="110"/>
      <c r="M103" s="109"/>
      <c r="N103" s="109"/>
      <c r="O103" s="127"/>
      <c r="P103" s="127"/>
      <c r="Q103" s="127"/>
      <c r="R103" s="110"/>
      <c r="S103" s="110"/>
      <c r="T103" s="110"/>
      <c r="U103" s="109"/>
      <c r="V103" s="109"/>
      <c r="W103" s="109"/>
      <c r="X103" s="346"/>
      <c r="Y103" s="364"/>
      <c r="Z103" s="361"/>
      <c r="AA103" s="361"/>
      <c r="AB103" s="364"/>
      <c r="AC103" s="364"/>
      <c r="AD103" s="361"/>
      <c r="AE103" s="361"/>
      <c r="AF103" s="361"/>
      <c r="AG103" s="364"/>
      <c r="AH103" s="364"/>
      <c r="AI103" s="361"/>
      <c r="AJ103" s="344"/>
      <c r="AK103" s="344"/>
      <c r="AL103" s="344"/>
      <c r="AM103" s="344"/>
      <c r="AN103" s="361"/>
      <c r="AO103" s="361"/>
      <c r="AP103" s="364"/>
      <c r="AQ103" s="361"/>
      <c r="AR103" s="391"/>
      <c r="AS103" s="375"/>
      <c r="AT103" s="375"/>
      <c r="AU103" s="344"/>
      <c r="AV103" s="344"/>
      <c r="AW103" s="361"/>
      <c r="AX103" s="361"/>
      <c r="AY103" s="97"/>
      <c r="AZ103" s="356"/>
      <c r="BA103" s="109"/>
      <c r="BB103" s="97"/>
      <c r="BC103" s="97"/>
    </row>
    <row r="104" spans="1:55" s="312" customFormat="1" ht="15" customHeight="1" x14ac:dyDescent="0.2">
      <c r="A104" s="386"/>
      <c r="B104" s="110"/>
      <c r="C104" s="110"/>
      <c r="D104" s="110"/>
      <c r="E104" s="110"/>
      <c r="F104" s="110"/>
      <c r="G104" s="109"/>
      <c r="H104" s="109"/>
      <c r="I104" s="109"/>
      <c r="J104" s="109"/>
      <c r="K104" s="110"/>
      <c r="L104" s="110"/>
      <c r="M104" s="109"/>
      <c r="N104" s="109"/>
      <c r="O104" s="127"/>
      <c r="P104" s="127"/>
      <c r="Q104" s="127"/>
      <c r="R104" s="110"/>
      <c r="S104" s="110"/>
      <c r="T104" s="110"/>
      <c r="U104" s="109"/>
      <c r="V104" s="109"/>
      <c r="W104" s="109"/>
      <c r="X104" s="346"/>
      <c r="Y104" s="364"/>
      <c r="Z104" s="361"/>
      <c r="AA104" s="361"/>
      <c r="AB104" s="364"/>
      <c r="AC104" s="364"/>
      <c r="AD104" s="361"/>
      <c r="AE104" s="361"/>
      <c r="AF104" s="361"/>
      <c r="AG104" s="364"/>
      <c r="AH104" s="364"/>
      <c r="AI104" s="361"/>
      <c r="AJ104" s="344"/>
      <c r="AK104" s="344"/>
      <c r="AL104" s="344"/>
      <c r="AM104" s="344"/>
      <c r="AN104" s="361"/>
      <c r="AO104" s="361"/>
      <c r="AP104" s="364"/>
      <c r="AQ104" s="361"/>
      <c r="AR104" s="391"/>
      <c r="AS104" s="375"/>
      <c r="AT104" s="375"/>
      <c r="AU104" s="344"/>
      <c r="AV104" s="344"/>
      <c r="AW104" s="361"/>
      <c r="AX104" s="361"/>
      <c r="AY104" s="97"/>
      <c r="AZ104" s="356"/>
      <c r="BA104" s="109"/>
      <c r="BB104" s="97"/>
      <c r="BC104" s="97"/>
    </row>
    <row r="105" spans="1:55" s="312" customFormat="1" ht="15" customHeight="1" x14ac:dyDescent="0.2">
      <c r="A105" s="386"/>
      <c r="B105" s="110"/>
      <c r="C105" s="110"/>
      <c r="D105" s="110"/>
      <c r="E105" s="110"/>
      <c r="F105" s="110"/>
      <c r="G105" s="109"/>
      <c r="H105" s="109"/>
      <c r="I105" s="109"/>
      <c r="J105" s="109"/>
      <c r="K105" s="110"/>
      <c r="L105" s="110"/>
      <c r="M105" s="109"/>
      <c r="N105" s="109"/>
      <c r="O105" s="127"/>
      <c r="P105" s="127"/>
      <c r="Q105" s="127"/>
      <c r="R105" s="110"/>
      <c r="S105" s="110"/>
      <c r="T105" s="110"/>
      <c r="U105" s="109"/>
      <c r="V105" s="109"/>
      <c r="W105" s="109"/>
      <c r="X105" s="346"/>
      <c r="Y105" s="364"/>
      <c r="Z105" s="361"/>
      <c r="AA105" s="361"/>
      <c r="AB105" s="364"/>
      <c r="AC105" s="364"/>
      <c r="AD105" s="361"/>
      <c r="AE105" s="361"/>
      <c r="AF105" s="361"/>
      <c r="AG105" s="364"/>
      <c r="AH105" s="364"/>
      <c r="AI105" s="361"/>
      <c r="AJ105" s="344"/>
      <c r="AK105" s="344"/>
      <c r="AL105" s="344"/>
      <c r="AM105" s="344"/>
      <c r="AN105" s="361"/>
      <c r="AO105" s="361"/>
      <c r="AP105" s="364"/>
      <c r="AQ105" s="361"/>
      <c r="AR105" s="391"/>
      <c r="AS105" s="375"/>
      <c r="AT105" s="375"/>
      <c r="AU105" s="344"/>
      <c r="AV105" s="344"/>
      <c r="AW105" s="361"/>
      <c r="AX105" s="361"/>
      <c r="AY105" s="97"/>
      <c r="AZ105" s="356"/>
      <c r="BA105" s="109"/>
      <c r="BB105" s="97"/>
      <c r="BC105" s="97"/>
    </row>
    <row r="106" spans="1:55" s="312" customFormat="1" ht="15" customHeight="1" x14ac:dyDescent="0.2">
      <c r="A106" s="386"/>
      <c r="B106" s="110"/>
      <c r="C106" s="110"/>
      <c r="D106" s="110"/>
      <c r="E106" s="110"/>
      <c r="F106" s="110"/>
      <c r="G106" s="109"/>
      <c r="H106" s="109"/>
      <c r="I106" s="109"/>
      <c r="J106" s="109"/>
      <c r="K106" s="110"/>
      <c r="L106" s="110"/>
      <c r="M106" s="109"/>
      <c r="N106" s="109"/>
      <c r="O106" s="127"/>
      <c r="P106" s="127"/>
      <c r="Q106" s="127"/>
      <c r="R106" s="110"/>
      <c r="S106" s="110"/>
      <c r="T106" s="110"/>
      <c r="U106" s="109"/>
      <c r="V106" s="109"/>
      <c r="W106" s="109"/>
      <c r="X106" s="346"/>
      <c r="Y106" s="364"/>
      <c r="Z106" s="361"/>
      <c r="AA106" s="361"/>
      <c r="AB106" s="364"/>
      <c r="AC106" s="364"/>
      <c r="AD106" s="361"/>
      <c r="AE106" s="361"/>
      <c r="AF106" s="361"/>
      <c r="AG106" s="364"/>
      <c r="AH106" s="364"/>
      <c r="AI106" s="361"/>
      <c r="AJ106" s="344"/>
      <c r="AK106" s="344"/>
      <c r="AL106" s="344"/>
      <c r="AM106" s="344"/>
      <c r="AN106" s="361"/>
      <c r="AO106" s="361"/>
      <c r="AP106" s="364"/>
      <c r="AQ106" s="361"/>
      <c r="AR106" s="391"/>
      <c r="AS106" s="375"/>
      <c r="AT106" s="375"/>
      <c r="AU106" s="344"/>
      <c r="AV106" s="344"/>
      <c r="AW106" s="361"/>
      <c r="AX106" s="361"/>
      <c r="AY106" s="97"/>
      <c r="AZ106" s="356"/>
      <c r="BA106" s="109"/>
      <c r="BB106" s="97"/>
      <c r="BC106" s="97"/>
    </row>
    <row r="107" spans="1:55" s="312" customFormat="1" ht="15" customHeight="1" x14ac:dyDescent="0.2">
      <c r="A107" s="386"/>
      <c r="B107" s="110"/>
      <c r="C107" s="110"/>
      <c r="D107" s="110"/>
      <c r="E107" s="110"/>
      <c r="F107" s="110"/>
      <c r="G107" s="109"/>
      <c r="H107" s="109"/>
      <c r="I107" s="109"/>
      <c r="J107" s="109"/>
      <c r="K107" s="110"/>
      <c r="L107" s="110"/>
      <c r="M107" s="109"/>
      <c r="N107" s="109"/>
      <c r="O107" s="127"/>
      <c r="P107" s="127"/>
      <c r="Q107" s="127"/>
      <c r="R107" s="110"/>
      <c r="S107" s="110"/>
      <c r="T107" s="110"/>
      <c r="U107" s="109"/>
      <c r="V107" s="109"/>
      <c r="W107" s="109"/>
      <c r="X107" s="346"/>
      <c r="Y107" s="364"/>
      <c r="Z107" s="361"/>
      <c r="AA107" s="361"/>
      <c r="AB107" s="364"/>
      <c r="AC107" s="364"/>
      <c r="AD107" s="361"/>
      <c r="AE107" s="361"/>
      <c r="AF107" s="361"/>
      <c r="AG107" s="364"/>
      <c r="AH107" s="364"/>
      <c r="AI107" s="361"/>
      <c r="AJ107" s="344"/>
      <c r="AK107" s="344"/>
      <c r="AL107" s="344"/>
      <c r="AM107" s="344"/>
      <c r="AN107" s="361"/>
      <c r="AO107" s="361"/>
      <c r="AP107" s="364"/>
      <c r="AQ107" s="361"/>
      <c r="AR107" s="391"/>
      <c r="AS107" s="375"/>
      <c r="AT107" s="375"/>
      <c r="AU107" s="344"/>
      <c r="AV107" s="344"/>
      <c r="AW107" s="361"/>
      <c r="AX107" s="361"/>
      <c r="AY107" s="97"/>
      <c r="AZ107" s="356"/>
      <c r="BA107" s="109"/>
      <c r="BB107" s="97"/>
      <c r="BC107" s="97"/>
    </row>
    <row r="108" spans="1:55" s="312" customFormat="1" ht="15" customHeight="1" x14ac:dyDescent="0.2">
      <c r="A108" s="386"/>
      <c r="B108" s="110"/>
      <c r="C108" s="110"/>
      <c r="D108" s="110"/>
      <c r="E108" s="110"/>
      <c r="F108" s="110"/>
      <c r="G108" s="109"/>
      <c r="H108" s="109"/>
      <c r="I108" s="109"/>
      <c r="J108" s="109"/>
      <c r="K108" s="110"/>
      <c r="L108" s="110"/>
      <c r="M108" s="109"/>
      <c r="N108" s="109"/>
      <c r="O108" s="127"/>
      <c r="P108" s="127"/>
      <c r="Q108" s="127"/>
      <c r="R108" s="110"/>
      <c r="S108" s="110"/>
      <c r="T108" s="110"/>
      <c r="U108" s="109"/>
      <c r="V108" s="109"/>
      <c r="W108" s="109"/>
      <c r="X108" s="346"/>
      <c r="Y108" s="364"/>
      <c r="Z108" s="361"/>
      <c r="AA108" s="361"/>
      <c r="AB108" s="364"/>
      <c r="AC108" s="364"/>
      <c r="AD108" s="361"/>
      <c r="AE108" s="361"/>
      <c r="AF108" s="361"/>
      <c r="AG108" s="364"/>
      <c r="AH108" s="364"/>
      <c r="AI108" s="361"/>
      <c r="AJ108" s="344"/>
      <c r="AK108" s="344"/>
      <c r="AL108" s="344"/>
      <c r="AM108" s="344"/>
      <c r="AN108" s="361"/>
      <c r="AO108" s="361"/>
      <c r="AP108" s="364"/>
      <c r="AQ108" s="361"/>
      <c r="AR108" s="391"/>
      <c r="AS108" s="375"/>
      <c r="AT108" s="375"/>
      <c r="AU108" s="344"/>
      <c r="AV108" s="344"/>
      <c r="AW108" s="361"/>
      <c r="AX108" s="361"/>
      <c r="AY108" s="97"/>
      <c r="AZ108" s="356"/>
      <c r="BA108" s="109"/>
      <c r="BB108" s="97"/>
      <c r="BC108" s="97"/>
    </row>
    <row r="109" spans="1:55" s="312" customFormat="1" ht="15" customHeight="1" x14ac:dyDescent="0.2">
      <c r="A109" s="386"/>
      <c r="B109" s="110"/>
      <c r="C109" s="110"/>
      <c r="D109" s="110"/>
      <c r="E109" s="110"/>
      <c r="F109" s="110"/>
      <c r="G109" s="109"/>
      <c r="H109" s="109"/>
      <c r="I109" s="109"/>
      <c r="J109" s="109"/>
      <c r="K109" s="110"/>
      <c r="L109" s="110"/>
      <c r="M109" s="109"/>
      <c r="N109" s="109"/>
      <c r="O109" s="127"/>
      <c r="P109" s="127"/>
      <c r="Q109" s="127"/>
      <c r="R109" s="110"/>
      <c r="S109" s="110"/>
      <c r="T109" s="110"/>
      <c r="U109" s="109"/>
      <c r="V109" s="109"/>
      <c r="W109" s="109"/>
      <c r="X109" s="346"/>
      <c r="Y109" s="364"/>
      <c r="Z109" s="361"/>
      <c r="AA109" s="361"/>
      <c r="AB109" s="364"/>
      <c r="AC109" s="364"/>
      <c r="AD109" s="361"/>
      <c r="AE109" s="361"/>
      <c r="AF109" s="361"/>
      <c r="AG109" s="364"/>
      <c r="AH109" s="364"/>
      <c r="AI109" s="361"/>
      <c r="AJ109" s="344"/>
      <c r="AK109" s="344"/>
      <c r="AL109" s="344"/>
      <c r="AM109" s="344"/>
      <c r="AN109" s="361"/>
      <c r="AO109" s="361"/>
      <c r="AP109" s="364"/>
      <c r="AQ109" s="361"/>
      <c r="AR109" s="391"/>
      <c r="AS109" s="375"/>
      <c r="AT109" s="375"/>
      <c r="AU109" s="344"/>
      <c r="AV109" s="344"/>
      <c r="AW109" s="361"/>
      <c r="AX109" s="361"/>
      <c r="AY109" s="97"/>
      <c r="AZ109" s="356"/>
      <c r="BA109" s="109"/>
      <c r="BB109" s="97"/>
      <c r="BC109" s="97"/>
    </row>
    <row r="110" spans="1:55" s="312" customFormat="1" ht="15" customHeight="1" x14ac:dyDescent="0.2">
      <c r="A110" s="386"/>
      <c r="B110" s="110"/>
      <c r="C110" s="110"/>
      <c r="D110" s="110"/>
      <c r="E110" s="110"/>
      <c r="F110" s="110"/>
      <c r="G110" s="109"/>
      <c r="H110" s="109"/>
      <c r="I110" s="109"/>
      <c r="J110" s="109"/>
      <c r="K110" s="110"/>
      <c r="L110" s="110"/>
      <c r="M110" s="109"/>
      <c r="N110" s="109"/>
      <c r="O110" s="127"/>
      <c r="P110" s="127"/>
      <c r="Q110" s="127"/>
      <c r="R110" s="110"/>
      <c r="S110" s="110"/>
      <c r="T110" s="110"/>
      <c r="U110" s="109"/>
      <c r="V110" s="109"/>
      <c r="W110" s="109"/>
      <c r="X110" s="346"/>
      <c r="Y110" s="364"/>
      <c r="Z110" s="361"/>
      <c r="AA110" s="361"/>
      <c r="AB110" s="364"/>
      <c r="AC110" s="364"/>
      <c r="AD110" s="361"/>
      <c r="AE110" s="361"/>
      <c r="AF110" s="361"/>
      <c r="AG110" s="364"/>
      <c r="AH110" s="364"/>
      <c r="AI110" s="361"/>
      <c r="AJ110" s="344"/>
      <c r="AK110" s="344"/>
      <c r="AL110" s="344"/>
      <c r="AM110" s="344"/>
      <c r="AN110" s="361"/>
      <c r="AO110" s="361"/>
      <c r="AP110" s="364"/>
      <c r="AQ110" s="361"/>
      <c r="AR110" s="391"/>
      <c r="AS110" s="375"/>
      <c r="AT110" s="375"/>
      <c r="AU110" s="344"/>
      <c r="AV110" s="344"/>
      <c r="AW110" s="361"/>
      <c r="AX110" s="361"/>
      <c r="AY110" s="97"/>
      <c r="AZ110" s="356"/>
      <c r="BA110" s="109"/>
      <c r="BB110" s="97"/>
      <c r="BC110" s="97"/>
    </row>
    <row r="111" spans="1:55" s="312" customFormat="1" ht="15" customHeight="1" x14ac:dyDescent="0.2">
      <c r="A111" s="386"/>
      <c r="B111" s="110"/>
      <c r="C111" s="110"/>
      <c r="D111" s="110"/>
      <c r="E111" s="110"/>
      <c r="F111" s="110"/>
      <c r="G111" s="109"/>
      <c r="H111" s="109"/>
      <c r="I111" s="109"/>
      <c r="J111" s="109"/>
      <c r="K111" s="110"/>
      <c r="L111" s="110"/>
      <c r="M111" s="109"/>
      <c r="N111" s="109"/>
      <c r="O111" s="127"/>
      <c r="P111" s="127"/>
      <c r="Q111" s="127"/>
      <c r="R111" s="110"/>
      <c r="S111" s="110"/>
      <c r="T111" s="110"/>
      <c r="U111" s="109"/>
      <c r="V111" s="109"/>
      <c r="W111" s="109"/>
      <c r="X111" s="346"/>
      <c r="Y111" s="364"/>
      <c r="Z111" s="361"/>
      <c r="AA111" s="361"/>
      <c r="AB111" s="364"/>
      <c r="AC111" s="364"/>
      <c r="AD111" s="361"/>
      <c r="AE111" s="361"/>
      <c r="AF111" s="361"/>
      <c r="AG111" s="364"/>
      <c r="AH111" s="364"/>
      <c r="AI111" s="361"/>
      <c r="AJ111" s="344"/>
      <c r="AK111" s="344"/>
      <c r="AL111" s="344"/>
      <c r="AM111" s="344"/>
      <c r="AN111" s="361"/>
      <c r="AO111" s="361"/>
      <c r="AP111" s="364"/>
      <c r="AQ111" s="361"/>
      <c r="AR111" s="391"/>
      <c r="AS111" s="375"/>
      <c r="AT111" s="375"/>
      <c r="AU111" s="344"/>
      <c r="AV111" s="344"/>
      <c r="AW111" s="361"/>
      <c r="AX111" s="361"/>
      <c r="AY111" s="97"/>
      <c r="AZ111" s="356"/>
      <c r="BA111" s="109"/>
      <c r="BB111" s="97"/>
      <c r="BC111" s="97"/>
    </row>
    <row r="112" spans="1:55" s="312" customFormat="1" ht="15" customHeight="1" x14ac:dyDescent="0.2">
      <c r="A112" s="386"/>
      <c r="B112" s="110"/>
      <c r="C112" s="110"/>
      <c r="D112" s="110"/>
      <c r="E112" s="110"/>
      <c r="F112" s="110"/>
      <c r="G112" s="109"/>
      <c r="H112" s="109"/>
      <c r="I112" s="109"/>
      <c r="J112" s="109"/>
      <c r="K112" s="110"/>
      <c r="L112" s="110"/>
      <c r="M112" s="109"/>
      <c r="N112" s="109"/>
      <c r="O112" s="127"/>
      <c r="P112" s="127"/>
      <c r="Q112" s="127"/>
      <c r="R112" s="110"/>
      <c r="S112" s="110"/>
      <c r="T112" s="110"/>
      <c r="U112" s="109"/>
      <c r="V112" s="109"/>
      <c r="W112" s="109"/>
      <c r="X112" s="346"/>
      <c r="Y112" s="364"/>
      <c r="Z112" s="361"/>
      <c r="AA112" s="361"/>
      <c r="AB112" s="364"/>
      <c r="AC112" s="364"/>
      <c r="AD112" s="361"/>
      <c r="AE112" s="361"/>
      <c r="AF112" s="361"/>
      <c r="AG112" s="364"/>
      <c r="AH112" s="364"/>
      <c r="AI112" s="361"/>
      <c r="AJ112" s="344"/>
      <c r="AK112" s="344"/>
      <c r="AL112" s="344"/>
      <c r="AM112" s="344"/>
      <c r="AN112" s="361"/>
      <c r="AO112" s="361"/>
      <c r="AP112" s="364"/>
      <c r="AQ112" s="361"/>
      <c r="AR112" s="391"/>
      <c r="AS112" s="375"/>
      <c r="AT112" s="375"/>
      <c r="AU112" s="344"/>
      <c r="AV112" s="344"/>
      <c r="AW112" s="361"/>
      <c r="AX112" s="361"/>
      <c r="AY112" s="97"/>
      <c r="AZ112" s="356"/>
      <c r="BA112" s="109"/>
      <c r="BB112" s="97"/>
      <c r="BC112" s="97"/>
    </row>
    <row r="113" spans="1:77" s="312" customFormat="1" ht="15" customHeight="1" x14ac:dyDescent="0.2">
      <c r="A113" s="386"/>
      <c r="B113" s="110"/>
      <c r="C113" s="110"/>
      <c r="D113" s="110"/>
      <c r="E113" s="110"/>
      <c r="F113" s="110"/>
      <c r="G113" s="109"/>
      <c r="H113" s="109"/>
      <c r="I113" s="109"/>
      <c r="J113" s="109"/>
      <c r="K113" s="110"/>
      <c r="L113" s="110"/>
      <c r="M113" s="109"/>
      <c r="N113" s="109"/>
      <c r="O113" s="127"/>
      <c r="P113" s="127"/>
      <c r="Q113" s="127"/>
      <c r="R113" s="110"/>
      <c r="S113" s="110"/>
      <c r="T113" s="110"/>
      <c r="U113" s="109"/>
      <c r="V113" s="109"/>
      <c r="W113" s="109"/>
      <c r="X113" s="346"/>
      <c r="Y113" s="364"/>
      <c r="Z113" s="361"/>
      <c r="AA113" s="361"/>
      <c r="AB113" s="364"/>
      <c r="AC113" s="364"/>
      <c r="AD113" s="361"/>
      <c r="AE113" s="361"/>
      <c r="AF113" s="361"/>
      <c r="AG113" s="364"/>
      <c r="AH113" s="364"/>
      <c r="AI113" s="361"/>
      <c r="AJ113" s="344"/>
      <c r="AK113" s="344"/>
      <c r="AL113" s="344"/>
      <c r="AM113" s="344"/>
      <c r="AN113" s="361"/>
      <c r="AO113" s="361"/>
      <c r="AP113" s="364"/>
      <c r="AQ113" s="361"/>
      <c r="AR113" s="391"/>
      <c r="AS113" s="375"/>
      <c r="AT113" s="375"/>
      <c r="AU113" s="344"/>
      <c r="AV113" s="344"/>
      <c r="AW113" s="361"/>
      <c r="AX113" s="361"/>
      <c r="AY113" s="97"/>
      <c r="AZ113" s="356"/>
      <c r="BA113" s="109"/>
      <c r="BB113" s="97"/>
      <c r="BC113" s="97"/>
    </row>
    <row r="114" spans="1:77" s="312" customFormat="1" ht="15" customHeight="1" x14ac:dyDescent="0.2">
      <c r="A114" s="386"/>
      <c r="B114" s="110"/>
      <c r="C114" s="110"/>
      <c r="D114" s="110"/>
      <c r="E114" s="110"/>
      <c r="F114" s="110"/>
      <c r="G114" s="109"/>
      <c r="H114" s="109"/>
      <c r="I114" s="109"/>
      <c r="J114" s="109"/>
      <c r="K114" s="110"/>
      <c r="L114" s="110"/>
      <c r="M114" s="109"/>
      <c r="N114" s="109"/>
      <c r="O114" s="127"/>
      <c r="P114" s="127"/>
      <c r="Q114" s="127"/>
      <c r="R114" s="110"/>
      <c r="S114" s="110"/>
      <c r="T114" s="110"/>
      <c r="U114" s="109"/>
      <c r="V114" s="109"/>
      <c r="W114" s="109"/>
      <c r="X114" s="346"/>
      <c r="Y114" s="364"/>
      <c r="Z114" s="361"/>
      <c r="AA114" s="361"/>
      <c r="AB114" s="364"/>
      <c r="AC114" s="364"/>
      <c r="AD114" s="361"/>
      <c r="AE114" s="361"/>
      <c r="AF114" s="361"/>
      <c r="AG114" s="364"/>
      <c r="AH114" s="364"/>
      <c r="AI114" s="361"/>
      <c r="AJ114" s="344"/>
      <c r="AK114" s="344"/>
      <c r="AL114" s="344"/>
      <c r="AM114" s="344"/>
      <c r="AN114" s="361"/>
      <c r="AO114" s="361"/>
      <c r="AP114" s="364"/>
      <c r="AQ114" s="361"/>
      <c r="AR114" s="391"/>
      <c r="AS114" s="375"/>
      <c r="AT114" s="375"/>
      <c r="AU114" s="344"/>
      <c r="AV114" s="344"/>
      <c r="AW114" s="361"/>
      <c r="AX114" s="361"/>
      <c r="AY114" s="97"/>
      <c r="AZ114" s="356"/>
      <c r="BA114" s="109"/>
      <c r="BB114" s="97"/>
      <c r="BC114" s="97"/>
    </row>
    <row r="115" spans="1:77" s="312" customFormat="1" ht="15" customHeight="1" x14ac:dyDescent="0.2">
      <c r="A115" s="386"/>
      <c r="B115" s="110"/>
      <c r="C115" s="110"/>
      <c r="D115" s="110"/>
      <c r="E115" s="110"/>
      <c r="F115" s="110"/>
      <c r="G115" s="109"/>
      <c r="H115" s="109"/>
      <c r="I115" s="109"/>
      <c r="J115" s="109"/>
      <c r="K115" s="110"/>
      <c r="L115" s="110"/>
      <c r="M115" s="109"/>
      <c r="N115" s="109"/>
      <c r="O115" s="127"/>
      <c r="P115" s="127"/>
      <c r="Q115" s="127"/>
      <c r="R115" s="110"/>
      <c r="S115" s="110"/>
      <c r="T115" s="110"/>
      <c r="U115" s="109"/>
      <c r="V115" s="109"/>
      <c r="W115" s="109"/>
      <c r="X115" s="346"/>
      <c r="Y115" s="364"/>
      <c r="Z115" s="361"/>
      <c r="AA115" s="361"/>
      <c r="AB115" s="364"/>
      <c r="AC115" s="364"/>
      <c r="AD115" s="361"/>
      <c r="AE115" s="361"/>
      <c r="AF115" s="361"/>
      <c r="AG115" s="364"/>
      <c r="AH115" s="364"/>
      <c r="AI115" s="361"/>
      <c r="AJ115" s="344"/>
      <c r="AK115" s="344"/>
      <c r="AL115" s="344"/>
      <c r="AM115" s="344"/>
      <c r="AN115" s="361"/>
      <c r="AO115" s="361"/>
      <c r="AP115" s="364"/>
      <c r="AQ115" s="361"/>
      <c r="AR115" s="391"/>
      <c r="AS115" s="375"/>
      <c r="AT115" s="375"/>
      <c r="AU115" s="344"/>
      <c r="AV115" s="344"/>
      <c r="AW115" s="361"/>
      <c r="AX115" s="361"/>
      <c r="AY115" s="97"/>
      <c r="AZ115" s="356"/>
      <c r="BA115" s="109"/>
      <c r="BB115" s="97"/>
      <c r="BC115" s="97"/>
    </row>
    <row r="116" spans="1:77" s="312" customFormat="1" ht="15" customHeight="1" x14ac:dyDescent="0.2">
      <c r="A116" s="386"/>
      <c r="B116" s="110"/>
      <c r="C116" s="110"/>
      <c r="D116" s="110"/>
      <c r="E116" s="110"/>
      <c r="F116" s="110"/>
      <c r="G116" s="109"/>
      <c r="H116" s="109"/>
      <c r="I116" s="109"/>
      <c r="J116" s="109"/>
      <c r="K116" s="110"/>
      <c r="L116" s="110"/>
      <c r="M116" s="109"/>
      <c r="N116" s="109"/>
      <c r="O116" s="127"/>
      <c r="P116" s="127"/>
      <c r="Q116" s="127"/>
      <c r="R116" s="110"/>
      <c r="S116" s="110"/>
      <c r="T116" s="110"/>
      <c r="U116" s="109"/>
      <c r="V116" s="109"/>
      <c r="W116" s="109"/>
      <c r="X116" s="346"/>
      <c r="Y116" s="364"/>
      <c r="Z116" s="361"/>
      <c r="AA116" s="361"/>
      <c r="AB116" s="364"/>
      <c r="AC116" s="364"/>
      <c r="AD116" s="361"/>
      <c r="AE116" s="361"/>
      <c r="AF116" s="361"/>
      <c r="AG116" s="364"/>
      <c r="AH116" s="364"/>
      <c r="AI116" s="361"/>
      <c r="AJ116" s="344"/>
      <c r="AK116" s="344"/>
      <c r="AL116" s="344"/>
      <c r="AM116" s="344"/>
      <c r="AN116" s="361"/>
      <c r="AO116" s="361"/>
      <c r="AP116" s="364"/>
      <c r="AQ116" s="361"/>
      <c r="AR116" s="391"/>
      <c r="AS116" s="375"/>
      <c r="AT116" s="375"/>
      <c r="AU116" s="344"/>
      <c r="AV116" s="344"/>
      <c r="AW116" s="361"/>
      <c r="AX116" s="361"/>
      <c r="AY116" s="97"/>
      <c r="AZ116" s="356"/>
      <c r="BA116" s="109"/>
      <c r="BB116" s="97"/>
      <c r="BC116" s="97"/>
    </row>
    <row r="117" spans="1:77" s="312" customFormat="1" ht="15" customHeight="1" x14ac:dyDescent="0.2">
      <c r="A117" s="386"/>
      <c r="B117" s="110"/>
      <c r="C117" s="110"/>
      <c r="D117" s="110"/>
      <c r="E117" s="110"/>
      <c r="F117" s="110"/>
      <c r="G117" s="109"/>
      <c r="H117" s="109"/>
      <c r="I117" s="109"/>
      <c r="J117" s="109"/>
      <c r="K117" s="110"/>
      <c r="L117" s="110"/>
      <c r="M117" s="109"/>
      <c r="N117" s="109"/>
      <c r="O117" s="127"/>
      <c r="P117" s="127"/>
      <c r="Q117" s="127"/>
      <c r="R117" s="110"/>
      <c r="S117" s="110"/>
      <c r="T117" s="110"/>
      <c r="U117" s="109"/>
      <c r="V117" s="109"/>
      <c r="W117" s="109"/>
      <c r="X117" s="346"/>
      <c r="Y117" s="364"/>
      <c r="Z117" s="361"/>
      <c r="AA117" s="361"/>
      <c r="AB117" s="364"/>
      <c r="AC117" s="364"/>
      <c r="AD117" s="361"/>
      <c r="AE117" s="361"/>
      <c r="AF117" s="361"/>
      <c r="AG117" s="364"/>
      <c r="AH117" s="364"/>
      <c r="AI117" s="361"/>
      <c r="AJ117" s="344"/>
      <c r="AK117" s="344"/>
      <c r="AL117" s="344"/>
      <c r="AM117" s="344"/>
      <c r="AN117" s="361"/>
      <c r="AO117" s="361"/>
      <c r="AP117" s="364"/>
      <c r="AQ117" s="361"/>
      <c r="AR117" s="391"/>
      <c r="AS117" s="375"/>
      <c r="AT117" s="375"/>
      <c r="AU117" s="344"/>
      <c r="AV117" s="344"/>
      <c r="AW117" s="361"/>
      <c r="AX117" s="361"/>
      <c r="AY117" s="97"/>
      <c r="AZ117" s="356"/>
      <c r="BA117" s="97"/>
      <c r="BB117" s="97"/>
      <c r="BC117" s="97"/>
    </row>
    <row r="118" spans="1:77" s="312" customFormat="1" ht="15" customHeight="1" x14ac:dyDescent="0.2">
      <c r="A118" s="97"/>
      <c r="B118" s="110"/>
      <c r="C118" s="110"/>
      <c r="D118" s="110"/>
      <c r="E118" s="110"/>
      <c r="F118" s="110"/>
      <c r="G118" s="127"/>
      <c r="H118" s="109"/>
      <c r="I118" s="109"/>
      <c r="J118" s="109"/>
      <c r="K118" s="110"/>
      <c r="L118" s="110"/>
      <c r="M118" s="109"/>
      <c r="N118" s="109"/>
      <c r="O118" s="127"/>
      <c r="P118" s="127"/>
      <c r="Q118" s="127"/>
      <c r="R118" s="352"/>
      <c r="S118" s="352"/>
      <c r="T118" s="352"/>
      <c r="U118" s="109"/>
      <c r="V118" s="109"/>
      <c r="W118" s="109"/>
      <c r="X118" s="347"/>
      <c r="Y118" s="364"/>
      <c r="Z118" s="361"/>
      <c r="AA118" s="344"/>
      <c r="AB118" s="375"/>
      <c r="AC118" s="375"/>
      <c r="AD118" s="361"/>
      <c r="AE118" s="361"/>
      <c r="AF118" s="361"/>
      <c r="AG118" s="364"/>
      <c r="AH118" s="364"/>
      <c r="AI118" s="361"/>
      <c r="AJ118" s="344"/>
      <c r="AK118" s="344"/>
      <c r="AL118" s="344"/>
      <c r="AM118" s="344"/>
      <c r="AN118" s="361"/>
      <c r="AO118" s="361"/>
      <c r="AP118" s="364"/>
      <c r="AQ118" s="361"/>
      <c r="AR118" s="391"/>
      <c r="AS118" s="375"/>
      <c r="AT118" s="375"/>
      <c r="AU118" s="344"/>
      <c r="AV118" s="344"/>
      <c r="AW118" s="361"/>
      <c r="AX118" s="361"/>
      <c r="AY118" s="97"/>
      <c r="AZ118" s="356"/>
      <c r="BA118" s="97"/>
      <c r="BB118" s="97"/>
      <c r="BC118" s="97"/>
    </row>
    <row r="119" spans="1:77" s="312" customFormat="1" ht="15" customHeight="1" x14ac:dyDescent="0.2">
      <c r="A119" s="97"/>
      <c r="B119" s="109"/>
      <c r="C119" s="109"/>
      <c r="D119" s="109"/>
      <c r="E119" s="109"/>
      <c r="F119" s="109"/>
      <c r="G119" s="109"/>
      <c r="H119" s="110"/>
      <c r="I119" s="109"/>
      <c r="J119" s="109"/>
      <c r="K119" s="110"/>
      <c r="L119" s="110"/>
      <c r="M119" s="353"/>
      <c r="N119" s="353"/>
      <c r="O119" s="353"/>
      <c r="P119" s="353"/>
      <c r="Q119" s="353"/>
      <c r="R119" s="110"/>
      <c r="S119" s="110"/>
      <c r="T119" s="110"/>
      <c r="U119" s="109"/>
      <c r="V119" s="127"/>
      <c r="W119" s="109"/>
      <c r="X119" s="347"/>
      <c r="Y119" s="361"/>
      <c r="Z119" s="361"/>
      <c r="AA119" s="361"/>
      <c r="AB119" s="364"/>
      <c r="AC119" s="364"/>
      <c r="AD119" s="364"/>
      <c r="AE119" s="361"/>
      <c r="AF119" s="361"/>
      <c r="AG119" s="364"/>
      <c r="AH119" s="364"/>
      <c r="AI119" s="377"/>
      <c r="AJ119" s="377"/>
      <c r="AK119" s="377"/>
      <c r="AL119" s="344"/>
      <c r="AM119" s="344"/>
      <c r="AN119" s="344"/>
      <c r="AO119" s="361"/>
      <c r="AP119" s="344"/>
      <c r="AQ119" s="377"/>
      <c r="AR119" s="391"/>
      <c r="AS119" s="392"/>
      <c r="AT119" s="392"/>
      <c r="AU119" s="344"/>
      <c r="AV119" s="344"/>
      <c r="AW119" s="344"/>
      <c r="AX119" s="361"/>
      <c r="AY119" s="97"/>
      <c r="AZ119" s="356"/>
      <c r="BA119" s="97"/>
      <c r="BB119" s="97"/>
      <c r="BC119" s="97"/>
    </row>
    <row r="120" spans="1:77" s="312" customFormat="1" ht="15" customHeight="1" x14ac:dyDescent="0.2">
      <c r="A120" s="388"/>
      <c r="B120" s="348"/>
      <c r="C120" s="348"/>
      <c r="D120" s="348"/>
      <c r="E120" s="348"/>
      <c r="F120" s="348"/>
      <c r="G120" s="389"/>
      <c r="H120" s="349"/>
      <c r="I120" s="349"/>
      <c r="J120" s="349"/>
      <c r="K120" s="348"/>
      <c r="L120" s="348"/>
      <c r="M120" s="349"/>
      <c r="N120" s="349"/>
      <c r="O120" s="349"/>
      <c r="P120" s="349"/>
      <c r="Q120" s="349"/>
      <c r="R120" s="354"/>
      <c r="S120" s="354"/>
      <c r="T120" s="354"/>
      <c r="U120" s="349"/>
      <c r="V120" s="349"/>
      <c r="W120" s="349"/>
      <c r="X120" s="350"/>
      <c r="Y120" s="379"/>
      <c r="Z120" s="380"/>
      <c r="AA120" s="381"/>
      <c r="AB120" s="382"/>
      <c r="AC120" s="382"/>
      <c r="AD120" s="380"/>
      <c r="AE120" s="380"/>
      <c r="AF120" s="380"/>
      <c r="AG120" s="379"/>
      <c r="AH120" s="379"/>
      <c r="AI120" s="380"/>
      <c r="AJ120" s="380"/>
      <c r="AK120" s="380"/>
      <c r="AL120" s="393"/>
      <c r="AM120" s="393"/>
      <c r="AN120" s="380"/>
      <c r="AO120" s="380"/>
      <c r="AP120" s="379"/>
      <c r="AQ120" s="380"/>
      <c r="AR120" s="394"/>
      <c r="AS120" s="382"/>
      <c r="AT120" s="382"/>
      <c r="AU120" s="393"/>
      <c r="AV120" s="393"/>
      <c r="AW120" s="380"/>
      <c r="AX120" s="380"/>
      <c r="AY120" s="97"/>
      <c r="AZ120" s="356"/>
      <c r="BA120" s="97"/>
      <c r="BB120" s="97"/>
      <c r="BC120" s="97"/>
    </row>
    <row r="121" spans="1:77" s="312" customFormat="1" ht="15" customHeight="1" x14ac:dyDescent="0.2">
      <c r="A121" s="85"/>
      <c r="B121" s="881"/>
      <c r="C121" s="881"/>
      <c r="D121" s="881"/>
      <c r="E121" s="881"/>
      <c r="F121" s="881"/>
      <c r="G121" s="881"/>
      <c r="H121" s="881"/>
      <c r="I121" s="881"/>
      <c r="J121" s="881"/>
      <c r="K121" s="136"/>
      <c r="L121" s="136"/>
      <c r="M121" s="136"/>
      <c r="N121" s="136"/>
      <c r="O121" s="136"/>
      <c r="P121" s="136"/>
      <c r="Q121" s="136"/>
      <c r="R121" s="136"/>
      <c r="S121" s="452"/>
      <c r="T121" s="452"/>
      <c r="U121" s="452"/>
      <c r="V121" s="136"/>
      <c r="W121" s="136"/>
      <c r="X121" s="351"/>
      <c r="Y121" s="383"/>
      <c r="Z121" s="383"/>
      <c r="AA121" s="383"/>
      <c r="AB121" s="383"/>
      <c r="AC121" s="383"/>
      <c r="AD121" s="383"/>
      <c r="AE121" s="383"/>
      <c r="AF121" s="383"/>
      <c r="AG121" s="383"/>
      <c r="AH121" s="383"/>
      <c r="AI121" s="383"/>
      <c r="AJ121" s="383"/>
      <c r="AK121" s="383"/>
      <c r="AL121" s="383"/>
      <c r="AM121" s="383"/>
      <c r="AN121" s="383"/>
      <c r="AO121" s="383"/>
      <c r="AP121" s="383"/>
      <c r="AQ121" s="383"/>
      <c r="AR121" s="383"/>
      <c r="AS121" s="383"/>
      <c r="AT121" s="383"/>
      <c r="AU121" s="383"/>
      <c r="AV121" s="383"/>
      <c r="AW121" s="383"/>
      <c r="AX121" s="383"/>
      <c r="AY121" s="97"/>
      <c r="AZ121" s="356"/>
      <c r="BA121" s="97"/>
      <c r="BB121" s="97"/>
      <c r="BC121" s="97"/>
    </row>
    <row r="122" spans="1:77" s="312" customFormat="1" ht="15" customHeight="1" x14ac:dyDescent="0.2">
      <c r="A122" s="97"/>
      <c r="B122" s="866"/>
      <c r="C122" s="866"/>
      <c r="D122" s="866"/>
      <c r="E122" s="866"/>
      <c r="F122" s="866"/>
      <c r="G122" s="866"/>
      <c r="H122" s="866"/>
      <c r="I122" s="866"/>
      <c r="J122" s="866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347"/>
      <c r="Y122" s="384"/>
      <c r="Z122" s="384"/>
      <c r="AA122" s="384"/>
      <c r="AB122" s="384"/>
      <c r="AC122" s="384"/>
      <c r="AD122" s="384"/>
      <c r="AE122" s="384"/>
      <c r="AF122" s="384"/>
      <c r="AG122" s="384"/>
      <c r="AH122" s="384"/>
      <c r="AI122" s="384"/>
      <c r="AJ122" s="384"/>
      <c r="AK122" s="384"/>
      <c r="AL122" s="384"/>
      <c r="AM122" s="384"/>
      <c r="AN122" s="384"/>
      <c r="AO122" s="384"/>
      <c r="AP122" s="384"/>
      <c r="AQ122" s="384"/>
      <c r="AR122" s="384"/>
      <c r="AS122" s="384"/>
      <c r="AT122" s="384"/>
      <c r="AU122" s="384"/>
      <c r="AV122" s="384"/>
      <c r="AW122" s="384"/>
      <c r="AX122" s="384"/>
      <c r="AY122" s="97"/>
      <c r="AZ122" s="356"/>
      <c r="BA122" s="97"/>
      <c r="BB122" s="97"/>
      <c r="BC122" s="97"/>
    </row>
    <row r="123" spans="1:77" s="312" customFormat="1" ht="3" customHeight="1" x14ac:dyDescent="0.2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574"/>
      <c r="M123" s="97"/>
      <c r="N123" s="97"/>
      <c r="O123" s="97"/>
      <c r="P123" s="97"/>
      <c r="Q123" s="97"/>
      <c r="R123" s="97"/>
      <c r="S123" s="451"/>
      <c r="T123" s="451"/>
      <c r="U123" s="451"/>
      <c r="V123" s="97"/>
      <c r="W123" s="97"/>
      <c r="X123" s="347"/>
      <c r="Y123" s="347"/>
      <c r="Z123" s="347"/>
      <c r="AA123" s="347"/>
      <c r="AB123" s="347"/>
      <c r="AC123" s="347"/>
      <c r="AD123" s="347"/>
      <c r="AE123" s="347"/>
      <c r="AF123" s="347"/>
      <c r="AG123" s="347"/>
      <c r="AH123" s="347"/>
      <c r="AI123" s="347"/>
      <c r="AJ123" s="347"/>
      <c r="AK123" s="347"/>
      <c r="AL123" s="347"/>
      <c r="AM123" s="347"/>
      <c r="AN123" s="347"/>
      <c r="AO123" s="347"/>
      <c r="AP123" s="347"/>
      <c r="AQ123" s="347"/>
      <c r="AR123" s="347"/>
      <c r="AS123" s="347"/>
      <c r="AT123" s="347"/>
      <c r="AU123" s="347"/>
      <c r="AV123" s="347"/>
      <c r="AW123" s="347"/>
      <c r="AX123" s="347"/>
      <c r="AY123" s="390"/>
      <c r="AZ123" s="386"/>
      <c r="BA123" s="97"/>
    </row>
    <row r="124" spans="1:77" ht="15" customHeight="1" x14ac:dyDescent="0.2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574"/>
      <c r="M124" s="97"/>
      <c r="N124" s="97"/>
      <c r="O124" s="97"/>
      <c r="P124" s="97"/>
      <c r="Q124" s="97"/>
      <c r="R124" s="97"/>
      <c r="S124" s="451"/>
      <c r="T124" s="451"/>
      <c r="U124" s="451"/>
      <c r="V124" s="97"/>
      <c r="W124" s="97"/>
      <c r="AY124" s="390"/>
      <c r="AZ124" s="386"/>
      <c r="BA124" s="97"/>
      <c r="BB124" s="312"/>
      <c r="BC124" s="312"/>
      <c r="BD124" s="312"/>
      <c r="BE124" s="312"/>
      <c r="BF124" s="312"/>
      <c r="BG124" s="312"/>
      <c r="BH124" s="312"/>
      <c r="BI124" s="312"/>
      <c r="BJ124" s="312"/>
      <c r="BK124" s="312"/>
      <c r="BL124" s="312"/>
      <c r="BM124" s="312"/>
      <c r="BN124" s="312"/>
      <c r="BO124" s="312"/>
      <c r="BP124" s="312"/>
      <c r="BQ124" s="312"/>
      <c r="BR124" s="312"/>
      <c r="BS124" s="312"/>
      <c r="BT124" s="312"/>
      <c r="BU124" s="312"/>
      <c r="BV124" s="312"/>
      <c r="BW124" s="312"/>
      <c r="BX124" s="312"/>
      <c r="BY124" s="312"/>
    </row>
    <row r="125" spans="1:77" ht="15" customHeight="1" x14ac:dyDescent="0.2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574"/>
      <c r="M125" s="97"/>
      <c r="N125" s="97"/>
      <c r="O125" s="97"/>
      <c r="P125" s="97"/>
      <c r="Q125" s="97"/>
      <c r="R125" s="97"/>
      <c r="S125" s="451"/>
      <c r="T125" s="451"/>
      <c r="U125" s="451"/>
      <c r="V125" s="97"/>
      <c r="W125" s="97"/>
      <c r="AY125" s="390"/>
      <c r="AZ125" s="386"/>
      <c r="BA125" s="97"/>
      <c r="BB125" s="312"/>
      <c r="BC125" s="312"/>
      <c r="BD125" s="312"/>
      <c r="BE125" s="312"/>
      <c r="BF125" s="312"/>
      <c r="BG125" s="312"/>
      <c r="BH125" s="312"/>
      <c r="BI125" s="312"/>
      <c r="BJ125" s="312"/>
      <c r="BK125" s="312"/>
      <c r="BL125" s="312"/>
      <c r="BM125" s="312"/>
      <c r="BN125" s="312"/>
      <c r="BO125" s="312"/>
      <c r="BP125" s="312"/>
      <c r="BQ125" s="312"/>
      <c r="BR125" s="312"/>
      <c r="BS125" s="312"/>
      <c r="BT125" s="312"/>
      <c r="BU125" s="312"/>
      <c r="BV125" s="312"/>
      <c r="BW125" s="312"/>
      <c r="BX125" s="312"/>
      <c r="BY125" s="312"/>
    </row>
    <row r="126" spans="1:77" ht="15" customHeight="1" x14ac:dyDescent="0.2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574"/>
      <c r="M126" s="97"/>
      <c r="N126" s="97"/>
      <c r="O126" s="97"/>
      <c r="P126" s="97"/>
      <c r="Q126" s="97"/>
      <c r="R126" s="97"/>
      <c r="S126" s="451"/>
      <c r="T126" s="451"/>
      <c r="U126" s="451"/>
      <c r="V126" s="97"/>
      <c r="W126" s="97"/>
      <c r="AY126" s="390"/>
      <c r="AZ126" s="386"/>
      <c r="BA126" s="97"/>
      <c r="BB126" s="312"/>
      <c r="BC126" s="312"/>
      <c r="BD126" s="312"/>
      <c r="BE126" s="312"/>
      <c r="BF126" s="312"/>
      <c r="BG126" s="312"/>
      <c r="BH126" s="312"/>
      <c r="BI126" s="312"/>
      <c r="BJ126" s="312"/>
      <c r="BK126" s="312"/>
      <c r="BL126" s="312"/>
      <c r="BM126" s="312"/>
      <c r="BN126" s="312"/>
      <c r="BO126" s="312"/>
      <c r="BP126" s="312"/>
      <c r="BQ126" s="312"/>
      <c r="BR126" s="312"/>
      <c r="BS126" s="312"/>
      <c r="BT126" s="312"/>
      <c r="BU126" s="312"/>
      <c r="BV126" s="312"/>
      <c r="BW126" s="312"/>
      <c r="BX126" s="312"/>
      <c r="BY126" s="312"/>
    </row>
    <row r="127" spans="1:77" ht="15" customHeight="1" x14ac:dyDescent="0.2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574"/>
      <c r="M127" s="97"/>
      <c r="N127" s="97"/>
      <c r="O127" s="97"/>
      <c r="P127" s="97"/>
      <c r="Q127" s="97"/>
      <c r="R127" s="97"/>
      <c r="S127" s="451"/>
      <c r="T127" s="451"/>
      <c r="U127" s="451"/>
      <c r="V127" s="97"/>
      <c r="W127" s="97"/>
      <c r="AY127" s="390"/>
      <c r="AZ127" s="386"/>
      <c r="BA127" s="97"/>
      <c r="BB127" s="312"/>
      <c r="BC127" s="312"/>
      <c r="BD127" s="312"/>
      <c r="BE127" s="312"/>
      <c r="BF127" s="312"/>
      <c r="BG127" s="312"/>
      <c r="BH127" s="312"/>
      <c r="BI127" s="312"/>
      <c r="BJ127" s="312"/>
      <c r="BK127" s="312"/>
      <c r="BL127" s="312"/>
      <c r="BM127" s="312"/>
      <c r="BN127" s="312"/>
      <c r="BO127" s="312"/>
      <c r="BP127" s="312"/>
      <c r="BQ127" s="312"/>
      <c r="BR127" s="312"/>
      <c r="BS127" s="312"/>
      <c r="BT127" s="312"/>
      <c r="BU127" s="312"/>
      <c r="BV127" s="312"/>
      <c r="BW127" s="312"/>
      <c r="BX127" s="312"/>
      <c r="BY127" s="312"/>
    </row>
    <row r="128" spans="1:77" ht="15" customHeight="1" x14ac:dyDescent="0.2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574"/>
      <c r="M128" s="97"/>
      <c r="N128" s="97"/>
      <c r="O128" s="97"/>
      <c r="P128" s="97"/>
      <c r="Q128" s="97"/>
      <c r="R128" s="97"/>
      <c r="S128" s="451"/>
      <c r="T128" s="451"/>
      <c r="U128" s="451"/>
      <c r="V128" s="97"/>
      <c r="W128" s="97"/>
      <c r="AY128" s="390"/>
      <c r="AZ128" s="386"/>
      <c r="BA128" s="97"/>
      <c r="BB128" s="312"/>
      <c r="BC128" s="312"/>
      <c r="BD128" s="312"/>
      <c r="BE128" s="312"/>
      <c r="BF128" s="312"/>
      <c r="BG128" s="312"/>
      <c r="BH128" s="312"/>
      <c r="BI128" s="312"/>
      <c r="BJ128" s="312"/>
      <c r="BK128" s="312"/>
      <c r="BL128" s="312"/>
      <c r="BM128" s="312"/>
      <c r="BN128" s="312"/>
      <c r="BO128" s="312"/>
      <c r="BP128" s="312"/>
      <c r="BQ128" s="312"/>
      <c r="BR128" s="312"/>
      <c r="BS128" s="312"/>
      <c r="BT128" s="312"/>
      <c r="BU128" s="312"/>
      <c r="BV128" s="312"/>
      <c r="BW128" s="312"/>
      <c r="BX128" s="312"/>
      <c r="BY128" s="312"/>
    </row>
    <row r="129" spans="1:77" ht="15" customHeight="1" x14ac:dyDescent="0.2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574"/>
      <c r="M129" s="97"/>
      <c r="N129" s="97"/>
      <c r="O129" s="97"/>
      <c r="P129" s="97"/>
      <c r="Q129" s="97"/>
      <c r="R129" s="97"/>
      <c r="S129" s="451"/>
      <c r="T129" s="451"/>
      <c r="U129" s="451"/>
      <c r="V129" s="97"/>
      <c r="W129" s="97"/>
      <c r="AY129" s="390"/>
      <c r="AZ129" s="386"/>
      <c r="BA129" s="97"/>
      <c r="BB129" s="312"/>
      <c r="BC129" s="312"/>
      <c r="BD129" s="312"/>
      <c r="BE129" s="312"/>
      <c r="BF129" s="312"/>
      <c r="BG129" s="312"/>
      <c r="BH129" s="312"/>
      <c r="BI129" s="312"/>
      <c r="BJ129" s="312"/>
      <c r="BK129" s="312"/>
      <c r="BL129" s="312"/>
      <c r="BM129" s="312"/>
      <c r="BN129" s="312"/>
      <c r="BO129" s="312"/>
      <c r="BP129" s="312"/>
      <c r="BQ129" s="312"/>
      <c r="BR129" s="312"/>
      <c r="BS129" s="312"/>
      <c r="BT129" s="312"/>
      <c r="BU129" s="312"/>
      <c r="BV129" s="312"/>
      <c r="BW129" s="312"/>
      <c r="BX129" s="312"/>
      <c r="BY129" s="312"/>
    </row>
    <row r="130" spans="1:77" ht="15" customHeight="1" x14ac:dyDescent="0.2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574"/>
      <c r="M130" s="97"/>
      <c r="N130" s="97"/>
      <c r="O130" s="97"/>
      <c r="P130" s="97"/>
      <c r="Q130" s="97"/>
      <c r="R130" s="97"/>
      <c r="S130" s="451"/>
      <c r="T130" s="451"/>
      <c r="U130" s="451"/>
      <c r="V130" s="97"/>
      <c r="W130" s="97"/>
      <c r="AY130" s="390"/>
      <c r="AZ130" s="386"/>
      <c r="BA130" s="97"/>
      <c r="BB130" s="312"/>
      <c r="BC130" s="312"/>
      <c r="BD130" s="312"/>
      <c r="BE130" s="312"/>
      <c r="BF130" s="312"/>
      <c r="BG130" s="312"/>
      <c r="BH130" s="312"/>
      <c r="BI130" s="312"/>
      <c r="BJ130" s="312"/>
      <c r="BK130" s="312"/>
      <c r="BL130" s="312"/>
      <c r="BM130" s="312"/>
      <c r="BN130" s="312"/>
      <c r="BO130" s="312"/>
      <c r="BP130" s="312"/>
      <c r="BQ130" s="312"/>
      <c r="BR130" s="312"/>
      <c r="BS130" s="312"/>
      <c r="BT130" s="312"/>
      <c r="BU130" s="312"/>
      <c r="BV130" s="312"/>
      <c r="BW130" s="312"/>
      <c r="BX130" s="312"/>
      <c r="BY130" s="312"/>
    </row>
    <row r="131" spans="1:77" ht="15" customHeight="1" x14ac:dyDescent="0.2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574"/>
      <c r="M131" s="97"/>
      <c r="N131" s="97"/>
      <c r="O131" s="97"/>
      <c r="P131" s="97"/>
      <c r="Q131" s="97"/>
      <c r="R131" s="97"/>
      <c r="S131" s="451"/>
      <c r="T131" s="451"/>
      <c r="U131" s="451"/>
      <c r="V131" s="97"/>
      <c r="W131" s="97"/>
      <c r="AY131" s="390"/>
      <c r="AZ131" s="386"/>
      <c r="BA131" s="97"/>
      <c r="BB131" s="312"/>
      <c r="BC131" s="312"/>
      <c r="BD131" s="312"/>
      <c r="BE131" s="312"/>
      <c r="BF131" s="312"/>
      <c r="BG131" s="312"/>
      <c r="BH131" s="312"/>
      <c r="BI131" s="312"/>
      <c r="BJ131" s="312"/>
      <c r="BK131" s="312"/>
      <c r="BL131" s="312"/>
      <c r="BM131" s="312"/>
      <c r="BN131" s="312"/>
      <c r="BO131" s="312"/>
      <c r="BP131" s="312"/>
      <c r="BQ131" s="312"/>
      <c r="BR131" s="312"/>
      <c r="BS131" s="312"/>
      <c r="BT131" s="312"/>
      <c r="BU131" s="312"/>
      <c r="BV131" s="312"/>
      <c r="BW131" s="312"/>
      <c r="BX131" s="312"/>
      <c r="BY131" s="312"/>
    </row>
    <row r="132" spans="1:77" ht="15" customHeight="1" x14ac:dyDescent="0.2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574"/>
      <c r="M132" s="97"/>
      <c r="N132" s="97"/>
      <c r="O132" s="97"/>
      <c r="P132" s="97"/>
      <c r="Q132" s="97"/>
      <c r="R132" s="97"/>
      <c r="S132" s="451"/>
      <c r="T132" s="451"/>
      <c r="U132" s="451"/>
      <c r="V132" s="97"/>
      <c r="W132" s="97"/>
      <c r="AY132" s="390"/>
      <c r="AZ132" s="386"/>
      <c r="BA132" s="97"/>
      <c r="BB132" s="312"/>
      <c r="BC132" s="312"/>
      <c r="BD132" s="312"/>
      <c r="BE132" s="312"/>
      <c r="BF132" s="312"/>
      <c r="BG132" s="312"/>
      <c r="BH132" s="312"/>
      <c r="BI132" s="312"/>
      <c r="BJ132" s="312"/>
      <c r="BK132" s="312"/>
      <c r="BL132" s="312"/>
      <c r="BM132" s="312"/>
      <c r="BN132" s="312"/>
      <c r="BO132" s="312"/>
      <c r="BP132" s="312"/>
      <c r="BQ132" s="312"/>
      <c r="BR132" s="312"/>
      <c r="BS132" s="312"/>
      <c r="BT132" s="312"/>
      <c r="BU132" s="312"/>
      <c r="BV132" s="312"/>
      <c r="BW132" s="312"/>
      <c r="BX132" s="312"/>
      <c r="BY132" s="312"/>
    </row>
    <row r="133" spans="1:77" ht="15" customHeight="1" x14ac:dyDescent="0.2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574"/>
      <c r="M133" s="97"/>
      <c r="N133" s="97"/>
      <c r="O133" s="97"/>
      <c r="P133" s="97"/>
      <c r="Q133" s="97"/>
      <c r="R133" s="97"/>
      <c r="S133" s="451"/>
      <c r="T133" s="451"/>
      <c r="U133" s="451"/>
      <c r="V133" s="97"/>
      <c r="W133" s="97"/>
      <c r="AY133" s="390"/>
      <c r="AZ133" s="386"/>
      <c r="BA133" s="97"/>
      <c r="BB133" s="312"/>
      <c r="BC133" s="312"/>
      <c r="BD133" s="312"/>
      <c r="BE133" s="312"/>
      <c r="BF133" s="312"/>
      <c r="BG133" s="312"/>
      <c r="BH133" s="312"/>
      <c r="BI133" s="312"/>
      <c r="BJ133" s="312"/>
      <c r="BK133" s="312"/>
      <c r="BL133" s="312"/>
      <c r="BM133" s="312"/>
      <c r="BN133" s="312"/>
      <c r="BO133" s="312"/>
      <c r="BP133" s="312"/>
      <c r="BQ133" s="312"/>
      <c r="BR133" s="312"/>
      <c r="BS133" s="312"/>
      <c r="BT133" s="312"/>
      <c r="BU133" s="312"/>
      <c r="BV133" s="312"/>
      <c r="BW133" s="312"/>
      <c r="BX133" s="312"/>
      <c r="BY133" s="312"/>
    </row>
    <row r="134" spans="1:77" ht="15" customHeight="1" x14ac:dyDescent="0.2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574"/>
      <c r="M134" s="97"/>
      <c r="N134" s="97"/>
      <c r="O134" s="97"/>
      <c r="P134" s="97"/>
      <c r="Q134" s="97"/>
      <c r="R134" s="97"/>
      <c r="S134" s="451"/>
      <c r="T134" s="451"/>
      <c r="U134" s="451"/>
      <c r="V134" s="97"/>
      <c r="W134" s="97"/>
      <c r="AY134" s="390"/>
      <c r="AZ134" s="386"/>
      <c r="BA134" s="97"/>
      <c r="BB134" s="312"/>
      <c r="BC134" s="312"/>
      <c r="BD134" s="312"/>
      <c r="BE134" s="312"/>
      <c r="BF134" s="312"/>
      <c r="BG134" s="312"/>
      <c r="BH134" s="312"/>
      <c r="BI134" s="312"/>
      <c r="BJ134" s="312"/>
      <c r="BK134" s="312"/>
      <c r="BL134" s="312"/>
      <c r="BM134" s="312"/>
      <c r="BN134" s="312"/>
      <c r="BO134" s="312"/>
      <c r="BP134" s="312"/>
      <c r="BQ134" s="312"/>
      <c r="BR134" s="312"/>
      <c r="BS134" s="312"/>
      <c r="BT134" s="312"/>
      <c r="BU134" s="312"/>
      <c r="BV134" s="312"/>
      <c r="BW134" s="312"/>
      <c r="BX134" s="312"/>
      <c r="BY134" s="312"/>
    </row>
    <row r="135" spans="1:77" ht="15" customHeight="1" x14ac:dyDescent="0.2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574"/>
      <c r="M135" s="97"/>
      <c r="N135" s="97"/>
      <c r="O135" s="97"/>
      <c r="P135" s="97"/>
      <c r="Q135" s="97"/>
      <c r="R135" s="97"/>
      <c r="S135" s="451"/>
      <c r="T135" s="451"/>
      <c r="U135" s="451"/>
      <c r="V135" s="97"/>
      <c r="W135" s="97"/>
      <c r="AY135" s="390"/>
      <c r="AZ135" s="386"/>
      <c r="BA135" s="97"/>
      <c r="BB135" s="312"/>
      <c r="BC135" s="312"/>
      <c r="BD135" s="312"/>
      <c r="BE135" s="312"/>
      <c r="BF135" s="312"/>
      <c r="BG135" s="312"/>
      <c r="BH135" s="312"/>
      <c r="BI135" s="312"/>
      <c r="BJ135" s="312"/>
      <c r="BK135" s="312"/>
      <c r="BL135" s="312"/>
      <c r="BM135" s="312"/>
      <c r="BN135" s="312"/>
      <c r="BO135" s="312"/>
      <c r="BP135" s="312"/>
      <c r="BQ135" s="312"/>
      <c r="BR135" s="312"/>
      <c r="BS135" s="312"/>
      <c r="BT135" s="312"/>
      <c r="BU135" s="312"/>
      <c r="BV135" s="312"/>
      <c r="BW135" s="312"/>
      <c r="BX135" s="312"/>
      <c r="BY135" s="312"/>
    </row>
    <row r="136" spans="1:77" ht="15" customHeight="1" x14ac:dyDescent="0.2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574"/>
      <c r="M136" s="97"/>
      <c r="N136" s="97"/>
      <c r="O136" s="97"/>
      <c r="P136" s="97"/>
      <c r="Q136" s="97"/>
      <c r="R136" s="97"/>
      <c r="S136" s="451"/>
      <c r="T136" s="451"/>
      <c r="U136" s="451"/>
      <c r="V136" s="97"/>
      <c r="W136" s="97"/>
      <c r="AY136" s="390"/>
      <c r="AZ136" s="386"/>
      <c r="BA136" s="97"/>
      <c r="BB136" s="312"/>
      <c r="BC136" s="312"/>
      <c r="BD136" s="312"/>
      <c r="BE136" s="312"/>
      <c r="BF136" s="312"/>
      <c r="BG136" s="312"/>
      <c r="BH136" s="312"/>
      <c r="BI136" s="312"/>
      <c r="BJ136" s="312"/>
      <c r="BK136" s="312"/>
      <c r="BL136" s="312"/>
      <c r="BM136" s="312"/>
      <c r="BN136" s="312"/>
      <c r="BO136" s="312"/>
      <c r="BP136" s="312"/>
      <c r="BQ136" s="312"/>
      <c r="BR136" s="312"/>
      <c r="BS136" s="312"/>
      <c r="BT136" s="312"/>
      <c r="BU136" s="312"/>
      <c r="BV136" s="312"/>
      <c r="BW136" s="312"/>
      <c r="BX136" s="312"/>
      <c r="BY136" s="312"/>
    </row>
    <row r="137" spans="1:77" ht="15" customHeight="1" x14ac:dyDescent="0.2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574"/>
      <c r="M137" s="97"/>
      <c r="N137" s="97"/>
      <c r="O137" s="97"/>
      <c r="P137" s="97"/>
      <c r="Q137" s="97"/>
      <c r="R137" s="97"/>
      <c r="S137" s="451"/>
      <c r="T137" s="451"/>
      <c r="U137" s="451"/>
      <c r="V137" s="97"/>
      <c r="W137" s="97"/>
      <c r="AY137" s="390"/>
      <c r="AZ137" s="386"/>
      <c r="BA137" s="97"/>
      <c r="BB137" s="312"/>
      <c r="BC137" s="312"/>
      <c r="BD137" s="312"/>
      <c r="BE137" s="312"/>
      <c r="BF137" s="312"/>
      <c r="BG137" s="312"/>
      <c r="BH137" s="312"/>
      <c r="BI137" s="312"/>
      <c r="BJ137" s="312"/>
      <c r="BK137" s="312"/>
      <c r="BL137" s="312"/>
      <c r="BM137" s="312"/>
      <c r="BN137" s="312"/>
      <c r="BO137" s="312"/>
      <c r="BP137" s="312"/>
      <c r="BQ137" s="312"/>
      <c r="BR137" s="312"/>
      <c r="BS137" s="312"/>
      <c r="BT137" s="312"/>
      <c r="BU137" s="312"/>
      <c r="BV137" s="312"/>
      <c r="BW137" s="312"/>
      <c r="BX137" s="312"/>
      <c r="BY137" s="312"/>
    </row>
    <row r="138" spans="1:77" ht="15" customHeight="1" x14ac:dyDescent="0.2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574"/>
      <c r="M138" s="97"/>
      <c r="N138" s="97"/>
      <c r="O138" s="97"/>
      <c r="P138" s="97"/>
      <c r="Q138" s="97"/>
      <c r="R138" s="97"/>
      <c r="S138" s="451"/>
      <c r="T138" s="451"/>
      <c r="U138" s="451"/>
      <c r="V138" s="97"/>
      <c r="W138" s="97"/>
      <c r="AY138" s="390"/>
      <c r="AZ138" s="386"/>
      <c r="BA138" s="97"/>
      <c r="BB138" s="312"/>
      <c r="BC138" s="312"/>
      <c r="BD138" s="312"/>
      <c r="BE138" s="312"/>
      <c r="BF138" s="312"/>
      <c r="BG138" s="312"/>
      <c r="BH138" s="312"/>
      <c r="BI138" s="312"/>
      <c r="BJ138" s="312"/>
      <c r="BK138" s="312"/>
      <c r="BL138" s="312"/>
      <c r="BM138" s="312"/>
      <c r="BN138" s="312"/>
      <c r="BO138" s="312"/>
      <c r="BP138" s="312"/>
      <c r="BQ138" s="312"/>
      <c r="BR138" s="312"/>
      <c r="BS138" s="312"/>
      <c r="BT138" s="312"/>
      <c r="BU138" s="312"/>
      <c r="BV138" s="312"/>
      <c r="BW138" s="312"/>
      <c r="BX138" s="312"/>
      <c r="BY138" s="312"/>
    </row>
    <row r="139" spans="1:77" ht="15" customHeight="1" x14ac:dyDescent="0.2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574"/>
      <c r="M139" s="97"/>
      <c r="N139" s="97"/>
      <c r="O139" s="97"/>
      <c r="P139" s="97"/>
      <c r="Q139" s="97"/>
      <c r="R139" s="97"/>
      <c r="S139" s="451"/>
      <c r="T139" s="451"/>
      <c r="U139" s="451"/>
      <c r="V139" s="97"/>
      <c r="W139" s="97"/>
      <c r="AY139" s="390"/>
      <c r="AZ139" s="386"/>
      <c r="BA139" s="97"/>
      <c r="BB139" s="312"/>
      <c r="BC139" s="312"/>
      <c r="BD139" s="312"/>
      <c r="BE139" s="312"/>
      <c r="BF139" s="312"/>
      <c r="BG139" s="312"/>
      <c r="BH139" s="312"/>
      <c r="BI139" s="312"/>
      <c r="BJ139" s="312"/>
      <c r="BK139" s="312"/>
      <c r="BL139" s="312"/>
      <c r="BM139" s="312"/>
      <c r="BN139" s="312"/>
      <c r="BO139" s="312"/>
      <c r="BP139" s="312"/>
      <c r="BQ139" s="312"/>
      <c r="BR139" s="312"/>
      <c r="BS139" s="312"/>
      <c r="BT139" s="312"/>
      <c r="BU139" s="312"/>
      <c r="BV139" s="312"/>
      <c r="BW139" s="312"/>
      <c r="BX139" s="312"/>
      <c r="BY139" s="312"/>
    </row>
    <row r="140" spans="1:77" ht="15" customHeight="1" x14ac:dyDescent="0.2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574"/>
      <c r="M140" s="97"/>
      <c r="N140" s="97"/>
      <c r="O140" s="97"/>
      <c r="P140" s="97"/>
      <c r="Q140" s="97"/>
      <c r="R140" s="97"/>
      <c r="S140" s="451"/>
      <c r="T140" s="451"/>
      <c r="U140" s="451"/>
      <c r="V140" s="97"/>
      <c r="W140" s="97"/>
      <c r="AY140" s="390"/>
      <c r="AZ140" s="386"/>
      <c r="BA140" s="97"/>
      <c r="BB140" s="312"/>
      <c r="BC140" s="312"/>
      <c r="BD140" s="312"/>
      <c r="BE140" s="312"/>
      <c r="BF140" s="312"/>
      <c r="BG140" s="312"/>
      <c r="BH140" s="312"/>
      <c r="BI140" s="312"/>
      <c r="BJ140" s="312"/>
      <c r="BK140" s="312"/>
      <c r="BL140" s="312"/>
      <c r="BM140" s="312"/>
      <c r="BN140" s="312"/>
      <c r="BO140" s="312"/>
      <c r="BP140" s="312"/>
      <c r="BQ140" s="312"/>
      <c r="BR140" s="312"/>
      <c r="BS140" s="312"/>
      <c r="BT140" s="312"/>
      <c r="BU140" s="312"/>
      <c r="BV140" s="312"/>
      <c r="BW140" s="312"/>
      <c r="BX140" s="312"/>
      <c r="BY140" s="312"/>
    </row>
    <row r="141" spans="1:77" ht="15" customHeight="1" x14ac:dyDescent="0.2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574"/>
      <c r="M141" s="97"/>
      <c r="N141" s="97"/>
      <c r="O141" s="97"/>
      <c r="P141" s="97"/>
      <c r="Q141" s="97"/>
      <c r="R141" s="97"/>
      <c r="S141" s="451"/>
      <c r="T141" s="451"/>
      <c r="U141" s="451"/>
      <c r="V141" s="97"/>
      <c r="W141" s="97"/>
      <c r="AY141" s="390"/>
      <c r="AZ141" s="386"/>
      <c r="BA141" s="97"/>
      <c r="BB141" s="312"/>
      <c r="BC141" s="312"/>
      <c r="BD141" s="312"/>
      <c r="BE141" s="312"/>
      <c r="BF141" s="312"/>
      <c r="BG141" s="312"/>
      <c r="BH141" s="312"/>
      <c r="BI141" s="312"/>
      <c r="BJ141" s="312"/>
      <c r="BK141" s="312"/>
      <c r="BL141" s="312"/>
      <c r="BM141" s="312"/>
      <c r="BN141" s="312"/>
      <c r="BO141" s="312"/>
      <c r="BP141" s="312"/>
      <c r="BQ141" s="312"/>
      <c r="BR141" s="312"/>
      <c r="BS141" s="312"/>
      <c r="BT141" s="312"/>
      <c r="BU141" s="312"/>
      <c r="BV141" s="312"/>
      <c r="BW141" s="312"/>
      <c r="BX141" s="312"/>
      <c r="BY141" s="312"/>
    </row>
    <row r="142" spans="1:77" ht="15" customHeight="1" x14ac:dyDescent="0.2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574"/>
      <c r="M142" s="97"/>
      <c r="N142" s="97"/>
      <c r="O142" s="97"/>
      <c r="P142" s="97"/>
      <c r="Q142" s="97"/>
      <c r="R142" s="97"/>
      <c r="S142" s="451"/>
      <c r="T142" s="451"/>
      <c r="U142" s="451"/>
      <c r="V142" s="97"/>
      <c r="W142" s="97"/>
      <c r="AY142" s="390"/>
      <c r="AZ142" s="386"/>
      <c r="BA142" s="97"/>
      <c r="BB142" s="312"/>
      <c r="BC142" s="312"/>
      <c r="BD142" s="312"/>
      <c r="BE142" s="312"/>
      <c r="BF142" s="312"/>
      <c r="BG142" s="312"/>
      <c r="BH142" s="312"/>
      <c r="BI142" s="312"/>
      <c r="BJ142" s="312"/>
      <c r="BK142" s="312"/>
      <c r="BL142" s="312"/>
      <c r="BM142" s="312"/>
      <c r="BN142" s="312"/>
      <c r="BO142" s="312"/>
      <c r="BP142" s="312"/>
      <c r="BQ142" s="312"/>
      <c r="BR142" s="312"/>
      <c r="BS142" s="312"/>
      <c r="BT142" s="312"/>
      <c r="BU142" s="312"/>
      <c r="BV142" s="312"/>
      <c r="BW142" s="312"/>
      <c r="BX142" s="312"/>
      <c r="BY142" s="312"/>
    </row>
    <row r="143" spans="1:77" ht="15" customHeight="1" x14ac:dyDescent="0.2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574"/>
      <c r="M143" s="97"/>
      <c r="N143" s="97"/>
      <c r="O143" s="97"/>
      <c r="P143" s="97"/>
      <c r="Q143" s="97"/>
      <c r="R143" s="97"/>
      <c r="S143" s="451"/>
      <c r="T143" s="451"/>
      <c r="U143" s="451"/>
      <c r="V143" s="97"/>
      <c r="W143" s="97"/>
      <c r="AY143" s="390"/>
      <c r="AZ143" s="386"/>
      <c r="BA143" s="97"/>
      <c r="BB143" s="312"/>
      <c r="BC143" s="312"/>
      <c r="BD143" s="312"/>
      <c r="BE143" s="312"/>
      <c r="BF143" s="312"/>
      <c r="BG143" s="312"/>
      <c r="BH143" s="312"/>
      <c r="BI143" s="312"/>
      <c r="BJ143" s="312"/>
      <c r="BK143" s="312"/>
      <c r="BL143" s="312"/>
      <c r="BM143" s="312"/>
      <c r="BN143" s="312"/>
      <c r="BO143" s="312"/>
      <c r="BP143" s="312"/>
      <c r="BQ143" s="312"/>
      <c r="BR143" s="312"/>
      <c r="BS143" s="312"/>
      <c r="BT143" s="312"/>
      <c r="BU143" s="312"/>
      <c r="BV143" s="312"/>
      <c r="BW143" s="312"/>
      <c r="BX143" s="312"/>
      <c r="BY143" s="312"/>
    </row>
    <row r="144" spans="1:77" ht="15" customHeight="1" x14ac:dyDescent="0.2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574"/>
      <c r="M144" s="97"/>
      <c r="N144" s="97"/>
      <c r="O144" s="97"/>
      <c r="P144" s="97"/>
      <c r="Q144" s="97"/>
      <c r="R144" s="97"/>
      <c r="S144" s="451"/>
      <c r="T144" s="451"/>
      <c r="U144" s="451"/>
      <c r="V144" s="97"/>
      <c r="W144" s="97"/>
      <c r="AY144" s="390"/>
      <c r="AZ144" s="386"/>
      <c r="BA144" s="97"/>
      <c r="BB144" s="312"/>
      <c r="BC144" s="312"/>
      <c r="BD144" s="312"/>
      <c r="BE144" s="312"/>
      <c r="BF144" s="312"/>
      <c r="BG144" s="312"/>
      <c r="BH144" s="312"/>
      <c r="BI144" s="312"/>
      <c r="BJ144" s="312"/>
      <c r="BK144" s="312"/>
      <c r="BL144" s="312"/>
      <c r="BM144" s="312"/>
      <c r="BN144" s="312"/>
      <c r="BO144" s="312"/>
      <c r="BP144" s="312"/>
      <c r="BQ144" s="312"/>
      <c r="BR144" s="312"/>
      <c r="BS144" s="312"/>
      <c r="BT144" s="312"/>
      <c r="BU144" s="312"/>
      <c r="BV144" s="312"/>
      <c r="BW144" s="312"/>
      <c r="BX144" s="312"/>
      <c r="BY144" s="312"/>
    </row>
    <row r="145" spans="1:77" ht="15" customHeight="1" x14ac:dyDescent="0.2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574"/>
      <c r="M145" s="97"/>
      <c r="N145" s="97"/>
      <c r="O145" s="97"/>
      <c r="P145" s="97"/>
      <c r="Q145" s="97"/>
      <c r="R145" s="97"/>
      <c r="S145" s="451"/>
      <c r="T145" s="451"/>
      <c r="U145" s="451"/>
      <c r="V145" s="97"/>
      <c r="W145" s="97"/>
      <c r="AY145" s="390"/>
      <c r="AZ145" s="386"/>
      <c r="BA145" s="97"/>
      <c r="BB145" s="312"/>
      <c r="BC145" s="312"/>
      <c r="BD145" s="312"/>
      <c r="BE145" s="312"/>
      <c r="BF145" s="312"/>
      <c r="BG145" s="312"/>
      <c r="BH145" s="312"/>
      <c r="BI145" s="312"/>
      <c r="BJ145" s="312"/>
      <c r="BK145" s="312"/>
      <c r="BL145" s="312"/>
      <c r="BM145" s="312"/>
      <c r="BN145" s="312"/>
      <c r="BO145" s="312"/>
      <c r="BP145" s="312"/>
      <c r="BQ145" s="312"/>
      <c r="BR145" s="312"/>
      <c r="BS145" s="312"/>
      <c r="BT145" s="312"/>
      <c r="BU145" s="312"/>
      <c r="BV145" s="312"/>
      <c r="BW145" s="312"/>
      <c r="BX145" s="312"/>
      <c r="BY145" s="312"/>
    </row>
    <row r="146" spans="1:77" ht="15" customHeight="1" x14ac:dyDescent="0.2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574"/>
      <c r="M146" s="97"/>
      <c r="N146" s="97"/>
      <c r="O146" s="97"/>
      <c r="P146" s="97"/>
      <c r="Q146" s="97"/>
      <c r="R146" s="97"/>
      <c r="S146" s="451"/>
      <c r="T146" s="451"/>
      <c r="U146" s="451"/>
      <c r="V146" s="97"/>
      <c r="W146" s="97"/>
      <c r="AY146" s="390"/>
      <c r="AZ146" s="386"/>
      <c r="BA146" s="97"/>
      <c r="BB146" s="312"/>
      <c r="BC146" s="312"/>
      <c r="BD146" s="312"/>
      <c r="BE146" s="312"/>
      <c r="BF146" s="312"/>
      <c r="BG146" s="312"/>
      <c r="BH146" s="312"/>
      <c r="BI146" s="312"/>
      <c r="BJ146" s="312"/>
      <c r="BK146" s="312"/>
      <c r="BL146" s="312"/>
      <c r="BM146" s="312"/>
      <c r="BN146" s="312"/>
      <c r="BO146" s="312"/>
      <c r="BP146" s="312"/>
      <c r="BQ146" s="312"/>
      <c r="BR146" s="312"/>
      <c r="BS146" s="312"/>
      <c r="BT146" s="312"/>
      <c r="BU146" s="312"/>
      <c r="BV146" s="312"/>
      <c r="BW146" s="312"/>
      <c r="BX146" s="312"/>
      <c r="BY146" s="312"/>
    </row>
    <row r="147" spans="1:77" ht="15" customHeight="1" x14ac:dyDescent="0.2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574"/>
      <c r="M147" s="97"/>
      <c r="N147" s="97"/>
      <c r="O147" s="97"/>
      <c r="P147" s="97"/>
      <c r="Q147" s="97"/>
      <c r="R147" s="97"/>
      <c r="S147" s="451"/>
      <c r="T147" s="451"/>
      <c r="U147" s="451"/>
      <c r="V147" s="97"/>
      <c r="W147" s="97"/>
      <c r="AY147" s="390"/>
      <c r="AZ147" s="386"/>
      <c r="BA147" s="97"/>
      <c r="BB147" s="312"/>
      <c r="BC147" s="312"/>
      <c r="BD147" s="312"/>
      <c r="BE147" s="312"/>
      <c r="BF147" s="312"/>
      <c r="BG147" s="312"/>
      <c r="BH147" s="312"/>
      <c r="BI147" s="312"/>
      <c r="BJ147" s="312"/>
      <c r="BK147" s="312"/>
      <c r="BL147" s="312"/>
      <c r="BM147" s="312"/>
      <c r="BN147" s="312"/>
      <c r="BO147" s="312"/>
      <c r="BP147" s="312"/>
      <c r="BQ147" s="312"/>
      <c r="BR147" s="312"/>
      <c r="BS147" s="312"/>
      <c r="BT147" s="312"/>
      <c r="BU147" s="312"/>
      <c r="BV147" s="312"/>
      <c r="BW147" s="312"/>
      <c r="BX147" s="312"/>
      <c r="BY147" s="312"/>
    </row>
    <row r="148" spans="1:77" ht="15" customHeight="1" x14ac:dyDescent="0.2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574"/>
      <c r="M148" s="97"/>
      <c r="N148" s="97"/>
      <c r="O148" s="97"/>
      <c r="P148" s="97"/>
      <c r="Q148" s="97"/>
      <c r="R148" s="97"/>
      <c r="S148" s="451"/>
      <c r="T148" s="451"/>
      <c r="U148" s="451"/>
      <c r="V148" s="97"/>
      <c r="W148" s="97"/>
      <c r="AY148" s="390"/>
      <c r="AZ148" s="386"/>
      <c r="BA148" s="97"/>
      <c r="BB148" s="312"/>
      <c r="BC148" s="312"/>
      <c r="BD148" s="312"/>
      <c r="BE148" s="312"/>
      <c r="BF148" s="312"/>
      <c r="BG148" s="312"/>
      <c r="BH148" s="312"/>
      <c r="BI148" s="312"/>
      <c r="BJ148" s="312"/>
      <c r="BK148" s="312"/>
      <c r="BL148" s="312"/>
      <c r="BM148" s="312"/>
      <c r="BN148" s="312"/>
      <c r="BO148" s="312"/>
      <c r="BP148" s="312"/>
      <c r="BQ148" s="312"/>
      <c r="BR148" s="312"/>
      <c r="BS148" s="312"/>
      <c r="BT148" s="312"/>
      <c r="BU148" s="312"/>
      <c r="BV148" s="312"/>
      <c r="BW148" s="312"/>
      <c r="BX148" s="312"/>
      <c r="BY148" s="312"/>
    </row>
    <row r="149" spans="1:77" ht="15" customHeight="1" x14ac:dyDescent="0.2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574"/>
      <c r="M149" s="97"/>
      <c r="N149" s="97"/>
      <c r="O149" s="97"/>
      <c r="P149" s="97"/>
      <c r="Q149" s="97"/>
      <c r="R149" s="97"/>
      <c r="S149" s="451"/>
      <c r="T149" s="451"/>
      <c r="U149" s="451"/>
      <c r="V149" s="97"/>
      <c r="W149" s="97"/>
      <c r="AY149" s="390"/>
      <c r="AZ149" s="386"/>
      <c r="BA149" s="97"/>
      <c r="BB149" s="312"/>
      <c r="BC149" s="312"/>
      <c r="BD149" s="312"/>
      <c r="BE149" s="312"/>
      <c r="BF149" s="312"/>
      <c r="BG149" s="312"/>
      <c r="BH149" s="312"/>
      <c r="BI149" s="312"/>
      <c r="BJ149" s="312"/>
      <c r="BK149" s="312"/>
      <c r="BL149" s="312"/>
      <c r="BM149" s="312"/>
      <c r="BN149" s="312"/>
      <c r="BO149" s="312"/>
      <c r="BP149" s="312"/>
      <c r="BQ149" s="312"/>
      <c r="BR149" s="312"/>
      <c r="BS149" s="312"/>
      <c r="BT149" s="312"/>
      <c r="BU149" s="312"/>
      <c r="BV149" s="312"/>
      <c r="BW149" s="312"/>
      <c r="BX149" s="312"/>
      <c r="BY149" s="312"/>
    </row>
    <row r="150" spans="1:77" ht="15" customHeight="1" x14ac:dyDescent="0.2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574"/>
      <c r="M150" s="97"/>
      <c r="N150" s="97"/>
      <c r="O150" s="97"/>
      <c r="P150" s="97"/>
      <c r="Q150" s="97"/>
      <c r="R150" s="97"/>
      <c r="S150" s="451"/>
      <c r="T150" s="451"/>
      <c r="U150" s="451"/>
      <c r="V150" s="97"/>
      <c r="W150" s="97"/>
      <c r="AY150" s="390"/>
      <c r="AZ150" s="386"/>
      <c r="BA150" s="97"/>
      <c r="BB150" s="312"/>
      <c r="BC150" s="312"/>
      <c r="BD150" s="312"/>
      <c r="BE150" s="312"/>
      <c r="BF150" s="312"/>
      <c r="BG150" s="312"/>
      <c r="BH150" s="312"/>
      <c r="BI150" s="312"/>
      <c r="BJ150" s="312"/>
      <c r="BK150" s="312"/>
      <c r="BL150" s="312"/>
      <c r="BM150" s="312"/>
      <c r="BN150" s="312"/>
      <c r="BO150" s="312"/>
      <c r="BP150" s="312"/>
      <c r="BQ150" s="312"/>
      <c r="BR150" s="312"/>
      <c r="BS150" s="312"/>
      <c r="BT150" s="312"/>
      <c r="BU150" s="312"/>
      <c r="BV150" s="312"/>
      <c r="BW150" s="312"/>
      <c r="BX150" s="312"/>
      <c r="BY150" s="312"/>
    </row>
    <row r="151" spans="1:77" ht="15" customHeight="1" x14ac:dyDescent="0.2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574"/>
      <c r="M151" s="97"/>
      <c r="N151" s="97"/>
      <c r="O151" s="97"/>
      <c r="P151" s="97"/>
      <c r="Q151" s="97"/>
      <c r="R151" s="97"/>
      <c r="S151" s="451"/>
      <c r="T151" s="451"/>
      <c r="U151" s="451"/>
      <c r="V151" s="97"/>
      <c r="W151" s="97"/>
      <c r="AY151" s="390"/>
      <c r="AZ151" s="386"/>
      <c r="BA151" s="97"/>
      <c r="BB151" s="312"/>
      <c r="BC151" s="312"/>
      <c r="BD151" s="312"/>
      <c r="BE151" s="312"/>
      <c r="BF151" s="312"/>
      <c r="BG151" s="312"/>
      <c r="BH151" s="312"/>
      <c r="BI151" s="312"/>
      <c r="BJ151" s="312"/>
      <c r="BK151" s="312"/>
      <c r="BL151" s="312"/>
      <c r="BM151" s="312"/>
      <c r="BN151" s="312"/>
      <c r="BO151" s="312"/>
      <c r="BP151" s="312"/>
      <c r="BQ151" s="312"/>
      <c r="BR151" s="312"/>
      <c r="BS151" s="312"/>
      <c r="BT151" s="312"/>
      <c r="BU151" s="312"/>
      <c r="BV151" s="312"/>
      <c r="BW151" s="312"/>
      <c r="BX151" s="312"/>
      <c r="BY151" s="312"/>
    </row>
    <row r="152" spans="1:77" ht="15" customHeight="1" x14ac:dyDescent="0.2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574"/>
      <c r="M152" s="97"/>
      <c r="N152" s="97"/>
      <c r="O152" s="97"/>
      <c r="P152" s="97"/>
      <c r="Q152" s="97"/>
      <c r="R152" s="97"/>
      <c r="S152" s="451"/>
      <c r="T152" s="451"/>
      <c r="U152" s="451"/>
      <c r="V152" s="97"/>
      <c r="W152" s="97"/>
      <c r="AY152" s="390"/>
      <c r="AZ152" s="386"/>
      <c r="BA152" s="97"/>
      <c r="BB152" s="312"/>
      <c r="BC152" s="312"/>
      <c r="BD152" s="312"/>
      <c r="BE152" s="312"/>
      <c r="BF152" s="312"/>
      <c r="BG152" s="312"/>
      <c r="BH152" s="312"/>
      <c r="BI152" s="312"/>
      <c r="BJ152" s="312"/>
      <c r="BK152" s="312"/>
      <c r="BL152" s="312"/>
      <c r="BM152" s="312"/>
      <c r="BN152" s="312"/>
      <c r="BO152" s="312"/>
      <c r="BP152" s="312"/>
      <c r="BQ152" s="312"/>
      <c r="BR152" s="312"/>
      <c r="BS152" s="312"/>
      <c r="BT152" s="312"/>
      <c r="BU152" s="312"/>
      <c r="BV152" s="312"/>
      <c r="BW152" s="312"/>
      <c r="BX152" s="312"/>
      <c r="BY152" s="312"/>
    </row>
    <row r="153" spans="1:77" ht="15" customHeight="1" x14ac:dyDescent="0.2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574"/>
      <c r="M153" s="97"/>
      <c r="N153" s="97"/>
      <c r="O153" s="97"/>
      <c r="P153" s="97"/>
      <c r="Q153" s="97"/>
      <c r="R153" s="97"/>
      <c r="S153" s="451"/>
      <c r="T153" s="451"/>
      <c r="U153" s="451"/>
      <c r="V153" s="97"/>
      <c r="W153" s="97"/>
      <c r="AY153" s="390"/>
      <c r="AZ153" s="386"/>
      <c r="BA153" s="97"/>
      <c r="BB153" s="312"/>
      <c r="BC153" s="312"/>
      <c r="BD153" s="312"/>
      <c r="BE153" s="312"/>
      <c r="BF153" s="312"/>
      <c r="BG153" s="312"/>
      <c r="BH153" s="312"/>
      <c r="BI153" s="312"/>
      <c r="BJ153" s="312"/>
      <c r="BK153" s="312"/>
      <c r="BL153" s="312"/>
      <c r="BM153" s="312"/>
      <c r="BN153" s="312"/>
      <c r="BO153" s="312"/>
      <c r="BP153" s="312"/>
      <c r="BQ153" s="312"/>
      <c r="BR153" s="312"/>
      <c r="BS153" s="312"/>
      <c r="BT153" s="312"/>
      <c r="BU153" s="312"/>
      <c r="BV153" s="312"/>
      <c r="BW153" s="312"/>
      <c r="BX153" s="312"/>
      <c r="BY153" s="312"/>
    </row>
    <row r="154" spans="1:77" ht="15" customHeight="1" x14ac:dyDescent="0.2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574"/>
      <c r="M154" s="97"/>
      <c r="N154" s="97"/>
      <c r="O154" s="97"/>
      <c r="P154" s="97"/>
      <c r="Q154" s="97"/>
      <c r="R154" s="97"/>
      <c r="S154" s="451"/>
      <c r="T154" s="451"/>
      <c r="U154" s="451"/>
      <c r="V154" s="97"/>
      <c r="W154" s="97"/>
      <c r="AY154" s="390"/>
      <c r="AZ154" s="386"/>
      <c r="BA154" s="97"/>
      <c r="BB154" s="312"/>
      <c r="BC154" s="312"/>
      <c r="BD154" s="312"/>
      <c r="BE154" s="312"/>
      <c r="BF154" s="312"/>
      <c r="BG154" s="312"/>
      <c r="BH154" s="312"/>
      <c r="BI154" s="312"/>
      <c r="BJ154" s="312"/>
      <c r="BK154" s="312"/>
      <c r="BL154" s="312"/>
      <c r="BM154" s="312"/>
      <c r="BN154" s="312"/>
      <c r="BO154" s="312"/>
      <c r="BP154" s="312"/>
      <c r="BQ154" s="312"/>
      <c r="BR154" s="312"/>
      <c r="BS154" s="312"/>
      <c r="BT154" s="312"/>
      <c r="BU154" s="312"/>
      <c r="BV154" s="312"/>
      <c r="BW154" s="312"/>
      <c r="BX154" s="312"/>
      <c r="BY154" s="312"/>
    </row>
    <row r="155" spans="1:77" ht="15" customHeight="1" x14ac:dyDescent="0.2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574"/>
      <c r="M155" s="97"/>
      <c r="N155" s="97"/>
      <c r="O155" s="97"/>
      <c r="P155" s="97"/>
      <c r="Q155" s="97"/>
      <c r="R155" s="97"/>
      <c r="S155" s="451"/>
      <c r="T155" s="451"/>
      <c r="U155" s="451"/>
      <c r="V155" s="97"/>
      <c r="W155" s="97"/>
      <c r="AY155" s="390"/>
      <c r="AZ155" s="386"/>
      <c r="BA155" s="97"/>
      <c r="BB155" s="312"/>
      <c r="BC155" s="312"/>
      <c r="BD155" s="312"/>
      <c r="BE155" s="312"/>
      <c r="BF155" s="312"/>
      <c r="BG155" s="312"/>
      <c r="BH155" s="312"/>
      <c r="BI155" s="312"/>
      <c r="BJ155" s="312"/>
      <c r="BK155" s="312"/>
      <c r="BL155" s="312"/>
      <c r="BM155" s="312"/>
      <c r="BN155" s="312"/>
      <c r="BO155" s="312"/>
      <c r="BP155" s="312"/>
      <c r="BQ155" s="312"/>
      <c r="BR155" s="312"/>
      <c r="BS155" s="312"/>
      <c r="BT155" s="312"/>
      <c r="BU155" s="312"/>
      <c r="BV155" s="312"/>
      <c r="BW155" s="312"/>
      <c r="BX155" s="312"/>
      <c r="BY155" s="312"/>
    </row>
    <row r="156" spans="1:77" ht="15" customHeight="1" x14ac:dyDescent="0.2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574"/>
      <c r="M156" s="97"/>
      <c r="N156" s="97"/>
      <c r="O156" s="97"/>
      <c r="P156" s="97"/>
      <c r="Q156" s="97"/>
      <c r="R156" s="97"/>
      <c r="S156" s="451"/>
      <c r="T156" s="451"/>
      <c r="U156" s="451"/>
      <c r="V156" s="97"/>
      <c r="W156" s="97"/>
      <c r="AY156" s="390"/>
      <c r="AZ156" s="386"/>
      <c r="BA156" s="97"/>
      <c r="BB156" s="312"/>
      <c r="BC156" s="312"/>
      <c r="BD156" s="312"/>
      <c r="BE156" s="312"/>
      <c r="BF156" s="312"/>
      <c r="BG156" s="312"/>
      <c r="BH156" s="312"/>
      <c r="BI156" s="312"/>
      <c r="BJ156" s="312"/>
      <c r="BK156" s="312"/>
      <c r="BL156" s="312"/>
      <c r="BM156" s="312"/>
      <c r="BN156" s="312"/>
      <c r="BO156" s="312"/>
      <c r="BP156" s="312"/>
      <c r="BQ156" s="312"/>
      <c r="BR156" s="312"/>
      <c r="BS156" s="312"/>
      <c r="BT156" s="312"/>
      <c r="BU156" s="312"/>
      <c r="BV156" s="312"/>
      <c r="BW156" s="312"/>
      <c r="BX156" s="312"/>
      <c r="BY156" s="312"/>
    </row>
    <row r="157" spans="1:77" ht="15" customHeight="1" x14ac:dyDescent="0.2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574"/>
      <c r="M157" s="97"/>
      <c r="N157" s="97"/>
      <c r="O157" s="97"/>
      <c r="P157" s="97"/>
      <c r="Q157" s="97"/>
      <c r="R157" s="97"/>
      <c r="S157" s="451"/>
      <c r="T157" s="451"/>
      <c r="U157" s="451"/>
      <c r="V157" s="97"/>
      <c r="W157" s="97"/>
      <c r="AY157" s="390"/>
      <c r="AZ157" s="386"/>
      <c r="BA157" s="97"/>
      <c r="BB157" s="312"/>
      <c r="BC157" s="312"/>
      <c r="BD157" s="312"/>
      <c r="BE157" s="312"/>
      <c r="BF157" s="312"/>
      <c r="BG157" s="312"/>
      <c r="BH157" s="312"/>
      <c r="BI157" s="312"/>
      <c r="BJ157" s="312"/>
      <c r="BK157" s="312"/>
      <c r="BL157" s="312"/>
      <c r="BM157" s="312"/>
      <c r="BN157" s="312"/>
      <c r="BO157" s="312"/>
      <c r="BP157" s="312"/>
      <c r="BQ157" s="312"/>
      <c r="BR157" s="312"/>
      <c r="BS157" s="312"/>
      <c r="BT157" s="312"/>
      <c r="BU157" s="312"/>
      <c r="BV157" s="312"/>
      <c r="BW157" s="312"/>
      <c r="BX157" s="312"/>
      <c r="BY157" s="312"/>
    </row>
    <row r="158" spans="1:77" ht="15" customHeight="1" x14ac:dyDescent="0.2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574"/>
      <c r="M158" s="97"/>
      <c r="N158" s="97"/>
      <c r="O158" s="97"/>
      <c r="P158" s="97"/>
      <c r="Q158" s="97"/>
      <c r="R158" s="97"/>
      <c r="S158" s="451"/>
      <c r="T158" s="451"/>
      <c r="U158" s="451"/>
      <c r="V158" s="97"/>
      <c r="W158" s="97"/>
      <c r="AY158" s="390"/>
      <c r="AZ158" s="386"/>
      <c r="BA158" s="97"/>
      <c r="BB158" s="312"/>
      <c r="BC158" s="312"/>
      <c r="BD158" s="312"/>
      <c r="BE158" s="312"/>
      <c r="BF158" s="312"/>
      <c r="BG158" s="312"/>
      <c r="BH158" s="312"/>
      <c r="BI158" s="312"/>
      <c r="BJ158" s="312"/>
      <c r="BK158" s="312"/>
      <c r="BL158" s="312"/>
      <c r="BM158" s="312"/>
      <c r="BN158" s="312"/>
      <c r="BO158" s="312"/>
      <c r="BP158" s="312"/>
      <c r="BQ158" s="312"/>
      <c r="BR158" s="312"/>
      <c r="BS158" s="312"/>
      <c r="BT158" s="312"/>
      <c r="BU158" s="312"/>
      <c r="BV158" s="312"/>
      <c r="BW158" s="312"/>
      <c r="BX158" s="312"/>
      <c r="BY158" s="312"/>
    </row>
    <row r="159" spans="1:77" ht="15" customHeight="1" x14ac:dyDescent="0.2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574"/>
      <c r="M159" s="97"/>
      <c r="N159" s="97"/>
      <c r="O159" s="97"/>
      <c r="P159" s="97"/>
      <c r="Q159" s="97"/>
      <c r="R159" s="97"/>
      <c r="S159" s="451"/>
      <c r="T159" s="451"/>
      <c r="U159" s="451"/>
      <c r="V159" s="97"/>
      <c r="W159" s="97"/>
      <c r="AY159" s="390"/>
      <c r="AZ159" s="386"/>
      <c r="BA159" s="97"/>
      <c r="BB159" s="312"/>
      <c r="BC159" s="312"/>
      <c r="BD159" s="312"/>
      <c r="BE159" s="312"/>
      <c r="BF159" s="312"/>
      <c r="BG159" s="312"/>
      <c r="BH159" s="312"/>
      <c r="BI159" s="312"/>
      <c r="BJ159" s="312"/>
      <c r="BK159" s="312"/>
      <c r="BL159" s="312"/>
      <c r="BM159" s="312"/>
      <c r="BN159" s="312"/>
      <c r="BO159" s="312"/>
      <c r="BP159" s="312"/>
      <c r="BQ159" s="312"/>
      <c r="BR159" s="312"/>
      <c r="BS159" s="312"/>
      <c r="BT159" s="312"/>
      <c r="BU159" s="312"/>
      <c r="BV159" s="312"/>
      <c r="BW159" s="312"/>
      <c r="BX159" s="312"/>
      <c r="BY159" s="312"/>
    </row>
    <row r="160" spans="1:77" ht="15" customHeight="1" x14ac:dyDescent="0.2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574"/>
      <c r="M160" s="97"/>
      <c r="N160" s="97"/>
      <c r="O160" s="97"/>
      <c r="P160" s="97"/>
      <c r="Q160" s="97"/>
      <c r="R160" s="97"/>
      <c r="S160" s="451"/>
      <c r="T160" s="451"/>
      <c r="U160" s="451"/>
      <c r="V160" s="97"/>
      <c r="W160" s="97"/>
      <c r="AY160" s="390"/>
      <c r="AZ160" s="386"/>
      <c r="BA160" s="97"/>
      <c r="BB160" s="312"/>
      <c r="BC160" s="312"/>
      <c r="BD160" s="312"/>
      <c r="BE160" s="312"/>
      <c r="BF160" s="312"/>
      <c r="BG160" s="312"/>
      <c r="BH160" s="312"/>
      <c r="BI160" s="312"/>
      <c r="BJ160" s="312"/>
      <c r="BK160" s="312"/>
      <c r="BL160" s="312"/>
      <c r="BM160" s="312"/>
      <c r="BN160" s="312"/>
      <c r="BO160" s="312"/>
      <c r="BP160" s="312"/>
      <c r="BQ160" s="312"/>
      <c r="BR160" s="312"/>
      <c r="BS160" s="312"/>
      <c r="BT160" s="312"/>
      <c r="BU160" s="312"/>
      <c r="BV160" s="312"/>
      <c r="BW160" s="312"/>
      <c r="BX160" s="312"/>
      <c r="BY160" s="312"/>
    </row>
    <row r="161" spans="1:77" ht="15" customHeight="1" x14ac:dyDescent="0.2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574"/>
      <c r="M161" s="97"/>
      <c r="N161" s="97"/>
      <c r="O161" s="97"/>
      <c r="P161" s="97"/>
      <c r="Q161" s="97"/>
      <c r="R161" s="97"/>
      <c r="S161" s="451"/>
      <c r="T161" s="451"/>
      <c r="U161" s="451"/>
      <c r="V161" s="97"/>
      <c r="W161" s="97"/>
      <c r="AY161" s="390"/>
      <c r="AZ161" s="386"/>
      <c r="BA161" s="97"/>
      <c r="BB161" s="312"/>
      <c r="BC161" s="312"/>
      <c r="BD161" s="312"/>
      <c r="BE161" s="312"/>
      <c r="BF161" s="312"/>
      <c r="BG161" s="312"/>
      <c r="BH161" s="312"/>
      <c r="BI161" s="312"/>
      <c r="BJ161" s="312"/>
      <c r="BK161" s="312"/>
      <c r="BL161" s="312"/>
      <c r="BM161" s="312"/>
      <c r="BN161" s="312"/>
      <c r="BO161" s="312"/>
      <c r="BP161" s="312"/>
      <c r="BQ161" s="312"/>
      <c r="BR161" s="312"/>
      <c r="BS161" s="312"/>
      <c r="BT161" s="312"/>
      <c r="BU161" s="312"/>
      <c r="BV161" s="312"/>
      <c r="BW161" s="312"/>
      <c r="BX161" s="312"/>
      <c r="BY161" s="312"/>
    </row>
    <row r="162" spans="1:77" ht="15" customHeight="1" x14ac:dyDescent="0.2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574"/>
      <c r="M162" s="97"/>
      <c r="N162" s="97"/>
      <c r="O162" s="97"/>
      <c r="P162" s="97"/>
      <c r="Q162" s="97"/>
      <c r="R162" s="97"/>
      <c r="S162" s="451"/>
      <c r="T162" s="451"/>
      <c r="U162" s="451"/>
      <c r="V162" s="97"/>
      <c r="W162" s="97"/>
      <c r="AY162" s="390"/>
      <c r="AZ162" s="386"/>
      <c r="BA162" s="97"/>
      <c r="BB162" s="312"/>
      <c r="BC162" s="312"/>
      <c r="BD162" s="312"/>
      <c r="BE162" s="312"/>
      <c r="BF162" s="312"/>
      <c r="BG162" s="312"/>
      <c r="BH162" s="312"/>
      <c r="BI162" s="312"/>
      <c r="BJ162" s="312"/>
      <c r="BK162" s="312"/>
      <c r="BL162" s="312"/>
      <c r="BM162" s="312"/>
      <c r="BN162" s="312"/>
      <c r="BO162" s="312"/>
      <c r="BP162" s="312"/>
      <c r="BQ162" s="312"/>
      <c r="BR162" s="312"/>
      <c r="BS162" s="312"/>
      <c r="BT162" s="312"/>
      <c r="BU162" s="312"/>
      <c r="BV162" s="312"/>
      <c r="BW162" s="312"/>
      <c r="BX162" s="312"/>
      <c r="BY162" s="312"/>
    </row>
    <row r="163" spans="1:77" ht="15" customHeight="1" x14ac:dyDescent="0.2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574"/>
      <c r="M163" s="97"/>
      <c r="N163" s="97"/>
      <c r="O163" s="97"/>
      <c r="P163" s="97"/>
      <c r="Q163" s="97"/>
      <c r="R163" s="97"/>
      <c r="S163" s="451"/>
      <c r="T163" s="451"/>
      <c r="U163" s="451"/>
      <c r="V163" s="97"/>
      <c r="W163" s="97"/>
      <c r="AY163" s="390"/>
      <c r="AZ163" s="386"/>
      <c r="BA163" s="97"/>
      <c r="BB163" s="312"/>
      <c r="BC163" s="312"/>
      <c r="BD163" s="312"/>
      <c r="BE163" s="312"/>
      <c r="BF163" s="312"/>
      <c r="BG163" s="312"/>
      <c r="BH163" s="312"/>
      <c r="BI163" s="312"/>
      <c r="BJ163" s="312"/>
      <c r="BK163" s="312"/>
      <c r="BL163" s="312"/>
      <c r="BM163" s="312"/>
      <c r="BN163" s="312"/>
      <c r="BO163" s="312"/>
      <c r="BP163" s="312"/>
      <c r="BQ163" s="312"/>
      <c r="BR163" s="312"/>
      <c r="BS163" s="312"/>
      <c r="BT163" s="312"/>
      <c r="BU163" s="312"/>
      <c r="BV163" s="312"/>
      <c r="BW163" s="312"/>
      <c r="BX163" s="312"/>
      <c r="BY163" s="312"/>
    </row>
    <row r="164" spans="1:77" ht="15" customHeight="1" x14ac:dyDescent="0.2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574"/>
      <c r="M164" s="97"/>
      <c r="N164" s="97"/>
      <c r="O164" s="97"/>
      <c r="P164" s="97"/>
      <c r="Q164" s="97"/>
      <c r="R164" s="97"/>
      <c r="S164" s="451"/>
      <c r="T164" s="451"/>
      <c r="U164" s="451"/>
      <c r="V164" s="97"/>
      <c r="W164" s="97"/>
      <c r="AY164" s="390"/>
      <c r="AZ164" s="386"/>
      <c r="BA164" s="97"/>
      <c r="BB164" s="312"/>
      <c r="BC164" s="312"/>
      <c r="BD164" s="312"/>
      <c r="BE164" s="312"/>
      <c r="BF164" s="312"/>
      <c r="BG164" s="312"/>
      <c r="BH164" s="312"/>
      <c r="BI164" s="312"/>
      <c r="BJ164" s="312"/>
      <c r="BK164" s="312"/>
      <c r="BL164" s="312"/>
      <c r="BM164" s="312"/>
      <c r="BN164" s="312"/>
      <c r="BO164" s="312"/>
      <c r="BP164" s="312"/>
      <c r="BQ164" s="312"/>
      <c r="BR164" s="312"/>
      <c r="BS164" s="312"/>
      <c r="BT164" s="312"/>
      <c r="BU164" s="312"/>
      <c r="BV164" s="312"/>
      <c r="BW164" s="312"/>
      <c r="BX164" s="312"/>
      <c r="BY164" s="312"/>
    </row>
    <row r="165" spans="1:77" ht="15" customHeight="1" x14ac:dyDescent="0.2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574"/>
      <c r="M165" s="97"/>
      <c r="N165" s="97"/>
      <c r="O165" s="97"/>
      <c r="P165" s="97"/>
      <c r="Q165" s="97"/>
      <c r="R165" s="97"/>
      <c r="S165" s="451"/>
      <c r="T165" s="451"/>
      <c r="U165" s="451"/>
      <c r="V165" s="97"/>
      <c r="W165" s="97"/>
      <c r="AY165" s="390"/>
      <c r="AZ165" s="386"/>
      <c r="BA165" s="97"/>
      <c r="BB165" s="312"/>
      <c r="BC165" s="312"/>
      <c r="BD165" s="312"/>
      <c r="BE165" s="312"/>
      <c r="BF165" s="312"/>
      <c r="BG165" s="312"/>
      <c r="BH165" s="312"/>
      <c r="BI165" s="312"/>
      <c r="BJ165" s="312"/>
      <c r="BK165" s="312"/>
      <c r="BL165" s="312"/>
      <c r="BM165" s="312"/>
      <c r="BN165" s="312"/>
      <c r="BO165" s="312"/>
      <c r="BP165" s="312"/>
      <c r="BQ165" s="312"/>
      <c r="BR165" s="312"/>
      <c r="BS165" s="312"/>
      <c r="BT165" s="312"/>
      <c r="BU165" s="312"/>
      <c r="BV165" s="312"/>
      <c r="BW165" s="312"/>
      <c r="BX165" s="312"/>
      <c r="BY165" s="312"/>
    </row>
    <row r="166" spans="1:77" ht="15" customHeight="1" x14ac:dyDescent="0.2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574"/>
      <c r="M166" s="97"/>
      <c r="N166" s="97"/>
      <c r="O166" s="97"/>
      <c r="P166" s="97"/>
      <c r="Q166" s="97"/>
      <c r="R166" s="97"/>
      <c r="S166" s="451"/>
      <c r="T166" s="451"/>
      <c r="U166" s="451"/>
      <c r="V166" s="97"/>
      <c r="W166" s="97"/>
      <c r="AY166" s="390"/>
      <c r="AZ166" s="386"/>
      <c r="BA166" s="97"/>
      <c r="BB166" s="312"/>
      <c r="BC166" s="312"/>
      <c r="BD166" s="312"/>
      <c r="BE166" s="312"/>
      <c r="BF166" s="312"/>
      <c r="BG166" s="312"/>
      <c r="BH166" s="312"/>
      <c r="BI166" s="312"/>
      <c r="BJ166" s="312"/>
      <c r="BK166" s="312"/>
      <c r="BL166" s="312"/>
      <c r="BM166" s="312"/>
      <c r="BN166" s="312"/>
      <c r="BO166" s="312"/>
      <c r="BP166" s="312"/>
      <c r="BQ166" s="312"/>
      <c r="BR166" s="312"/>
      <c r="BS166" s="312"/>
      <c r="BT166" s="312"/>
      <c r="BU166" s="312"/>
      <c r="BV166" s="312"/>
      <c r="BW166" s="312"/>
      <c r="BX166" s="312"/>
      <c r="BY166" s="312"/>
    </row>
    <row r="167" spans="1:77" ht="15" customHeight="1" x14ac:dyDescent="0.2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574"/>
      <c r="M167" s="97"/>
      <c r="N167" s="97"/>
      <c r="O167" s="97"/>
      <c r="P167" s="97"/>
      <c r="Q167" s="97"/>
      <c r="R167" s="97"/>
      <c r="S167" s="451"/>
      <c r="T167" s="451"/>
      <c r="U167" s="451"/>
      <c r="V167" s="97"/>
      <c r="W167" s="97"/>
      <c r="AY167" s="390"/>
      <c r="AZ167" s="386"/>
      <c r="BA167" s="97"/>
      <c r="BB167" s="312"/>
      <c r="BC167" s="312"/>
      <c r="BD167" s="312"/>
      <c r="BE167" s="312"/>
      <c r="BF167" s="312"/>
      <c r="BG167" s="312"/>
      <c r="BH167" s="312"/>
      <c r="BI167" s="312"/>
      <c r="BJ167" s="312"/>
      <c r="BK167" s="312"/>
      <c r="BL167" s="312"/>
      <c r="BM167" s="312"/>
      <c r="BN167" s="312"/>
      <c r="BO167" s="312"/>
      <c r="BP167" s="312"/>
      <c r="BQ167" s="312"/>
      <c r="BR167" s="312"/>
      <c r="BS167" s="312"/>
      <c r="BT167" s="312"/>
      <c r="BU167" s="312"/>
      <c r="BV167" s="312"/>
      <c r="BW167" s="312"/>
      <c r="BX167" s="312"/>
      <c r="BY167" s="312"/>
    </row>
    <row r="168" spans="1:77" ht="15" customHeight="1" x14ac:dyDescent="0.2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574"/>
      <c r="M168" s="97"/>
      <c r="N168" s="97"/>
      <c r="O168" s="97"/>
      <c r="P168" s="97"/>
      <c r="Q168" s="97"/>
      <c r="R168" s="97"/>
      <c r="S168" s="451"/>
      <c r="T168" s="451"/>
      <c r="U168" s="451"/>
      <c r="V168" s="97"/>
      <c r="W168" s="97"/>
      <c r="AY168" s="390"/>
      <c r="AZ168" s="386"/>
      <c r="BA168" s="97"/>
      <c r="BB168" s="312"/>
      <c r="BC168" s="312"/>
      <c r="BD168" s="312"/>
      <c r="BE168" s="312"/>
      <c r="BF168" s="312"/>
      <c r="BG168" s="312"/>
      <c r="BH168" s="312"/>
      <c r="BI168" s="312"/>
      <c r="BJ168" s="312"/>
      <c r="BK168" s="312"/>
      <c r="BL168" s="312"/>
      <c r="BM168" s="312"/>
      <c r="BN168" s="312"/>
      <c r="BO168" s="312"/>
      <c r="BP168" s="312"/>
      <c r="BQ168" s="312"/>
      <c r="BR168" s="312"/>
      <c r="BS168" s="312"/>
      <c r="BT168" s="312"/>
      <c r="BU168" s="312"/>
      <c r="BV168" s="312"/>
      <c r="BW168" s="312"/>
      <c r="BX168" s="312"/>
      <c r="BY168" s="312"/>
    </row>
    <row r="169" spans="1:77" ht="15" customHeight="1" x14ac:dyDescent="0.2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574"/>
      <c r="M169" s="97"/>
      <c r="N169" s="97"/>
      <c r="O169" s="97"/>
      <c r="P169" s="97"/>
      <c r="Q169" s="97"/>
      <c r="R169" s="97"/>
      <c r="S169" s="451"/>
      <c r="T169" s="451"/>
      <c r="U169" s="451"/>
      <c r="V169" s="97"/>
      <c r="W169" s="97"/>
      <c r="AY169" s="390"/>
      <c r="AZ169" s="386"/>
      <c r="BA169" s="97"/>
      <c r="BB169" s="312"/>
      <c r="BC169" s="312"/>
      <c r="BD169" s="312"/>
      <c r="BE169" s="312"/>
      <c r="BF169" s="312"/>
      <c r="BG169" s="312"/>
      <c r="BH169" s="312"/>
      <c r="BI169" s="312"/>
      <c r="BJ169" s="312"/>
      <c r="BK169" s="312"/>
      <c r="BL169" s="312"/>
      <c r="BM169" s="312"/>
      <c r="BN169" s="312"/>
      <c r="BO169" s="312"/>
      <c r="BP169" s="312"/>
      <c r="BQ169" s="312"/>
      <c r="BR169" s="312"/>
      <c r="BS169" s="312"/>
      <c r="BT169" s="312"/>
      <c r="BU169" s="312"/>
      <c r="BV169" s="312"/>
      <c r="BW169" s="312"/>
      <c r="BX169" s="312"/>
      <c r="BY169" s="312"/>
    </row>
    <row r="170" spans="1:77" ht="15" customHeight="1" x14ac:dyDescent="0.2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574"/>
      <c r="M170" s="97"/>
      <c r="N170" s="97"/>
      <c r="O170" s="97"/>
      <c r="P170" s="97"/>
      <c r="Q170" s="97"/>
      <c r="R170" s="97"/>
      <c r="S170" s="451"/>
      <c r="T170" s="451"/>
      <c r="U170" s="451"/>
      <c r="V170" s="97"/>
      <c r="W170" s="97"/>
      <c r="AY170" s="390"/>
      <c r="AZ170" s="386"/>
      <c r="BA170" s="97"/>
      <c r="BB170" s="312"/>
      <c r="BC170" s="312"/>
      <c r="BD170" s="312"/>
      <c r="BE170" s="312"/>
      <c r="BF170" s="312"/>
      <c r="BG170" s="312"/>
      <c r="BH170" s="312"/>
      <c r="BI170" s="312"/>
      <c r="BJ170" s="312"/>
      <c r="BK170" s="312"/>
      <c r="BL170" s="312"/>
      <c r="BM170" s="312"/>
      <c r="BN170" s="312"/>
      <c r="BO170" s="312"/>
      <c r="BP170" s="312"/>
      <c r="BQ170" s="312"/>
      <c r="BR170" s="312"/>
      <c r="BS170" s="312"/>
      <c r="BT170" s="312"/>
      <c r="BU170" s="312"/>
      <c r="BV170" s="312"/>
      <c r="BW170" s="312"/>
      <c r="BX170" s="312"/>
      <c r="BY170" s="312"/>
    </row>
    <row r="171" spans="1:77" ht="15" customHeight="1" x14ac:dyDescent="0.2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574"/>
      <c r="M171" s="97"/>
      <c r="N171" s="97"/>
      <c r="O171" s="97"/>
      <c r="P171" s="97"/>
      <c r="Q171" s="97"/>
      <c r="R171" s="97"/>
      <c r="S171" s="451"/>
      <c r="T171" s="451"/>
      <c r="U171" s="451"/>
      <c r="V171" s="97"/>
      <c r="W171" s="97"/>
      <c r="AY171" s="390"/>
      <c r="AZ171" s="386"/>
      <c r="BA171" s="97"/>
      <c r="BB171" s="312"/>
      <c r="BC171" s="312"/>
      <c r="BD171" s="312"/>
      <c r="BE171" s="312"/>
      <c r="BF171" s="312"/>
      <c r="BG171" s="312"/>
      <c r="BH171" s="312"/>
      <c r="BI171" s="312"/>
      <c r="BJ171" s="312"/>
      <c r="BK171" s="312"/>
      <c r="BL171" s="312"/>
      <c r="BM171" s="312"/>
      <c r="BN171" s="312"/>
      <c r="BO171" s="312"/>
      <c r="BP171" s="312"/>
      <c r="BQ171" s="312"/>
      <c r="BR171" s="312"/>
      <c r="BS171" s="312"/>
      <c r="BT171" s="312"/>
      <c r="BU171" s="312"/>
      <c r="BV171" s="312"/>
      <c r="BW171" s="312"/>
      <c r="BX171" s="312"/>
      <c r="BY171" s="312"/>
    </row>
    <row r="172" spans="1:77" ht="15" customHeight="1" x14ac:dyDescent="0.2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574"/>
      <c r="M172" s="97"/>
      <c r="N172" s="97"/>
      <c r="O172" s="97"/>
      <c r="P172" s="97"/>
      <c r="Q172" s="97"/>
      <c r="R172" s="97"/>
      <c r="S172" s="451"/>
      <c r="T172" s="451"/>
      <c r="U172" s="451"/>
      <c r="V172" s="97"/>
      <c r="W172" s="97"/>
      <c r="AY172" s="390"/>
      <c r="AZ172" s="386"/>
      <c r="BA172" s="97"/>
      <c r="BB172" s="312"/>
      <c r="BC172" s="312"/>
      <c r="BD172" s="312"/>
      <c r="BE172" s="312"/>
      <c r="BF172" s="312"/>
      <c r="BG172" s="312"/>
      <c r="BH172" s="312"/>
      <c r="BI172" s="312"/>
      <c r="BJ172" s="312"/>
      <c r="BK172" s="312"/>
      <c r="BL172" s="312"/>
      <c r="BM172" s="312"/>
      <c r="BN172" s="312"/>
      <c r="BO172" s="312"/>
      <c r="BP172" s="312"/>
      <c r="BQ172" s="312"/>
      <c r="BR172" s="312"/>
      <c r="BS172" s="312"/>
      <c r="BT172" s="312"/>
      <c r="BU172" s="312"/>
      <c r="BV172" s="312"/>
      <c r="BW172" s="312"/>
      <c r="BX172" s="312"/>
      <c r="BY172" s="312"/>
    </row>
    <row r="173" spans="1:77" ht="15" customHeight="1" x14ac:dyDescent="0.2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574"/>
      <c r="M173" s="97"/>
      <c r="N173" s="97"/>
      <c r="O173" s="97"/>
      <c r="P173" s="97"/>
      <c r="Q173" s="97"/>
      <c r="R173" s="97"/>
      <c r="S173" s="451"/>
      <c r="T173" s="451"/>
      <c r="U173" s="451"/>
      <c r="V173" s="97"/>
      <c r="W173" s="97"/>
      <c r="AY173" s="390"/>
      <c r="AZ173" s="386"/>
      <c r="BA173" s="97"/>
      <c r="BB173" s="312"/>
      <c r="BC173" s="312"/>
      <c r="BD173" s="312"/>
      <c r="BE173" s="312"/>
      <c r="BF173" s="312"/>
      <c r="BG173" s="312"/>
      <c r="BH173" s="312"/>
      <c r="BI173" s="312"/>
      <c r="BJ173" s="312"/>
      <c r="BK173" s="312"/>
      <c r="BL173" s="312"/>
      <c r="BM173" s="312"/>
      <c r="BN173" s="312"/>
      <c r="BO173" s="312"/>
      <c r="BP173" s="312"/>
      <c r="BQ173" s="312"/>
      <c r="BR173" s="312"/>
      <c r="BS173" s="312"/>
      <c r="BT173" s="312"/>
      <c r="BU173" s="312"/>
      <c r="BV173" s="312"/>
      <c r="BW173" s="312"/>
      <c r="BX173" s="312"/>
      <c r="BY173" s="312"/>
    </row>
    <row r="174" spans="1:77" ht="15" customHeight="1" x14ac:dyDescent="0.2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574"/>
      <c r="M174" s="97"/>
      <c r="N174" s="97"/>
      <c r="O174" s="97"/>
      <c r="P174" s="97"/>
      <c r="Q174" s="97"/>
      <c r="R174" s="97"/>
      <c r="S174" s="451"/>
      <c r="T174" s="451"/>
      <c r="U174" s="451"/>
      <c r="V174" s="97"/>
      <c r="W174" s="97"/>
      <c r="AY174" s="390"/>
      <c r="AZ174" s="386"/>
      <c r="BA174" s="97"/>
      <c r="BB174" s="312"/>
      <c r="BC174" s="312"/>
      <c r="BD174" s="312"/>
      <c r="BE174" s="312"/>
      <c r="BF174" s="312"/>
      <c r="BG174" s="312"/>
      <c r="BH174" s="312"/>
      <c r="BI174" s="312"/>
      <c r="BJ174" s="312"/>
      <c r="BK174" s="312"/>
      <c r="BL174" s="312"/>
      <c r="BM174" s="312"/>
      <c r="BN174" s="312"/>
      <c r="BO174" s="312"/>
      <c r="BP174" s="312"/>
      <c r="BQ174" s="312"/>
      <c r="BR174" s="312"/>
      <c r="BS174" s="312"/>
      <c r="BT174" s="312"/>
      <c r="BU174" s="312"/>
      <c r="BV174" s="312"/>
      <c r="BW174" s="312"/>
      <c r="BX174" s="312"/>
      <c r="BY174" s="312"/>
    </row>
    <row r="175" spans="1:77" ht="15" customHeight="1" x14ac:dyDescent="0.2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574"/>
      <c r="M175" s="97"/>
      <c r="N175" s="97"/>
      <c r="O175" s="97"/>
      <c r="P175" s="97"/>
      <c r="Q175" s="97"/>
      <c r="R175" s="97"/>
      <c r="S175" s="451"/>
      <c r="T175" s="451"/>
      <c r="U175" s="451"/>
      <c r="V175" s="97"/>
      <c r="W175" s="97"/>
      <c r="AY175" s="390"/>
      <c r="AZ175" s="386"/>
      <c r="BA175" s="97"/>
      <c r="BB175" s="312"/>
      <c r="BC175" s="312"/>
      <c r="BD175" s="312"/>
      <c r="BE175" s="312"/>
      <c r="BF175" s="312"/>
      <c r="BG175" s="312"/>
      <c r="BH175" s="312"/>
      <c r="BI175" s="312"/>
      <c r="BJ175" s="312"/>
      <c r="BK175" s="312"/>
      <c r="BL175" s="312"/>
      <c r="BM175" s="312"/>
      <c r="BN175" s="312"/>
      <c r="BO175" s="312"/>
      <c r="BP175" s="312"/>
      <c r="BQ175" s="312"/>
      <c r="BR175" s="312"/>
      <c r="BS175" s="312"/>
      <c r="BT175" s="312"/>
      <c r="BU175" s="312"/>
      <c r="BV175" s="312"/>
      <c r="BW175" s="312"/>
      <c r="BX175" s="312"/>
      <c r="BY175" s="312"/>
    </row>
    <row r="176" spans="1:77" ht="15" customHeight="1" x14ac:dyDescent="0.2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574"/>
      <c r="M176" s="97"/>
      <c r="N176" s="97"/>
      <c r="O176" s="97"/>
      <c r="P176" s="97"/>
      <c r="Q176" s="97"/>
      <c r="R176" s="97"/>
      <c r="S176" s="451"/>
      <c r="T176" s="451"/>
      <c r="U176" s="451"/>
      <c r="V176" s="97"/>
      <c r="W176" s="97"/>
      <c r="AY176" s="390"/>
      <c r="AZ176" s="386"/>
      <c r="BA176" s="97"/>
      <c r="BB176" s="312"/>
      <c r="BC176" s="312"/>
      <c r="BD176" s="312"/>
      <c r="BE176" s="312"/>
      <c r="BF176" s="312"/>
      <c r="BG176" s="312"/>
      <c r="BH176" s="312"/>
      <c r="BI176" s="312"/>
      <c r="BJ176" s="312"/>
      <c r="BK176" s="312"/>
      <c r="BL176" s="312"/>
      <c r="BM176" s="312"/>
      <c r="BN176" s="312"/>
      <c r="BO176" s="312"/>
      <c r="BP176" s="312"/>
      <c r="BQ176" s="312"/>
      <c r="BR176" s="312"/>
      <c r="BS176" s="312"/>
      <c r="BT176" s="312"/>
      <c r="BU176" s="312"/>
      <c r="BV176" s="312"/>
      <c r="BW176" s="312"/>
      <c r="BX176" s="312"/>
      <c r="BY176" s="312"/>
    </row>
    <row r="177" spans="1:77" ht="15" customHeight="1" x14ac:dyDescent="0.2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574"/>
      <c r="M177" s="97"/>
      <c r="N177" s="97"/>
      <c r="O177" s="97"/>
      <c r="P177" s="97"/>
      <c r="Q177" s="97"/>
      <c r="R177" s="97"/>
      <c r="S177" s="451"/>
      <c r="T177" s="451"/>
      <c r="U177" s="451"/>
      <c r="V177" s="97"/>
      <c r="W177" s="97"/>
      <c r="AY177" s="390"/>
      <c r="AZ177" s="386"/>
      <c r="BA177" s="97"/>
      <c r="BB177" s="312"/>
      <c r="BC177" s="312"/>
      <c r="BD177" s="312"/>
      <c r="BE177" s="312"/>
      <c r="BF177" s="312"/>
      <c r="BG177" s="312"/>
      <c r="BH177" s="312"/>
      <c r="BI177" s="312"/>
      <c r="BJ177" s="312"/>
      <c r="BK177" s="312"/>
      <c r="BL177" s="312"/>
      <c r="BM177" s="312"/>
      <c r="BN177" s="312"/>
      <c r="BO177" s="312"/>
      <c r="BP177" s="312"/>
      <c r="BQ177" s="312"/>
      <c r="BR177" s="312"/>
      <c r="BS177" s="312"/>
      <c r="BT177" s="312"/>
      <c r="BU177" s="312"/>
      <c r="BV177" s="312"/>
      <c r="BW177" s="312"/>
      <c r="BX177" s="312"/>
      <c r="BY177" s="312"/>
    </row>
    <row r="178" spans="1:77" ht="15" customHeight="1" x14ac:dyDescent="0.2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574"/>
      <c r="M178" s="97"/>
      <c r="N178" s="97"/>
      <c r="O178" s="97"/>
      <c r="P178" s="97"/>
      <c r="Q178" s="97"/>
      <c r="R178" s="97"/>
      <c r="S178" s="451"/>
      <c r="T178" s="451"/>
      <c r="U178" s="451"/>
      <c r="V178" s="97"/>
      <c r="W178" s="97"/>
      <c r="AY178" s="390"/>
      <c r="AZ178" s="386"/>
      <c r="BA178" s="97"/>
      <c r="BB178" s="312"/>
      <c r="BC178" s="312"/>
      <c r="BD178" s="312"/>
      <c r="BE178" s="312"/>
      <c r="BF178" s="312"/>
      <c r="BG178" s="312"/>
      <c r="BH178" s="312"/>
      <c r="BI178" s="312"/>
      <c r="BJ178" s="312"/>
      <c r="BK178" s="312"/>
      <c r="BL178" s="312"/>
      <c r="BM178" s="312"/>
      <c r="BN178" s="312"/>
      <c r="BO178" s="312"/>
      <c r="BP178" s="312"/>
      <c r="BQ178" s="312"/>
      <c r="BR178" s="312"/>
      <c r="BS178" s="312"/>
      <c r="BT178" s="312"/>
      <c r="BU178" s="312"/>
      <c r="BV178" s="312"/>
      <c r="BW178" s="312"/>
      <c r="BX178" s="312"/>
      <c r="BY178" s="312"/>
    </row>
    <row r="179" spans="1:77" ht="15" customHeight="1" x14ac:dyDescent="0.2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574"/>
      <c r="M179" s="97"/>
      <c r="N179" s="97"/>
      <c r="O179" s="97"/>
      <c r="P179" s="97"/>
      <c r="Q179" s="97"/>
      <c r="R179" s="97"/>
      <c r="S179" s="451"/>
      <c r="T179" s="451"/>
      <c r="U179" s="451"/>
      <c r="V179" s="97"/>
      <c r="W179" s="97"/>
      <c r="AY179" s="390"/>
      <c r="AZ179" s="386"/>
      <c r="BA179" s="97"/>
      <c r="BB179" s="312"/>
      <c r="BC179" s="312"/>
      <c r="BD179" s="312"/>
      <c r="BE179" s="312"/>
      <c r="BF179" s="312"/>
      <c r="BG179" s="312"/>
      <c r="BH179" s="312"/>
      <c r="BI179" s="312"/>
      <c r="BJ179" s="312"/>
      <c r="BK179" s="312"/>
      <c r="BL179" s="312"/>
      <c r="BM179" s="312"/>
      <c r="BN179" s="312"/>
      <c r="BO179" s="312"/>
      <c r="BP179" s="312"/>
      <c r="BQ179" s="312"/>
      <c r="BR179" s="312"/>
      <c r="BS179" s="312"/>
      <c r="BT179" s="312"/>
      <c r="BU179" s="312"/>
      <c r="BV179" s="312"/>
      <c r="BW179" s="312"/>
      <c r="BX179" s="312"/>
      <c r="BY179" s="312"/>
    </row>
    <row r="180" spans="1:77" ht="15" customHeight="1" x14ac:dyDescent="0.2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574"/>
      <c r="M180" s="97"/>
      <c r="N180" s="97"/>
      <c r="O180" s="97"/>
      <c r="P180" s="97"/>
      <c r="Q180" s="97"/>
      <c r="R180" s="97"/>
      <c r="S180" s="451"/>
      <c r="T180" s="451"/>
      <c r="U180" s="451"/>
      <c r="V180" s="97"/>
      <c r="W180" s="97"/>
      <c r="AY180" s="390"/>
      <c r="AZ180" s="386"/>
      <c r="BA180" s="97"/>
      <c r="BB180" s="312"/>
      <c r="BC180" s="312"/>
      <c r="BD180" s="312"/>
      <c r="BE180" s="312"/>
      <c r="BF180" s="312"/>
      <c r="BG180" s="312"/>
      <c r="BH180" s="312"/>
      <c r="BI180" s="312"/>
      <c r="BJ180" s="312"/>
      <c r="BK180" s="312"/>
      <c r="BL180" s="312"/>
      <c r="BM180" s="312"/>
      <c r="BN180" s="312"/>
      <c r="BO180" s="312"/>
      <c r="BP180" s="312"/>
      <c r="BQ180" s="312"/>
      <c r="BR180" s="312"/>
      <c r="BS180" s="312"/>
      <c r="BT180" s="312"/>
      <c r="BU180" s="312"/>
      <c r="BV180" s="312"/>
      <c r="BW180" s="312"/>
      <c r="BX180" s="312"/>
      <c r="BY180" s="312"/>
    </row>
    <row r="181" spans="1:77" ht="15" customHeight="1" x14ac:dyDescent="0.2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574"/>
      <c r="M181" s="97"/>
      <c r="N181" s="97"/>
      <c r="O181" s="97"/>
      <c r="P181" s="97"/>
      <c r="Q181" s="97"/>
      <c r="R181" s="97"/>
      <c r="S181" s="451"/>
      <c r="T181" s="451"/>
      <c r="U181" s="451"/>
      <c r="V181" s="97"/>
      <c r="W181" s="97"/>
      <c r="AY181" s="390"/>
      <c r="AZ181" s="386"/>
      <c r="BA181" s="97"/>
      <c r="BB181" s="312"/>
      <c r="BC181" s="312"/>
      <c r="BD181" s="312"/>
      <c r="BE181" s="312"/>
      <c r="BF181" s="312"/>
      <c r="BG181" s="312"/>
      <c r="BH181" s="312"/>
      <c r="BI181" s="312"/>
      <c r="BJ181" s="312"/>
      <c r="BK181" s="312"/>
      <c r="BL181" s="312"/>
      <c r="BM181" s="312"/>
      <c r="BN181" s="312"/>
      <c r="BO181" s="312"/>
      <c r="BP181" s="312"/>
      <c r="BQ181" s="312"/>
      <c r="BR181" s="312"/>
      <c r="BS181" s="312"/>
      <c r="BT181" s="312"/>
      <c r="BU181" s="312"/>
      <c r="BV181" s="312"/>
      <c r="BW181" s="312"/>
      <c r="BX181" s="312"/>
      <c r="BY181" s="312"/>
    </row>
    <row r="182" spans="1:77" ht="15" customHeight="1" x14ac:dyDescent="0.2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574"/>
      <c r="M182" s="97"/>
      <c r="N182" s="97"/>
      <c r="O182" s="97"/>
      <c r="P182" s="97"/>
      <c r="Q182" s="97"/>
      <c r="R182" s="97"/>
      <c r="S182" s="451"/>
      <c r="T182" s="451"/>
      <c r="U182" s="451"/>
      <c r="V182" s="97"/>
      <c r="W182" s="97"/>
      <c r="AY182" s="390"/>
      <c r="AZ182" s="386"/>
      <c r="BA182" s="97"/>
      <c r="BB182" s="312"/>
      <c r="BC182" s="312"/>
      <c r="BD182" s="312"/>
      <c r="BE182" s="312"/>
      <c r="BF182" s="312"/>
      <c r="BG182" s="312"/>
      <c r="BH182" s="312"/>
      <c r="BI182" s="312"/>
      <c r="BJ182" s="312"/>
      <c r="BK182" s="312"/>
      <c r="BL182" s="312"/>
      <c r="BM182" s="312"/>
      <c r="BN182" s="312"/>
      <c r="BO182" s="312"/>
      <c r="BP182" s="312"/>
      <c r="BQ182" s="312"/>
      <c r="BR182" s="312"/>
      <c r="BS182" s="312"/>
      <c r="BT182" s="312"/>
      <c r="BU182" s="312"/>
      <c r="BV182" s="312"/>
      <c r="BW182" s="312"/>
      <c r="BX182" s="312"/>
      <c r="BY182" s="312"/>
    </row>
    <row r="183" spans="1:77" ht="15" customHeight="1" x14ac:dyDescent="0.2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574"/>
      <c r="M183" s="97"/>
      <c r="N183" s="97"/>
      <c r="O183" s="97"/>
      <c r="P183" s="97"/>
      <c r="Q183" s="97"/>
      <c r="R183" s="97"/>
      <c r="S183" s="451"/>
      <c r="T183" s="451"/>
      <c r="U183" s="451"/>
      <c r="V183" s="97"/>
      <c r="W183" s="97"/>
      <c r="AY183" s="390"/>
      <c r="AZ183" s="386"/>
      <c r="BA183" s="97"/>
      <c r="BB183" s="312"/>
      <c r="BC183" s="312"/>
      <c r="BD183" s="312"/>
      <c r="BE183" s="312"/>
      <c r="BF183" s="312"/>
      <c r="BG183" s="312"/>
      <c r="BH183" s="312"/>
      <c r="BI183" s="312"/>
      <c r="BJ183" s="312"/>
      <c r="BK183" s="312"/>
      <c r="BL183" s="312"/>
      <c r="BM183" s="312"/>
      <c r="BN183" s="312"/>
      <c r="BO183" s="312"/>
      <c r="BP183" s="312"/>
      <c r="BQ183" s="312"/>
      <c r="BR183" s="312"/>
      <c r="BS183" s="312"/>
      <c r="BT183" s="312"/>
      <c r="BU183" s="312"/>
      <c r="BV183" s="312"/>
      <c r="BW183" s="312"/>
      <c r="BX183" s="312"/>
      <c r="BY183" s="312"/>
    </row>
    <row r="184" spans="1:77" ht="15" customHeight="1" x14ac:dyDescent="0.2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574"/>
      <c r="M184" s="97"/>
      <c r="N184" s="97"/>
      <c r="O184" s="97"/>
      <c r="P184" s="97"/>
      <c r="Q184" s="97"/>
      <c r="R184" s="97"/>
      <c r="S184" s="451"/>
      <c r="T184" s="451"/>
      <c r="U184" s="451"/>
      <c r="V184" s="97"/>
      <c r="W184" s="97"/>
      <c r="AY184" s="390"/>
      <c r="AZ184" s="386"/>
      <c r="BA184" s="97"/>
      <c r="BB184" s="312"/>
      <c r="BC184" s="312"/>
      <c r="BD184" s="312"/>
      <c r="BE184" s="312"/>
      <c r="BF184" s="312"/>
      <c r="BG184" s="312"/>
      <c r="BH184" s="312"/>
      <c r="BI184" s="312"/>
      <c r="BJ184" s="312"/>
      <c r="BK184" s="312"/>
      <c r="BL184" s="312"/>
      <c r="BM184" s="312"/>
      <c r="BN184" s="312"/>
      <c r="BO184" s="312"/>
      <c r="BP184" s="312"/>
      <c r="BQ184" s="312"/>
      <c r="BR184" s="312"/>
      <c r="BS184" s="312"/>
      <c r="BT184" s="312"/>
      <c r="BU184" s="312"/>
      <c r="BV184" s="312"/>
      <c r="BW184" s="312"/>
      <c r="BX184" s="312"/>
      <c r="BY184" s="312"/>
    </row>
    <row r="185" spans="1:77" ht="15" customHeight="1" x14ac:dyDescent="0.2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574"/>
      <c r="M185" s="97"/>
      <c r="N185" s="97"/>
      <c r="O185" s="97"/>
      <c r="P185" s="97"/>
      <c r="Q185" s="97"/>
      <c r="R185" s="97"/>
      <c r="S185" s="451"/>
      <c r="T185" s="451"/>
      <c r="U185" s="451"/>
      <c r="V185" s="97"/>
      <c r="W185" s="97"/>
      <c r="AY185" s="390"/>
      <c r="AZ185" s="386"/>
      <c r="BA185" s="97"/>
      <c r="BB185" s="312"/>
      <c r="BC185" s="312"/>
      <c r="BD185" s="312"/>
      <c r="BE185" s="312"/>
      <c r="BF185" s="312"/>
      <c r="BG185" s="312"/>
      <c r="BH185" s="312"/>
      <c r="BI185" s="312"/>
      <c r="BJ185" s="312"/>
      <c r="BK185" s="312"/>
      <c r="BL185" s="312"/>
      <c r="BM185" s="312"/>
      <c r="BN185" s="312"/>
      <c r="BO185" s="312"/>
      <c r="BP185" s="312"/>
      <c r="BQ185" s="312"/>
      <c r="BR185" s="312"/>
      <c r="BS185" s="312"/>
      <c r="BT185" s="312"/>
      <c r="BU185" s="312"/>
      <c r="BV185" s="312"/>
      <c r="BW185" s="312"/>
      <c r="BX185" s="312"/>
      <c r="BY185" s="312"/>
    </row>
    <row r="186" spans="1:77" ht="15" customHeight="1" x14ac:dyDescent="0.2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574"/>
      <c r="M186" s="97"/>
      <c r="N186" s="97"/>
      <c r="O186" s="97"/>
      <c r="P186" s="97"/>
      <c r="Q186" s="97"/>
      <c r="R186" s="97"/>
      <c r="S186" s="451"/>
      <c r="T186" s="451"/>
      <c r="U186" s="451"/>
      <c r="V186" s="97"/>
      <c r="W186" s="97"/>
      <c r="AY186" s="390"/>
      <c r="AZ186" s="386"/>
      <c r="BA186" s="97"/>
      <c r="BB186" s="312"/>
      <c r="BC186" s="312"/>
      <c r="BD186" s="312"/>
      <c r="BE186" s="312"/>
      <c r="BF186" s="312"/>
      <c r="BG186" s="312"/>
      <c r="BH186" s="312"/>
      <c r="BI186" s="312"/>
      <c r="BJ186" s="312"/>
      <c r="BK186" s="312"/>
      <c r="BL186" s="312"/>
      <c r="BM186" s="312"/>
      <c r="BN186" s="312"/>
      <c r="BO186" s="312"/>
      <c r="BP186" s="312"/>
      <c r="BQ186" s="312"/>
      <c r="BR186" s="312"/>
      <c r="BS186" s="312"/>
      <c r="BT186" s="312"/>
      <c r="BU186" s="312"/>
      <c r="BV186" s="312"/>
      <c r="BW186" s="312"/>
      <c r="BX186" s="312"/>
      <c r="BY186" s="312"/>
    </row>
    <row r="187" spans="1:77" ht="15" customHeight="1" x14ac:dyDescent="0.2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574"/>
      <c r="M187" s="97"/>
      <c r="N187" s="97"/>
      <c r="O187" s="97"/>
      <c r="P187" s="97"/>
      <c r="Q187" s="97"/>
      <c r="R187" s="97"/>
      <c r="S187" s="451"/>
      <c r="T187" s="451"/>
      <c r="U187" s="451"/>
      <c r="V187" s="97"/>
      <c r="W187" s="97"/>
      <c r="AY187" s="390"/>
      <c r="AZ187" s="386"/>
      <c r="BA187" s="97"/>
      <c r="BB187" s="312"/>
      <c r="BC187" s="312"/>
      <c r="BD187" s="312"/>
      <c r="BE187" s="312"/>
      <c r="BF187" s="312"/>
      <c r="BG187" s="312"/>
      <c r="BH187" s="312"/>
      <c r="BI187" s="312"/>
      <c r="BJ187" s="312"/>
      <c r="BK187" s="312"/>
      <c r="BL187" s="312"/>
      <c r="BM187" s="312"/>
      <c r="BN187" s="312"/>
      <c r="BO187" s="312"/>
      <c r="BP187" s="312"/>
      <c r="BQ187" s="312"/>
      <c r="BR187" s="312"/>
      <c r="BS187" s="312"/>
      <c r="BT187" s="312"/>
      <c r="BU187" s="312"/>
      <c r="BV187" s="312"/>
      <c r="BW187" s="312"/>
      <c r="BX187" s="312"/>
      <c r="BY187" s="312"/>
    </row>
    <row r="188" spans="1:77" ht="15" customHeight="1" x14ac:dyDescent="0.2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574"/>
      <c r="M188" s="97"/>
      <c r="N188" s="97"/>
      <c r="O188" s="97"/>
      <c r="P188" s="97"/>
      <c r="Q188" s="97"/>
      <c r="R188" s="97"/>
      <c r="S188" s="451"/>
      <c r="T188" s="451"/>
      <c r="U188" s="451"/>
      <c r="V188" s="97"/>
      <c r="W188" s="97"/>
      <c r="AY188" s="390"/>
      <c r="AZ188" s="386"/>
      <c r="BA188" s="97"/>
      <c r="BB188" s="312"/>
      <c r="BC188" s="312"/>
      <c r="BD188" s="312"/>
      <c r="BE188" s="312"/>
      <c r="BF188" s="312"/>
      <c r="BG188" s="312"/>
      <c r="BH188" s="312"/>
      <c r="BI188" s="312"/>
      <c r="BJ188" s="312"/>
      <c r="BK188" s="312"/>
      <c r="BL188" s="312"/>
      <c r="BM188" s="312"/>
      <c r="BN188" s="312"/>
      <c r="BO188" s="312"/>
      <c r="BP188" s="312"/>
      <c r="BQ188" s="312"/>
      <c r="BR188" s="312"/>
      <c r="BS188" s="312"/>
      <c r="BT188" s="312"/>
      <c r="BU188" s="312"/>
      <c r="BV188" s="312"/>
      <c r="BW188" s="312"/>
      <c r="BX188" s="312"/>
      <c r="BY188" s="312"/>
    </row>
    <row r="189" spans="1:77" ht="15" customHeight="1" x14ac:dyDescent="0.2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574"/>
      <c r="M189" s="97"/>
      <c r="N189" s="97"/>
      <c r="O189" s="97"/>
      <c r="P189" s="97"/>
      <c r="Q189" s="97"/>
      <c r="R189" s="97"/>
      <c r="S189" s="451"/>
      <c r="T189" s="451"/>
      <c r="U189" s="451"/>
      <c r="V189" s="97"/>
      <c r="W189" s="97"/>
      <c r="AY189" s="390"/>
      <c r="AZ189" s="386"/>
      <c r="BA189" s="97"/>
      <c r="BB189" s="312"/>
      <c r="BC189" s="312"/>
      <c r="BD189" s="312"/>
      <c r="BE189" s="312"/>
      <c r="BF189" s="312"/>
      <c r="BG189" s="312"/>
      <c r="BH189" s="312"/>
      <c r="BI189" s="312"/>
      <c r="BJ189" s="312"/>
      <c r="BK189" s="312"/>
      <c r="BL189" s="312"/>
      <c r="BM189" s="312"/>
      <c r="BN189" s="312"/>
      <c r="BO189" s="312"/>
      <c r="BP189" s="312"/>
      <c r="BQ189" s="312"/>
      <c r="BR189" s="312"/>
      <c r="BS189" s="312"/>
      <c r="BT189" s="312"/>
      <c r="BU189" s="312"/>
      <c r="BV189" s="312"/>
      <c r="BW189" s="312"/>
      <c r="BX189" s="312"/>
      <c r="BY189" s="312"/>
    </row>
    <row r="190" spans="1:77" ht="15" customHeight="1" x14ac:dyDescent="0.2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574"/>
      <c r="M190" s="97"/>
      <c r="N190" s="97"/>
      <c r="O190" s="97"/>
      <c r="P190" s="97"/>
      <c r="Q190" s="97"/>
      <c r="R190" s="97"/>
      <c r="S190" s="451"/>
      <c r="T190" s="451"/>
      <c r="U190" s="451"/>
      <c r="V190" s="97"/>
      <c r="W190" s="97"/>
      <c r="AY190" s="390"/>
      <c r="AZ190" s="386"/>
      <c r="BA190" s="97"/>
      <c r="BB190" s="312"/>
      <c r="BC190" s="312"/>
      <c r="BD190" s="312"/>
      <c r="BE190" s="312"/>
      <c r="BF190" s="312"/>
      <c r="BG190" s="312"/>
      <c r="BH190" s="312"/>
      <c r="BI190" s="312"/>
      <c r="BJ190" s="312"/>
      <c r="BK190" s="312"/>
      <c r="BL190" s="312"/>
      <c r="BM190" s="312"/>
      <c r="BN190" s="312"/>
      <c r="BO190" s="312"/>
      <c r="BP190" s="312"/>
      <c r="BQ190" s="312"/>
      <c r="BR190" s="312"/>
      <c r="BS190" s="312"/>
      <c r="BT190" s="312"/>
      <c r="BU190" s="312"/>
      <c r="BV190" s="312"/>
      <c r="BW190" s="312"/>
      <c r="BX190" s="312"/>
      <c r="BY190" s="312"/>
    </row>
    <row r="191" spans="1:77" ht="15" customHeight="1" x14ac:dyDescent="0.2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574"/>
      <c r="M191" s="97"/>
      <c r="N191" s="97"/>
      <c r="O191" s="97"/>
      <c r="P191" s="97"/>
      <c r="Q191" s="97"/>
      <c r="R191" s="97"/>
      <c r="S191" s="451"/>
      <c r="T191" s="451"/>
      <c r="U191" s="451"/>
      <c r="V191" s="97"/>
      <c r="W191" s="97"/>
      <c r="AY191" s="390"/>
      <c r="AZ191" s="386"/>
      <c r="BA191" s="97"/>
      <c r="BB191" s="312"/>
      <c r="BC191" s="312"/>
      <c r="BD191" s="312"/>
      <c r="BE191" s="312"/>
      <c r="BF191" s="312"/>
      <c r="BG191" s="312"/>
      <c r="BH191" s="312"/>
      <c r="BI191" s="312"/>
      <c r="BJ191" s="312"/>
      <c r="BK191" s="312"/>
      <c r="BL191" s="312"/>
      <c r="BM191" s="312"/>
      <c r="BN191" s="312"/>
      <c r="BO191" s="312"/>
      <c r="BP191" s="312"/>
      <c r="BQ191" s="312"/>
      <c r="BR191" s="312"/>
      <c r="BS191" s="312"/>
      <c r="BT191" s="312"/>
      <c r="BU191" s="312"/>
      <c r="BV191" s="312"/>
      <c r="BW191" s="312"/>
      <c r="BX191" s="312"/>
      <c r="BY191" s="312"/>
    </row>
    <row r="192" spans="1:77" ht="15" customHeight="1" x14ac:dyDescent="0.2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574"/>
      <c r="M192" s="97"/>
      <c r="N192" s="97"/>
      <c r="O192" s="97"/>
      <c r="P192" s="97"/>
      <c r="Q192" s="97"/>
      <c r="R192" s="97"/>
      <c r="S192" s="451"/>
      <c r="T192" s="451"/>
      <c r="U192" s="451"/>
      <c r="V192" s="97"/>
      <c r="W192" s="97"/>
      <c r="AY192" s="390"/>
      <c r="AZ192" s="386"/>
      <c r="BA192" s="97"/>
      <c r="BB192" s="312"/>
      <c r="BC192" s="312"/>
      <c r="BD192" s="312"/>
      <c r="BE192" s="312"/>
      <c r="BF192" s="312"/>
      <c r="BG192" s="312"/>
      <c r="BH192" s="312"/>
      <c r="BI192" s="312"/>
      <c r="BJ192" s="312"/>
      <c r="BK192" s="312"/>
      <c r="BL192" s="312"/>
      <c r="BM192" s="312"/>
      <c r="BN192" s="312"/>
      <c r="BO192" s="312"/>
      <c r="BP192" s="312"/>
      <c r="BQ192" s="312"/>
      <c r="BR192" s="312"/>
      <c r="BS192" s="312"/>
      <c r="BT192" s="312"/>
      <c r="BU192" s="312"/>
      <c r="BV192" s="312"/>
      <c r="BW192" s="312"/>
      <c r="BX192" s="312"/>
      <c r="BY192" s="312"/>
    </row>
    <row r="193" spans="1:77" ht="15" customHeight="1" x14ac:dyDescent="0.2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574"/>
      <c r="M193" s="97"/>
      <c r="N193" s="97"/>
      <c r="O193" s="97"/>
      <c r="P193" s="97"/>
      <c r="Q193" s="97"/>
      <c r="R193" s="97"/>
      <c r="S193" s="451"/>
      <c r="T193" s="451"/>
      <c r="U193" s="451"/>
      <c r="V193" s="97"/>
      <c r="W193" s="97"/>
      <c r="AY193" s="390"/>
      <c r="AZ193" s="386"/>
      <c r="BA193" s="97"/>
      <c r="BB193" s="312"/>
      <c r="BC193" s="312"/>
      <c r="BD193" s="312"/>
      <c r="BE193" s="312"/>
      <c r="BF193" s="312"/>
      <c r="BG193" s="312"/>
      <c r="BH193" s="312"/>
      <c r="BI193" s="312"/>
      <c r="BJ193" s="312"/>
      <c r="BK193" s="312"/>
      <c r="BL193" s="312"/>
      <c r="BM193" s="312"/>
      <c r="BN193" s="312"/>
      <c r="BO193" s="312"/>
      <c r="BP193" s="312"/>
      <c r="BQ193" s="312"/>
      <c r="BR193" s="312"/>
      <c r="BS193" s="312"/>
      <c r="BT193" s="312"/>
      <c r="BU193" s="312"/>
      <c r="BV193" s="312"/>
      <c r="BW193" s="312"/>
      <c r="BX193" s="312"/>
      <c r="BY193" s="312"/>
    </row>
    <row r="194" spans="1:77" ht="15" customHeight="1" x14ac:dyDescent="0.2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574"/>
      <c r="M194" s="97"/>
      <c r="N194" s="97"/>
      <c r="O194" s="97"/>
      <c r="P194" s="97"/>
      <c r="Q194" s="97"/>
      <c r="R194" s="97"/>
      <c r="S194" s="451"/>
      <c r="T194" s="451"/>
      <c r="U194" s="451"/>
      <c r="V194" s="97"/>
      <c r="W194" s="97"/>
      <c r="AY194" s="390"/>
      <c r="AZ194" s="386"/>
      <c r="BA194" s="97"/>
      <c r="BB194" s="312"/>
      <c r="BC194" s="312"/>
      <c r="BD194" s="312"/>
      <c r="BE194" s="312"/>
      <c r="BF194" s="312"/>
      <c r="BG194" s="312"/>
      <c r="BH194" s="312"/>
      <c r="BI194" s="312"/>
      <c r="BJ194" s="312"/>
      <c r="BK194" s="312"/>
      <c r="BL194" s="312"/>
      <c r="BM194" s="312"/>
      <c r="BN194" s="312"/>
      <c r="BO194" s="312"/>
      <c r="BP194" s="312"/>
      <c r="BQ194" s="312"/>
      <c r="BR194" s="312"/>
      <c r="BS194" s="312"/>
      <c r="BT194" s="312"/>
      <c r="BU194" s="312"/>
      <c r="BV194" s="312"/>
      <c r="BW194" s="312"/>
      <c r="BX194" s="312"/>
      <c r="BY194" s="312"/>
    </row>
    <row r="195" spans="1:77" ht="15" customHeight="1" x14ac:dyDescent="0.2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574"/>
      <c r="M195" s="97"/>
      <c r="N195" s="97"/>
      <c r="O195" s="97"/>
      <c r="P195" s="97"/>
      <c r="Q195" s="97"/>
      <c r="R195" s="97"/>
      <c r="S195" s="451"/>
      <c r="T195" s="451"/>
      <c r="U195" s="451"/>
      <c r="V195" s="97"/>
      <c r="W195" s="97"/>
      <c r="AY195" s="390"/>
      <c r="AZ195" s="386"/>
      <c r="BA195" s="97"/>
      <c r="BB195" s="312"/>
      <c r="BC195" s="312"/>
      <c r="BD195" s="312"/>
      <c r="BE195" s="312"/>
      <c r="BF195" s="312"/>
      <c r="BG195" s="312"/>
      <c r="BH195" s="312"/>
      <c r="BI195" s="312"/>
      <c r="BJ195" s="312"/>
      <c r="BK195" s="312"/>
      <c r="BL195" s="312"/>
      <c r="BM195" s="312"/>
      <c r="BN195" s="312"/>
      <c r="BO195" s="312"/>
      <c r="BP195" s="312"/>
      <c r="BQ195" s="312"/>
      <c r="BR195" s="312"/>
      <c r="BS195" s="312"/>
      <c r="BT195" s="312"/>
      <c r="BU195" s="312"/>
      <c r="BV195" s="312"/>
      <c r="BW195" s="312"/>
      <c r="BX195" s="312"/>
      <c r="BY195" s="312"/>
    </row>
    <row r="196" spans="1:77" ht="15" customHeight="1" x14ac:dyDescent="0.2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574"/>
      <c r="M196" s="97"/>
      <c r="N196" s="97"/>
      <c r="O196" s="97"/>
      <c r="P196" s="97"/>
      <c r="Q196" s="97"/>
      <c r="R196" s="97"/>
      <c r="S196" s="451"/>
      <c r="T196" s="451"/>
      <c r="U196" s="451"/>
      <c r="V196" s="97"/>
      <c r="W196" s="97"/>
      <c r="AY196" s="390"/>
      <c r="AZ196" s="386"/>
      <c r="BA196" s="97"/>
      <c r="BB196" s="312"/>
      <c r="BC196" s="312"/>
      <c r="BD196" s="312"/>
      <c r="BE196" s="312"/>
      <c r="BF196" s="312"/>
      <c r="BG196" s="312"/>
      <c r="BH196" s="312"/>
      <c r="BI196" s="312"/>
      <c r="BJ196" s="312"/>
      <c r="BK196" s="312"/>
      <c r="BL196" s="312"/>
      <c r="BM196" s="312"/>
      <c r="BN196" s="312"/>
      <c r="BO196" s="312"/>
      <c r="BP196" s="312"/>
      <c r="BQ196" s="312"/>
      <c r="BR196" s="312"/>
      <c r="BS196" s="312"/>
      <c r="BT196" s="312"/>
      <c r="BU196" s="312"/>
      <c r="BV196" s="312"/>
      <c r="BW196" s="312"/>
      <c r="BX196" s="312"/>
      <c r="BY196" s="312"/>
    </row>
    <row r="197" spans="1:77" ht="15" customHeight="1" x14ac:dyDescent="0.2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574"/>
      <c r="M197" s="97"/>
      <c r="N197" s="97"/>
      <c r="O197" s="97"/>
      <c r="P197" s="97"/>
      <c r="Q197" s="97"/>
      <c r="R197" s="97"/>
      <c r="S197" s="451"/>
      <c r="T197" s="451"/>
      <c r="U197" s="451"/>
      <c r="V197" s="97"/>
      <c r="W197" s="97"/>
      <c r="AY197" s="390"/>
      <c r="AZ197" s="386"/>
      <c r="BA197" s="97"/>
      <c r="BB197" s="312"/>
      <c r="BC197" s="312"/>
      <c r="BD197" s="312"/>
      <c r="BE197" s="312"/>
      <c r="BF197" s="312"/>
      <c r="BG197" s="312"/>
      <c r="BH197" s="312"/>
      <c r="BI197" s="312"/>
      <c r="BJ197" s="312"/>
      <c r="BK197" s="312"/>
      <c r="BL197" s="312"/>
      <c r="BM197" s="312"/>
      <c r="BN197" s="312"/>
      <c r="BO197" s="312"/>
      <c r="BP197" s="312"/>
      <c r="BQ197" s="312"/>
      <c r="BR197" s="312"/>
      <c r="BS197" s="312"/>
      <c r="BT197" s="312"/>
      <c r="BU197" s="312"/>
      <c r="BV197" s="312"/>
      <c r="BW197" s="312"/>
      <c r="BX197" s="312"/>
      <c r="BY197" s="312"/>
    </row>
    <row r="198" spans="1:77" ht="15" customHeight="1" x14ac:dyDescent="0.2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574"/>
      <c r="M198" s="97"/>
      <c r="N198" s="97"/>
      <c r="O198" s="97"/>
      <c r="P198" s="97"/>
      <c r="Q198" s="97"/>
      <c r="R198" s="97"/>
      <c r="S198" s="451"/>
      <c r="T198" s="451"/>
      <c r="U198" s="451"/>
      <c r="V198" s="97"/>
      <c r="W198" s="97"/>
      <c r="AY198" s="390"/>
      <c r="AZ198" s="386"/>
      <c r="BA198" s="97"/>
      <c r="BB198" s="312"/>
      <c r="BC198" s="312"/>
      <c r="BD198" s="312"/>
      <c r="BE198" s="312"/>
      <c r="BF198" s="312"/>
      <c r="BG198" s="312"/>
      <c r="BH198" s="312"/>
      <c r="BI198" s="312"/>
      <c r="BJ198" s="312"/>
      <c r="BK198" s="312"/>
      <c r="BL198" s="312"/>
      <c r="BM198" s="312"/>
      <c r="BN198" s="312"/>
      <c r="BO198" s="312"/>
      <c r="BP198" s="312"/>
      <c r="BQ198" s="312"/>
      <c r="BR198" s="312"/>
      <c r="BS198" s="312"/>
      <c r="BT198" s="312"/>
      <c r="BU198" s="312"/>
      <c r="BV198" s="312"/>
      <c r="BW198" s="312"/>
      <c r="BX198" s="312"/>
      <c r="BY198" s="312"/>
    </row>
    <row r="199" spans="1:77" ht="15" customHeight="1" x14ac:dyDescent="0.2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574"/>
      <c r="M199" s="97"/>
      <c r="N199" s="97"/>
      <c r="O199" s="97"/>
      <c r="P199" s="97"/>
      <c r="Q199" s="97"/>
      <c r="R199" s="97"/>
      <c r="S199" s="451"/>
      <c r="T199" s="451"/>
      <c r="U199" s="451"/>
      <c r="V199" s="97"/>
      <c r="W199" s="97"/>
      <c r="AY199" s="390"/>
      <c r="AZ199" s="386"/>
      <c r="BA199" s="97"/>
      <c r="BB199" s="312"/>
      <c r="BC199" s="312"/>
      <c r="BD199" s="312"/>
      <c r="BE199" s="312"/>
      <c r="BF199" s="312"/>
      <c r="BG199" s="312"/>
      <c r="BH199" s="312"/>
      <c r="BI199" s="312"/>
      <c r="BJ199" s="312"/>
      <c r="BK199" s="312"/>
      <c r="BL199" s="312"/>
      <c r="BM199" s="312"/>
      <c r="BN199" s="312"/>
      <c r="BO199" s="312"/>
      <c r="BP199" s="312"/>
      <c r="BQ199" s="312"/>
      <c r="BR199" s="312"/>
      <c r="BS199" s="312"/>
      <c r="BT199" s="312"/>
      <c r="BU199" s="312"/>
      <c r="BV199" s="312"/>
      <c r="BW199" s="312"/>
      <c r="BX199" s="312"/>
      <c r="BY199" s="312"/>
    </row>
    <row r="200" spans="1:77" ht="15" customHeight="1" x14ac:dyDescent="0.2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574"/>
      <c r="M200" s="97"/>
      <c r="N200" s="97"/>
      <c r="O200" s="97"/>
      <c r="P200" s="97"/>
      <c r="Q200" s="97"/>
      <c r="R200" s="97"/>
      <c r="S200" s="451"/>
      <c r="T200" s="451"/>
      <c r="U200" s="451"/>
      <c r="V200" s="97"/>
      <c r="W200" s="97"/>
      <c r="AY200" s="390"/>
      <c r="AZ200" s="386"/>
      <c r="BA200" s="97"/>
      <c r="BB200" s="312"/>
      <c r="BC200" s="312"/>
      <c r="BD200" s="312"/>
      <c r="BE200" s="312"/>
      <c r="BF200" s="312"/>
      <c r="BG200" s="312"/>
      <c r="BH200" s="312"/>
      <c r="BI200" s="312"/>
      <c r="BJ200" s="312"/>
      <c r="BK200" s="312"/>
      <c r="BL200" s="312"/>
      <c r="BM200" s="312"/>
      <c r="BN200" s="312"/>
      <c r="BO200" s="312"/>
      <c r="BP200" s="312"/>
      <c r="BQ200" s="312"/>
      <c r="BR200" s="312"/>
      <c r="BS200" s="312"/>
      <c r="BT200" s="312"/>
      <c r="BU200" s="312"/>
      <c r="BV200" s="312"/>
      <c r="BW200" s="312"/>
      <c r="BX200" s="312"/>
      <c r="BY200" s="312"/>
    </row>
    <row r="201" spans="1:77" ht="15" customHeight="1" x14ac:dyDescent="0.2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574"/>
      <c r="M201" s="97"/>
      <c r="N201" s="97"/>
      <c r="O201" s="97"/>
      <c r="P201" s="97"/>
      <c r="Q201" s="97"/>
      <c r="R201" s="97"/>
      <c r="S201" s="451"/>
      <c r="T201" s="451"/>
      <c r="U201" s="451"/>
      <c r="V201" s="97"/>
      <c r="W201" s="97"/>
      <c r="AY201" s="390"/>
      <c r="AZ201" s="386"/>
      <c r="BA201" s="97"/>
      <c r="BB201" s="312"/>
      <c r="BC201" s="312"/>
      <c r="BD201" s="312"/>
      <c r="BE201" s="312"/>
      <c r="BF201" s="312"/>
      <c r="BG201" s="312"/>
      <c r="BH201" s="312"/>
      <c r="BI201" s="312"/>
      <c r="BJ201" s="312"/>
      <c r="BK201" s="312"/>
      <c r="BL201" s="312"/>
      <c r="BM201" s="312"/>
      <c r="BN201" s="312"/>
      <c r="BO201" s="312"/>
      <c r="BP201" s="312"/>
      <c r="BQ201" s="312"/>
      <c r="BR201" s="312"/>
      <c r="BS201" s="312"/>
      <c r="BT201" s="312"/>
      <c r="BU201" s="312"/>
      <c r="BV201" s="312"/>
      <c r="BW201" s="312"/>
      <c r="BX201" s="312"/>
      <c r="BY201" s="312"/>
    </row>
    <row r="202" spans="1:77" ht="15" customHeight="1" x14ac:dyDescent="0.2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574"/>
      <c r="M202" s="97"/>
      <c r="N202" s="97"/>
      <c r="O202" s="97"/>
      <c r="P202" s="97"/>
      <c r="Q202" s="97"/>
      <c r="R202" s="97"/>
      <c r="S202" s="451"/>
      <c r="T202" s="451"/>
      <c r="U202" s="451"/>
      <c r="V202" s="97"/>
      <c r="W202" s="97"/>
      <c r="AY202" s="390"/>
      <c r="AZ202" s="386"/>
      <c r="BA202" s="97"/>
      <c r="BB202" s="312"/>
      <c r="BC202" s="312"/>
      <c r="BD202" s="312"/>
      <c r="BE202" s="312"/>
      <c r="BF202" s="312"/>
      <c r="BG202" s="312"/>
      <c r="BH202" s="312"/>
      <c r="BI202" s="312"/>
      <c r="BJ202" s="312"/>
      <c r="BK202" s="312"/>
      <c r="BL202" s="312"/>
      <c r="BM202" s="312"/>
      <c r="BN202" s="312"/>
      <c r="BO202" s="312"/>
      <c r="BP202" s="312"/>
      <c r="BQ202" s="312"/>
      <c r="BR202" s="312"/>
      <c r="BS202" s="312"/>
      <c r="BT202" s="312"/>
      <c r="BU202" s="312"/>
      <c r="BV202" s="312"/>
      <c r="BW202" s="312"/>
      <c r="BX202" s="312"/>
      <c r="BY202" s="312"/>
    </row>
    <row r="203" spans="1:77" ht="15" customHeight="1" x14ac:dyDescent="0.2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574"/>
      <c r="M203" s="97"/>
      <c r="N203" s="97"/>
      <c r="O203" s="97"/>
      <c r="P203" s="97"/>
      <c r="Q203" s="97"/>
      <c r="R203" s="97"/>
      <c r="S203" s="451"/>
      <c r="T203" s="451"/>
      <c r="U203" s="451"/>
      <c r="V203" s="97"/>
      <c r="W203" s="97"/>
      <c r="AY203" s="390"/>
      <c r="AZ203" s="386"/>
      <c r="BA203" s="97"/>
      <c r="BB203" s="312"/>
      <c r="BC203" s="312"/>
      <c r="BD203" s="312"/>
      <c r="BE203" s="312"/>
      <c r="BF203" s="312"/>
      <c r="BG203" s="312"/>
      <c r="BH203" s="312"/>
      <c r="BI203" s="312"/>
      <c r="BJ203" s="312"/>
      <c r="BK203" s="312"/>
      <c r="BL203" s="312"/>
      <c r="BM203" s="312"/>
      <c r="BN203" s="312"/>
      <c r="BO203" s="312"/>
      <c r="BP203" s="312"/>
      <c r="BQ203" s="312"/>
      <c r="BR203" s="312"/>
      <c r="BS203" s="312"/>
      <c r="BT203" s="312"/>
      <c r="BU203" s="312"/>
      <c r="BV203" s="312"/>
      <c r="BW203" s="312"/>
      <c r="BX203" s="312"/>
      <c r="BY203" s="312"/>
    </row>
    <row r="204" spans="1:77" ht="15" customHeight="1" x14ac:dyDescent="0.2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574"/>
      <c r="M204" s="97"/>
      <c r="N204" s="97"/>
      <c r="O204" s="97"/>
      <c r="P204" s="97"/>
      <c r="Q204" s="97"/>
      <c r="R204" s="97"/>
      <c r="S204" s="451"/>
      <c r="T204" s="451"/>
      <c r="U204" s="451"/>
      <c r="V204" s="97"/>
      <c r="W204" s="97"/>
      <c r="AY204" s="390"/>
      <c r="AZ204" s="386"/>
      <c r="BA204" s="97"/>
      <c r="BB204" s="312"/>
      <c r="BC204" s="312"/>
      <c r="BD204" s="312"/>
      <c r="BE204" s="312"/>
      <c r="BF204" s="312"/>
      <c r="BG204" s="312"/>
      <c r="BH204" s="312"/>
      <c r="BI204" s="312"/>
      <c r="BJ204" s="312"/>
      <c r="BK204" s="312"/>
      <c r="BL204" s="312"/>
      <c r="BM204" s="312"/>
      <c r="BN204" s="312"/>
      <c r="BO204" s="312"/>
      <c r="BP204" s="312"/>
      <c r="BQ204" s="312"/>
      <c r="BR204" s="312"/>
      <c r="BS204" s="312"/>
      <c r="BT204" s="312"/>
      <c r="BU204" s="312"/>
      <c r="BV204" s="312"/>
      <c r="BW204" s="312"/>
      <c r="BX204" s="312"/>
      <c r="BY204" s="312"/>
    </row>
    <row r="205" spans="1:77" ht="15" customHeight="1" x14ac:dyDescent="0.2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574"/>
      <c r="M205" s="97"/>
      <c r="N205" s="97"/>
      <c r="O205" s="97"/>
      <c r="P205" s="97"/>
      <c r="Q205" s="97"/>
      <c r="R205" s="97"/>
      <c r="S205" s="451"/>
      <c r="T205" s="451"/>
      <c r="U205" s="451"/>
      <c r="V205" s="97"/>
      <c r="W205" s="97"/>
      <c r="AY205" s="390"/>
      <c r="AZ205" s="386"/>
      <c r="BA205" s="97"/>
      <c r="BB205" s="312"/>
      <c r="BC205" s="312"/>
      <c r="BD205" s="312"/>
      <c r="BE205" s="312"/>
      <c r="BF205" s="312"/>
      <c r="BG205" s="312"/>
      <c r="BH205" s="312"/>
      <c r="BI205" s="312"/>
      <c r="BJ205" s="312"/>
      <c r="BK205" s="312"/>
      <c r="BL205" s="312"/>
      <c r="BM205" s="312"/>
      <c r="BN205" s="312"/>
      <c r="BO205" s="312"/>
      <c r="BP205" s="312"/>
      <c r="BQ205" s="312"/>
      <c r="BR205" s="312"/>
      <c r="BS205" s="312"/>
      <c r="BT205" s="312"/>
      <c r="BU205" s="312"/>
      <c r="BV205" s="312"/>
      <c r="BW205" s="312"/>
      <c r="BX205" s="312"/>
      <c r="BY205" s="312"/>
    </row>
    <row r="206" spans="1:77" ht="15" customHeight="1" x14ac:dyDescent="0.2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574"/>
      <c r="M206" s="97"/>
      <c r="N206" s="97"/>
      <c r="O206" s="97"/>
      <c r="P206" s="97"/>
      <c r="Q206" s="97"/>
      <c r="R206" s="97"/>
      <c r="S206" s="451"/>
      <c r="T206" s="451"/>
      <c r="U206" s="451"/>
      <c r="V206" s="97"/>
      <c r="W206" s="97"/>
      <c r="AY206" s="390"/>
      <c r="AZ206" s="386"/>
      <c r="BA206" s="97"/>
      <c r="BB206" s="312"/>
      <c r="BC206" s="312"/>
      <c r="BD206" s="312"/>
      <c r="BE206" s="312"/>
      <c r="BF206" s="312"/>
      <c r="BG206" s="312"/>
      <c r="BH206" s="312"/>
      <c r="BI206" s="312"/>
      <c r="BJ206" s="312"/>
      <c r="BK206" s="312"/>
      <c r="BL206" s="312"/>
      <c r="BM206" s="312"/>
      <c r="BN206" s="312"/>
      <c r="BO206" s="312"/>
      <c r="BP206" s="312"/>
      <c r="BQ206" s="312"/>
      <c r="BR206" s="312"/>
      <c r="BS206" s="312"/>
      <c r="BT206" s="312"/>
      <c r="BU206" s="312"/>
      <c r="BV206" s="312"/>
      <c r="BW206" s="312"/>
      <c r="BX206" s="312"/>
      <c r="BY206" s="312"/>
    </row>
    <row r="207" spans="1:77" ht="15" customHeight="1" x14ac:dyDescent="0.2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574"/>
      <c r="M207" s="97"/>
      <c r="N207" s="97"/>
      <c r="O207" s="97"/>
      <c r="P207" s="97"/>
      <c r="Q207" s="97"/>
      <c r="R207" s="97"/>
      <c r="S207" s="451"/>
      <c r="T207" s="451"/>
      <c r="U207" s="451"/>
      <c r="V207" s="97"/>
      <c r="W207" s="97"/>
      <c r="AY207" s="390"/>
      <c r="AZ207" s="386"/>
      <c r="BA207" s="97"/>
      <c r="BB207" s="312"/>
      <c r="BC207" s="312"/>
      <c r="BD207" s="312"/>
      <c r="BE207" s="312"/>
      <c r="BF207" s="312"/>
      <c r="BG207" s="312"/>
      <c r="BH207" s="312"/>
      <c r="BI207" s="312"/>
      <c r="BJ207" s="312"/>
      <c r="BK207" s="312"/>
      <c r="BL207" s="312"/>
      <c r="BM207" s="312"/>
      <c r="BN207" s="312"/>
      <c r="BO207" s="312"/>
      <c r="BP207" s="312"/>
      <c r="BQ207" s="312"/>
      <c r="BR207" s="312"/>
      <c r="BS207" s="312"/>
      <c r="BT207" s="312"/>
      <c r="BU207" s="312"/>
      <c r="BV207" s="312"/>
      <c r="BW207" s="312"/>
      <c r="BX207" s="312"/>
      <c r="BY207" s="312"/>
    </row>
    <row r="208" spans="1:77" ht="15" customHeight="1" x14ac:dyDescent="0.2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574"/>
      <c r="M208" s="97"/>
      <c r="N208" s="97"/>
      <c r="O208" s="97"/>
      <c r="P208" s="97"/>
      <c r="Q208" s="97"/>
      <c r="R208" s="97"/>
      <c r="S208" s="451"/>
      <c r="T208" s="451"/>
      <c r="U208" s="451"/>
      <c r="V208" s="97"/>
      <c r="W208" s="97"/>
      <c r="AY208" s="390"/>
      <c r="AZ208" s="386"/>
      <c r="BA208" s="97"/>
      <c r="BB208" s="312"/>
      <c r="BC208" s="312"/>
      <c r="BD208" s="312"/>
      <c r="BE208" s="312"/>
      <c r="BF208" s="312"/>
      <c r="BG208" s="312"/>
      <c r="BH208" s="312"/>
      <c r="BI208" s="312"/>
      <c r="BJ208" s="312"/>
      <c r="BK208" s="312"/>
      <c r="BL208" s="312"/>
      <c r="BM208" s="312"/>
      <c r="BN208" s="312"/>
      <c r="BO208" s="312"/>
      <c r="BP208" s="312"/>
      <c r="BQ208" s="312"/>
      <c r="BR208" s="312"/>
      <c r="BS208" s="312"/>
      <c r="BT208" s="312"/>
      <c r="BU208" s="312"/>
      <c r="BV208" s="312"/>
      <c r="BW208" s="312"/>
      <c r="BX208" s="312"/>
      <c r="BY208" s="312"/>
    </row>
    <row r="209" spans="1:77" ht="15" customHeight="1" x14ac:dyDescent="0.2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574"/>
      <c r="M209" s="97"/>
      <c r="N209" s="97"/>
      <c r="O209" s="97"/>
      <c r="P209" s="97"/>
      <c r="Q209" s="97"/>
      <c r="R209" s="97"/>
      <c r="S209" s="451"/>
      <c r="T209" s="451"/>
      <c r="U209" s="451"/>
      <c r="V209" s="97"/>
      <c r="W209" s="97"/>
      <c r="AY209" s="390"/>
      <c r="AZ209" s="386"/>
      <c r="BA209" s="97"/>
      <c r="BB209" s="312"/>
      <c r="BC209" s="312"/>
      <c r="BD209" s="312"/>
      <c r="BE209" s="312"/>
      <c r="BF209" s="312"/>
      <c r="BG209" s="312"/>
      <c r="BH209" s="312"/>
      <c r="BI209" s="312"/>
      <c r="BJ209" s="312"/>
      <c r="BK209" s="312"/>
      <c r="BL209" s="312"/>
      <c r="BM209" s="312"/>
      <c r="BN209" s="312"/>
      <c r="BO209" s="312"/>
      <c r="BP209" s="312"/>
      <c r="BQ209" s="312"/>
      <c r="BR209" s="312"/>
      <c r="BS209" s="312"/>
      <c r="BT209" s="312"/>
      <c r="BU209" s="312"/>
      <c r="BV209" s="312"/>
      <c r="BW209" s="312"/>
      <c r="BX209" s="312"/>
      <c r="BY209" s="312"/>
    </row>
    <row r="210" spans="1:77" ht="15" customHeight="1" x14ac:dyDescent="0.2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574"/>
      <c r="M210" s="97"/>
      <c r="N210" s="97"/>
      <c r="O210" s="97"/>
      <c r="P210" s="97"/>
      <c r="Q210" s="97"/>
      <c r="R210" s="97"/>
      <c r="S210" s="451"/>
      <c r="T210" s="451"/>
      <c r="U210" s="451"/>
      <c r="V210" s="97"/>
      <c r="W210" s="97"/>
      <c r="AY210" s="390"/>
      <c r="AZ210" s="386"/>
      <c r="BA210" s="97"/>
      <c r="BB210" s="312"/>
      <c r="BC210" s="312"/>
      <c r="BD210" s="312"/>
      <c r="BE210" s="312"/>
      <c r="BF210" s="312"/>
      <c r="BG210" s="312"/>
      <c r="BH210" s="312"/>
      <c r="BI210" s="312"/>
      <c r="BJ210" s="312"/>
      <c r="BK210" s="312"/>
      <c r="BL210" s="312"/>
      <c r="BM210" s="312"/>
      <c r="BN210" s="312"/>
      <c r="BO210" s="312"/>
      <c r="BP210" s="312"/>
      <c r="BQ210" s="312"/>
      <c r="BR210" s="312"/>
      <c r="BS210" s="312"/>
      <c r="BT210" s="312"/>
      <c r="BU210" s="312"/>
      <c r="BV210" s="312"/>
      <c r="BW210" s="312"/>
      <c r="BX210" s="312"/>
      <c r="BY210" s="312"/>
    </row>
    <row r="211" spans="1:77" ht="15" customHeight="1" x14ac:dyDescent="0.2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574"/>
      <c r="M211" s="97"/>
      <c r="N211" s="97"/>
      <c r="O211" s="97"/>
      <c r="P211" s="97"/>
      <c r="Q211" s="97"/>
      <c r="R211" s="97"/>
      <c r="S211" s="451"/>
      <c r="T211" s="451"/>
      <c r="U211" s="451"/>
      <c r="V211" s="97"/>
      <c r="W211" s="97"/>
      <c r="AY211" s="390"/>
      <c r="AZ211" s="386"/>
      <c r="BA211" s="97"/>
      <c r="BB211" s="312"/>
      <c r="BC211" s="312"/>
      <c r="BD211" s="312"/>
      <c r="BE211" s="312"/>
      <c r="BF211" s="312"/>
      <c r="BG211" s="312"/>
      <c r="BH211" s="312"/>
      <c r="BI211" s="312"/>
      <c r="BJ211" s="312"/>
      <c r="BK211" s="312"/>
      <c r="BL211" s="312"/>
      <c r="BM211" s="312"/>
      <c r="BN211" s="312"/>
      <c r="BO211" s="312"/>
      <c r="BP211" s="312"/>
      <c r="BQ211" s="312"/>
      <c r="BR211" s="312"/>
      <c r="BS211" s="312"/>
      <c r="BT211" s="312"/>
      <c r="BU211" s="312"/>
      <c r="BV211" s="312"/>
      <c r="BW211" s="312"/>
      <c r="BX211" s="312"/>
      <c r="BY211" s="312"/>
    </row>
    <row r="212" spans="1:77" ht="15" customHeight="1" x14ac:dyDescent="0.2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574"/>
      <c r="M212" s="97"/>
      <c r="N212" s="97"/>
      <c r="O212" s="97"/>
      <c r="P212" s="97"/>
      <c r="Q212" s="97"/>
      <c r="R212" s="97"/>
      <c r="S212" s="451"/>
      <c r="T212" s="451"/>
      <c r="U212" s="451"/>
      <c r="V212" s="97"/>
      <c r="W212" s="97"/>
      <c r="AY212" s="390"/>
      <c r="AZ212" s="386"/>
      <c r="BA212" s="97"/>
      <c r="BB212" s="312"/>
      <c r="BC212" s="312"/>
      <c r="BD212" s="312"/>
      <c r="BE212" s="312"/>
      <c r="BF212" s="312"/>
      <c r="BG212" s="312"/>
      <c r="BH212" s="312"/>
      <c r="BI212" s="312"/>
      <c r="BJ212" s="312"/>
      <c r="BK212" s="312"/>
      <c r="BL212" s="312"/>
      <c r="BM212" s="312"/>
      <c r="BN212" s="312"/>
      <c r="BO212" s="312"/>
      <c r="BP212" s="312"/>
      <c r="BQ212" s="312"/>
      <c r="BR212" s="312"/>
      <c r="BS212" s="312"/>
      <c r="BT212" s="312"/>
      <c r="BU212" s="312"/>
      <c r="BV212" s="312"/>
      <c r="BW212" s="312"/>
      <c r="BX212" s="312"/>
      <c r="BY212" s="312"/>
    </row>
    <row r="213" spans="1:77" ht="15" customHeight="1" x14ac:dyDescent="0.2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574"/>
      <c r="M213" s="97"/>
      <c r="N213" s="97"/>
      <c r="O213" s="97"/>
      <c r="P213" s="97"/>
      <c r="Q213" s="97"/>
      <c r="R213" s="97"/>
      <c r="S213" s="451"/>
      <c r="T213" s="451"/>
      <c r="U213" s="451"/>
      <c r="V213" s="97"/>
      <c r="W213" s="97"/>
      <c r="AY213" s="390"/>
      <c r="AZ213" s="386"/>
      <c r="BA213" s="97"/>
      <c r="BB213" s="312"/>
      <c r="BC213" s="312"/>
      <c r="BD213" s="312"/>
      <c r="BE213" s="312"/>
      <c r="BF213" s="312"/>
      <c r="BG213" s="312"/>
      <c r="BH213" s="312"/>
      <c r="BI213" s="312"/>
      <c r="BJ213" s="312"/>
      <c r="BK213" s="312"/>
      <c r="BL213" s="312"/>
      <c r="BM213" s="312"/>
      <c r="BN213" s="312"/>
      <c r="BO213" s="312"/>
      <c r="BP213" s="312"/>
      <c r="BQ213" s="312"/>
      <c r="BR213" s="312"/>
      <c r="BS213" s="312"/>
      <c r="BT213" s="312"/>
      <c r="BU213" s="312"/>
      <c r="BV213" s="312"/>
      <c r="BW213" s="312"/>
      <c r="BX213" s="312"/>
      <c r="BY213" s="312"/>
    </row>
    <row r="214" spans="1:77" ht="15" customHeight="1" x14ac:dyDescent="0.2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574"/>
      <c r="M214" s="97"/>
      <c r="N214" s="97"/>
      <c r="O214" s="97"/>
      <c r="P214" s="97"/>
      <c r="Q214" s="97"/>
      <c r="R214" s="97"/>
      <c r="S214" s="451"/>
      <c r="T214" s="451"/>
      <c r="U214" s="451"/>
      <c r="V214" s="97"/>
      <c r="W214" s="97"/>
      <c r="AY214" s="390"/>
      <c r="AZ214" s="386"/>
      <c r="BA214" s="97"/>
      <c r="BB214" s="312"/>
      <c r="BC214" s="312"/>
      <c r="BD214" s="312"/>
      <c r="BE214" s="312"/>
      <c r="BF214" s="312"/>
      <c r="BG214" s="312"/>
      <c r="BH214" s="312"/>
      <c r="BI214" s="312"/>
      <c r="BJ214" s="312"/>
      <c r="BK214" s="312"/>
      <c r="BL214" s="312"/>
      <c r="BM214" s="312"/>
      <c r="BN214" s="312"/>
      <c r="BO214" s="312"/>
      <c r="BP214" s="312"/>
      <c r="BQ214" s="312"/>
      <c r="BR214" s="312"/>
      <c r="BS214" s="312"/>
      <c r="BT214" s="312"/>
      <c r="BU214" s="312"/>
      <c r="BV214" s="312"/>
      <c r="BW214" s="312"/>
      <c r="BX214" s="312"/>
      <c r="BY214" s="312"/>
    </row>
    <row r="215" spans="1:77" ht="15" customHeight="1" x14ac:dyDescent="0.2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574"/>
      <c r="M215" s="97"/>
      <c r="N215" s="97"/>
      <c r="O215" s="97"/>
      <c r="P215" s="97"/>
      <c r="Q215" s="97"/>
      <c r="R215" s="97"/>
      <c r="S215" s="451"/>
      <c r="T215" s="451"/>
      <c r="U215" s="451"/>
      <c r="V215" s="97"/>
      <c r="W215" s="97"/>
      <c r="AY215" s="390"/>
      <c r="AZ215" s="386"/>
      <c r="BA215" s="97"/>
      <c r="BB215" s="312"/>
      <c r="BC215" s="312"/>
      <c r="BD215" s="312"/>
      <c r="BE215" s="312"/>
      <c r="BF215" s="312"/>
      <c r="BG215" s="312"/>
      <c r="BH215" s="312"/>
      <c r="BI215" s="312"/>
      <c r="BJ215" s="312"/>
      <c r="BK215" s="312"/>
      <c r="BL215" s="312"/>
      <c r="BM215" s="312"/>
      <c r="BN215" s="312"/>
      <c r="BO215" s="312"/>
      <c r="BP215" s="312"/>
      <c r="BQ215" s="312"/>
      <c r="BR215" s="312"/>
      <c r="BS215" s="312"/>
      <c r="BT215" s="312"/>
      <c r="BU215" s="312"/>
      <c r="BV215" s="312"/>
      <c r="BW215" s="312"/>
      <c r="BX215" s="312"/>
      <c r="BY215" s="312"/>
    </row>
    <row r="216" spans="1:77" ht="15" customHeight="1" x14ac:dyDescent="0.2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574"/>
      <c r="M216" s="97"/>
      <c r="N216" s="97"/>
      <c r="O216" s="97"/>
      <c r="P216" s="97"/>
      <c r="Q216" s="97"/>
      <c r="R216" s="97"/>
      <c r="S216" s="451"/>
      <c r="T216" s="451"/>
      <c r="U216" s="451"/>
      <c r="V216" s="97"/>
      <c r="W216" s="97"/>
      <c r="AY216" s="390"/>
      <c r="AZ216" s="386"/>
      <c r="BA216" s="97"/>
      <c r="BB216" s="312"/>
      <c r="BC216" s="312"/>
      <c r="BD216" s="312"/>
      <c r="BE216" s="312"/>
      <c r="BF216" s="312"/>
      <c r="BG216" s="312"/>
      <c r="BH216" s="312"/>
      <c r="BI216" s="312"/>
      <c r="BJ216" s="312"/>
      <c r="BK216" s="312"/>
      <c r="BL216" s="312"/>
      <c r="BM216" s="312"/>
      <c r="BN216" s="312"/>
      <c r="BO216" s="312"/>
      <c r="BP216" s="312"/>
      <c r="BQ216" s="312"/>
      <c r="BR216" s="312"/>
      <c r="BS216" s="312"/>
      <c r="BT216" s="312"/>
      <c r="BU216" s="312"/>
      <c r="BV216" s="312"/>
      <c r="BW216" s="312"/>
      <c r="BX216" s="312"/>
      <c r="BY216" s="312"/>
    </row>
    <row r="217" spans="1:77" ht="15" customHeight="1" x14ac:dyDescent="0.2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574"/>
      <c r="M217" s="97"/>
      <c r="N217" s="97"/>
      <c r="O217" s="97"/>
      <c r="P217" s="97"/>
      <c r="Q217" s="97"/>
      <c r="R217" s="97"/>
      <c r="S217" s="451"/>
      <c r="T217" s="451"/>
      <c r="U217" s="451"/>
      <c r="V217" s="97"/>
      <c r="W217" s="97"/>
      <c r="AY217" s="390"/>
      <c r="AZ217" s="386"/>
      <c r="BA217" s="97"/>
      <c r="BB217" s="312"/>
      <c r="BC217" s="312"/>
      <c r="BD217" s="312"/>
      <c r="BE217" s="312"/>
      <c r="BF217" s="312"/>
      <c r="BG217" s="312"/>
      <c r="BH217" s="312"/>
      <c r="BI217" s="312"/>
      <c r="BJ217" s="312"/>
      <c r="BK217" s="312"/>
      <c r="BL217" s="312"/>
      <c r="BM217" s="312"/>
      <c r="BN217" s="312"/>
      <c r="BO217" s="312"/>
      <c r="BP217" s="312"/>
      <c r="BQ217" s="312"/>
      <c r="BR217" s="312"/>
      <c r="BS217" s="312"/>
      <c r="BT217" s="312"/>
      <c r="BU217" s="312"/>
      <c r="BV217" s="312"/>
      <c r="BW217" s="312"/>
      <c r="BX217" s="312"/>
      <c r="BY217" s="312"/>
    </row>
    <row r="218" spans="1:77" ht="15" customHeight="1" x14ac:dyDescent="0.2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574"/>
      <c r="M218" s="97"/>
      <c r="N218" s="97"/>
      <c r="O218" s="97"/>
      <c r="P218" s="97"/>
      <c r="Q218" s="97"/>
      <c r="R218" s="97"/>
      <c r="S218" s="451"/>
      <c r="T218" s="451"/>
      <c r="U218" s="451"/>
      <c r="V218" s="97"/>
      <c r="W218" s="97"/>
      <c r="AY218" s="390"/>
      <c r="AZ218" s="386"/>
      <c r="BA218" s="97"/>
      <c r="BB218" s="312"/>
      <c r="BC218" s="312"/>
      <c r="BD218" s="312"/>
      <c r="BE218" s="312"/>
      <c r="BF218" s="312"/>
      <c r="BG218" s="312"/>
      <c r="BH218" s="312"/>
      <c r="BI218" s="312"/>
      <c r="BJ218" s="312"/>
      <c r="BK218" s="312"/>
      <c r="BL218" s="312"/>
      <c r="BM218" s="312"/>
      <c r="BN218" s="312"/>
      <c r="BO218" s="312"/>
      <c r="BP218" s="312"/>
      <c r="BQ218" s="312"/>
      <c r="BR218" s="312"/>
      <c r="BS218" s="312"/>
      <c r="BT218" s="312"/>
      <c r="BU218" s="312"/>
      <c r="BV218" s="312"/>
      <c r="BW218" s="312"/>
      <c r="BX218" s="312"/>
      <c r="BY218" s="312"/>
    </row>
    <row r="219" spans="1:77" ht="15" customHeight="1" x14ac:dyDescent="0.2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574"/>
      <c r="M219" s="97"/>
      <c r="N219" s="97"/>
      <c r="O219" s="97"/>
      <c r="P219" s="97"/>
      <c r="Q219" s="97"/>
      <c r="R219" s="97"/>
      <c r="S219" s="451"/>
      <c r="T219" s="451"/>
      <c r="U219" s="451"/>
      <c r="V219" s="97"/>
      <c r="W219" s="97"/>
      <c r="AY219" s="390"/>
      <c r="AZ219" s="386"/>
      <c r="BA219" s="97"/>
      <c r="BB219" s="312"/>
      <c r="BC219" s="312"/>
      <c r="BD219" s="312"/>
      <c r="BE219" s="312"/>
      <c r="BF219" s="312"/>
      <c r="BG219" s="312"/>
      <c r="BH219" s="312"/>
      <c r="BI219" s="312"/>
      <c r="BJ219" s="312"/>
      <c r="BK219" s="312"/>
      <c r="BL219" s="312"/>
      <c r="BM219" s="312"/>
      <c r="BN219" s="312"/>
      <c r="BO219" s="312"/>
      <c r="BP219" s="312"/>
      <c r="BQ219" s="312"/>
      <c r="BR219" s="312"/>
      <c r="BS219" s="312"/>
      <c r="BT219" s="312"/>
      <c r="BU219" s="312"/>
      <c r="BV219" s="312"/>
      <c r="BW219" s="312"/>
      <c r="BX219" s="312"/>
      <c r="BY219" s="312"/>
    </row>
    <row r="220" spans="1:77" ht="15" customHeight="1" x14ac:dyDescent="0.2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574"/>
      <c r="M220" s="97"/>
      <c r="N220" s="97"/>
      <c r="O220" s="97"/>
      <c r="P220" s="97"/>
      <c r="Q220" s="97"/>
      <c r="R220" s="97"/>
      <c r="S220" s="451"/>
      <c r="T220" s="451"/>
      <c r="U220" s="451"/>
      <c r="V220" s="97"/>
      <c r="W220" s="97"/>
      <c r="AY220" s="390"/>
      <c r="AZ220" s="386"/>
      <c r="BA220" s="97"/>
      <c r="BB220" s="312"/>
      <c r="BC220" s="312"/>
      <c r="BD220" s="312"/>
      <c r="BE220" s="312"/>
      <c r="BF220" s="312"/>
      <c r="BG220" s="312"/>
      <c r="BH220" s="312"/>
      <c r="BI220" s="312"/>
      <c r="BJ220" s="312"/>
      <c r="BK220" s="312"/>
      <c r="BL220" s="312"/>
      <c r="BM220" s="312"/>
      <c r="BN220" s="312"/>
      <c r="BO220" s="312"/>
      <c r="BP220" s="312"/>
      <c r="BQ220" s="312"/>
      <c r="BR220" s="312"/>
      <c r="BS220" s="312"/>
      <c r="BT220" s="312"/>
      <c r="BU220" s="312"/>
      <c r="BV220" s="312"/>
      <c r="BW220" s="312"/>
      <c r="BX220" s="312"/>
      <c r="BY220" s="312"/>
    </row>
    <row r="221" spans="1:77" ht="15" customHeight="1" x14ac:dyDescent="0.2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574"/>
      <c r="M221" s="97"/>
      <c r="N221" s="97"/>
      <c r="O221" s="97"/>
      <c r="P221" s="97"/>
      <c r="Q221" s="97"/>
      <c r="R221" s="97"/>
      <c r="S221" s="451"/>
      <c r="T221" s="451"/>
      <c r="U221" s="451"/>
      <c r="V221" s="97"/>
      <c r="W221" s="97"/>
      <c r="AY221" s="390"/>
      <c r="AZ221" s="386"/>
      <c r="BA221" s="97"/>
      <c r="BB221" s="312"/>
      <c r="BC221" s="312"/>
      <c r="BD221" s="312"/>
      <c r="BE221" s="312"/>
      <c r="BF221" s="312"/>
      <c r="BG221" s="312"/>
      <c r="BH221" s="312"/>
      <c r="BI221" s="312"/>
      <c r="BJ221" s="312"/>
      <c r="BK221" s="312"/>
      <c r="BL221" s="312"/>
      <c r="BM221" s="312"/>
      <c r="BN221" s="312"/>
      <c r="BO221" s="312"/>
      <c r="BP221" s="312"/>
      <c r="BQ221" s="312"/>
      <c r="BR221" s="312"/>
      <c r="BS221" s="312"/>
      <c r="BT221" s="312"/>
      <c r="BU221" s="312"/>
      <c r="BV221" s="312"/>
      <c r="BW221" s="312"/>
      <c r="BX221" s="312"/>
      <c r="BY221" s="312"/>
    </row>
    <row r="222" spans="1:77" ht="15" customHeight="1" x14ac:dyDescent="0.2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574"/>
      <c r="M222" s="97"/>
      <c r="N222" s="97"/>
      <c r="O222" s="97"/>
      <c r="P222" s="97"/>
      <c r="Q222" s="97"/>
      <c r="R222" s="97"/>
      <c r="S222" s="451"/>
      <c r="T222" s="451"/>
      <c r="U222" s="451"/>
      <c r="V222" s="97"/>
      <c r="W222" s="97"/>
      <c r="AY222" s="390"/>
      <c r="AZ222" s="386"/>
      <c r="BA222" s="97"/>
      <c r="BB222" s="312"/>
      <c r="BC222" s="312"/>
      <c r="BD222" s="312"/>
      <c r="BE222" s="312"/>
      <c r="BF222" s="312"/>
      <c r="BG222" s="312"/>
      <c r="BH222" s="312"/>
      <c r="BI222" s="312"/>
      <c r="BJ222" s="312"/>
      <c r="BK222" s="312"/>
      <c r="BL222" s="312"/>
      <c r="BM222" s="312"/>
      <c r="BN222" s="312"/>
      <c r="BO222" s="312"/>
      <c r="BP222" s="312"/>
      <c r="BQ222" s="312"/>
      <c r="BR222" s="312"/>
      <c r="BS222" s="312"/>
      <c r="BT222" s="312"/>
      <c r="BU222" s="312"/>
      <c r="BV222" s="312"/>
      <c r="BW222" s="312"/>
      <c r="BX222" s="312"/>
      <c r="BY222" s="312"/>
    </row>
    <row r="223" spans="1:77" ht="15" customHeight="1" x14ac:dyDescent="0.2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574"/>
      <c r="M223" s="97"/>
      <c r="N223" s="97"/>
      <c r="O223" s="97"/>
      <c r="P223" s="97"/>
      <c r="Q223" s="97"/>
      <c r="R223" s="97"/>
      <c r="S223" s="451"/>
      <c r="T223" s="451"/>
      <c r="U223" s="451"/>
      <c r="V223" s="97"/>
      <c r="W223" s="97"/>
      <c r="AY223" s="390"/>
      <c r="AZ223" s="386"/>
      <c r="BA223" s="97"/>
      <c r="BB223" s="312"/>
      <c r="BC223" s="312"/>
      <c r="BD223" s="312"/>
      <c r="BE223" s="312"/>
      <c r="BF223" s="312"/>
      <c r="BG223" s="312"/>
      <c r="BH223" s="312"/>
      <c r="BI223" s="312"/>
      <c r="BJ223" s="312"/>
      <c r="BK223" s="312"/>
      <c r="BL223" s="312"/>
      <c r="BM223" s="312"/>
      <c r="BN223" s="312"/>
      <c r="BO223" s="312"/>
      <c r="BP223" s="312"/>
      <c r="BQ223" s="312"/>
      <c r="BR223" s="312"/>
      <c r="BS223" s="312"/>
      <c r="BT223" s="312"/>
      <c r="BU223" s="312"/>
      <c r="BV223" s="312"/>
      <c r="BW223" s="312"/>
      <c r="BX223" s="312"/>
      <c r="BY223" s="312"/>
    </row>
    <row r="224" spans="1:77" ht="15" customHeight="1" x14ac:dyDescent="0.2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574"/>
      <c r="M224" s="97"/>
      <c r="N224" s="97"/>
      <c r="O224" s="97"/>
      <c r="P224" s="97"/>
      <c r="Q224" s="97"/>
      <c r="R224" s="97"/>
      <c r="S224" s="451"/>
      <c r="T224" s="451"/>
      <c r="U224" s="451"/>
      <c r="V224" s="97"/>
      <c r="W224" s="97"/>
      <c r="AY224" s="390"/>
      <c r="AZ224" s="386"/>
      <c r="BA224" s="97"/>
      <c r="BB224" s="312"/>
      <c r="BC224" s="312"/>
      <c r="BD224" s="312"/>
      <c r="BE224" s="312"/>
      <c r="BF224" s="312"/>
      <c r="BG224" s="312"/>
      <c r="BH224" s="312"/>
      <c r="BI224" s="312"/>
      <c r="BJ224" s="312"/>
      <c r="BK224" s="312"/>
      <c r="BL224" s="312"/>
      <c r="BM224" s="312"/>
      <c r="BN224" s="312"/>
      <c r="BO224" s="312"/>
      <c r="BP224" s="312"/>
      <c r="BQ224" s="312"/>
      <c r="BR224" s="312"/>
      <c r="BS224" s="312"/>
      <c r="BT224" s="312"/>
      <c r="BU224" s="312"/>
      <c r="BV224" s="312"/>
      <c r="BW224" s="312"/>
      <c r="BX224" s="312"/>
      <c r="BY224" s="312"/>
    </row>
    <row r="225" spans="1:77" ht="15" customHeight="1" x14ac:dyDescent="0.2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574"/>
      <c r="M225" s="97"/>
      <c r="N225" s="97"/>
      <c r="O225" s="97"/>
      <c r="P225" s="97"/>
      <c r="Q225" s="97"/>
      <c r="R225" s="97"/>
      <c r="S225" s="451"/>
      <c r="T225" s="451"/>
      <c r="U225" s="451"/>
      <c r="V225" s="97"/>
      <c r="W225" s="97"/>
      <c r="AY225" s="390"/>
      <c r="AZ225" s="386"/>
      <c r="BA225" s="97"/>
      <c r="BB225" s="312"/>
      <c r="BC225" s="312"/>
      <c r="BD225" s="312"/>
      <c r="BE225" s="312"/>
      <c r="BF225" s="312"/>
      <c r="BG225" s="312"/>
      <c r="BH225" s="312"/>
      <c r="BI225" s="312"/>
      <c r="BJ225" s="312"/>
      <c r="BK225" s="312"/>
      <c r="BL225" s="312"/>
      <c r="BM225" s="312"/>
      <c r="BN225" s="312"/>
      <c r="BO225" s="312"/>
      <c r="BP225" s="312"/>
      <c r="BQ225" s="312"/>
      <c r="BR225" s="312"/>
      <c r="BS225" s="312"/>
      <c r="BT225" s="312"/>
      <c r="BU225" s="312"/>
      <c r="BV225" s="312"/>
      <c r="BW225" s="312"/>
      <c r="BX225" s="312"/>
      <c r="BY225" s="312"/>
    </row>
    <row r="226" spans="1:77" ht="15" customHeight="1" x14ac:dyDescent="0.2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574"/>
      <c r="M226" s="97"/>
      <c r="N226" s="97"/>
      <c r="O226" s="97"/>
      <c r="P226" s="97"/>
      <c r="Q226" s="97"/>
      <c r="R226" s="97"/>
      <c r="S226" s="451"/>
      <c r="T226" s="451"/>
      <c r="U226" s="451"/>
      <c r="V226" s="97"/>
      <c r="W226" s="97"/>
      <c r="AY226" s="390"/>
      <c r="AZ226" s="386"/>
      <c r="BA226" s="97"/>
      <c r="BB226" s="312"/>
      <c r="BC226" s="312"/>
      <c r="BD226" s="312"/>
      <c r="BE226" s="312"/>
      <c r="BF226" s="312"/>
      <c r="BG226" s="312"/>
      <c r="BH226" s="312"/>
      <c r="BI226" s="312"/>
      <c r="BJ226" s="312"/>
      <c r="BK226" s="312"/>
      <c r="BL226" s="312"/>
      <c r="BM226" s="312"/>
      <c r="BN226" s="312"/>
      <c r="BO226" s="312"/>
      <c r="BP226" s="312"/>
      <c r="BQ226" s="312"/>
      <c r="BR226" s="312"/>
      <c r="BS226" s="312"/>
      <c r="BT226" s="312"/>
      <c r="BU226" s="312"/>
      <c r="BV226" s="312"/>
      <c r="BW226" s="312"/>
      <c r="BX226" s="312"/>
      <c r="BY226" s="312"/>
    </row>
    <row r="227" spans="1:77" ht="15" customHeight="1" x14ac:dyDescent="0.2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574"/>
      <c r="M227" s="97"/>
      <c r="N227" s="97"/>
      <c r="O227" s="97"/>
      <c r="P227" s="97"/>
      <c r="Q227" s="97"/>
      <c r="R227" s="97"/>
      <c r="S227" s="451"/>
      <c r="T227" s="451"/>
      <c r="U227" s="451"/>
      <c r="V227" s="97"/>
      <c r="W227" s="97"/>
      <c r="AY227" s="390"/>
      <c r="AZ227" s="386"/>
      <c r="BA227" s="97"/>
      <c r="BB227" s="312"/>
      <c r="BC227" s="312"/>
      <c r="BD227" s="312"/>
      <c r="BE227" s="312"/>
      <c r="BF227" s="312"/>
      <c r="BG227" s="312"/>
      <c r="BH227" s="312"/>
      <c r="BI227" s="312"/>
      <c r="BJ227" s="312"/>
      <c r="BK227" s="312"/>
      <c r="BL227" s="312"/>
      <c r="BM227" s="312"/>
      <c r="BN227" s="312"/>
      <c r="BO227" s="312"/>
      <c r="BP227" s="312"/>
      <c r="BQ227" s="312"/>
      <c r="BR227" s="312"/>
      <c r="BS227" s="312"/>
      <c r="BT227" s="312"/>
      <c r="BU227" s="312"/>
      <c r="BV227" s="312"/>
      <c r="BW227" s="312"/>
      <c r="BX227" s="312"/>
      <c r="BY227" s="312"/>
    </row>
    <row r="228" spans="1:77" ht="15" customHeight="1" x14ac:dyDescent="0.2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574"/>
      <c r="M228" s="97"/>
      <c r="N228" s="97"/>
      <c r="O228" s="97"/>
      <c r="P228" s="97"/>
      <c r="Q228" s="97"/>
      <c r="R228" s="97"/>
      <c r="S228" s="451"/>
      <c r="T228" s="451"/>
      <c r="U228" s="451"/>
      <c r="V228" s="97"/>
      <c r="W228" s="97"/>
      <c r="AY228" s="390"/>
      <c r="AZ228" s="386"/>
      <c r="BA228" s="97"/>
      <c r="BB228" s="312"/>
      <c r="BC228" s="312"/>
      <c r="BD228" s="312"/>
      <c r="BE228" s="312"/>
      <c r="BF228" s="312"/>
      <c r="BG228" s="312"/>
      <c r="BH228" s="312"/>
      <c r="BI228" s="312"/>
      <c r="BJ228" s="312"/>
      <c r="BK228" s="312"/>
      <c r="BL228" s="312"/>
      <c r="BM228" s="312"/>
      <c r="BN228" s="312"/>
      <c r="BO228" s="312"/>
      <c r="BP228" s="312"/>
      <c r="BQ228" s="312"/>
      <c r="BR228" s="312"/>
      <c r="BS228" s="312"/>
      <c r="BT228" s="312"/>
      <c r="BU228" s="312"/>
      <c r="BV228" s="312"/>
      <c r="BW228" s="312"/>
      <c r="BX228" s="312"/>
      <c r="BY228" s="312"/>
    </row>
    <row r="229" spans="1:77" ht="15" customHeight="1" x14ac:dyDescent="0.2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574"/>
      <c r="M229" s="97"/>
      <c r="N229" s="97"/>
      <c r="O229" s="97"/>
      <c r="P229" s="97"/>
      <c r="Q229" s="97"/>
      <c r="R229" s="97"/>
      <c r="S229" s="451"/>
      <c r="T229" s="451"/>
      <c r="U229" s="451"/>
      <c r="V229" s="97"/>
      <c r="W229" s="97"/>
      <c r="AY229" s="390"/>
      <c r="AZ229" s="386"/>
      <c r="BA229" s="97"/>
      <c r="BB229" s="312"/>
      <c r="BC229" s="312"/>
      <c r="BD229" s="312"/>
      <c r="BE229" s="312"/>
      <c r="BF229" s="312"/>
      <c r="BG229" s="312"/>
      <c r="BH229" s="312"/>
      <c r="BI229" s="312"/>
      <c r="BJ229" s="312"/>
      <c r="BK229" s="312"/>
      <c r="BL229" s="312"/>
      <c r="BM229" s="312"/>
      <c r="BN229" s="312"/>
      <c r="BO229" s="312"/>
      <c r="BP229" s="312"/>
      <c r="BQ229" s="312"/>
      <c r="BR229" s="312"/>
      <c r="BS229" s="312"/>
      <c r="BT229" s="312"/>
      <c r="BU229" s="312"/>
      <c r="BV229" s="312"/>
      <c r="BW229" s="312"/>
      <c r="BX229" s="312"/>
      <c r="BY229" s="312"/>
    </row>
    <row r="230" spans="1:77" ht="15" customHeight="1" x14ac:dyDescent="0.2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574"/>
      <c r="M230" s="97"/>
      <c r="N230" s="97"/>
      <c r="O230" s="97"/>
      <c r="P230" s="97"/>
      <c r="Q230" s="97"/>
      <c r="R230" s="97"/>
      <c r="S230" s="451"/>
      <c r="T230" s="451"/>
      <c r="U230" s="451"/>
      <c r="V230" s="97"/>
      <c r="W230" s="97"/>
      <c r="AY230" s="390"/>
      <c r="AZ230" s="386"/>
      <c r="BA230" s="97"/>
      <c r="BB230" s="312"/>
      <c r="BC230" s="312"/>
      <c r="BD230" s="312"/>
      <c r="BE230" s="312"/>
      <c r="BF230" s="312"/>
      <c r="BG230" s="312"/>
      <c r="BH230" s="312"/>
      <c r="BI230" s="312"/>
      <c r="BJ230" s="312"/>
      <c r="BK230" s="312"/>
      <c r="BL230" s="312"/>
      <c r="BM230" s="312"/>
      <c r="BN230" s="312"/>
      <c r="BO230" s="312"/>
      <c r="BP230" s="312"/>
      <c r="BQ230" s="312"/>
      <c r="BR230" s="312"/>
      <c r="BS230" s="312"/>
      <c r="BT230" s="312"/>
      <c r="BU230" s="312"/>
      <c r="BV230" s="312"/>
      <c r="BW230" s="312"/>
      <c r="BX230" s="312"/>
      <c r="BY230" s="312"/>
    </row>
    <row r="231" spans="1:77" ht="15" customHeight="1" x14ac:dyDescent="0.2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574"/>
      <c r="M231" s="97"/>
      <c r="N231" s="97"/>
      <c r="O231" s="97"/>
      <c r="P231" s="97"/>
      <c r="Q231" s="97"/>
      <c r="R231" s="97"/>
      <c r="S231" s="451"/>
      <c r="T231" s="451"/>
      <c r="U231" s="451"/>
      <c r="V231" s="97"/>
      <c r="W231" s="97"/>
      <c r="AY231" s="390"/>
      <c r="AZ231" s="386"/>
      <c r="BA231" s="97"/>
      <c r="BB231" s="312"/>
      <c r="BC231" s="312"/>
      <c r="BD231" s="312"/>
      <c r="BE231" s="312"/>
      <c r="BF231" s="312"/>
      <c r="BG231" s="312"/>
      <c r="BH231" s="312"/>
      <c r="BI231" s="312"/>
      <c r="BJ231" s="312"/>
      <c r="BK231" s="312"/>
      <c r="BL231" s="312"/>
      <c r="BM231" s="312"/>
      <c r="BN231" s="312"/>
      <c r="BO231" s="312"/>
      <c r="BP231" s="312"/>
      <c r="BQ231" s="312"/>
      <c r="BR231" s="312"/>
      <c r="BS231" s="312"/>
      <c r="BT231" s="312"/>
      <c r="BU231" s="312"/>
      <c r="BV231" s="312"/>
      <c r="BW231" s="312"/>
      <c r="BX231" s="312"/>
      <c r="BY231" s="312"/>
    </row>
    <row r="232" spans="1:77" ht="15" customHeight="1" x14ac:dyDescent="0.2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574"/>
      <c r="M232" s="97"/>
      <c r="N232" s="97"/>
      <c r="O232" s="97"/>
      <c r="P232" s="97"/>
      <c r="Q232" s="97"/>
      <c r="R232" s="97"/>
      <c r="S232" s="451"/>
      <c r="T232" s="451"/>
      <c r="U232" s="451"/>
      <c r="V232" s="97"/>
      <c r="W232" s="97"/>
      <c r="AY232" s="390"/>
      <c r="AZ232" s="386"/>
      <c r="BA232" s="97"/>
      <c r="BB232" s="312"/>
      <c r="BC232" s="312"/>
      <c r="BD232" s="312"/>
      <c r="BE232" s="312"/>
      <c r="BF232" s="312"/>
      <c r="BG232" s="312"/>
      <c r="BH232" s="312"/>
      <c r="BI232" s="312"/>
      <c r="BJ232" s="312"/>
      <c r="BK232" s="312"/>
      <c r="BL232" s="312"/>
      <c r="BM232" s="312"/>
      <c r="BN232" s="312"/>
      <c r="BO232" s="312"/>
      <c r="BP232" s="312"/>
      <c r="BQ232" s="312"/>
      <c r="BR232" s="312"/>
      <c r="BS232" s="312"/>
      <c r="BT232" s="312"/>
      <c r="BU232" s="312"/>
      <c r="BV232" s="312"/>
      <c r="BW232" s="312"/>
      <c r="BX232" s="312"/>
      <c r="BY232" s="312"/>
    </row>
    <row r="233" spans="1:77" ht="15" customHeight="1" x14ac:dyDescent="0.2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574"/>
      <c r="M233" s="97"/>
      <c r="N233" s="97"/>
      <c r="O233" s="97"/>
      <c r="P233" s="97"/>
      <c r="Q233" s="97"/>
      <c r="R233" s="97"/>
      <c r="S233" s="451"/>
      <c r="T233" s="451"/>
      <c r="U233" s="451"/>
      <c r="V233" s="97"/>
      <c r="W233" s="97"/>
      <c r="AY233" s="390"/>
      <c r="AZ233" s="386"/>
      <c r="BA233" s="97"/>
      <c r="BB233" s="312"/>
      <c r="BC233" s="312"/>
      <c r="BD233" s="312"/>
      <c r="BE233" s="312"/>
      <c r="BF233" s="312"/>
      <c r="BG233" s="312"/>
      <c r="BH233" s="312"/>
      <c r="BI233" s="312"/>
      <c r="BJ233" s="312"/>
      <c r="BK233" s="312"/>
      <c r="BL233" s="312"/>
      <c r="BM233" s="312"/>
      <c r="BN233" s="312"/>
      <c r="BO233" s="312"/>
      <c r="BP233" s="312"/>
      <c r="BQ233" s="312"/>
      <c r="BR233" s="312"/>
      <c r="BS233" s="312"/>
      <c r="BT233" s="312"/>
      <c r="BU233" s="312"/>
      <c r="BV233" s="312"/>
      <c r="BW233" s="312"/>
      <c r="BX233" s="312"/>
      <c r="BY233" s="312"/>
    </row>
    <row r="234" spans="1:77" ht="15" customHeight="1" x14ac:dyDescent="0.2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574"/>
      <c r="M234" s="97"/>
      <c r="N234" s="97"/>
      <c r="O234" s="97"/>
      <c r="P234" s="97"/>
      <c r="Q234" s="97"/>
      <c r="R234" s="97"/>
      <c r="S234" s="451"/>
      <c r="T234" s="451"/>
      <c r="U234" s="451"/>
      <c r="V234" s="97"/>
      <c r="W234" s="97"/>
      <c r="AY234" s="390"/>
      <c r="AZ234" s="386"/>
      <c r="BA234" s="97"/>
      <c r="BB234" s="312"/>
      <c r="BC234" s="312"/>
      <c r="BD234" s="312"/>
      <c r="BE234" s="312"/>
      <c r="BF234" s="312"/>
      <c r="BG234" s="312"/>
      <c r="BH234" s="312"/>
      <c r="BI234" s="312"/>
      <c r="BJ234" s="312"/>
      <c r="BK234" s="312"/>
      <c r="BL234" s="312"/>
      <c r="BM234" s="312"/>
      <c r="BN234" s="312"/>
      <c r="BO234" s="312"/>
      <c r="BP234" s="312"/>
      <c r="BQ234" s="312"/>
      <c r="BR234" s="312"/>
      <c r="BS234" s="312"/>
      <c r="BT234" s="312"/>
      <c r="BU234" s="312"/>
      <c r="BV234" s="312"/>
      <c r="BW234" s="312"/>
      <c r="BX234" s="312"/>
      <c r="BY234" s="312"/>
    </row>
    <row r="235" spans="1:77" ht="15" customHeight="1" x14ac:dyDescent="0.2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574"/>
      <c r="M235" s="97"/>
      <c r="N235" s="97"/>
      <c r="O235" s="97"/>
      <c r="P235" s="97"/>
      <c r="Q235" s="97"/>
      <c r="R235" s="97"/>
      <c r="S235" s="451"/>
      <c r="T235" s="451"/>
      <c r="U235" s="451"/>
      <c r="V235" s="97"/>
      <c r="W235" s="97"/>
      <c r="AY235" s="390"/>
      <c r="AZ235" s="386"/>
      <c r="BA235" s="97"/>
      <c r="BB235" s="312"/>
      <c r="BC235" s="312"/>
      <c r="BD235" s="312"/>
      <c r="BE235" s="312"/>
      <c r="BF235" s="312"/>
      <c r="BG235" s="312"/>
      <c r="BH235" s="312"/>
      <c r="BI235" s="312"/>
      <c r="BJ235" s="312"/>
      <c r="BK235" s="312"/>
      <c r="BL235" s="312"/>
      <c r="BM235" s="312"/>
      <c r="BN235" s="312"/>
      <c r="BO235" s="312"/>
      <c r="BP235" s="312"/>
      <c r="BQ235" s="312"/>
      <c r="BR235" s="312"/>
      <c r="BS235" s="312"/>
      <c r="BT235" s="312"/>
      <c r="BU235" s="312"/>
      <c r="BV235" s="312"/>
      <c r="BW235" s="312"/>
      <c r="BX235" s="312"/>
      <c r="BY235" s="312"/>
    </row>
    <row r="236" spans="1:77" ht="15" customHeight="1" x14ac:dyDescent="0.2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574"/>
      <c r="M236" s="97"/>
      <c r="N236" s="97"/>
      <c r="O236" s="97"/>
      <c r="P236" s="97"/>
      <c r="Q236" s="97"/>
      <c r="R236" s="97"/>
      <c r="S236" s="451"/>
      <c r="T236" s="451"/>
      <c r="U236" s="451"/>
      <c r="V236" s="97"/>
      <c r="W236" s="97"/>
      <c r="AY236" s="390"/>
      <c r="AZ236" s="386"/>
      <c r="BA236" s="97"/>
      <c r="BB236" s="312"/>
      <c r="BC236" s="312"/>
      <c r="BD236" s="312"/>
      <c r="BE236" s="312"/>
      <c r="BF236" s="312"/>
      <c r="BG236" s="312"/>
      <c r="BH236" s="312"/>
      <c r="BI236" s="312"/>
      <c r="BJ236" s="312"/>
      <c r="BK236" s="312"/>
      <c r="BL236" s="312"/>
      <c r="BM236" s="312"/>
      <c r="BN236" s="312"/>
      <c r="BO236" s="312"/>
      <c r="BP236" s="312"/>
      <c r="BQ236" s="312"/>
      <c r="BR236" s="312"/>
      <c r="BS236" s="312"/>
      <c r="BT236" s="312"/>
      <c r="BU236" s="312"/>
      <c r="BV236" s="312"/>
      <c r="BW236" s="312"/>
      <c r="BX236" s="312"/>
      <c r="BY236" s="312"/>
    </row>
    <row r="237" spans="1:77" ht="15" customHeight="1" x14ac:dyDescent="0.2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574"/>
      <c r="M237" s="97"/>
      <c r="N237" s="97"/>
      <c r="O237" s="97"/>
      <c r="P237" s="97"/>
      <c r="Q237" s="97"/>
      <c r="R237" s="97"/>
      <c r="S237" s="451"/>
      <c r="T237" s="451"/>
      <c r="U237" s="451"/>
      <c r="V237" s="97"/>
      <c r="W237" s="97"/>
      <c r="AY237" s="390"/>
      <c r="AZ237" s="386"/>
      <c r="BA237" s="97"/>
      <c r="BB237" s="312"/>
      <c r="BC237" s="312"/>
      <c r="BD237" s="312"/>
      <c r="BE237" s="312"/>
      <c r="BF237" s="312"/>
      <c r="BG237" s="312"/>
      <c r="BH237" s="312"/>
      <c r="BI237" s="312"/>
      <c r="BJ237" s="312"/>
      <c r="BK237" s="312"/>
      <c r="BL237" s="312"/>
      <c r="BM237" s="312"/>
      <c r="BN237" s="312"/>
      <c r="BO237" s="312"/>
      <c r="BP237" s="312"/>
      <c r="BQ237" s="312"/>
      <c r="BR237" s="312"/>
      <c r="BS237" s="312"/>
      <c r="BT237" s="312"/>
      <c r="BU237" s="312"/>
      <c r="BV237" s="312"/>
      <c r="BW237" s="312"/>
      <c r="BX237" s="312"/>
      <c r="BY237" s="312"/>
    </row>
    <row r="238" spans="1:77" ht="15" customHeight="1" x14ac:dyDescent="0.2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574"/>
      <c r="M238" s="97"/>
      <c r="N238" s="97"/>
      <c r="O238" s="97"/>
      <c r="P238" s="97"/>
      <c r="Q238" s="97"/>
      <c r="R238" s="97"/>
      <c r="S238" s="451"/>
      <c r="T238" s="451"/>
      <c r="U238" s="451"/>
      <c r="V238" s="97"/>
      <c r="W238" s="97"/>
      <c r="AY238" s="390"/>
      <c r="AZ238" s="386"/>
      <c r="BA238" s="97"/>
      <c r="BB238" s="312"/>
      <c r="BC238" s="312"/>
      <c r="BD238" s="312"/>
      <c r="BE238" s="312"/>
      <c r="BF238" s="312"/>
      <c r="BG238" s="312"/>
      <c r="BH238" s="312"/>
      <c r="BI238" s="312"/>
      <c r="BJ238" s="312"/>
      <c r="BK238" s="312"/>
      <c r="BL238" s="312"/>
      <c r="BM238" s="312"/>
      <c r="BN238" s="312"/>
      <c r="BO238" s="312"/>
      <c r="BP238" s="312"/>
      <c r="BQ238" s="312"/>
      <c r="BR238" s="312"/>
      <c r="BS238" s="312"/>
      <c r="BT238" s="312"/>
      <c r="BU238" s="312"/>
      <c r="BV238" s="312"/>
      <c r="BW238" s="312"/>
      <c r="BX238" s="312"/>
      <c r="BY238" s="312"/>
    </row>
    <row r="239" spans="1:77" ht="15" customHeight="1" x14ac:dyDescent="0.2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574"/>
      <c r="M239" s="97"/>
      <c r="N239" s="97"/>
      <c r="O239" s="97"/>
      <c r="P239" s="97"/>
      <c r="Q239" s="97"/>
      <c r="R239" s="97"/>
      <c r="S239" s="451"/>
      <c r="T239" s="451"/>
      <c r="U239" s="451"/>
      <c r="V239" s="97"/>
      <c r="W239" s="97"/>
      <c r="AY239" s="390"/>
      <c r="AZ239" s="386"/>
      <c r="BA239" s="97"/>
      <c r="BB239" s="312"/>
      <c r="BC239" s="312"/>
      <c r="BD239" s="312"/>
      <c r="BE239" s="312"/>
      <c r="BF239" s="312"/>
      <c r="BG239" s="312"/>
      <c r="BH239" s="312"/>
      <c r="BI239" s="312"/>
      <c r="BJ239" s="312"/>
      <c r="BK239" s="312"/>
      <c r="BL239" s="312"/>
      <c r="BM239" s="312"/>
      <c r="BN239" s="312"/>
      <c r="BO239" s="312"/>
      <c r="BP239" s="312"/>
      <c r="BQ239" s="312"/>
      <c r="BR239" s="312"/>
      <c r="BS239" s="312"/>
      <c r="BT239" s="312"/>
      <c r="BU239" s="312"/>
      <c r="BV239" s="312"/>
      <c r="BW239" s="312"/>
      <c r="BX239" s="312"/>
      <c r="BY239" s="312"/>
    </row>
    <row r="240" spans="1:77" ht="15" customHeight="1" x14ac:dyDescent="0.2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574"/>
      <c r="M240" s="97"/>
      <c r="N240" s="97"/>
      <c r="O240" s="97"/>
      <c r="P240" s="97"/>
      <c r="Q240" s="97"/>
      <c r="R240" s="97"/>
      <c r="S240" s="451"/>
      <c r="T240" s="451"/>
      <c r="U240" s="451"/>
      <c r="V240" s="97"/>
      <c r="W240" s="97"/>
      <c r="AY240" s="390"/>
      <c r="AZ240" s="386"/>
      <c r="BA240" s="97"/>
      <c r="BB240" s="312"/>
      <c r="BC240" s="312"/>
      <c r="BD240" s="312"/>
      <c r="BE240" s="312"/>
      <c r="BF240" s="312"/>
      <c r="BG240" s="312"/>
      <c r="BH240" s="312"/>
      <c r="BI240" s="312"/>
      <c r="BJ240" s="312"/>
      <c r="BK240" s="312"/>
      <c r="BL240" s="312"/>
      <c r="BM240" s="312"/>
      <c r="BN240" s="312"/>
      <c r="BO240" s="312"/>
      <c r="BP240" s="312"/>
      <c r="BQ240" s="312"/>
      <c r="BR240" s="312"/>
      <c r="BS240" s="312"/>
      <c r="BT240" s="312"/>
      <c r="BU240" s="312"/>
      <c r="BV240" s="312"/>
      <c r="BW240" s="312"/>
      <c r="BX240" s="312"/>
      <c r="BY240" s="312"/>
    </row>
    <row r="241" spans="1:77" ht="15" customHeight="1" x14ac:dyDescent="0.2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574"/>
      <c r="M241" s="97"/>
      <c r="N241" s="97"/>
      <c r="O241" s="97"/>
      <c r="P241" s="97"/>
      <c r="Q241" s="97"/>
      <c r="R241" s="97"/>
      <c r="S241" s="451"/>
      <c r="T241" s="451"/>
      <c r="U241" s="451"/>
      <c r="V241" s="97"/>
      <c r="W241" s="97"/>
      <c r="AY241" s="390"/>
      <c r="AZ241" s="386"/>
      <c r="BA241" s="97"/>
      <c r="BB241" s="312"/>
      <c r="BC241" s="312"/>
      <c r="BD241" s="312"/>
      <c r="BE241" s="312"/>
      <c r="BF241" s="312"/>
      <c r="BG241" s="312"/>
      <c r="BH241" s="312"/>
      <c r="BI241" s="312"/>
      <c r="BJ241" s="312"/>
      <c r="BK241" s="312"/>
      <c r="BL241" s="312"/>
      <c r="BM241" s="312"/>
      <c r="BN241" s="312"/>
      <c r="BO241" s="312"/>
      <c r="BP241" s="312"/>
      <c r="BQ241" s="312"/>
      <c r="BR241" s="312"/>
      <c r="BS241" s="312"/>
      <c r="BT241" s="312"/>
      <c r="BU241" s="312"/>
      <c r="BV241" s="312"/>
      <c r="BW241" s="312"/>
      <c r="BX241" s="312"/>
      <c r="BY241" s="312"/>
    </row>
    <row r="242" spans="1:77" ht="15" customHeight="1" x14ac:dyDescent="0.2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574"/>
      <c r="M242" s="97"/>
      <c r="N242" s="97"/>
      <c r="O242" s="97"/>
      <c r="P242" s="97"/>
      <c r="Q242" s="97"/>
      <c r="R242" s="97"/>
      <c r="S242" s="451"/>
      <c r="T242" s="451"/>
      <c r="U242" s="451"/>
      <c r="V242" s="97"/>
      <c r="W242" s="97"/>
      <c r="AY242" s="390"/>
      <c r="AZ242" s="386"/>
      <c r="BA242" s="97"/>
      <c r="BB242" s="312"/>
      <c r="BC242" s="312"/>
      <c r="BD242" s="312"/>
      <c r="BE242" s="312"/>
      <c r="BF242" s="312"/>
      <c r="BG242" s="312"/>
      <c r="BH242" s="312"/>
      <c r="BI242" s="312"/>
      <c r="BJ242" s="312"/>
      <c r="BK242" s="312"/>
      <c r="BL242" s="312"/>
      <c r="BM242" s="312"/>
      <c r="BN242" s="312"/>
      <c r="BO242" s="312"/>
      <c r="BP242" s="312"/>
      <c r="BQ242" s="312"/>
      <c r="BR242" s="312"/>
      <c r="BS242" s="312"/>
      <c r="BT242" s="312"/>
      <c r="BU242" s="312"/>
      <c r="BV242" s="312"/>
      <c r="BW242" s="312"/>
      <c r="BX242" s="312"/>
      <c r="BY242" s="312"/>
    </row>
    <row r="243" spans="1:77" ht="15" customHeight="1" x14ac:dyDescent="0.2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574"/>
      <c r="M243" s="97"/>
      <c r="N243" s="97"/>
      <c r="O243" s="97"/>
      <c r="P243" s="97"/>
      <c r="Q243" s="97"/>
      <c r="R243" s="97"/>
      <c r="S243" s="451"/>
      <c r="T243" s="451"/>
      <c r="U243" s="451"/>
      <c r="V243" s="97"/>
      <c r="W243" s="97"/>
      <c r="AY243" s="390"/>
      <c r="AZ243" s="386"/>
      <c r="BA243" s="97"/>
      <c r="BB243" s="312"/>
      <c r="BC243" s="312"/>
      <c r="BD243" s="312"/>
      <c r="BE243" s="312"/>
      <c r="BF243" s="312"/>
      <c r="BG243" s="312"/>
      <c r="BH243" s="312"/>
      <c r="BI243" s="312"/>
      <c r="BJ243" s="312"/>
      <c r="BK243" s="312"/>
      <c r="BL243" s="312"/>
      <c r="BM243" s="312"/>
      <c r="BN243" s="312"/>
      <c r="BO243" s="312"/>
      <c r="BP243" s="312"/>
      <c r="BQ243" s="312"/>
      <c r="BR243" s="312"/>
      <c r="BS243" s="312"/>
      <c r="BT243" s="312"/>
      <c r="BU243" s="312"/>
      <c r="BV243" s="312"/>
      <c r="BW243" s="312"/>
      <c r="BX243" s="312"/>
      <c r="BY243" s="312"/>
    </row>
    <row r="244" spans="1:77" ht="15" customHeight="1" x14ac:dyDescent="0.2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574"/>
      <c r="M244" s="97"/>
      <c r="N244" s="97"/>
      <c r="O244" s="97"/>
      <c r="P244" s="97"/>
      <c r="Q244" s="97"/>
      <c r="R244" s="97"/>
      <c r="S244" s="451"/>
      <c r="T244" s="451"/>
      <c r="U244" s="451"/>
      <c r="V244" s="97"/>
      <c r="W244" s="97"/>
      <c r="AY244" s="390"/>
      <c r="AZ244" s="386"/>
      <c r="BA244" s="97"/>
      <c r="BB244" s="312"/>
      <c r="BC244" s="312"/>
      <c r="BD244" s="312"/>
      <c r="BE244" s="312"/>
      <c r="BF244" s="312"/>
      <c r="BG244" s="312"/>
      <c r="BH244" s="312"/>
      <c r="BI244" s="312"/>
      <c r="BJ244" s="312"/>
      <c r="BK244" s="312"/>
      <c r="BL244" s="312"/>
      <c r="BM244" s="312"/>
      <c r="BN244" s="312"/>
      <c r="BO244" s="312"/>
      <c r="BP244" s="312"/>
      <c r="BQ244" s="312"/>
      <c r="BR244" s="312"/>
      <c r="BS244" s="312"/>
      <c r="BT244" s="312"/>
      <c r="BU244" s="312"/>
      <c r="BV244" s="312"/>
      <c r="BW244" s="312"/>
      <c r="BX244" s="312"/>
      <c r="BY244" s="312"/>
    </row>
    <row r="245" spans="1:77" ht="15" customHeight="1" x14ac:dyDescent="0.2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574"/>
      <c r="M245" s="97"/>
      <c r="N245" s="97"/>
      <c r="O245" s="97"/>
      <c r="P245" s="97"/>
      <c r="Q245" s="97"/>
      <c r="R245" s="97"/>
      <c r="S245" s="451"/>
      <c r="T245" s="451"/>
      <c r="U245" s="451"/>
      <c r="V245" s="97"/>
      <c r="W245" s="97"/>
      <c r="AY245" s="390"/>
      <c r="AZ245" s="386"/>
      <c r="BA245" s="97"/>
      <c r="BB245" s="312"/>
      <c r="BC245" s="312"/>
      <c r="BD245" s="312"/>
      <c r="BE245" s="312"/>
      <c r="BF245" s="312"/>
      <c r="BG245" s="312"/>
      <c r="BH245" s="312"/>
      <c r="BI245" s="312"/>
      <c r="BJ245" s="312"/>
      <c r="BK245" s="312"/>
      <c r="BL245" s="312"/>
      <c r="BM245" s="312"/>
      <c r="BN245" s="312"/>
      <c r="BO245" s="312"/>
      <c r="BP245" s="312"/>
      <c r="BQ245" s="312"/>
      <c r="BR245" s="312"/>
      <c r="BS245" s="312"/>
      <c r="BT245" s="312"/>
      <c r="BU245" s="312"/>
      <c r="BV245" s="312"/>
      <c r="BW245" s="312"/>
      <c r="BX245" s="312"/>
      <c r="BY245" s="312"/>
    </row>
    <row r="246" spans="1:77" ht="15" customHeight="1" x14ac:dyDescent="0.2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574"/>
      <c r="M246" s="97"/>
      <c r="N246" s="97"/>
      <c r="O246" s="97"/>
      <c r="P246" s="97"/>
      <c r="Q246" s="97"/>
      <c r="R246" s="97"/>
      <c r="S246" s="451"/>
      <c r="T246" s="451"/>
      <c r="U246" s="451"/>
      <c r="V246" s="97"/>
      <c r="W246" s="97"/>
      <c r="AY246" s="390"/>
      <c r="AZ246" s="386"/>
      <c r="BA246" s="97"/>
      <c r="BB246" s="312"/>
      <c r="BC246" s="312"/>
      <c r="BD246" s="312"/>
      <c r="BE246" s="312"/>
      <c r="BF246" s="312"/>
      <c r="BG246" s="312"/>
      <c r="BH246" s="312"/>
      <c r="BI246" s="312"/>
      <c r="BJ246" s="312"/>
      <c r="BK246" s="312"/>
      <c r="BL246" s="312"/>
      <c r="BM246" s="312"/>
      <c r="BN246" s="312"/>
      <c r="BO246" s="312"/>
      <c r="BP246" s="312"/>
      <c r="BQ246" s="312"/>
      <c r="BR246" s="312"/>
      <c r="BS246" s="312"/>
      <c r="BT246" s="312"/>
      <c r="BU246" s="312"/>
      <c r="BV246" s="312"/>
      <c r="BW246" s="312"/>
      <c r="BX246" s="312"/>
      <c r="BY246" s="312"/>
    </row>
    <row r="247" spans="1:77" ht="15" customHeight="1" x14ac:dyDescent="0.2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574"/>
      <c r="M247" s="97"/>
      <c r="N247" s="97"/>
      <c r="O247" s="97"/>
      <c r="P247" s="97"/>
      <c r="Q247" s="97"/>
      <c r="R247" s="97"/>
      <c r="S247" s="451"/>
      <c r="T247" s="451"/>
      <c r="U247" s="451"/>
      <c r="V247" s="97"/>
      <c r="W247" s="97"/>
      <c r="AY247" s="390"/>
      <c r="AZ247" s="386"/>
      <c r="BA247" s="97"/>
      <c r="BB247" s="312"/>
      <c r="BC247" s="312"/>
      <c r="BD247" s="312"/>
      <c r="BE247" s="312"/>
      <c r="BF247" s="312"/>
      <c r="BG247" s="312"/>
      <c r="BH247" s="312"/>
      <c r="BI247" s="312"/>
      <c r="BJ247" s="312"/>
      <c r="BK247" s="312"/>
      <c r="BL247" s="312"/>
      <c r="BM247" s="312"/>
      <c r="BN247" s="312"/>
      <c r="BO247" s="312"/>
      <c r="BP247" s="312"/>
      <c r="BQ247" s="312"/>
      <c r="BR247" s="312"/>
      <c r="BS247" s="312"/>
      <c r="BT247" s="312"/>
      <c r="BU247" s="312"/>
      <c r="BV247" s="312"/>
      <c r="BW247" s="312"/>
      <c r="BX247" s="312"/>
      <c r="BY247" s="312"/>
    </row>
    <row r="248" spans="1:77" ht="15" customHeight="1" x14ac:dyDescent="0.2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574"/>
      <c r="M248" s="97"/>
      <c r="N248" s="97"/>
      <c r="O248" s="97"/>
      <c r="P248" s="97"/>
      <c r="Q248" s="97"/>
      <c r="R248" s="97"/>
      <c r="S248" s="451"/>
      <c r="T248" s="451"/>
      <c r="U248" s="451"/>
      <c r="V248" s="97"/>
      <c r="W248" s="97"/>
      <c r="AY248" s="390"/>
      <c r="AZ248" s="386"/>
      <c r="BA248" s="97"/>
      <c r="BB248" s="312"/>
      <c r="BC248" s="312"/>
      <c r="BD248" s="312"/>
      <c r="BE248" s="312"/>
      <c r="BF248" s="312"/>
      <c r="BG248" s="312"/>
      <c r="BH248" s="312"/>
      <c r="BI248" s="312"/>
      <c r="BJ248" s="312"/>
      <c r="BK248" s="312"/>
      <c r="BL248" s="312"/>
      <c r="BM248" s="312"/>
      <c r="BN248" s="312"/>
      <c r="BO248" s="312"/>
      <c r="BP248" s="312"/>
      <c r="BQ248" s="312"/>
      <c r="BR248" s="312"/>
      <c r="BS248" s="312"/>
      <c r="BT248" s="312"/>
      <c r="BU248" s="312"/>
      <c r="BV248" s="312"/>
      <c r="BW248" s="312"/>
      <c r="BX248" s="312"/>
      <c r="BY248" s="312"/>
    </row>
    <row r="249" spans="1:77" ht="15" customHeight="1" x14ac:dyDescent="0.2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574"/>
      <c r="M249" s="97"/>
      <c r="N249" s="97"/>
      <c r="O249" s="97"/>
      <c r="P249" s="97"/>
      <c r="Q249" s="97"/>
      <c r="R249" s="97"/>
      <c r="S249" s="451"/>
      <c r="T249" s="451"/>
      <c r="U249" s="451"/>
      <c r="V249" s="97"/>
      <c r="W249" s="97"/>
      <c r="AY249" s="390"/>
      <c r="AZ249" s="386"/>
      <c r="BA249" s="97"/>
      <c r="BB249" s="312"/>
      <c r="BC249" s="312"/>
      <c r="BD249" s="312"/>
      <c r="BE249" s="312"/>
      <c r="BF249" s="312"/>
      <c r="BG249" s="312"/>
      <c r="BH249" s="312"/>
      <c r="BI249" s="312"/>
      <c r="BJ249" s="312"/>
      <c r="BK249" s="312"/>
      <c r="BL249" s="312"/>
      <c r="BM249" s="312"/>
      <c r="BN249" s="312"/>
      <c r="BO249" s="312"/>
      <c r="BP249" s="312"/>
      <c r="BQ249" s="312"/>
      <c r="BR249" s="312"/>
      <c r="BS249" s="312"/>
      <c r="BT249" s="312"/>
      <c r="BU249" s="312"/>
      <c r="BV249" s="312"/>
      <c r="BW249" s="312"/>
      <c r="BX249" s="312"/>
      <c r="BY249" s="312"/>
    </row>
    <row r="250" spans="1:77" ht="15" customHeight="1" x14ac:dyDescent="0.2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574"/>
      <c r="M250" s="97"/>
      <c r="N250" s="97"/>
      <c r="O250" s="97"/>
      <c r="P250" s="97"/>
      <c r="Q250" s="97"/>
      <c r="R250" s="97"/>
      <c r="S250" s="451"/>
      <c r="T250" s="451"/>
      <c r="U250" s="451"/>
      <c r="V250" s="97"/>
      <c r="W250" s="97"/>
      <c r="AY250" s="390"/>
      <c r="AZ250" s="386"/>
      <c r="BA250" s="97"/>
      <c r="BB250" s="312"/>
      <c r="BC250" s="312"/>
      <c r="BD250" s="312"/>
      <c r="BE250" s="312"/>
      <c r="BF250" s="312"/>
      <c r="BG250" s="312"/>
      <c r="BH250" s="312"/>
      <c r="BI250" s="312"/>
      <c r="BJ250" s="312"/>
      <c r="BK250" s="312"/>
      <c r="BL250" s="312"/>
      <c r="BM250" s="312"/>
      <c r="BN250" s="312"/>
      <c r="BO250" s="312"/>
      <c r="BP250" s="312"/>
      <c r="BQ250" s="312"/>
      <c r="BR250" s="312"/>
      <c r="BS250" s="312"/>
      <c r="BT250" s="312"/>
      <c r="BU250" s="312"/>
      <c r="BV250" s="312"/>
      <c r="BW250" s="312"/>
      <c r="BX250" s="312"/>
      <c r="BY250" s="312"/>
    </row>
    <row r="251" spans="1:77" ht="15" customHeight="1" x14ac:dyDescent="0.2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574"/>
      <c r="M251" s="97"/>
      <c r="N251" s="97"/>
      <c r="O251" s="97"/>
      <c r="P251" s="97"/>
      <c r="Q251" s="97"/>
      <c r="R251" s="97"/>
      <c r="S251" s="451"/>
      <c r="T251" s="451"/>
      <c r="U251" s="451"/>
      <c r="V251" s="97"/>
      <c r="W251" s="97"/>
      <c r="AY251" s="390"/>
      <c r="AZ251" s="386"/>
      <c r="BA251" s="97"/>
      <c r="BB251" s="312"/>
      <c r="BC251" s="312"/>
      <c r="BD251" s="312"/>
      <c r="BE251" s="312"/>
      <c r="BF251" s="312"/>
      <c r="BG251" s="312"/>
      <c r="BH251" s="312"/>
      <c r="BI251" s="312"/>
      <c r="BJ251" s="312"/>
      <c r="BK251" s="312"/>
      <c r="BL251" s="312"/>
      <c r="BM251" s="312"/>
      <c r="BN251" s="312"/>
      <c r="BO251" s="312"/>
      <c r="BP251" s="312"/>
      <c r="BQ251" s="312"/>
      <c r="BR251" s="312"/>
      <c r="BS251" s="312"/>
      <c r="BT251" s="312"/>
      <c r="BU251" s="312"/>
      <c r="BV251" s="312"/>
      <c r="BW251" s="312"/>
      <c r="BX251" s="312"/>
      <c r="BY251" s="312"/>
    </row>
    <row r="252" spans="1:77" ht="15" customHeight="1" x14ac:dyDescent="0.2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574"/>
      <c r="M252" s="97"/>
      <c r="N252" s="97"/>
      <c r="O252" s="97"/>
      <c r="P252" s="97"/>
      <c r="Q252" s="97"/>
      <c r="R252" s="97"/>
      <c r="S252" s="451"/>
      <c r="T252" s="451"/>
      <c r="U252" s="451"/>
      <c r="V252" s="97"/>
      <c r="W252" s="97"/>
      <c r="AY252" s="390"/>
      <c r="AZ252" s="386"/>
      <c r="BA252" s="97"/>
      <c r="BB252" s="312"/>
      <c r="BC252" s="312"/>
      <c r="BD252" s="312"/>
      <c r="BE252" s="312"/>
      <c r="BF252" s="312"/>
      <c r="BG252" s="312"/>
      <c r="BH252" s="312"/>
      <c r="BI252" s="312"/>
      <c r="BJ252" s="312"/>
      <c r="BK252" s="312"/>
      <c r="BL252" s="312"/>
      <c r="BM252" s="312"/>
      <c r="BN252" s="312"/>
      <c r="BO252" s="312"/>
      <c r="BP252" s="312"/>
      <c r="BQ252" s="312"/>
      <c r="BR252" s="312"/>
      <c r="BS252" s="312"/>
      <c r="BT252" s="312"/>
      <c r="BU252" s="312"/>
      <c r="BV252" s="312"/>
      <c r="BW252" s="312"/>
      <c r="BX252" s="312"/>
      <c r="BY252" s="312"/>
    </row>
    <row r="253" spans="1:77" ht="15" customHeight="1" x14ac:dyDescent="0.2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574"/>
      <c r="M253" s="97"/>
      <c r="N253" s="97"/>
      <c r="O253" s="97"/>
      <c r="P253" s="97"/>
      <c r="Q253" s="97"/>
      <c r="R253" s="97"/>
      <c r="S253" s="451"/>
      <c r="T253" s="451"/>
      <c r="U253" s="451"/>
      <c r="V253" s="97"/>
      <c r="W253" s="97"/>
      <c r="AY253" s="390"/>
      <c r="AZ253" s="386"/>
      <c r="BA253" s="97"/>
      <c r="BB253" s="312"/>
      <c r="BC253" s="312"/>
      <c r="BD253" s="312"/>
      <c r="BE253" s="312"/>
      <c r="BF253" s="312"/>
      <c r="BG253" s="312"/>
      <c r="BH253" s="312"/>
      <c r="BI253" s="312"/>
      <c r="BJ253" s="312"/>
      <c r="BK253" s="312"/>
      <c r="BL253" s="312"/>
      <c r="BM253" s="312"/>
      <c r="BN253" s="312"/>
      <c r="BO253" s="312"/>
      <c r="BP253" s="312"/>
      <c r="BQ253" s="312"/>
      <c r="BR253" s="312"/>
      <c r="BS253" s="312"/>
      <c r="BT253" s="312"/>
      <c r="BU253" s="312"/>
      <c r="BV253" s="312"/>
      <c r="BW253" s="312"/>
      <c r="BX253" s="312"/>
      <c r="BY253" s="312"/>
    </row>
    <row r="254" spans="1:77" ht="15" customHeight="1" x14ac:dyDescent="0.2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574"/>
      <c r="M254" s="97"/>
      <c r="N254" s="97"/>
      <c r="O254" s="97"/>
      <c r="P254" s="97"/>
      <c r="Q254" s="97"/>
      <c r="R254" s="97"/>
      <c r="S254" s="451"/>
      <c r="T254" s="451"/>
      <c r="U254" s="451"/>
      <c r="V254" s="97"/>
      <c r="W254" s="97"/>
      <c r="AY254" s="390"/>
      <c r="AZ254" s="386"/>
      <c r="BA254" s="97"/>
      <c r="BB254" s="312"/>
      <c r="BC254" s="312"/>
      <c r="BD254" s="312"/>
      <c r="BE254" s="312"/>
      <c r="BF254" s="312"/>
      <c r="BG254" s="312"/>
      <c r="BH254" s="312"/>
      <c r="BI254" s="312"/>
      <c r="BJ254" s="312"/>
      <c r="BK254" s="312"/>
      <c r="BL254" s="312"/>
      <c r="BM254" s="312"/>
      <c r="BN254" s="312"/>
      <c r="BO254" s="312"/>
      <c r="BP254" s="312"/>
      <c r="BQ254" s="312"/>
      <c r="BR254" s="312"/>
      <c r="BS254" s="312"/>
      <c r="BT254" s="312"/>
      <c r="BU254" s="312"/>
      <c r="BV254" s="312"/>
      <c r="BW254" s="312"/>
      <c r="BX254" s="312"/>
      <c r="BY254" s="312"/>
    </row>
    <row r="255" spans="1:77" ht="15" customHeight="1" x14ac:dyDescent="0.2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574"/>
      <c r="M255" s="97"/>
      <c r="N255" s="97"/>
      <c r="O255" s="97"/>
      <c r="P255" s="97"/>
      <c r="Q255" s="97"/>
      <c r="R255" s="97"/>
      <c r="S255" s="451"/>
      <c r="T255" s="451"/>
      <c r="U255" s="451"/>
      <c r="V255" s="97"/>
      <c r="W255" s="97"/>
      <c r="AY255" s="390"/>
      <c r="AZ255" s="386"/>
      <c r="BA255" s="97"/>
      <c r="BB255" s="312"/>
      <c r="BC255" s="312"/>
      <c r="BD255" s="312"/>
      <c r="BE255" s="312"/>
      <c r="BF255" s="312"/>
      <c r="BG255" s="312"/>
      <c r="BH255" s="312"/>
      <c r="BI255" s="312"/>
      <c r="BJ255" s="312"/>
      <c r="BK255" s="312"/>
      <c r="BL255" s="312"/>
      <c r="BM255" s="312"/>
      <c r="BN255" s="312"/>
      <c r="BO255" s="312"/>
      <c r="BP255" s="312"/>
      <c r="BQ255" s="312"/>
      <c r="BR255" s="312"/>
      <c r="BS255" s="312"/>
      <c r="BT255" s="312"/>
      <c r="BU255" s="312"/>
      <c r="BV255" s="312"/>
      <c r="BW255" s="312"/>
      <c r="BX255" s="312"/>
      <c r="BY255" s="312"/>
    </row>
    <row r="256" spans="1:77" ht="15" customHeight="1" x14ac:dyDescent="0.2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574"/>
      <c r="M256" s="97"/>
      <c r="N256" s="97"/>
      <c r="O256" s="97"/>
      <c r="P256" s="97"/>
      <c r="Q256" s="97"/>
      <c r="R256" s="97"/>
      <c r="S256" s="451"/>
      <c r="T256" s="451"/>
      <c r="U256" s="451"/>
      <c r="V256" s="97"/>
      <c r="W256" s="97"/>
      <c r="AY256" s="390"/>
      <c r="AZ256" s="386"/>
      <c r="BA256" s="97"/>
      <c r="BB256" s="312"/>
      <c r="BC256" s="312"/>
      <c r="BD256" s="312"/>
      <c r="BE256" s="312"/>
      <c r="BF256" s="312"/>
      <c r="BG256" s="312"/>
      <c r="BH256" s="312"/>
      <c r="BI256" s="312"/>
      <c r="BJ256" s="312"/>
      <c r="BK256" s="312"/>
      <c r="BL256" s="312"/>
      <c r="BM256" s="312"/>
      <c r="BN256" s="312"/>
      <c r="BO256" s="312"/>
      <c r="BP256" s="312"/>
      <c r="BQ256" s="312"/>
      <c r="BR256" s="312"/>
      <c r="BS256" s="312"/>
      <c r="BT256" s="312"/>
      <c r="BU256" s="312"/>
      <c r="BV256" s="312"/>
      <c r="BW256" s="312"/>
      <c r="BX256" s="312"/>
      <c r="BY256" s="312"/>
    </row>
    <row r="257" spans="1:77" ht="15" customHeight="1" x14ac:dyDescent="0.2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574"/>
      <c r="M257" s="97"/>
      <c r="N257" s="97"/>
      <c r="O257" s="97"/>
      <c r="P257" s="97"/>
      <c r="Q257" s="97"/>
      <c r="R257" s="97"/>
      <c r="S257" s="451"/>
      <c r="T257" s="451"/>
      <c r="U257" s="451"/>
      <c r="V257" s="97"/>
      <c r="W257" s="97"/>
      <c r="AY257" s="390"/>
      <c r="AZ257" s="386"/>
      <c r="BA257" s="97"/>
      <c r="BB257" s="312"/>
      <c r="BC257" s="312"/>
      <c r="BD257" s="312"/>
      <c r="BE257" s="312"/>
      <c r="BF257" s="312"/>
      <c r="BG257" s="312"/>
      <c r="BH257" s="312"/>
      <c r="BI257" s="312"/>
      <c r="BJ257" s="312"/>
      <c r="BK257" s="312"/>
      <c r="BL257" s="312"/>
      <c r="BM257" s="312"/>
      <c r="BN257" s="312"/>
      <c r="BO257" s="312"/>
      <c r="BP257" s="312"/>
      <c r="BQ257" s="312"/>
      <c r="BR257" s="312"/>
      <c r="BS257" s="312"/>
      <c r="BT257" s="312"/>
      <c r="BU257" s="312"/>
      <c r="BV257" s="312"/>
      <c r="BW257" s="312"/>
      <c r="BX257" s="312"/>
      <c r="BY257" s="312"/>
    </row>
    <row r="258" spans="1:77" ht="15" customHeight="1" x14ac:dyDescent="0.2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574"/>
      <c r="M258" s="97"/>
      <c r="N258" s="97"/>
      <c r="O258" s="97"/>
      <c r="P258" s="97"/>
      <c r="Q258" s="97"/>
      <c r="R258" s="97"/>
      <c r="S258" s="451"/>
      <c r="T258" s="451"/>
      <c r="U258" s="451"/>
      <c r="V258" s="97"/>
      <c r="W258" s="97"/>
      <c r="AY258" s="390"/>
      <c r="AZ258" s="386"/>
      <c r="BA258" s="97"/>
      <c r="BB258" s="312"/>
      <c r="BC258" s="312"/>
      <c r="BD258" s="312"/>
      <c r="BE258" s="312"/>
      <c r="BF258" s="312"/>
      <c r="BG258" s="312"/>
      <c r="BH258" s="312"/>
      <c r="BI258" s="312"/>
      <c r="BJ258" s="312"/>
      <c r="BK258" s="312"/>
      <c r="BL258" s="312"/>
      <c r="BM258" s="312"/>
      <c r="BN258" s="312"/>
      <c r="BO258" s="312"/>
      <c r="BP258" s="312"/>
      <c r="BQ258" s="312"/>
      <c r="BR258" s="312"/>
      <c r="BS258" s="312"/>
      <c r="BT258" s="312"/>
      <c r="BU258" s="312"/>
      <c r="BV258" s="312"/>
      <c r="BW258" s="312"/>
      <c r="BX258" s="312"/>
      <c r="BY258" s="312"/>
    </row>
    <row r="259" spans="1:77" ht="15" customHeight="1" x14ac:dyDescent="0.2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574"/>
      <c r="M259" s="97"/>
      <c r="N259" s="97"/>
      <c r="O259" s="97"/>
      <c r="P259" s="97"/>
      <c r="Q259" s="97"/>
      <c r="R259" s="97"/>
      <c r="S259" s="451"/>
      <c r="T259" s="451"/>
      <c r="U259" s="451"/>
      <c r="V259" s="97"/>
      <c r="W259" s="97"/>
      <c r="AY259" s="390"/>
      <c r="AZ259" s="386"/>
      <c r="BA259" s="97"/>
      <c r="BB259" s="312"/>
      <c r="BC259" s="312"/>
      <c r="BD259" s="312"/>
      <c r="BE259" s="312"/>
      <c r="BF259" s="312"/>
      <c r="BG259" s="312"/>
      <c r="BH259" s="312"/>
      <c r="BI259" s="312"/>
      <c r="BJ259" s="312"/>
      <c r="BK259" s="312"/>
      <c r="BL259" s="312"/>
      <c r="BM259" s="312"/>
      <c r="BN259" s="312"/>
      <c r="BO259" s="312"/>
      <c r="BP259" s="312"/>
      <c r="BQ259" s="312"/>
      <c r="BR259" s="312"/>
      <c r="BS259" s="312"/>
      <c r="BT259" s="312"/>
      <c r="BU259" s="312"/>
      <c r="BV259" s="312"/>
      <c r="BW259" s="312"/>
      <c r="BX259" s="312"/>
      <c r="BY259" s="312"/>
    </row>
    <row r="260" spans="1:77" ht="15" customHeight="1" x14ac:dyDescent="0.2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574"/>
      <c r="M260" s="97"/>
      <c r="N260" s="97"/>
      <c r="O260" s="97"/>
      <c r="P260" s="97"/>
      <c r="Q260" s="97"/>
      <c r="R260" s="97"/>
      <c r="S260" s="451"/>
      <c r="T260" s="451"/>
      <c r="U260" s="451"/>
      <c r="V260" s="97"/>
      <c r="W260" s="97"/>
      <c r="AY260" s="390"/>
      <c r="AZ260" s="386"/>
      <c r="BA260" s="97"/>
      <c r="BB260" s="312"/>
      <c r="BC260" s="312"/>
      <c r="BD260" s="312"/>
      <c r="BE260" s="312"/>
      <c r="BF260" s="312"/>
      <c r="BG260" s="312"/>
      <c r="BH260" s="312"/>
      <c r="BI260" s="312"/>
      <c r="BJ260" s="312"/>
      <c r="BK260" s="312"/>
      <c r="BL260" s="312"/>
      <c r="BM260" s="312"/>
      <c r="BN260" s="312"/>
      <c r="BO260" s="312"/>
      <c r="BP260" s="312"/>
      <c r="BQ260" s="312"/>
      <c r="BR260" s="312"/>
      <c r="BS260" s="312"/>
      <c r="BT260" s="312"/>
      <c r="BU260" s="312"/>
      <c r="BV260" s="312"/>
      <c r="BW260" s="312"/>
      <c r="BX260" s="312"/>
      <c r="BY260" s="312"/>
    </row>
    <row r="261" spans="1:77" ht="15" customHeight="1" x14ac:dyDescent="0.2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574"/>
      <c r="M261" s="97"/>
      <c r="N261" s="97"/>
      <c r="O261" s="97"/>
      <c r="P261" s="97"/>
      <c r="Q261" s="97"/>
      <c r="R261" s="97"/>
      <c r="S261" s="451"/>
      <c r="T261" s="451"/>
      <c r="U261" s="451"/>
      <c r="V261" s="97"/>
      <c r="W261" s="97"/>
      <c r="AY261" s="390"/>
      <c r="AZ261" s="386"/>
      <c r="BA261" s="97"/>
      <c r="BB261" s="312"/>
      <c r="BC261" s="312"/>
      <c r="BD261" s="312"/>
      <c r="BE261" s="312"/>
      <c r="BF261" s="312"/>
      <c r="BG261" s="312"/>
      <c r="BH261" s="312"/>
      <c r="BI261" s="312"/>
      <c r="BJ261" s="312"/>
      <c r="BK261" s="312"/>
      <c r="BL261" s="312"/>
      <c r="BM261" s="312"/>
      <c r="BN261" s="312"/>
      <c r="BO261" s="312"/>
      <c r="BP261" s="312"/>
      <c r="BQ261" s="312"/>
      <c r="BR261" s="312"/>
      <c r="BS261" s="312"/>
      <c r="BT261" s="312"/>
      <c r="BU261" s="312"/>
      <c r="BV261" s="312"/>
      <c r="BW261" s="312"/>
      <c r="BX261" s="312"/>
      <c r="BY261" s="312"/>
    </row>
    <row r="262" spans="1:77" ht="15" customHeight="1" x14ac:dyDescent="0.2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574"/>
      <c r="M262" s="97"/>
      <c r="N262" s="97"/>
      <c r="O262" s="97"/>
      <c r="P262" s="97"/>
      <c r="Q262" s="97"/>
      <c r="R262" s="97"/>
      <c r="S262" s="451"/>
      <c r="T262" s="451"/>
      <c r="U262" s="451"/>
      <c r="V262" s="97"/>
      <c r="W262" s="97"/>
      <c r="AY262" s="390"/>
      <c r="AZ262" s="386"/>
      <c r="BA262" s="97"/>
      <c r="BB262" s="312"/>
      <c r="BC262" s="312"/>
      <c r="BD262" s="312"/>
      <c r="BE262" s="312"/>
      <c r="BF262" s="312"/>
      <c r="BG262" s="312"/>
      <c r="BH262" s="312"/>
      <c r="BI262" s="312"/>
      <c r="BJ262" s="312"/>
      <c r="BK262" s="312"/>
      <c r="BL262" s="312"/>
      <c r="BM262" s="312"/>
      <c r="BN262" s="312"/>
      <c r="BO262" s="312"/>
      <c r="BP262" s="312"/>
      <c r="BQ262" s="312"/>
      <c r="BR262" s="312"/>
      <c r="BS262" s="312"/>
      <c r="BT262" s="312"/>
      <c r="BU262" s="312"/>
      <c r="BV262" s="312"/>
      <c r="BW262" s="312"/>
      <c r="BX262" s="312"/>
      <c r="BY262" s="312"/>
    </row>
    <row r="263" spans="1:77" ht="15" customHeight="1" x14ac:dyDescent="0.2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574"/>
      <c r="M263" s="97"/>
      <c r="N263" s="97"/>
      <c r="O263" s="97"/>
      <c r="P263" s="97"/>
      <c r="Q263" s="97"/>
      <c r="R263" s="97"/>
      <c r="S263" s="451"/>
      <c r="T263" s="451"/>
      <c r="U263" s="451"/>
      <c r="V263" s="97"/>
      <c r="W263" s="97"/>
      <c r="AY263" s="390"/>
      <c r="AZ263" s="386"/>
      <c r="BA263" s="97"/>
      <c r="BB263" s="312"/>
      <c r="BC263" s="312"/>
      <c r="BD263" s="312"/>
      <c r="BE263" s="312"/>
      <c r="BF263" s="312"/>
      <c r="BG263" s="312"/>
      <c r="BH263" s="312"/>
      <c r="BI263" s="312"/>
      <c r="BJ263" s="312"/>
      <c r="BK263" s="312"/>
      <c r="BL263" s="312"/>
      <c r="BM263" s="312"/>
      <c r="BN263" s="312"/>
      <c r="BO263" s="312"/>
      <c r="BP263" s="312"/>
      <c r="BQ263" s="312"/>
      <c r="BR263" s="312"/>
      <c r="BS263" s="312"/>
      <c r="BT263" s="312"/>
      <c r="BU263" s="312"/>
      <c r="BV263" s="312"/>
      <c r="BW263" s="312"/>
      <c r="BX263" s="312"/>
      <c r="BY263" s="312"/>
    </row>
    <row r="264" spans="1:77" ht="15" customHeight="1" x14ac:dyDescent="0.2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574"/>
      <c r="M264" s="97"/>
      <c r="N264" s="97"/>
      <c r="O264" s="97"/>
      <c r="P264" s="97"/>
      <c r="Q264" s="97"/>
      <c r="R264" s="97"/>
      <c r="S264" s="451"/>
      <c r="T264" s="451"/>
      <c r="U264" s="451"/>
      <c r="V264" s="97"/>
      <c r="W264" s="97"/>
      <c r="AY264" s="390"/>
      <c r="AZ264" s="386"/>
      <c r="BA264" s="97"/>
      <c r="BB264" s="312"/>
      <c r="BC264" s="312"/>
      <c r="BD264" s="312"/>
      <c r="BE264" s="312"/>
      <c r="BF264" s="312"/>
      <c r="BG264" s="312"/>
      <c r="BH264" s="312"/>
      <c r="BI264" s="312"/>
      <c r="BJ264" s="312"/>
      <c r="BK264" s="312"/>
      <c r="BL264" s="312"/>
      <c r="BM264" s="312"/>
      <c r="BN264" s="312"/>
      <c r="BO264" s="312"/>
      <c r="BP264" s="312"/>
      <c r="BQ264" s="312"/>
      <c r="BR264" s="312"/>
      <c r="BS264" s="312"/>
      <c r="BT264" s="312"/>
      <c r="BU264" s="312"/>
      <c r="BV264" s="312"/>
      <c r="BW264" s="312"/>
      <c r="BX264" s="312"/>
      <c r="BY264" s="312"/>
    </row>
    <row r="265" spans="1:77" ht="15" customHeight="1" x14ac:dyDescent="0.2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574"/>
      <c r="M265" s="97"/>
      <c r="N265" s="97"/>
      <c r="O265" s="97"/>
      <c r="P265" s="97"/>
      <c r="Q265" s="97"/>
      <c r="R265" s="97"/>
      <c r="S265" s="451"/>
      <c r="T265" s="451"/>
      <c r="U265" s="451"/>
      <c r="V265" s="97"/>
      <c r="W265" s="97"/>
      <c r="AY265" s="390"/>
      <c r="AZ265" s="386"/>
      <c r="BA265" s="97"/>
      <c r="BB265" s="312"/>
      <c r="BC265" s="312"/>
      <c r="BD265" s="312"/>
      <c r="BE265" s="312"/>
      <c r="BF265" s="312"/>
      <c r="BG265" s="312"/>
      <c r="BH265" s="312"/>
      <c r="BI265" s="312"/>
      <c r="BJ265" s="312"/>
      <c r="BK265" s="312"/>
      <c r="BL265" s="312"/>
      <c r="BM265" s="312"/>
      <c r="BN265" s="312"/>
      <c r="BO265" s="312"/>
      <c r="BP265" s="312"/>
      <c r="BQ265" s="312"/>
      <c r="BR265" s="312"/>
      <c r="BS265" s="312"/>
      <c r="BT265" s="312"/>
      <c r="BU265" s="312"/>
      <c r="BV265" s="312"/>
      <c r="BW265" s="312"/>
      <c r="BX265" s="312"/>
      <c r="BY265" s="312"/>
    </row>
    <row r="266" spans="1:77" ht="15" customHeight="1" x14ac:dyDescent="0.2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574"/>
      <c r="M266" s="97"/>
      <c r="N266" s="97"/>
      <c r="O266" s="97"/>
      <c r="P266" s="97"/>
      <c r="Q266" s="97"/>
      <c r="R266" s="97"/>
      <c r="S266" s="451"/>
      <c r="T266" s="451"/>
      <c r="U266" s="451"/>
      <c r="V266" s="97"/>
      <c r="W266" s="97"/>
      <c r="AY266" s="390"/>
      <c r="AZ266" s="386"/>
      <c r="BA266" s="97"/>
      <c r="BB266" s="312"/>
      <c r="BC266" s="312"/>
      <c r="BD266" s="312"/>
      <c r="BE266" s="312"/>
      <c r="BF266" s="312"/>
      <c r="BG266" s="312"/>
      <c r="BH266" s="312"/>
      <c r="BI266" s="312"/>
      <c r="BJ266" s="312"/>
      <c r="BK266" s="312"/>
      <c r="BL266" s="312"/>
      <c r="BM266" s="312"/>
      <c r="BN266" s="312"/>
      <c r="BO266" s="312"/>
      <c r="BP266" s="312"/>
      <c r="BQ266" s="312"/>
      <c r="BR266" s="312"/>
      <c r="BS266" s="312"/>
      <c r="BT266" s="312"/>
      <c r="BU266" s="312"/>
      <c r="BV266" s="312"/>
      <c r="BW266" s="312"/>
      <c r="BX266" s="312"/>
      <c r="BY266" s="312"/>
    </row>
    <row r="267" spans="1:77" ht="15" customHeight="1" x14ac:dyDescent="0.2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574"/>
      <c r="M267" s="97"/>
      <c r="N267" s="97"/>
      <c r="O267" s="97"/>
      <c r="P267" s="97"/>
      <c r="Q267" s="97"/>
      <c r="R267" s="97"/>
      <c r="S267" s="451"/>
      <c r="T267" s="451"/>
      <c r="U267" s="451"/>
      <c r="V267" s="97"/>
      <c r="W267" s="97"/>
      <c r="AY267" s="390"/>
      <c r="AZ267" s="386"/>
      <c r="BA267" s="97"/>
      <c r="BB267" s="312"/>
      <c r="BC267" s="312"/>
      <c r="BD267" s="312"/>
      <c r="BE267" s="312"/>
      <c r="BF267" s="312"/>
      <c r="BG267" s="312"/>
      <c r="BH267" s="312"/>
      <c r="BI267" s="312"/>
      <c r="BJ267" s="312"/>
      <c r="BK267" s="312"/>
      <c r="BL267" s="312"/>
      <c r="BM267" s="312"/>
      <c r="BN267" s="312"/>
      <c r="BO267" s="312"/>
      <c r="BP267" s="312"/>
      <c r="BQ267" s="312"/>
      <c r="BR267" s="312"/>
      <c r="BS267" s="312"/>
      <c r="BT267" s="312"/>
      <c r="BU267" s="312"/>
      <c r="BV267" s="312"/>
      <c r="BW267" s="312"/>
      <c r="BX267" s="312"/>
      <c r="BY267" s="312"/>
    </row>
    <row r="268" spans="1:77" ht="15" customHeight="1" x14ac:dyDescent="0.2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574"/>
      <c r="M268" s="97"/>
      <c r="N268" s="97"/>
      <c r="O268" s="97"/>
      <c r="P268" s="97"/>
      <c r="Q268" s="97"/>
      <c r="R268" s="97"/>
      <c r="S268" s="451"/>
      <c r="T268" s="451"/>
      <c r="U268" s="451"/>
      <c r="V268" s="97"/>
      <c r="W268" s="97"/>
      <c r="AY268" s="390"/>
      <c r="AZ268" s="386"/>
      <c r="BA268" s="97"/>
      <c r="BB268" s="312"/>
      <c r="BC268" s="312"/>
      <c r="BD268" s="312"/>
      <c r="BE268" s="312"/>
      <c r="BF268" s="312"/>
      <c r="BG268" s="312"/>
      <c r="BH268" s="312"/>
      <c r="BI268" s="312"/>
      <c r="BJ268" s="312"/>
      <c r="BK268" s="312"/>
      <c r="BL268" s="312"/>
      <c r="BM268" s="312"/>
      <c r="BN268" s="312"/>
      <c r="BO268" s="312"/>
      <c r="BP268" s="312"/>
      <c r="BQ268" s="312"/>
      <c r="BR268" s="312"/>
      <c r="BS268" s="312"/>
      <c r="BT268" s="312"/>
      <c r="BU268" s="312"/>
      <c r="BV268" s="312"/>
      <c r="BW268" s="312"/>
      <c r="BX268" s="312"/>
      <c r="BY268" s="312"/>
    </row>
    <row r="269" spans="1:77" ht="15" customHeight="1" x14ac:dyDescent="0.2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574"/>
      <c r="M269" s="97"/>
      <c r="N269" s="97"/>
      <c r="O269" s="97"/>
      <c r="P269" s="97"/>
      <c r="Q269" s="97"/>
      <c r="R269" s="97"/>
      <c r="S269" s="451"/>
      <c r="T269" s="451"/>
      <c r="U269" s="451"/>
      <c r="V269" s="97"/>
      <c r="W269" s="97"/>
      <c r="AY269" s="390"/>
      <c r="AZ269" s="386"/>
      <c r="BA269" s="97"/>
      <c r="BB269" s="312"/>
      <c r="BC269" s="312"/>
      <c r="BD269" s="312"/>
      <c r="BE269" s="312"/>
      <c r="BF269" s="312"/>
      <c r="BG269" s="312"/>
      <c r="BH269" s="312"/>
      <c r="BI269" s="312"/>
      <c r="BJ269" s="312"/>
      <c r="BK269" s="312"/>
      <c r="BL269" s="312"/>
      <c r="BM269" s="312"/>
      <c r="BN269" s="312"/>
      <c r="BO269" s="312"/>
      <c r="BP269" s="312"/>
      <c r="BQ269" s="312"/>
      <c r="BR269" s="312"/>
      <c r="BS269" s="312"/>
      <c r="BT269" s="312"/>
      <c r="BU269" s="312"/>
      <c r="BV269" s="312"/>
      <c r="BW269" s="312"/>
      <c r="BX269" s="312"/>
      <c r="BY269" s="312"/>
    </row>
    <row r="270" spans="1:77" ht="15" customHeight="1" x14ac:dyDescent="0.2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574"/>
      <c r="M270" s="97"/>
      <c r="N270" s="97"/>
      <c r="O270" s="97"/>
      <c r="P270" s="97"/>
      <c r="Q270" s="97"/>
      <c r="R270" s="97"/>
      <c r="S270" s="451"/>
      <c r="T270" s="451"/>
      <c r="U270" s="451"/>
      <c r="V270" s="97"/>
      <c r="W270" s="97"/>
      <c r="AY270" s="390"/>
      <c r="AZ270" s="386"/>
      <c r="BA270" s="97"/>
      <c r="BB270" s="312"/>
      <c r="BC270" s="312"/>
      <c r="BD270" s="312"/>
      <c r="BE270" s="312"/>
      <c r="BF270" s="312"/>
      <c r="BG270" s="312"/>
      <c r="BH270" s="312"/>
      <c r="BI270" s="312"/>
      <c r="BJ270" s="312"/>
      <c r="BK270" s="312"/>
      <c r="BL270" s="312"/>
      <c r="BM270" s="312"/>
      <c r="BN270" s="312"/>
      <c r="BO270" s="312"/>
      <c r="BP270" s="312"/>
      <c r="BQ270" s="312"/>
      <c r="BR270" s="312"/>
      <c r="BS270" s="312"/>
      <c r="BT270" s="312"/>
      <c r="BU270" s="312"/>
      <c r="BV270" s="312"/>
      <c r="BW270" s="312"/>
      <c r="BX270" s="312"/>
      <c r="BY270" s="312"/>
    </row>
    <row r="271" spans="1:77" ht="15" customHeight="1" x14ac:dyDescent="0.2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574"/>
      <c r="M271" s="97"/>
      <c r="N271" s="97"/>
      <c r="O271" s="97"/>
      <c r="P271" s="97"/>
      <c r="Q271" s="97"/>
      <c r="R271" s="97"/>
      <c r="S271" s="451"/>
      <c r="T271" s="451"/>
      <c r="U271" s="451"/>
      <c r="V271" s="97"/>
      <c r="W271" s="97"/>
      <c r="AY271" s="390"/>
      <c r="AZ271" s="386"/>
      <c r="BA271" s="97"/>
      <c r="BB271" s="312"/>
      <c r="BC271" s="312"/>
      <c r="BD271" s="312"/>
      <c r="BE271" s="312"/>
      <c r="BF271" s="312"/>
      <c r="BG271" s="312"/>
      <c r="BH271" s="312"/>
      <c r="BI271" s="312"/>
      <c r="BJ271" s="312"/>
      <c r="BK271" s="312"/>
      <c r="BL271" s="312"/>
      <c r="BM271" s="312"/>
      <c r="BN271" s="312"/>
      <c r="BO271" s="312"/>
      <c r="BP271" s="312"/>
      <c r="BQ271" s="312"/>
      <c r="BR271" s="312"/>
      <c r="BS271" s="312"/>
      <c r="BT271" s="312"/>
      <c r="BU271" s="312"/>
      <c r="BV271" s="312"/>
      <c r="BW271" s="312"/>
      <c r="BX271" s="312"/>
      <c r="BY271" s="312"/>
    </row>
    <row r="272" spans="1:77" ht="15" customHeight="1" x14ac:dyDescent="0.2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574"/>
      <c r="M272" s="97"/>
      <c r="N272" s="97"/>
      <c r="O272" s="97"/>
      <c r="P272" s="97"/>
      <c r="Q272" s="97"/>
      <c r="R272" s="97"/>
      <c r="S272" s="451"/>
      <c r="T272" s="451"/>
      <c r="U272" s="451"/>
      <c r="V272" s="97"/>
      <c r="W272" s="97"/>
      <c r="AY272" s="390"/>
      <c r="AZ272" s="386"/>
      <c r="BA272" s="97"/>
      <c r="BB272" s="312"/>
      <c r="BC272" s="312"/>
      <c r="BD272" s="312"/>
      <c r="BE272" s="312"/>
      <c r="BF272" s="312"/>
      <c r="BG272" s="312"/>
      <c r="BH272" s="312"/>
      <c r="BI272" s="312"/>
      <c r="BJ272" s="312"/>
      <c r="BK272" s="312"/>
      <c r="BL272" s="312"/>
      <c r="BM272" s="312"/>
      <c r="BN272" s="312"/>
      <c r="BO272" s="312"/>
      <c r="BP272" s="312"/>
      <c r="BQ272" s="312"/>
      <c r="BR272" s="312"/>
      <c r="BS272" s="312"/>
      <c r="BT272" s="312"/>
      <c r="BU272" s="312"/>
      <c r="BV272" s="312"/>
      <c r="BW272" s="312"/>
      <c r="BX272" s="312"/>
      <c r="BY272" s="312"/>
    </row>
    <row r="273" spans="1:77" ht="15" customHeight="1" x14ac:dyDescent="0.2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574"/>
      <c r="M273" s="97"/>
      <c r="N273" s="97"/>
      <c r="O273" s="97"/>
      <c r="P273" s="97"/>
      <c r="Q273" s="97"/>
      <c r="R273" s="97"/>
      <c r="S273" s="451"/>
      <c r="T273" s="451"/>
      <c r="U273" s="451"/>
      <c r="V273" s="97"/>
      <c r="W273" s="97"/>
      <c r="AY273" s="390"/>
      <c r="AZ273" s="386"/>
      <c r="BA273" s="97"/>
      <c r="BB273" s="312"/>
      <c r="BC273" s="312"/>
      <c r="BD273" s="312"/>
      <c r="BE273" s="312"/>
      <c r="BF273" s="312"/>
      <c r="BG273" s="312"/>
      <c r="BH273" s="312"/>
      <c r="BI273" s="312"/>
      <c r="BJ273" s="312"/>
      <c r="BK273" s="312"/>
      <c r="BL273" s="312"/>
      <c r="BM273" s="312"/>
      <c r="BN273" s="312"/>
      <c r="BO273" s="312"/>
      <c r="BP273" s="312"/>
      <c r="BQ273" s="312"/>
      <c r="BR273" s="312"/>
      <c r="BS273" s="312"/>
      <c r="BT273" s="312"/>
      <c r="BU273" s="312"/>
      <c r="BV273" s="312"/>
      <c r="BW273" s="312"/>
      <c r="BX273" s="312"/>
      <c r="BY273" s="312"/>
    </row>
    <row r="274" spans="1:77" ht="15" customHeight="1" x14ac:dyDescent="0.2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574"/>
      <c r="M274" s="97"/>
      <c r="N274" s="97"/>
      <c r="O274" s="97"/>
      <c r="P274" s="97"/>
      <c r="Q274" s="97"/>
      <c r="R274" s="97"/>
      <c r="S274" s="451"/>
      <c r="T274" s="451"/>
      <c r="U274" s="451"/>
      <c r="V274" s="97"/>
      <c r="W274" s="97"/>
      <c r="AY274" s="390"/>
      <c r="AZ274" s="386"/>
      <c r="BA274" s="97"/>
      <c r="BB274" s="312"/>
      <c r="BC274" s="312"/>
      <c r="BD274" s="312"/>
      <c r="BE274" s="312"/>
      <c r="BF274" s="312"/>
      <c r="BG274" s="312"/>
      <c r="BH274" s="312"/>
      <c r="BI274" s="312"/>
      <c r="BJ274" s="312"/>
      <c r="BK274" s="312"/>
      <c r="BL274" s="312"/>
      <c r="BM274" s="312"/>
      <c r="BN274" s="312"/>
      <c r="BO274" s="312"/>
      <c r="BP274" s="312"/>
      <c r="BQ274" s="312"/>
      <c r="BR274" s="312"/>
      <c r="BS274" s="312"/>
      <c r="BT274" s="312"/>
      <c r="BU274" s="312"/>
      <c r="BV274" s="312"/>
      <c r="BW274" s="312"/>
      <c r="BX274" s="312"/>
      <c r="BY274" s="312"/>
    </row>
    <row r="275" spans="1:77" ht="15" customHeight="1" x14ac:dyDescent="0.2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574"/>
      <c r="M275" s="97"/>
      <c r="N275" s="97"/>
      <c r="O275" s="97"/>
      <c r="P275" s="97"/>
      <c r="Q275" s="97"/>
      <c r="R275" s="97"/>
      <c r="S275" s="451"/>
      <c r="T275" s="451"/>
      <c r="U275" s="451"/>
      <c r="V275" s="97"/>
      <c r="W275" s="97"/>
      <c r="AY275" s="390"/>
      <c r="AZ275" s="386"/>
      <c r="BA275" s="97"/>
      <c r="BB275" s="312"/>
      <c r="BC275" s="312"/>
      <c r="BD275" s="312"/>
      <c r="BE275" s="312"/>
      <c r="BF275" s="312"/>
      <c r="BG275" s="312"/>
      <c r="BH275" s="312"/>
      <c r="BI275" s="312"/>
      <c r="BJ275" s="312"/>
      <c r="BK275" s="312"/>
      <c r="BL275" s="312"/>
      <c r="BM275" s="312"/>
      <c r="BN275" s="312"/>
      <c r="BO275" s="312"/>
      <c r="BP275" s="312"/>
      <c r="BQ275" s="312"/>
      <c r="BR275" s="312"/>
      <c r="BS275" s="312"/>
      <c r="BT275" s="312"/>
      <c r="BU275" s="312"/>
      <c r="BV275" s="312"/>
      <c r="BW275" s="312"/>
      <c r="BX275" s="312"/>
      <c r="BY275" s="312"/>
    </row>
    <row r="276" spans="1:77" ht="15" customHeight="1" x14ac:dyDescent="0.2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574"/>
      <c r="M276" s="97"/>
      <c r="N276" s="97"/>
      <c r="O276" s="97"/>
      <c r="P276" s="97"/>
      <c r="Q276" s="97"/>
      <c r="R276" s="97"/>
      <c r="S276" s="451"/>
      <c r="T276" s="451"/>
      <c r="U276" s="451"/>
      <c r="V276" s="97"/>
      <c r="W276" s="97"/>
      <c r="AY276" s="390"/>
      <c r="AZ276" s="386"/>
      <c r="BA276" s="97"/>
      <c r="BB276" s="312"/>
      <c r="BC276" s="312"/>
      <c r="BD276" s="312"/>
      <c r="BE276" s="312"/>
      <c r="BF276" s="312"/>
      <c r="BG276" s="312"/>
      <c r="BH276" s="312"/>
      <c r="BI276" s="312"/>
      <c r="BJ276" s="312"/>
      <c r="BK276" s="312"/>
      <c r="BL276" s="312"/>
      <c r="BM276" s="312"/>
      <c r="BN276" s="312"/>
      <c r="BO276" s="312"/>
      <c r="BP276" s="312"/>
      <c r="BQ276" s="312"/>
      <c r="BR276" s="312"/>
      <c r="BS276" s="312"/>
      <c r="BT276" s="312"/>
      <c r="BU276" s="312"/>
      <c r="BV276" s="312"/>
      <c r="BW276" s="312"/>
      <c r="BX276" s="312"/>
      <c r="BY276" s="312"/>
    </row>
    <row r="277" spans="1:77" ht="15" customHeight="1" x14ac:dyDescent="0.2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574"/>
      <c r="M277" s="97"/>
      <c r="N277" s="97"/>
      <c r="O277" s="97"/>
      <c r="P277" s="97"/>
      <c r="Q277" s="97"/>
      <c r="R277" s="97"/>
      <c r="S277" s="451"/>
      <c r="T277" s="451"/>
      <c r="U277" s="451"/>
      <c r="V277" s="97"/>
      <c r="W277" s="97"/>
      <c r="AY277" s="390"/>
      <c r="AZ277" s="386"/>
      <c r="BA277" s="97"/>
      <c r="BB277" s="312"/>
      <c r="BC277" s="312"/>
      <c r="BD277" s="312"/>
      <c r="BE277" s="312"/>
      <c r="BF277" s="312"/>
      <c r="BG277" s="312"/>
      <c r="BH277" s="312"/>
      <c r="BI277" s="312"/>
      <c r="BJ277" s="312"/>
      <c r="BK277" s="312"/>
      <c r="BL277" s="312"/>
      <c r="BM277" s="312"/>
      <c r="BN277" s="312"/>
      <c r="BO277" s="312"/>
      <c r="BP277" s="312"/>
      <c r="BQ277" s="312"/>
      <c r="BR277" s="312"/>
      <c r="BS277" s="312"/>
      <c r="BT277" s="312"/>
      <c r="BU277" s="312"/>
      <c r="BV277" s="312"/>
      <c r="BW277" s="312"/>
      <c r="BX277" s="312"/>
      <c r="BY277" s="312"/>
    </row>
    <row r="278" spans="1:77" ht="15" customHeight="1" x14ac:dyDescent="0.2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574"/>
      <c r="M278" s="97"/>
      <c r="N278" s="97"/>
      <c r="O278" s="97"/>
      <c r="P278" s="97"/>
      <c r="Q278" s="97"/>
      <c r="R278" s="97"/>
      <c r="S278" s="451"/>
      <c r="T278" s="451"/>
      <c r="U278" s="451"/>
      <c r="V278" s="97"/>
      <c r="W278" s="97"/>
      <c r="AY278" s="390"/>
      <c r="AZ278" s="386"/>
      <c r="BA278" s="97"/>
      <c r="BB278" s="312"/>
      <c r="BC278" s="312"/>
      <c r="BD278" s="312"/>
      <c r="BE278" s="312"/>
      <c r="BF278" s="312"/>
      <c r="BG278" s="312"/>
      <c r="BH278" s="312"/>
      <c r="BI278" s="312"/>
      <c r="BJ278" s="312"/>
      <c r="BK278" s="312"/>
      <c r="BL278" s="312"/>
      <c r="BM278" s="312"/>
      <c r="BN278" s="312"/>
      <c r="BO278" s="312"/>
      <c r="BP278" s="312"/>
      <c r="BQ278" s="312"/>
      <c r="BR278" s="312"/>
      <c r="BS278" s="312"/>
      <c r="BT278" s="312"/>
      <c r="BU278" s="312"/>
      <c r="BV278" s="312"/>
      <c r="BW278" s="312"/>
      <c r="BX278" s="312"/>
      <c r="BY278" s="312"/>
    </row>
    <row r="279" spans="1:77" ht="15" customHeight="1" x14ac:dyDescent="0.2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574"/>
      <c r="M279" s="97"/>
      <c r="N279" s="97"/>
      <c r="O279" s="97"/>
      <c r="P279" s="97"/>
      <c r="Q279" s="97"/>
      <c r="R279" s="97"/>
      <c r="S279" s="451"/>
      <c r="T279" s="451"/>
      <c r="U279" s="451"/>
      <c r="V279" s="97"/>
      <c r="W279" s="97"/>
      <c r="AY279" s="390"/>
      <c r="AZ279" s="386"/>
      <c r="BA279" s="97"/>
      <c r="BB279" s="312"/>
      <c r="BC279" s="312"/>
      <c r="BD279" s="312"/>
      <c r="BE279" s="312"/>
      <c r="BF279" s="312"/>
      <c r="BG279" s="312"/>
      <c r="BH279" s="312"/>
      <c r="BI279" s="312"/>
      <c r="BJ279" s="312"/>
      <c r="BK279" s="312"/>
      <c r="BL279" s="312"/>
      <c r="BM279" s="312"/>
      <c r="BN279" s="312"/>
      <c r="BO279" s="312"/>
      <c r="BP279" s="312"/>
      <c r="BQ279" s="312"/>
      <c r="BR279" s="312"/>
      <c r="BS279" s="312"/>
      <c r="BT279" s="312"/>
      <c r="BU279" s="312"/>
      <c r="BV279" s="312"/>
      <c r="BW279" s="312"/>
      <c r="BX279" s="312"/>
      <c r="BY279" s="312"/>
    </row>
    <row r="280" spans="1:77" ht="15" customHeight="1" x14ac:dyDescent="0.2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574"/>
      <c r="M280" s="97"/>
      <c r="N280" s="97"/>
      <c r="O280" s="97"/>
      <c r="P280" s="97"/>
      <c r="Q280" s="97"/>
      <c r="R280" s="97"/>
      <c r="S280" s="451"/>
      <c r="T280" s="451"/>
      <c r="U280" s="451"/>
      <c r="V280" s="97"/>
      <c r="W280" s="97"/>
      <c r="AY280" s="390"/>
      <c r="AZ280" s="386"/>
      <c r="BA280" s="97"/>
      <c r="BB280" s="312"/>
      <c r="BC280" s="312"/>
      <c r="BD280" s="312"/>
      <c r="BE280" s="312"/>
      <c r="BF280" s="312"/>
      <c r="BG280" s="312"/>
      <c r="BH280" s="312"/>
      <c r="BI280" s="312"/>
      <c r="BJ280" s="312"/>
      <c r="BK280" s="312"/>
      <c r="BL280" s="312"/>
      <c r="BM280" s="312"/>
      <c r="BN280" s="312"/>
      <c r="BO280" s="312"/>
      <c r="BP280" s="312"/>
      <c r="BQ280" s="312"/>
      <c r="BR280" s="312"/>
      <c r="BS280" s="312"/>
      <c r="BT280" s="312"/>
      <c r="BU280" s="312"/>
      <c r="BV280" s="312"/>
      <c r="BW280" s="312"/>
      <c r="BX280" s="312"/>
      <c r="BY280" s="312"/>
    </row>
    <row r="281" spans="1:77" ht="15" customHeight="1" x14ac:dyDescent="0.2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574"/>
      <c r="M281" s="97"/>
      <c r="N281" s="97"/>
      <c r="O281" s="97"/>
      <c r="P281" s="97"/>
      <c r="Q281" s="97"/>
      <c r="R281" s="97"/>
      <c r="S281" s="451"/>
      <c r="T281" s="451"/>
      <c r="U281" s="451"/>
      <c r="V281" s="97"/>
      <c r="W281" s="97"/>
      <c r="AY281" s="390"/>
      <c r="AZ281" s="386"/>
      <c r="BA281" s="97"/>
      <c r="BB281" s="312"/>
      <c r="BC281" s="312"/>
      <c r="BD281" s="312"/>
      <c r="BE281" s="312"/>
      <c r="BF281" s="312"/>
      <c r="BG281" s="312"/>
      <c r="BH281" s="312"/>
      <c r="BI281" s="312"/>
      <c r="BJ281" s="312"/>
      <c r="BK281" s="312"/>
      <c r="BL281" s="312"/>
      <c r="BM281" s="312"/>
      <c r="BN281" s="312"/>
      <c r="BO281" s="312"/>
      <c r="BP281" s="312"/>
      <c r="BQ281" s="312"/>
      <c r="BR281" s="312"/>
      <c r="BS281" s="312"/>
      <c r="BT281" s="312"/>
      <c r="BU281" s="312"/>
      <c r="BV281" s="312"/>
      <c r="BW281" s="312"/>
      <c r="BX281" s="312"/>
      <c r="BY281" s="312"/>
    </row>
    <row r="282" spans="1:77" ht="15" customHeight="1" x14ac:dyDescent="0.2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574"/>
      <c r="M282" s="97"/>
      <c r="N282" s="97"/>
      <c r="O282" s="97"/>
      <c r="P282" s="97"/>
      <c r="Q282" s="97"/>
      <c r="R282" s="97"/>
      <c r="S282" s="451"/>
      <c r="T282" s="451"/>
      <c r="U282" s="451"/>
      <c r="V282" s="97"/>
      <c r="W282" s="97"/>
      <c r="AY282" s="390"/>
      <c r="AZ282" s="386"/>
      <c r="BA282" s="97"/>
      <c r="BB282" s="312"/>
      <c r="BC282" s="312"/>
      <c r="BD282" s="312"/>
      <c r="BE282" s="312"/>
      <c r="BF282" s="312"/>
      <c r="BG282" s="312"/>
      <c r="BH282" s="312"/>
      <c r="BI282" s="312"/>
      <c r="BJ282" s="312"/>
      <c r="BK282" s="312"/>
      <c r="BL282" s="312"/>
      <c r="BM282" s="312"/>
      <c r="BN282" s="312"/>
      <c r="BO282" s="312"/>
      <c r="BP282" s="312"/>
      <c r="BQ282" s="312"/>
      <c r="BR282" s="312"/>
      <c r="BS282" s="312"/>
      <c r="BT282" s="312"/>
      <c r="BU282" s="312"/>
      <c r="BV282" s="312"/>
      <c r="BW282" s="312"/>
      <c r="BX282" s="312"/>
      <c r="BY282" s="312"/>
    </row>
    <row r="283" spans="1:77" ht="15" customHeight="1" x14ac:dyDescent="0.2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574"/>
      <c r="M283" s="97"/>
      <c r="N283" s="97"/>
      <c r="O283" s="97"/>
      <c r="P283" s="97"/>
      <c r="Q283" s="97"/>
      <c r="R283" s="97"/>
      <c r="S283" s="451"/>
      <c r="T283" s="451"/>
      <c r="U283" s="451"/>
      <c r="V283" s="97"/>
      <c r="W283" s="97"/>
      <c r="AY283" s="390"/>
      <c r="AZ283" s="386"/>
      <c r="BA283" s="97"/>
      <c r="BB283" s="312"/>
      <c r="BC283" s="312"/>
      <c r="BD283" s="312"/>
      <c r="BE283" s="312"/>
      <c r="BF283" s="312"/>
      <c r="BG283" s="312"/>
      <c r="BH283" s="312"/>
      <c r="BI283" s="312"/>
      <c r="BJ283" s="312"/>
      <c r="BK283" s="312"/>
      <c r="BL283" s="312"/>
      <c r="BM283" s="312"/>
      <c r="BN283" s="312"/>
      <c r="BO283" s="312"/>
      <c r="BP283" s="312"/>
      <c r="BQ283" s="312"/>
      <c r="BR283" s="312"/>
      <c r="BS283" s="312"/>
      <c r="BT283" s="312"/>
      <c r="BU283" s="312"/>
      <c r="BV283" s="312"/>
      <c r="BW283" s="312"/>
      <c r="BX283" s="312"/>
      <c r="BY283" s="312"/>
    </row>
    <row r="284" spans="1:77" ht="15" customHeight="1" x14ac:dyDescent="0.2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574"/>
      <c r="M284" s="97"/>
      <c r="N284" s="97"/>
      <c r="O284" s="97"/>
      <c r="P284" s="97"/>
      <c r="Q284" s="97"/>
      <c r="R284" s="97"/>
      <c r="S284" s="451"/>
      <c r="T284" s="451"/>
      <c r="U284" s="451"/>
      <c r="V284" s="97"/>
      <c r="W284" s="97"/>
      <c r="AY284" s="390"/>
      <c r="AZ284" s="386"/>
      <c r="BA284" s="97"/>
      <c r="BB284" s="312"/>
      <c r="BC284" s="312"/>
      <c r="BD284" s="312"/>
      <c r="BE284" s="312"/>
      <c r="BF284" s="312"/>
      <c r="BG284" s="312"/>
      <c r="BH284" s="312"/>
      <c r="BI284" s="312"/>
      <c r="BJ284" s="312"/>
      <c r="BK284" s="312"/>
      <c r="BL284" s="312"/>
      <c r="BM284" s="312"/>
      <c r="BN284" s="312"/>
      <c r="BO284" s="312"/>
      <c r="BP284" s="312"/>
      <c r="BQ284" s="312"/>
      <c r="BR284" s="312"/>
      <c r="BS284" s="312"/>
      <c r="BT284" s="312"/>
      <c r="BU284" s="312"/>
      <c r="BV284" s="312"/>
      <c r="BW284" s="312"/>
      <c r="BX284" s="312"/>
      <c r="BY284" s="312"/>
    </row>
    <row r="285" spans="1:77" ht="15" customHeight="1" x14ac:dyDescent="0.2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574"/>
      <c r="M285" s="97"/>
      <c r="N285" s="97"/>
      <c r="O285" s="97"/>
      <c r="P285" s="97"/>
      <c r="Q285" s="97"/>
      <c r="R285" s="97"/>
      <c r="S285" s="451"/>
      <c r="T285" s="451"/>
      <c r="U285" s="451"/>
      <c r="V285" s="97"/>
      <c r="W285" s="97"/>
      <c r="AY285" s="390"/>
      <c r="AZ285" s="386"/>
      <c r="BA285" s="97"/>
      <c r="BB285" s="312"/>
      <c r="BC285" s="312"/>
      <c r="BD285" s="312"/>
      <c r="BE285" s="312"/>
      <c r="BF285" s="312"/>
      <c r="BG285" s="312"/>
      <c r="BH285" s="312"/>
      <c r="BI285" s="312"/>
      <c r="BJ285" s="312"/>
      <c r="BK285" s="312"/>
      <c r="BL285" s="312"/>
      <c r="BM285" s="312"/>
      <c r="BN285" s="312"/>
      <c r="BO285" s="312"/>
      <c r="BP285" s="312"/>
      <c r="BQ285" s="312"/>
      <c r="BR285" s="312"/>
      <c r="BS285" s="312"/>
      <c r="BT285" s="312"/>
      <c r="BU285" s="312"/>
      <c r="BV285" s="312"/>
      <c r="BW285" s="312"/>
      <c r="BX285" s="312"/>
      <c r="BY285" s="312"/>
    </row>
    <row r="286" spans="1:77" ht="15" customHeight="1" x14ac:dyDescent="0.2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574"/>
      <c r="M286" s="97"/>
      <c r="N286" s="97"/>
      <c r="O286" s="97"/>
      <c r="P286" s="97"/>
      <c r="Q286" s="97"/>
      <c r="R286" s="97"/>
      <c r="S286" s="451"/>
      <c r="T286" s="451"/>
      <c r="U286" s="451"/>
      <c r="V286" s="97"/>
      <c r="W286" s="97"/>
      <c r="AY286" s="390"/>
      <c r="AZ286" s="386"/>
      <c r="BA286" s="97"/>
      <c r="BB286" s="312"/>
      <c r="BC286" s="312"/>
      <c r="BD286" s="312"/>
      <c r="BE286" s="312"/>
      <c r="BF286" s="312"/>
      <c r="BG286" s="312"/>
      <c r="BH286" s="312"/>
      <c r="BI286" s="312"/>
      <c r="BJ286" s="312"/>
      <c r="BK286" s="312"/>
      <c r="BL286" s="312"/>
      <c r="BM286" s="312"/>
      <c r="BN286" s="312"/>
      <c r="BO286" s="312"/>
      <c r="BP286" s="312"/>
      <c r="BQ286" s="312"/>
      <c r="BR286" s="312"/>
      <c r="BS286" s="312"/>
      <c r="BT286" s="312"/>
      <c r="BU286" s="312"/>
      <c r="BV286" s="312"/>
      <c r="BW286" s="312"/>
      <c r="BX286" s="312"/>
      <c r="BY286" s="312"/>
    </row>
    <row r="287" spans="1:77" ht="15" customHeight="1" x14ac:dyDescent="0.2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574"/>
      <c r="M287" s="97"/>
      <c r="N287" s="97"/>
      <c r="O287" s="97"/>
      <c r="P287" s="97"/>
      <c r="Q287" s="97"/>
      <c r="R287" s="97"/>
      <c r="S287" s="451"/>
      <c r="T287" s="451"/>
      <c r="U287" s="451"/>
      <c r="V287" s="97"/>
      <c r="W287" s="97"/>
      <c r="AY287" s="390"/>
      <c r="AZ287" s="386"/>
      <c r="BA287" s="97"/>
      <c r="BB287" s="312"/>
      <c r="BC287" s="312"/>
      <c r="BD287" s="312"/>
      <c r="BE287" s="312"/>
      <c r="BF287" s="312"/>
      <c r="BG287" s="312"/>
      <c r="BH287" s="312"/>
      <c r="BI287" s="312"/>
      <c r="BJ287" s="312"/>
      <c r="BK287" s="312"/>
      <c r="BL287" s="312"/>
      <c r="BM287" s="312"/>
      <c r="BN287" s="312"/>
      <c r="BO287" s="312"/>
      <c r="BP287" s="312"/>
      <c r="BQ287" s="312"/>
      <c r="BR287" s="312"/>
      <c r="BS287" s="312"/>
      <c r="BT287" s="312"/>
      <c r="BU287" s="312"/>
      <c r="BV287" s="312"/>
      <c r="BW287" s="312"/>
      <c r="BX287" s="312"/>
      <c r="BY287" s="312"/>
    </row>
    <row r="288" spans="1:77" ht="15" customHeight="1" x14ac:dyDescent="0.2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574"/>
      <c r="M288" s="97"/>
      <c r="N288" s="97"/>
      <c r="O288" s="97"/>
      <c r="P288" s="97"/>
      <c r="Q288" s="97"/>
      <c r="R288" s="97"/>
      <c r="S288" s="451"/>
      <c r="T288" s="451"/>
      <c r="U288" s="451"/>
      <c r="V288" s="97"/>
      <c r="W288" s="97"/>
      <c r="AY288" s="390"/>
      <c r="AZ288" s="386"/>
      <c r="BA288" s="97"/>
      <c r="BB288" s="312"/>
      <c r="BC288" s="312"/>
      <c r="BD288" s="312"/>
      <c r="BE288" s="312"/>
      <c r="BF288" s="312"/>
      <c r="BG288" s="312"/>
      <c r="BH288" s="312"/>
      <c r="BI288" s="312"/>
      <c r="BJ288" s="312"/>
      <c r="BK288" s="312"/>
      <c r="BL288" s="312"/>
      <c r="BM288" s="312"/>
      <c r="BN288" s="312"/>
      <c r="BO288" s="312"/>
      <c r="BP288" s="312"/>
      <c r="BQ288" s="312"/>
      <c r="BR288" s="312"/>
      <c r="BS288" s="312"/>
      <c r="BT288" s="312"/>
      <c r="BU288" s="312"/>
      <c r="BV288" s="312"/>
      <c r="BW288" s="312"/>
      <c r="BX288" s="312"/>
      <c r="BY288" s="312"/>
    </row>
    <row r="289" spans="1:77" ht="15" customHeight="1" x14ac:dyDescent="0.2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574"/>
      <c r="M289" s="97"/>
      <c r="N289" s="97"/>
      <c r="O289" s="97"/>
      <c r="P289" s="97"/>
      <c r="Q289" s="97"/>
      <c r="R289" s="97"/>
      <c r="S289" s="451"/>
      <c r="T289" s="451"/>
      <c r="U289" s="451"/>
      <c r="V289" s="97"/>
      <c r="W289" s="97"/>
      <c r="AY289" s="390"/>
      <c r="AZ289" s="386"/>
      <c r="BA289" s="97"/>
      <c r="BB289" s="312"/>
      <c r="BC289" s="312"/>
      <c r="BD289" s="312"/>
      <c r="BE289" s="312"/>
      <c r="BF289" s="312"/>
      <c r="BG289" s="312"/>
      <c r="BH289" s="312"/>
      <c r="BI289" s="312"/>
      <c r="BJ289" s="312"/>
      <c r="BK289" s="312"/>
      <c r="BL289" s="312"/>
      <c r="BM289" s="312"/>
      <c r="BN289" s="312"/>
      <c r="BO289" s="312"/>
      <c r="BP289" s="312"/>
      <c r="BQ289" s="312"/>
      <c r="BR289" s="312"/>
      <c r="BS289" s="312"/>
      <c r="BT289" s="312"/>
      <c r="BU289" s="312"/>
      <c r="BV289" s="312"/>
      <c r="BW289" s="312"/>
      <c r="BX289" s="312"/>
      <c r="BY289" s="312"/>
    </row>
    <row r="290" spans="1:77" ht="15" customHeight="1" x14ac:dyDescent="0.2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574"/>
      <c r="M290" s="97"/>
      <c r="N290" s="97"/>
      <c r="O290" s="97"/>
      <c r="P290" s="97"/>
      <c r="Q290" s="97"/>
      <c r="R290" s="97"/>
      <c r="S290" s="451"/>
      <c r="T290" s="451"/>
      <c r="U290" s="451"/>
      <c r="V290" s="97"/>
      <c r="W290" s="97"/>
      <c r="AY290" s="390"/>
      <c r="AZ290" s="386"/>
      <c r="BA290" s="97"/>
      <c r="BB290" s="312"/>
      <c r="BC290" s="312"/>
      <c r="BD290" s="312"/>
      <c r="BE290" s="312"/>
      <c r="BF290" s="312"/>
      <c r="BG290" s="312"/>
      <c r="BH290" s="312"/>
      <c r="BI290" s="312"/>
      <c r="BJ290" s="312"/>
      <c r="BK290" s="312"/>
      <c r="BL290" s="312"/>
      <c r="BM290" s="312"/>
      <c r="BN290" s="312"/>
      <c r="BO290" s="312"/>
      <c r="BP290" s="312"/>
      <c r="BQ290" s="312"/>
      <c r="BR290" s="312"/>
      <c r="BS290" s="312"/>
      <c r="BT290" s="312"/>
      <c r="BU290" s="312"/>
      <c r="BV290" s="312"/>
      <c r="BW290" s="312"/>
      <c r="BX290" s="312"/>
      <c r="BY290" s="312"/>
    </row>
    <row r="291" spans="1:77" ht="15" customHeight="1" x14ac:dyDescent="0.2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574"/>
      <c r="M291" s="97"/>
      <c r="N291" s="97"/>
      <c r="O291" s="97"/>
      <c r="P291" s="97"/>
      <c r="Q291" s="97"/>
      <c r="R291" s="97"/>
      <c r="S291" s="451"/>
      <c r="T291" s="451"/>
      <c r="U291" s="451"/>
      <c r="V291" s="97"/>
      <c r="W291" s="97"/>
      <c r="AY291" s="390"/>
      <c r="AZ291" s="386"/>
      <c r="BA291" s="97"/>
      <c r="BB291" s="312"/>
      <c r="BC291" s="312"/>
      <c r="BD291" s="312"/>
      <c r="BE291" s="312"/>
      <c r="BF291" s="312"/>
      <c r="BG291" s="312"/>
      <c r="BH291" s="312"/>
      <c r="BI291" s="312"/>
      <c r="BJ291" s="312"/>
      <c r="BK291" s="312"/>
      <c r="BL291" s="312"/>
      <c r="BM291" s="312"/>
      <c r="BN291" s="312"/>
      <c r="BO291" s="312"/>
      <c r="BP291" s="312"/>
      <c r="BQ291" s="312"/>
      <c r="BR291" s="312"/>
      <c r="BS291" s="312"/>
      <c r="BT291" s="312"/>
      <c r="BU291" s="312"/>
      <c r="BV291" s="312"/>
      <c r="BW291" s="312"/>
      <c r="BX291" s="312"/>
      <c r="BY291" s="312"/>
    </row>
    <row r="292" spans="1:77" ht="15" customHeight="1" x14ac:dyDescent="0.2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574"/>
      <c r="M292" s="97"/>
      <c r="N292" s="97"/>
      <c r="O292" s="97"/>
      <c r="P292" s="97"/>
      <c r="Q292" s="97"/>
      <c r="R292" s="97"/>
      <c r="S292" s="451"/>
      <c r="T292" s="451"/>
      <c r="U292" s="451"/>
      <c r="V292" s="97"/>
      <c r="W292" s="97"/>
      <c r="AY292" s="390"/>
      <c r="AZ292" s="386"/>
      <c r="BA292" s="97"/>
      <c r="BB292" s="312"/>
      <c r="BC292" s="312"/>
      <c r="BD292" s="312"/>
      <c r="BE292" s="312"/>
      <c r="BF292" s="312"/>
      <c r="BG292" s="312"/>
      <c r="BH292" s="312"/>
      <c r="BI292" s="312"/>
      <c r="BJ292" s="312"/>
      <c r="BK292" s="312"/>
      <c r="BL292" s="312"/>
      <c r="BM292" s="312"/>
      <c r="BN292" s="312"/>
      <c r="BO292" s="312"/>
      <c r="BP292" s="312"/>
      <c r="BQ292" s="312"/>
      <c r="BR292" s="312"/>
      <c r="BS292" s="312"/>
      <c r="BT292" s="312"/>
      <c r="BU292" s="312"/>
      <c r="BV292" s="312"/>
      <c r="BW292" s="312"/>
      <c r="BX292" s="312"/>
      <c r="BY292" s="312"/>
    </row>
    <row r="293" spans="1:77" ht="15" customHeight="1" x14ac:dyDescent="0.2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574"/>
      <c r="M293" s="97"/>
      <c r="N293" s="97"/>
      <c r="O293" s="97"/>
      <c r="P293" s="97"/>
      <c r="Q293" s="97"/>
      <c r="R293" s="97"/>
      <c r="S293" s="451"/>
      <c r="T293" s="451"/>
      <c r="U293" s="451"/>
      <c r="V293" s="97"/>
      <c r="W293" s="97"/>
      <c r="AY293" s="390"/>
      <c r="AZ293" s="386"/>
      <c r="BA293" s="97"/>
      <c r="BB293" s="312"/>
      <c r="BC293" s="312"/>
      <c r="BD293" s="312"/>
      <c r="BE293" s="312"/>
      <c r="BF293" s="312"/>
      <c r="BG293" s="312"/>
      <c r="BH293" s="312"/>
      <c r="BI293" s="312"/>
      <c r="BJ293" s="312"/>
      <c r="BK293" s="312"/>
      <c r="BL293" s="312"/>
      <c r="BM293" s="312"/>
      <c r="BN293" s="312"/>
      <c r="BO293" s="312"/>
      <c r="BP293" s="312"/>
      <c r="BQ293" s="312"/>
      <c r="BR293" s="312"/>
      <c r="BS293" s="312"/>
      <c r="BT293" s="312"/>
      <c r="BU293" s="312"/>
      <c r="BV293" s="312"/>
      <c r="BW293" s="312"/>
      <c r="BX293" s="312"/>
      <c r="BY293" s="312"/>
    </row>
    <row r="294" spans="1:77" ht="15" customHeight="1" x14ac:dyDescent="0.2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574"/>
      <c r="M294" s="97"/>
      <c r="N294" s="97"/>
      <c r="O294" s="97"/>
      <c r="P294" s="97"/>
      <c r="Q294" s="97"/>
      <c r="R294" s="97"/>
      <c r="S294" s="451"/>
      <c r="T294" s="451"/>
      <c r="U294" s="451"/>
      <c r="V294" s="97"/>
      <c r="W294" s="97"/>
      <c r="AY294" s="390"/>
      <c r="AZ294" s="386"/>
      <c r="BA294" s="97"/>
      <c r="BB294" s="312"/>
      <c r="BC294" s="312"/>
      <c r="BD294" s="312"/>
      <c r="BE294" s="312"/>
      <c r="BF294" s="312"/>
      <c r="BG294" s="312"/>
      <c r="BH294" s="312"/>
      <c r="BI294" s="312"/>
      <c r="BJ294" s="312"/>
      <c r="BK294" s="312"/>
      <c r="BL294" s="312"/>
      <c r="BM294" s="312"/>
      <c r="BN294" s="312"/>
      <c r="BO294" s="312"/>
      <c r="BP294" s="312"/>
      <c r="BQ294" s="312"/>
      <c r="BR294" s="312"/>
      <c r="BS294" s="312"/>
      <c r="BT294" s="312"/>
      <c r="BU294" s="312"/>
      <c r="BV294" s="312"/>
      <c r="BW294" s="312"/>
      <c r="BX294" s="312"/>
      <c r="BY294" s="312"/>
    </row>
    <row r="295" spans="1:77" ht="15" customHeight="1" x14ac:dyDescent="0.2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574"/>
      <c r="M295" s="97"/>
      <c r="N295" s="97"/>
      <c r="O295" s="97"/>
      <c r="P295" s="97"/>
      <c r="Q295" s="97"/>
      <c r="R295" s="97"/>
      <c r="S295" s="451"/>
      <c r="T295" s="451"/>
      <c r="U295" s="451"/>
      <c r="V295" s="97"/>
      <c r="W295" s="97"/>
      <c r="AY295" s="390"/>
      <c r="AZ295" s="386"/>
      <c r="BA295" s="97"/>
      <c r="BB295" s="312"/>
      <c r="BC295" s="312"/>
      <c r="BD295" s="312"/>
      <c r="BE295" s="312"/>
      <c r="BF295" s="312"/>
      <c r="BG295" s="312"/>
      <c r="BH295" s="312"/>
      <c r="BI295" s="312"/>
      <c r="BJ295" s="312"/>
      <c r="BK295" s="312"/>
      <c r="BL295" s="312"/>
      <c r="BM295" s="312"/>
      <c r="BN295" s="312"/>
      <c r="BO295" s="312"/>
      <c r="BP295" s="312"/>
      <c r="BQ295" s="312"/>
      <c r="BR295" s="312"/>
      <c r="BS295" s="312"/>
      <c r="BT295" s="312"/>
      <c r="BU295" s="312"/>
      <c r="BV295" s="312"/>
      <c r="BW295" s="312"/>
      <c r="BX295" s="312"/>
      <c r="BY295" s="312"/>
    </row>
    <row r="296" spans="1:77" ht="15" customHeight="1" x14ac:dyDescent="0.2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574"/>
      <c r="M296" s="97"/>
      <c r="N296" s="97"/>
      <c r="O296" s="97"/>
      <c r="P296" s="97"/>
      <c r="Q296" s="97"/>
      <c r="R296" s="97"/>
      <c r="S296" s="451"/>
      <c r="T296" s="451"/>
      <c r="U296" s="451"/>
      <c r="V296" s="97"/>
      <c r="W296" s="97"/>
      <c r="AY296" s="390"/>
      <c r="AZ296" s="386"/>
      <c r="BA296" s="97"/>
      <c r="BB296" s="312"/>
      <c r="BC296" s="312"/>
      <c r="BD296" s="312"/>
      <c r="BE296" s="312"/>
      <c r="BF296" s="312"/>
      <c r="BG296" s="312"/>
      <c r="BH296" s="312"/>
      <c r="BI296" s="312"/>
      <c r="BJ296" s="312"/>
      <c r="BK296" s="312"/>
      <c r="BL296" s="312"/>
      <c r="BM296" s="312"/>
      <c r="BN296" s="312"/>
      <c r="BO296" s="312"/>
      <c r="BP296" s="312"/>
      <c r="BQ296" s="312"/>
      <c r="BR296" s="312"/>
      <c r="BS296" s="312"/>
      <c r="BT296" s="312"/>
      <c r="BU296" s="312"/>
      <c r="BV296" s="312"/>
      <c r="BW296" s="312"/>
      <c r="BX296" s="312"/>
      <c r="BY296" s="312"/>
    </row>
    <row r="297" spans="1:77" ht="15" customHeight="1" x14ac:dyDescent="0.2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574"/>
      <c r="M297" s="97"/>
      <c r="N297" s="97"/>
      <c r="O297" s="97"/>
      <c r="P297" s="97"/>
      <c r="Q297" s="97"/>
      <c r="R297" s="97"/>
      <c r="S297" s="451"/>
      <c r="T297" s="451"/>
      <c r="U297" s="451"/>
      <c r="V297" s="97"/>
      <c r="W297" s="97"/>
      <c r="AY297" s="390"/>
      <c r="AZ297" s="386"/>
      <c r="BA297" s="97"/>
      <c r="BB297" s="312"/>
      <c r="BC297" s="312"/>
      <c r="BD297" s="312"/>
      <c r="BE297" s="312"/>
      <c r="BF297" s="312"/>
      <c r="BG297" s="312"/>
      <c r="BH297" s="312"/>
      <c r="BI297" s="312"/>
      <c r="BJ297" s="312"/>
      <c r="BK297" s="312"/>
      <c r="BL297" s="312"/>
      <c r="BM297" s="312"/>
      <c r="BN297" s="312"/>
      <c r="BO297" s="312"/>
      <c r="BP297" s="312"/>
      <c r="BQ297" s="312"/>
      <c r="BR297" s="312"/>
      <c r="BS297" s="312"/>
      <c r="BT297" s="312"/>
      <c r="BU297" s="312"/>
      <c r="BV297" s="312"/>
      <c r="BW297" s="312"/>
      <c r="BX297" s="312"/>
      <c r="BY297" s="312"/>
    </row>
    <row r="298" spans="1:77" ht="15" customHeight="1" x14ac:dyDescent="0.2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574"/>
      <c r="M298" s="97"/>
      <c r="N298" s="97"/>
      <c r="O298" s="97"/>
      <c r="P298" s="97"/>
      <c r="Q298" s="97"/>
      <c r="R298" s="97"/>
      <c r="S298" s="451"/>
      <c r="T298" s="451"/>
      <c r="U298" s="451"/>
      <c r="V298" s="97"/>
      <c r="W298" s="97"/>
      <c r="AY298" s="390"/>
      <c r="AZ298" s="386"/>
      <c r="BA298" s="97"/>
      <c r="BB298" s="312"/>
      <c r="BC298" s="312"/>
      <c r="BD298" s="312"/>
      <c r="BE298" s="312"/>
      <c r="BF298" s="312"/>
      <c r="BG298" s="312"/>
      <c r="BH298" s="312"/>
      <c r="BI298" s="312"/>
      <c r="BJ298" s="312"/>
      <c r="BK298" s="312"/>
      <c r="BL298" s="312"/>
      <c r="BM298" s="312"/>
      <c r="BN298" s="312"/>
      <c r="BO298" s="312"/>
      <c r="BP298" s="312"/>
      <c r="BQ298" s="312"/>
      <c r="BR298" s="312"/>
      <c r="BS298" s="312"/>
      <c r="BT298" s="312"/>
      <c r="BU298" s="312"/>
      <c r="BV298" s="312"/>
      <c r="BW298" s="312"/>
      <c r="BX298" s="312"/>
      <c r="BY298" s="312"/>
    </row>
    <row r="299" spans="1:77" ht="15" customHeight="1" x14ac:dyDescent="0.2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574"/>
      <c r="M299" s="97"/>
      <c r="N299" s="97"/>
      <c r="O299" s="97"/>
      <c r="P299" s="97"/>
      <c r="Q299" s="97"/>
      <c r="R299" s="97"/>
      <c r="S299" s="451"/>
      <c r="T299" s="451"/>
      <c r="U299" s="451"/>
      <c r="V299" s="97"/>
      <c r="W299" s="97"/>
      <c r="AY299" s="390"/>
      <c r="AZ299" s="386"/>
      <c r="BA299" s="97"/>
      <c r="BB299" s="312"/>
      <c r="BC299" s="312"/>
      <c r="BD299" s="312"/>
      <c r="BE299" s="312"/>
      <c r="BF299" s="312"/>
      <c r="BG299" s="312"/>
      <c r="BH299" s="312"/>
      <c r="BI299" s="312"/>
      <c r="BJ299" s="312"/>
      <c r="BK299" s="312"/>
      <c r="BL299" s="312"/>
      <c r="BM299" s="312"/>
      <c r="BN299" s="312"/>
      <c r="BO299" s="312"/>
      <c r="BP299" s="312"/>
      <c r="BQ299" s="312"/>
      <c r="BR299" s="312"/>
      <c r="BS299" s="312"/>
      <c r="BT299" s="312"/>
      <c r="BU299" s="312"/>
      <c r="BV299" s="312"/>
      <c r="BW299" s="312"/>
      <c r="BX299" s="312"/>
      <c r="BY299" s="312"/>
    </row>
    <row r="300" spans="1:77" ht="15" customHeight="1" x14ac:dyDescent="0.2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574"/>
      <c r="M300" s="97"/>
      <c r="N300" s="97"/>
      <c r="O300" s="97"/>
      <c r="P300" s="97"/>
      <c r="Q300" s="97"/>
      <c r="R300" s="97"/>
      <c r="S300" s="451"/>
      <c r="T300" s="451"/>
      <c r="U300" s="451"/>
      <c r="V300" s="97"/>
      <c r="W300" s="97"/>
      <c r="AY300" s="390"/>
      <c r="AZ300" s="386"/>
      <c r="BA300" s="97"/>
      <c r="BB300" s="312"/>
      <c r="BC300" s="312"/>
      <c r="BD300" s="312"/>
      <c r="BE300" s="312"/>
      <c r="BF300" s="312"/>
      <c r="BG300" s="312"/>
      <c r="BH300" s="312"/>
      <c r="BI300" s="312"/>
      <c r="BJ300" s="312"/>
      <c r="BK300" s="312"/>
      <c r="BL300" s="312"/>
      <c r="BM300" s="312"/>
      <c r="BN300" s="312"/>
      <c r="BO300" s="312"/>
      <c r="BP300" s="312"/>
      <c r="BQ300" s="312"/>
      <c r="BR300" s="312"/>
      <c r="BS300" s="312"/>
      <c r="BT300" s="312"/>
      <c r="BU300" s="312"/>
      <c r="BV300" s="312"/>
      <c r="BW300" s="312"/>
      <c r="BX300" s="312"/>
      <c r="BY300" s="312"/>
    </row>
    <row r="301" spans="1:77" ht="15" customHeight="1" x14ac:dyDescent="0.2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574"/>
      <c r="M301" s="97"/>
      <c r="N301" s="97"/>
      <c r="O301" s="97"/>
      <c r="P301" s="97"/>
      <c r="Q301" s="97"/>
      <c r="R301" s="97"/>
      <c r="S301" s="451"/>
      <c r="T301" s="451"/>
      <c r="U301" s="451"/>
      <c r="V301" s="97"/>
      <c r="W301" s="97"/>
      <c r="AY301" s="390"/>
      <c r="AZ301" s="386"/>
      <c r="BA301" s="97"/>
      <c r="BB301" s="312"/>
      <c r="BC301" s="312"/>
      <c r="BD301" s="312"/>
      <c r="BE301" s="312"/>
      <c r="BF301" s="312"/>
      <c r="BG301" s="312"/>
      <c r="BH301" s="312"/>
      <c r="BI301" s="312"/>
      <c r="BJ301" s="312"/>
      <c r="BK301" s="312"/>
      <c r="BL301" s="312"/>
      <c r="BM301" s="312"/>
      <c r="BN301" s="312"/>
      <c r="BO301" s="312"/>
      <c r="BP301" s="312"/>
      <c r="BQ301" s="312"/>
      <c r="BR301" s="312"/>
      <c r="BS301" s="312"/>
      <c r="BT301" s="312"/>
      <c r="BU301" s="312"/>
      <c r="BV301" s="312"/>
      <c r="BW301" s="312"/>
      <c r="BX301" s="312"/>
      <c r="BY301" s="312"/>
    </row>
    <row r="302" spans="1:77" ht="15" customHeight="1" x14ac:dyDescent="0.2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574"/>
      <c r="M302" s="97"/>
      <c r="N302" s="97"/>
      <c r="O302" s="97"/>
      <c r="P302" s="97"/>
      <c r="Q302" s="97"/>
      <c r="R302" s="97"/>
      <c r="S302" s="451"/>
      <c r="T302" s="451"/>
      <c r="U302" s="451"/>
      <c r="V302" s="97"/>
      <c r="W302" s="97"/>
      <c r="AY302" s="390"/>
      <c r="AZ302" s="386"/>
      <c r="BA302" s="97"/>
      <c r="BB302" s="312"/>
      <c r="BC302" s="312"/>
      <c r="BD302" s="312"/>
      <c r="BE302" s="312"/>
      <c r="BF302" s="312"/>
      <c r="BG302" s="312"/>
      <c r="BH302" s="312"/>
      <c r="BI302" s="312"/>
      <c r="BJ302" s="312"/>
      <c r="BK302" s="312"/>
      <c r="BL302" s="312"/>
      <c r="BM302" s="312"/>
      <c r="BN302" s="312"/>
      <c r="BO302" s="312"/>
      <c r="BP302" s="312"/>
      <c r="BQ302" s="312"/>
      <c r="BR302" s="312"/>
      <c r="BS302" s="312"/>
      <c r="BT302" s="312"/>
      <c r="BU302" s="312"/>
      <c r="BV302" s="312"/>
      <c r="BW302" s="312"/>
      <c r="BX302" s="312"/>
      <c r="BY302" s="312"/>
    </row>
    <row r="303" spans="1:77" ht="15" customHeight="1" x14ac:dyDescent="0.2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574"/>
      <c r="M303" s="97"/>
      <c r="N303" s="97"/>
      <c r="O303" s="97"/>
      <c r="P303" s="97"/>
      <c r="Q303" s="97"/>
      <c r="R303" s="97"/>
      <c r="S303" s="451"/>
      <c r="T303" s="451"/>
      <c r="U303" s="451"/>
      <c r="V303" s="97"/>
      <c r="W303" s="97"/>
      <c r="AY303" s="390"/>
      <c r="AZ303" s="386"/>
      <c r="BA303" s="97"/>
      <c r="BB303" s="312"/>
      <c r="BC303" s="312"/>
      <c r="BD303" s="312"/>
      <c r="BE303" s="312"/>
      <c r="BF303" s="312"/>
      <c r="BG303" s="312"/>
      <c r="BH303" s="312"/>
      <c r="BI303" s="312"/>
      <c r="BJ303" s="312"/>
      <c r="BK303" s="312"/>
      <c r="BL303" s="312"/>
      <c r="BM303" s="312"/>
      <c r="BN303" s="312"/>
      <c r="BO303" s="312"/>
      <c r="BP303" s="312"/>
      <c r="BQ303" s="312"/>
      <c r="BR303" s="312"/>
      <c r="BS303" s="312"/>
      <c r="BT303" s="312"/>
      <c r="BU303" s="312"/>
      <c r="BV303" s="312"/>
      <c r="BW303" s="312"/>
      <c r="BX303" s="312"/>
      <c r="BY303" s="312"/>
    </row>
    <row r="304" spans="1:77" ht="15" customHeight="1" x14ac:dyDescent="0.2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574"/>
      <c r="M304" s="97"/>
      <c r="N304" s="97"/>
      <c r="O304" s="97"/>
      <c r="P304" s="97"/>
      <c r="Q304" s="97"/>
      <c r="R304" s="97"/>
      <c r="S304" s="451"/>
      <c r="T304" s="451"/>
      <c r="U304" s="451"/>
      <c r="V304" s="97"/>
      <c r="W304" s="97"/>
      <c r="AY304" s="390"/>
      <c r="AZ304" s="386"/>
      <c r="BA304" s="97"/>
      <c r="BB304" s="312"/>
      <c r="BC304" s="312"/>
      <c r="BD304" s="312"/>
      <c r="BE304" s="312"/>
      <c r="BF304" s="312"/>
      <c r="BG304" s="312"/>
      <c r="BH304" s="312"/>
      <c r="BI304" s="312"/>
      <c r="BJ304" s="312"/>
      <c r="BK304" s="312"/>
      <c r="BL304" s="312"/>
      <c r="BM304" s="312"/>
      <c r="BN304" s="312"/>
      <c r="BO304" s="312"/>
      <c r="BP304" s="312"/>
      <c r="BQ304" s="312"/>
      <c r="BR304" s="312"/>
      <c r="BS304" s="312"/>
      <c r="BT304" s="312"/>
      <c r="BU304" s="312"/>
      <c r="BV304" s="312"/>
      <c r="BW304" s="312"/>
      <c r="BX304" s="312"/>
      <c r="BY304" s="312"/>
    </row>
    <row r="305" spans="1:77" ht="15" customHeight="1" x14ac:dyDescent="0.2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574"/>
      <c r="M305" s="97"/>
      <c r="N305" s="97"/>
      <c r="O305" s="97"/>
      <c r="P305" s="97"/>
      <c r="Q305" s="97"/>
      <c r="R305" s="97"/>
      <c r="S305" s="451"/>
      <c r="T305" s="451"/>
      <c r="U305" s="451"/>
      <c r="V305" s="97"/>
      <c r="W305" s="97"/>
      <c r="AY305" s="390"/>
      <c r="AZ305" s="386"/>
      <c r="BA305" s="97"/>
      <c r="BB305" s="312"/>
      <c r="BC305" s="312"/>
      <c r="BD305" s="312"/>
      <c r="BE305" s="312"/>
      <c r="BF305" s="312"/>
      <c r="BG305" s="312"/>
      <c r="BH305" s="312"/>
      <c r="BI305" s="312"/>
      <c r="BJ305" s="312"/>
      <c r="BK305" s="312"/>
      <c r="BL305" s="312"/>
      <c r="BM305" s="312"/>
      <c r="BN305" s="312"/>
      <c r="BO305" s="312"/>
      <c r="BP305" s="312"/>
      <c r="BQ305" s="312"/>
      <c r="BR305" s="312"/>
      <c r="BS305" s="312"/>
      <c r="BT305" s="312"/>
      <c r="BU305" s="312"/>
      <c r="BV305" s="312"/>
      <c r="BW305" s="312"/>
      <c r="BX305" s="312"/>
      <c r="BY305" s="312"/>
    </row>
    <row r="306" spans="1:77" ht="15" customHeight="1" x14ac:dyDescent="0.2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574"/>
      <c r="M306" s="97"/>
      <c r="N306" s="97"/>
      <c r="O306" s="97"/>
      <c r="P306" s="97"/>
      <c r="Q306" s="97"/>
      <c r="R306" s="97"/>
      <c r="S306" s="451"/>
      <c r="T306" s="451"/>
      <c r="U306" s="451"/>
      <c r="V306" s="97"/>
      <c r="W306" s="97"/>
      <c r="AY306" s="390"/>
      <c r="AZ306" s="386"/>
      <c r="BA306" s="97"/>
      <c r="BB306" s="312"/>
      <c r="BC306" s="312"/>
      <c r="BD306" s="312"/>
      <c r="BE306" s="312"/>
      <c r="BF306" s="312"/>
      <c r="BG306" s="312"/>
      <c r="BH306" s="312"/>
      <c r="BI306" s="312"/>
      <c r="BJ306" s="312"/>
      <c r="BK306" s="312"/>
      <c r="BL306" s="312"/>
      <c r="BM306" s="312"/>
      <c r="BN306" s="312"/>
      <c r="BO306" s="312"/>
      <c r="BP306" s="312"/>
      <c r="BQ306" s="312"/>
      <c r="BR306" s="312"/>
      <c r="BS306" s="312"/>
      <c r="BT306" s="312"/>
      <c r="BU306" s="312"/>
      <c r="BV306" s="312"/>
      <c r="BW306" s="312"/>
      <c r="BX306" s="312"/>
      <c r="BY306" s="312"/>
    </row>
    <row r="307" spans="1:77" ht="15" customHeight="1" x14ac:dyDescent="0.2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574"/>
      <c r="M307" s="97"/>
      <c r="N307" s="97"/>
      <c r="O307" s="97"/>
      <c r="P307" s="97"/>
      <c r="Q307" s="97"/>
      <c r="R307" s="97"/>
      <c r="S307" s="451"/>
      <c r="T307" s="451"/>
      <c r="U307" s="451"/>
      <c r="V307" s="97"/>
      <c r="W307" s="97"/>
      <c r="AY307" s="390"/>
      <c r="AZ307" s="386"/>
      <c r="BA307" s="97"/>
      <c r="BB307" s="312"/>
      <c r="BC307" s="312"/>
      <c r="BD307" s="312"/>
      <c r="BE307" s="312"/>
      <c r="BF307" s="312"/>
      <c r="BG307" s="312"/>
      <c r="BH307" s="312"/>
      <c r="BI307" s="312"/>
      <c r="BJ307" s="312"/>
      <c r="BK307" s="312"/>
      <c r="BL307" s="312"/>
      <c r="BM307" s="312"/>
      <c r="BN307" s="312"/>
      <c r="BO307" s="312"/>
      <c r="BP307" s="312"/>
      <c r="BQ307" s="312"/>
      <c r="BR307" s="312"/>
      <c r="BS307" s="312"/>
      <c r="BT307" s="312"/>
      <c r="BU307" s="312"/>
      <c r="BV307" s="312"/>
      <c r="BW307" s="312"/>
      <c r="BX307" s="312"/>
      <c r="BY307" s="312"/>
    </row>
    <row r="308" spans="1:77" ht="15" customHeight="1" x14ac:dyDescent="0.2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574"/>
      <c r="M308" s="97"/>
      <c r="N308" s="97"/>
      <c r="O308" s="97"/>
      <c r="P308" s="97"/>
      <c r="Q308" s="97"/>
      <c r="R308" s="97"/>
      <c r="S308" s="451"/>
      <c r="T308" s="451"/>
      <c r="U308" s="451"/>
      <c r="V308" s="97"/>
      <c r="W308" s="97"/>
      <c r="AY308" s="390"/>
      <c r="AZ308" s="386"/>
      <c r="BA308" s="97"/>
      <c r="BB308" s="312"/>
      <c r="BC308" s="312"/>
      <c r="BD308" s="312"/>
      <c r="BE308" s="312"/>
      <c r="BF308" s="312"/>
      <c r="BG308" s="312"/>
      <c r="BH308" s="312"/>
      <c r="BI308" s="312"/>
      <c r="BJ308" s="312"/>
      <c r="BK308" s="312"/>
      <c r="BL308" s="312"/>
      <c r="BM308" s="312"/>
      <c r="BN308" s="312"/>
      <c r="BO308" s="312"/>
      <c r="BP308" s="312"/>
      <c r="BQ308" s="312"/>
      <c r="BR308" s="312"/>
      <c r="BS308" s="312"/>
      <c r="BT308" s="312"/>
      <c r="BU308" s="312"/>
      <c r="BV308" s="312"/>
      <c r="BW308" s="312"/>
      <c r="BX308" s="312"/>
      <c r="BY308" s="312"/>
    </row>
    <row r="309" spans="1:77" ht="15" customHeight="1" x14ac:dyDescent="0.2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574"/>
      <c r="M309" s="97"/>
      <c r="N309" s="97"/>
      <c r="O309" s="97"/>
      <c r="P309" s="97"/>
      <c r="Q309" s="97"/>
      <c r="R309" s="97"/>
      <c r="S309" s="451"/>
      <c r="T309" s="451"/>
      <c r="U309" s="451"/>
      <c r="V309" s="97"/>
      <c r="W309" s="97"/>
      <c r="AY309" s="390"/>
      <c r="AZ309" s="386"/>
      <c r="BA309" s="97"/>
      <c r="BB309" s="312"/>
      <c r="BC309" s="312"/>
      <c r="BD309" s="312"/>
      <c r="BE309" s="312"/>
      <c r="BF309" s="312"/>
      <c r="BG309" s="312"/>
      <c r="BH309" s="312"/>
      <c r="BI309" s="312"/>
      <c r="BJ309" s="312"/>
      <c r="BK309" s="312"/>
      <c r="BL309" s="312"/>
      <c r="BM309" s="312"/>
      <c r="BN309" s="312"/>
      <c r="BO309" s="312"/>
      <c r="BP309" s="312"/>
      <c r="BQ309" s="312"/>
      <c r="BR309" s="312"/>
      <c r="BS309" s="312"/>
      <c r="BT309" s="312"/>
      <c r="BU309" s="312"/>
      <c r="BV309" s="312"/>
      <c r="BW309" s="312"/>
      <c r="BX309" s="312"/>
      <c r="BY309" s="312"/>
    </row>
    <row r="310" spans="1:77" ht="15" customHeight="1" x14ac:dyDescent="0.2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574"/>
      <c r="M310" s="97"/>
      <c r="N310" s="97"/>
      <c r="O310" s="97"/>
      <c r="P310" s="97"/>
      <c r="Q310" s="97"/>
      <c r="R310" s="97"/>
      <c r="S310" s="451"/>
      <c r="T310" s="451"/>
      <c r="U310" s="451"/>
      <c r="V310" s="97"/>
      <c r="W310" s="97"/>
      <c r="AY310" s="390"/>
      <c r="AZ310" s="386"/>
      <c r="BA310" s="97"/>
      <c r="BB310" s="312"/>
      <c r="BC310" s="312"/>
      <c r="BD310" s="312"/>
      <c r="BE310" s="312"/>
      <c r="BF310" s="312"/>
      <c r="BG310" s="312"/>
      <c r="BH310" s="312"/>
      <c r="BI310" s="312"/>
      <c r="BJ310" s="312"/>
      <c r="BK310" s="312"/>
      <c r="BL310" s="312"/>
      <c r="BM310" s="312"/>
      <c r="BN310" s="312"/>
      <c r="BO310" s="312"/>
      <c r="BP310" s="312"/>
      <c r="BQ310" s="312"/>
      <c r="BR310" s="312"/>
      <c r="BS310" s="312"/>
      <c r="BT310" s="312"/>
      <c r="BU310" s="312"/>
      <c r="BV310" s="312"/>
      <c r="BW310" s="312"/>
      <c r="BX310" s="312"/>
      <c r="BY310" s="312"/>
    </row>
    <row r="311" spans="1:77" ht="15" customHeight="1" x14ac:dyDescent="0.2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574"/>
      <c r="M311" s="97"/>
      <c r="N311" s="97"/>
      <c r="O311" s="97"/>
      <c r="P311" s="97"/>
      <c r="Q311" s="97"/>
      <c r="R311" s="97"/>
      <c r="S311" s="451"/>
      <c r="T311" s="451"/>
      <c r="U311" s="451"/>
      <c r="V311" s="97"/>
      <c r="W311" s="97"/>
      <c r="AY311" s="390"/>
      <c r="AZ311" s="386"/>
      <c r="BA311" s="97"/>
      <c r="BB311" s="312"/>
      <c r="BC311" s="312"/>
      <c r="BD311" s="312"/>
      <c r="BE311" s="312"/>
      <c r="BF311" s="312"/>
      <c r="BG311" s="312"/>
      <c r="BH311" s="312"/>
      <c r="BI311" s="312"/>
      <c r="BJ311" s="312"/>
      <c r="BK311" s="312"/>
      <c r="BL311" s="312"/>
      <c r="BM311" s="312"/>
      <c r="BN311" s="312"/>
      <c r="BO311" s="312"/>
      <c r="BP311" s="312"/>
      <c r="BQ311" s="312"/>
      <c r="BR311" s="312"/>
      <c r="BS311" s="312"/>
      <c r="BT311" s="312"/>
      <c r="BU311" s="312"/>
      <c r="BV311" s="312"/>
      <c r="BW311" s="312"/>
      <c r="BX311" s="312"/>
      <c r="BY311" s="312"/>
    </row>
    <row r="312" spans="1:77" ht="15" customHeight="1" x14ac:dyDescent="0.2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574"/>
      <c r="M312" s="97"/>
      <c r="N312" s="97"/>
      <c r="O312" s="97"/>
      <c r="P312" s="97"/>
      <c r="Q312" s="97"/>
      <c r="R312" s="97"/>
      <c r="S312" s="451"/>
      <c r="T312" s="451"/>
      <c r="U312" s="451"/>
      <c r="V312" s="97"/>
      <c r="W312" s="97"/>
      <c r="AY312" s="390"/>
      <c r="AZ312" s="386"/>
      <c r="BA312" s="97"/>
      <c r="BB312" s="312"/>
      <c r="BC312" s="312"/>
      <c r="BD312" s="312"/>
      <c r="BE312" s="312"/>
      <c r="BF312" s="312"/>
      <c r="BG312" s="312"/>
      <c r="BH312" s="312"/>
      <c r="BI312" s="312"/>
      <c r="BJ312" s="312"/>
      <c r="BK312" s="312"/>
      <c r="BL312" s="312"/>
      <c r="BM312" s="312"/>
      <c r="BN312" s="312"/>
      <c r="BO312" s="312"/>
      <c r="BP312" s="312"/>
      <c r="BQ312" s="312"/>
      <c r="BR312" s="312"/>
      <c r="BS312" s="312"/>
      <c r="BT312" s="312"/>
      <c r="BU312" s="312"/>
      <c r="BV312" s="312"/>
      <c r="BW312" s="312"/>
      <c r="BX312" s="312"/>
      <c r="BY312" s="312"/>
    </row>
    <row r="313" spans="1:77" ht="15" customHeight="1" x14ac:dyDescent="0.2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574"/>
      <c r="M313" s="97"/>
      <c r="N313" s="97"/>
      <c r="O313" s="97"/>
      <c r="P313" s="97"/>
      <c r="Q313" s="97"/>
      <c r="R313" s="97"/>
      <c r="S313" s="451"/>
      <c r="T313" s="451"/>
      <c r="U313" s="451"/>
      <c r="V313" s="97"/>
      <c r="W313" s="97"/>
      <c r="AY313" s="390"/>
      <c r="AZ313" s="386"/>
      <c r="BA313" s="97"/>
      <c r="BB313" s="312"/>
      <c r="BC313" s="312"/>
      <c r="BD313" s="312"/>
      <c r="BE313" s="312"/>
      <c r="BF313" s="312"/>
      <c r="BG313" s="312"/>
      <c r="BH313" s="312"/>
      <c r="BI313" s="312"/>
      <c r="BJ313" s="312"/>
      <c r="BK313" s="312"/>
      <c r="BL313" s="312"/>
      <c r="BM313" s="312"/>
      <c r="BN313" s="312"/>
      <c r="BO313" s="312"/>
      <c r="BP313" s="312"/>
      <c r="BQ313" s="312"/>
      <c r="BR313" s="312"/>
      <c r="BS313" s="312"/>
      <c r="BT313" s="312"/>
      <c r="BU313" s="312"/>
      <c r="BV313" s="312"/>
      <c r="BW313" s="312"/>
      <c r="BX313" s="312"/>
      <c r="BY313" s="312"/>
    </row>
    <row r="314" spans="1:77" ht="15" customHeight="1" x14ac:dyDescent="0.2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574"/>
      <c r="M314" s="97"/>
      <c r="N314" s="97"/>
      <c r="O314" s="97"/>
      <c r="P314" s="97"/>
      <c r="Q314" s="97"/>
      <c r="R314" s="97"/>
      <c r="S314" s="451"/>
      <c r="T314" s="451"/>
      <c r="U314" s="451"/>
      <c r="V314" s="97"/>
      <c r="W314" s="97"/>
      <c r="AY314" s="390"/>
      <c r="AZ314" s="386"/>
      <c r="BA314" s="97"/>
      <c r="BB314" s="312"/>
      <c r="BC314" s="312"/>
      <c r="BD314" s="312"/>
      <c r="BE314" s="312"/>
      <c r="BF314" s="312"/>
      <c r="BG314" s="312"/>
      <c r="BH314" s="312"/>
      <c r="BI314" s="312"/>
      <c r="BJ314" s="312"/>
      <c r="BK314" s="312"/>
      <c r="BL314" s="312"/>
      <c r="BM314" s="312"/>
      <c r="BN314" s="312"/>
      <c r="BO314" s="312"/>
      <c r="BP314" s="312"/>
      <c r="BQ314" s="312"/>
      <c r="BR314" s="312"/>
      <c r="BS314" s="312"/>
      <c r="BT314" s="312"/>
      <c r="BU314" s="312"/>
      <c r="BV314" s="312"/>
      <c r="BW314" s="312"/>
      <c r="BX314" s="312"/>
      <c r="BY314" s="312"/>
    </row>
    <row r="315" spans="1:77" ht="15" customHeight="1" x14ac:dyDescent="0.2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574"/>
      <c r="M315" s="97"/>
      <c r="N315" s="97"/>
      <c r="O315" s="97"/>
      <c r="P315" s="97"/>
      <c r="Q315" s="97"/>
      <c r="R315" s="97"/>
      <c r="S315" s="451"/>
      <c r="T315" s="451"/>
      <c r="U315" s="451"/>
      <c r="V315" s="97"/>
      <c r="W315" s="97"/>
      <c r="AY315" s="390"/>
      <c r="AZ315" s="386"/>
      <c r="BA315" s="97"/>
      <c r="BB315" s="312"/>
      <c r="BC315" s="312"/>
      <c r="BD315" s="312"/>
      <c r="BE315" s="312"/>
      <c r="BF315" s="312"/>
      <c r="BG315" s="312"/>
      <c r="BH315" s="312"/>
      <c r="BI315" s="312"/>
      <c r="BJ315" s="312"/>
      <c r="BK315" s="312"/>
      <c r="BL315" s="312"/>
      <c r="BM315" s="312"/>
      <c r="BN315" s="312"/>
      <c r="BO315" s="312"/>
      <c r="BP315" s="312"/>
      <c r="BQ315" s="312"/>
      <c r="BR315" s="312"/>
      <c r="BS315" s="312"/>
      <c r="BT315" s="312"/>
      <c r="BU315" s="312"/>
      <c r="BV315" s="312"/>
      <c r="BW315" s="312"/>
      <c r="BX315" s="312"/>
      <c r="BY315" s="312"/>
    </row>
    <row r="316" spans="1:77" ht="15" customHeight="1" x14ac:dyDescent="0.2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574"/>
      <c r="M316" s="97"/>
      <c r="N316" s="97"/>
      <c r="O316" s="97"/>
      <c r="P316" s="97"/>
      <c r="Q316" s="97"/>
      <c r="R316" s="97"/>
      <c r="S316" s="451"/>
      <c r="T316" s="451"/>
      <c r="U316" s="451"/>
      <c r="V316" s="97"/>
      <c r="W316" s="97"/>
      <c r="AY316" s="390"/>
      <c r="AZ316" s="386"/>
      <c r="BA316" s="97"/>
      <c r="BB316" s="312"/>
      <c r="BC316" s="312"/>
      <c r="BD316" s="312"/>
      <c r="BE316" s="312"/>
      <c r="BF316" s="312"/>
      <c r="BG316" s="312"/>
      <c r="BH316" s="312"/>
      <c r="BI316" s="312"/>
      <c r="BJ316" s="312"/>
      <c r="BK316" s="312"/>
      <c r="BL316" s="312"/>
      <c r="BM316" s="312"/>
      <c r="BN316" s="312"/>
      <c r="BO316" s="312"/>
      <c r="BP316" s="312"/>
      <c r="BQ316" s="312"/>
      <c r="BR316" s="312"/>
      <c r="BS316" s="312"/>
      <c r="BT316" s="312"/>
      <c r="BU316" s="312"/>
      <c r="BV316" s="312"/>
      <c r="BW316" s="312"/>
      <c r="BX316" s="312"/>
      <c r="BY316" s="312"/>
    </row>
    <row r="317" spans="1:77" ht="15" customHeight="1" x14ac:dyDescent="0.2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574"/>
      <c r="M317" s="97"/>
      <c r="N317" s="97"/>
      <c r="O317" s="97"/>
      <c r="P317" s="97"/>
      <c r="Q317" s="97"/>
      <c r="R317" s="97"/>
      <c r="S317" s="451"/>
      <c r="T317" s="451"/>
      <c r="U317" s="451"/>
      <c r="V317" s="97"/>
      <c r="W317" s="97"/>
      <c r="AY317" s="390"/>
      <c r="AZ317" s="386"/>
      <c r="BA317" s="97"/>
      <c r="BB317" s="312"/>
      <c r="BC317" s="312"/>
      <c r="BD317" s="312"/>
      <c r="BE317" s="312"/>
      <c r="BF317" s="312"/>
      <c r="BG317" s="312"/>
      <c r="BH317" s="312"/>
      <c r="BI317" s="312"/>
      <c r="BJ317" s="312"/>
      <c r="BK317" s="312"/>
      <c r="BL317" s="312"/>
      <c r="BM317" s="312"/>
      <c r="BN317" s="312"/>
      <c r="BO317" s="312"/>
      <c r="BP317" s="312"/>
      <c r="BQ317" s="312"/>
      <c r="BR317" s="312"/>
      <c r="BS317" s="312"/>
      <c r="BT317" s="312"/>
      <c r="BU317" s="312"/>
      <c r="BV317" s="312"/>
      <c r="BW317" s="312"/>
      <c r="BX317" s="312"/>
      <c r="BY317" s="312"/>
    </row>
    <row r="318" spans="1:77" ht="15" customHeight="1" x14ac:dyDescent="0.2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574"/>
      <c r="M318" s="97"/>
      <c r="N318" s="97"/>
      <c r="O318" s="97"/>
      <c r="P318" s="97"/>
      <c r="Q318" s="97"/>
      <c r="R318" s="97"/>
      <c r="S318" s="451"/>
      <c r="T318" s="451"/>
      <c r="U318" s="451"/>
      <c r="V318" s="97"/>
      <c r="W318" s="97"/>
      <c r="AY318" s="390"/>
      <c r="AZ318" s="386"/>
      <c r="BA318" s="97"/>
      <c r="BB318" s="312"/>
      <c r="BC318" s="312"/>
      <c r="BD318" s="312"/>
      <c r="BE318" s="312"/>
      <c r="BF318" s="312"/>
      <c r="BG318" s="312"/>
      <c r="BH318" s="312"/>
      <c r="BI318" s="312"/>
      <c r="BJ318" s="312"/>
      <c r="BK318" s="312"/>
      <c r="BL318" s="312"/>
      <c r="BM318" s="312"/>
      <c r="BN318" s="312"/>
      <c r="BO318" s="312"/>
      <c r="BP318" s="312"/>
      <c r="BQ318" s="312"/>
      <c r="BR318" s="312"/>
      <c r="BS318" s="312"/>
      <c r="BT318" s="312"/>
      <c r="BU318" s="312"/>
      <c r="BV318" s="312"/>
      <c r="BW318" s="312"/>
      <c r="BX318" s="312"/>
      <c r="BY318" s="312"/>
    </row>
    <row r="319" spans="1:77" ht="15" customHeight="1" x14ac:dyDescent="0.2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574"/>
      <c r="M319" s="97"/>
      <c r="N319" s="97"/>
      <c r="O319" s="97"/>
      <c r="P319" s="97"/>
      <c r="Q319" s="97"/>
      <c r="R319" s="97"/>
      <c r="S319" s="451"/>
      <c r="T319" s="451"/>
      <c r="U319" s="451"/>
      <c r="V319" s="97"/>
      <c r="W319" s="97"/>
      <c r="AY319" s="390"/>
      <c r="AZ319" s="386"/>
      <c r="BA319" s="97"/>
      <c r="BB319" s="312"/>
      <c r="BC319" s="312"/>
      <c r="BD319" s="312"/>
      <c r="BE319" s="312"/>
      <c r="BF319" s="312"/>
      <c r="BG319" s="312"/>
      <c r="BH319" s="312"/>
      <c r="BI319" s="312"/>
      <c r="BJ319" s="312"/>
      <c r="BK319" s="312"/>
      <c r="BL319" s="312"/>
      <c r="BM319" s="312"/>
      <c r="BN319" s="312"/>
      <c r="BO319" s="312"/>
      <c r="BP319" s="312"/>
      <c r="BQ319" s="312"/>
      <c r="BR319" s="312"/>
      <c r="BS319" s="312"/>
      <c r="BT319" s="312"/>
      <c r="BU319" s="312"/>
      <c r="BV319" s="312"/>
      <c r="BW319" s="312"/>
      <c r="BX319" s="312"/>
      <c r="BY319" s="312"/>
    </row>
    <row r="320" spans="1:77" ht="15" customHeight="1" x14ac:dyDescent="0.2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574"/>
      <c r="M320" s="97"/>
      <c r="N320" s="97"/>
      <c r="O320" s="97"/>
      <c r="P320" s="97"/>
      <c r="Q320" s="97"/>
      <c r="R320" s="97"/>
      <c r="S320" s="451"/>
      <c r="T320" s="451"/>
      <c r="U320" s="451"/>
      <c r="V320" s="97"/>
      <c r="W320" s="97"/>
      <c r="AY320" s="390"/>
      <c r="AZ320" s="386"/>
      <c r="BA320" s="97"/>
      <c r="BB320" s="312"/>
      <c r="BC320" s="312"/>
      <c r="BD320" s="312"/>
      <c r="BE320" s="312"/>
      <c r="BF320" s="312"/>
      <c r="BG320" s="312"/>
      <c r="BH320" s="312"/>
      <c r="BI320" s="312"/>
      <c r="BJ320" s="312"/>
      <c r="BK320" s="312"/>
      <c r="BL320" s="312"/>
      <c r="BM320" s="312"/>
      <c r="BN320" s="312"/>
      <c r="BO320" s="312"/>
      <c r="BP320" s="312"/>
      <c r="BQ320" s="312"/>
      <c r="BR320" s="312"/>
      <c r="BS320" s="312"/>
      <c r="BT320" s="312"/>
      <c r="BU320" s="312"/>
      <c r="BV320" s="312"/>
      <c r="BW320" s="312"/>
      <c r="BX320" s="312"/>
      <c r="BY320" s="312"/>
    </row>
    <row r="321" spans="1:77" ht="15" customHeight="1" x14ac:dyDescent="0.2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574"/>
      <c r="M321" s="97"/>
      <c r="N321" s="97"/>
      <c r="O321" s="97"/>
      <c r="P321" s="97"/>
      <c r="Q321" s="97"/>
      <c r="R321" s="97"/>
      <c r="S321" s="451"/>
      <c r="T321" s="451"/>
      <c r="U321" s="451"/>
      <c r="V321" s="97"/>
      <c r="W321" s="97"/>
      <c r="AY321" s="390"/>
      <c r="AZ321" s="386"/>
      <c r="BA321" s="97"/>
      <c r="BB321" s="312"/>
      <c r="BC321" s="312"/>
      <c r="BD321" s="312"/>
      <c r="BE321" s="312"/>
      <c r="BF321" s="312"/>
      <c r="BG321" s="312"/>
      <c r="BH321" s="312"/>
      <c r="BI321" s="312"/>
      <c r="BJ321" s="312"/>
      <c r="BK321" s="312"/>
      <c r="BL321" s="312"/>
      <c r="BM321" s="312"/>
      <c r="BN321" s="312"/>
      <c r="BO321" s="312"/>
      <c r="BP321" s="312"/>
      <c r="BQ321" s="312"/>
      <c r="BR321" s="312"/>
      <c r="BS321" s="312"/>
      <c r="BT321" s="312"/>
      <c r="BU321" s="312"/>
      <c r="BV321" s="312"/>
      <c r="BW321" s="312"/>
      <c r="BX321" s="312"/>
      <c r="BY321" s="312"/>
    </row>
    <row r="322" spans="1:77" ht="15" customHeight="1" x14ac:dyDescent="0.2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574"/>
      <c r="M322" s="97"/>
      <c r="N322" s="97"/>
      <c r="O322" s="97"/>
      <c r="P322" s="97"/>
      <c r="Q322" s="97"/>
      <c r="R322" s="97"/>
      <c r="S322" s="451"/>
      <c r="T322" s="451"/>
      <c r="U322" s="451"/>
      <c r="V322" s="97"/>
      <c r="W322" s="97"/>
      <c r="AY322" s="390"/>
      <c r="AZ322" s="386"/>
      <c r="BA322" s="97"/>
      <c r="BB322" s="312"/>
      <c r="BC322" s="312"/>
      <c r="BD322" s="312"/>
      <c r="BE322" s="312"/>
      <c r="BF322" s="312"/>
      <c r="BG322" s="312"/>
      <c r="BH322" s="312"/>
      <c r="BI322" s="312"/>
      <c r="BJ322" s="312"/>
      <c r="BK322" s="312"/>
      <c r="BL322" s="312"/>
      <c r="BM322" s="312"/>
      <c r="BN322" s="312"/>
      <c r="BO322" s="312"/>
      <c r="BP322" s="312"/>
      <c r="BQ322" s="312"/>
      <c r="BR322" s="312"/>
      <c r="BS322" s="312"/>
      <c r="BT322" s="312"/>
      <c r="BU322" s="312"/>
      <c r="BV322" s="312"/>
      <c r="BW322" s="312"/>
      <c r="BX322" s="312"/>
      <c r="BY322" s="312"/>
    </row>
    <row r="323" spans="1:77" ht="15" customHeight="1" x14ac:dyDescent="0.2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574"/>
      <c r="M323" s="97"/>
      <c r="N323" s="97"/>
      <c r="O323" s="97"/>
      <c r="P323" s="97"/>
      <c r="Q323" s="97"/>
      <c r="R323" s="97"/>
      <c r="S323" s="451"/>
      <c r="T323" s="451"/>
      <c r="U323" s="451"/>
      <c r="V323" s="97"/>
      <c r="W323" s="97"/>
      <c r="AY323" s="390"/>
      <c r="AZ323" s="386"/>
      <c r="BA323" s="97"/>
      <c r="BB323" s="312"/>
      <c r="BC323" s="312"/>
      <c r="BD323" s="312"/>
      <c r="BE323" s="312"/>
      <c r="BF323" s="312"/>
      <c r="BG323" s="312"/>
      <c r="BH323" s="312"/>
      <c r="BI323" s="312"/>
      <c r="BJ323" s="312"/>
      <c r="BK323" s="312"/>
      <c r="BL323" s="312"/>
      <c r="BM323" s="312"/>
      <c r="BN323" s="312"/>
      <c r="BO323" s="312"/>
      <c r="BP323" s="312"/>
      <c r="BQ323" s="312"/>
      <c r="BR323" s="312"/>
      <c r="BS323" s="312"/>
      <c r="BT323" s="312"/>
      <c r="BU323" s="312"/>
      <c r="BV323" s="312"/>
      <c r="BW323" s="312"/>
      <c r="BX323" s="312"/>
      <c r="BY323" s="312"/>
    </row>
    <row r="324" spans="1:77" ht="15" customHeight="1" x14ac:dyDescent="0.2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574"/>
      <c r="M324" s="97"/>
      <c r="N324" s="97"/>
      <c r="O324" s="97"/>
      <c r="P324" s="97"/>
      <c r="Q324" s="97"/>
      <c r="R324" s="97"/>
      <c r="S324" s="451"/>
      <c r="T324" s="451"/>
      <c r="U324" s="451"/>
      <c r="V324" s="97"/>
      <c r="W324" s="97"/>
      <c r="AY324" s="390"/>
      <c r="AZ324" s="386"/>
      <c r="BA324" s="97"/>
      <c r="BB324" s="312"/>
      <c r="BC324" s="312"/>
      <c r="BD324" s="312"/>
      <c r="BE324" s="312"/>
      <c r="BF324" s="312"/>
      <c r="BG324" s="312"/>
      <c r="BH324" s="312"/>
      <c r="BI324" s="312"/>
      <c r="BJ324" s="312"/>
      <c r="BK324" s="312"/>
      <c r="BL324" s="312"/>
      <c r="BM324" s="312"/>
      <c r="BN324" s="312"/>
      <c r="BO324" s="312"/>
      <c r="BP324" s="312"/>
      <c r="BQ324" s="312"/>
      <c r="BR324" s="312"/>
      <c r="BS324" s="312"/>
      <c r="BT324" s="312"/>
      <c r="BU324" s="312"/>
      <c r="BV324" s="312"/>
      <c r="BW324" s="312"/>
      <c r="BX324" s="312"/>
      <c r="BY324" s="312"/>
    </row>
    <row r="325" spans="1:77" ht="15" customHeight="1" x14ac:dyDescent="0.2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574"/>
      <c r="M325" s="97"/>
      <c r="N325" s="97"/>
      <c r="O325" s="97"/>
      <c r="P325" s="97"/>
      <c r="Q325" s="97"/>
      <c r="R325" s="97"/>
      <c r="S325" s="451"/>
      <c r="T325" s="451"/>
      <c r="U325" s="451"/>
      <c r="V325" s="97"/>
      <c r="W325" s="97"/>
      <c r="AY325" s="390"/>
      <c r="AZ325" s="386"/>
      <c r="BA325" s="97"/>
      <c r="BB325" s="312"/>
      <c r="BC325" s="312"/>
      <c r="BD325" s="312"/>
      <c r="BE325" s="312"/>
      <c r="BF325" s="312"/>
      <c r="BG325" s="312"/>
      <c r="BH325" s="312"/>
      <c r="BI325" s="312"/>
      <c r="BJ325" s="312"/>
      <c r="BK325" s="312"/>
      <c r="BL325" s="312"/>
      <c r="BM325" s="312"/>
      <c r="BN325" s="312"/>
      <c r="BO325" s="312"/>
      <c r="BP325" s="312"/>
      <c r="BQ325" s="312"/>
      <c r="BR325" s="312"/>
      <c r="BS325" s="312"/>
      <c r="BT325" s="312"/>
      <c r="BU325" s="312"/>
      <c r="BV325" s="312"/>
      <c r="BW325" s="312"/>
      <c r="BX325" s="312"/>
      <c r="BY325" s="312"/>
    </row>
    <row r="326" spans="1:77" ht="15" customHeight="1" x14ac:dyDescent="0.2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574"/>
      <c r="M326" s="97"/>
      <c r="N326" s="97"/>
      <c r="O326" s="97"/>
      <c r="P326" s="97"/>
      <c r="Q326" s="97"/>
      <c r="R326" s="97"/>
      <c r="S326" s="451"/>
      <c r="T326" s="451"/>
      <c r="U326" s="451"/>
      <c r="V326" s="97"/>
      <c r="W326" s="97"/>
      <c r="AY326" s="390"/>
      <c r="AZ326" s="386"/>
      <c r="BA326" s="97"/>
      <c r="BB326" s="312"/>
      <c r="BC326" s="312"/>
      <c r="BD326" s="312"/>
      <c r="BE326" s="312"/>
      <c r="BF326" s="312"/>
      <c r="BG326" s="312"/>
      <c r="BH326" s="312"/>
      <c r="BI326" s="312"/>
      <c r="BJ326" s="312"/>
      <c r="BK326" s="312"/>
      <c r="BL326" s="312"/>
      <c r="BM326" s="312"/>
      <c r="BN326" s="312"/>
      <c r="BO326" s="312"/>
      <c r="BP326" s="312"/>
      <c r="BQ326" s="312"/>
      <c r="BR326" s="312"/>
      <c r="BS326" s="312"/>
      <c r="BT326" s="312"/>
      <c r="BU326" s="312"/>
      <c r="BV326" s="312"/>
      <c r="BW326" s="312"/>
      <c r="BX326" s="312"/>
      <c r="BY326" s="312"/>
    </row>
    <row r="327" spans="1:77" ht="15" customHeight="1" x14ac:dyDescent="0.2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574"/>
      <c r="M327" s="97"/>
      <c r="N327" s="97"/>
      <c r="O327" s="97"/>
      <c r="P327" s="97"/>
      <c r="Q327" s="97"/>
      <c r="R327" s="97"/>
      <c r="S327" s="451"/>
      <c r="T327" s="451"/>
      <c r="U327" s="451"/>
      <c r="V327" s="97"/>
      <c r="W327" s="97"/>
      <c r="AY327" s="390"/>
      <c r="AZ327" s="386"/>
      <c r="BA327" s="97"/>
      <c r="BB327" s="312"/>
      <c r="BC327" s="312"/>
      <c r="BD327" s="312"/>
      <c r="BE327" s="312"/>
      <c r="BF327" s="312"/>
      <c r="BG327" s="312"/>
      <c r="BH327" s="312"/>
      <c r="BI327" s="312"/>
      <c r="BJ327" s="312"/>
      <c r="BK327" s="312"/>
      <c r="BL327" s="312"/>
      <c r="BM327" s="312"/>
      <c r="BN327" s="312"/>
      <c r="BO327" s="312"/>
      <c r="BP327" s="312"/>
      <c r="BQ327" s="312"/>
      <c r="BR327" s="312"/>
      <c r="BS327" s="312"/>
      <c r="BT327" s="312"/>
      <c r="BU327" s="312"/>
      <c r="BV327" s="312"/>
      <c r="BW327" s="312"/>
      <c r="BX327" s="312"/>
      <c r="BY327" s="312"/>
    </row>
    <row r="328" spans="1:77" ht="15" customHeight="1" x14ac:dyDescent="0.2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574"/>
      <c r="M328" s="97"/>
      <c r="N328" s="97"/>
      <c r="O328" s="97"/>
      <c r="P328" s="97"/>
      <c r="Q328" s="97"/>
      <c r="R328" s="97"/>
      <c r="S328" s="451"/>
      <c r="T328" s="451"/>
      <c r="U328" s="451"/>
      <c r="V328" s="97"/>
      <c r="W328" s="97"/>
      <c r="AY328" s="390"/>
      <c r="AZ328" s="386"/>
      <c r="BA328" s="97"/>
      <c r="BB328" s="312"/>
      <c r="BC328" s="312"/>
      <c r="BD328" s="312"/>
      <c r="BE328" s="312"/>
      <c r="BF328" s="312"/>
      <c r="BG328" s="312"/>
      <c r="BH328" s="312"/>
      <c r="BI328" s="312"/>
      <c r="BJ328" s="312"/>
      <c r="BK328" s="312"/>
      <c r="BL328" s="312"/>
      <c r="BM328" s="312"/>
      <c r="BN328" s="312"/>
      <c r="BO328" s="312"/>
      <c r="BP328" s="312"/>
      <c r="BQ328" s="312"/>
      <c r="BR328" s="312"/>
      <c r="BS328" s="312"/>
      <c r="BT328" s="312"/>
      <c r="BU328" s="312"/>
      <c r="BV328" s="312"/>
      <c r="BW328" s="312"/>
      <c r="BX328" s="312"/>
      <c r="BY328" s="312"/>
    </row>
    <row r="329" spans="1:77" ht="15" customHeight="1" x14ac:dyDescent="0.2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574"/>
      <c r="M329" s="97"/>
      <c r="N329" s="97"/>
      <c r="O329" s="97"/>
      <c r="P329" s="97"/>
      <c r="Q329" s="97"/>
      <c r="R329" s="97"/>
      <c r="S329" s="451"/>
      <c r="T329" s="451"/>
      <c r="U329" s="451"/>
      <c r="V329" s="97"/>
      <c r="W329" s="97"/>
      <c r="AY329" s="390"/>
      <c r="AZ329" s="386"/>
      <c r="BA329" s="97"/>
      <c r="BB329" s="312"/>
      <c r="BC329" s="312"/>
      <c r="BD329" s="312"/>
      <c r="BE329" s="312"/>
      <c r="BF329" s="312"/>
      <c r="BG329" s="312"/>
      <c r="BH329" s="312"/>
      <c r="BI329" s="312"/>
      <c r="BJ329" s="312"/>
      <c r="BK329" s="312"/>
      <c r="BL329" s="312"/>
      <c r="BM329" s="312"/>
      <c r="BN329" s="312"/>
      <c r="BO329" s="312"/>
      <c r="BP329" s="312"/>
      <c r="BQ329" s="312"/>
      <c r="BR329" s="312"/>
      <c r="BS329" s="312"/>
      <c r="BT329" s="312"/>
      <c r="BU329" s="312"/>
      <c r="BV329" s="312"/>
      <c r="BW329" s="312"/>
      <c r="BX329" s="312"/>
      <c r="BY329" s="312"/>
    </row>
    <row r="330" spans="1:77" ht="15" customHeight="1" x14ac:dyDescent="0.2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574"/>
      <c r="M330" s="97"/>
      <c r="N330" s="97"/>
      <c r="O330" s="97"/>
      <c r="P330" s="97"/>
      <c r="Q330" s="97"/>
      <c r="R330" s="97"/>
      <c r="S330" s="451"/>
      <c r="T330" s="451"/>
      <c r="U330" s="451"/>
      <c r="V330" s="97"/>
      <c r="W330" s="97"/>
      <c r="AY330" s="390"/>
      <c r="AZ330" s="386"/>
      <c r="BA330" s="97"/>
      <c r="BB330" s="312"/>
      <c r="BC330" s="312"/>
      <c r="BD330" s="312"/>
      <c r="BE330" s="312"/>
      <c r="BF330" s="312"/>
      <c r="BG330" s="312"/>
      <c r="BH330" s="312"/>
      <c r="BI330" s="312"/>
      <c r="BJ330" s="312"/>
      <c r="BK330" s="312"/>
      <c r="BL330" s="312"/>
      <c r="BM330" s="312"/>
      <c r="BN330" s="312"/>
      <c r="BO330" s="312"/>
      <c r="BP330" s="312"/>
      <c r="BQ330" s="312"/>
      <c r="BR330" s="312"/>
      <c r="BS330" s="312"/>
      <c r="BT330" s="312"/>
      <c r="BU330" s="312"/>
      <c r="BV330" s="312"/>
      <c r="BW330" s="312"/>
      <c r="BX330" s="312"/>
      <c r="BY330" s="312"/>
    </row>
    <row r="331" spans="1:77" ht="15" customHeight="1" x14ac:dyDescent="0.2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574"/>
      <c r="M331" s="97"/>
      <c r="N331" s="97"/>
      <c r="O331" s="97"/>
      <c r="P331" s="97"/>
      <c r="Q331" s="97"/>
      <c r="R331" s="97"/>
      <c r="S331" s="451"/>
      <c r="T331" s="451"/>
      <c r="U331" s="451"/>
      <c r="V331" s="97"/>
      <c r="W331" s="97"/>
      <c r="AY331" s="390"/>
      <c r="AZ331" s="386"/>
      <c r="BA331" s="97"/>
      <c r="BB331" s="312"/>
      <c r="BC331" s="312"/>
      <c r="BD331" s="312"/>
      <c r="BE331" s="312"/>
      <c r="BF331" s="312"/>
      <c r="BG331" s="312"/>
      <c r="BH331" s="312"/>
      <c r="BI331" s="312"/>
      <c r="BJ331" s="312"/>
      <c r="BK331" s="312"/>
      <c r="BL331" s="312"/>
      <c r="BM331" s="312"/>
      <c r="BN331" s="312"/>
      <c r="BO331" s="312"/>
      <c r="BP331" s="312"/>
      <c r="BQ331" s="312"/>
      <c r="BR331" s="312"/>
      <c r="BS331" s="312"/>
      <c r="BT331" s="312"/>
      <c r="BU331" s="312"/>
      <c r="BV331" s="312"/>
      <c r="BW331" s="312"/>
      <c r="BX331" s="312"/>
      <c r="BY331" s="312"/>
    </row>
    <row r="332" spans="1:77" ht="15" customHeight="1" x14ac:dyDescent="0.2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574"/>
      <c r="M332" s="97"/>
      <c r="N332" s="97"/>
      <c r="O332" s="97"/>
      <c r="P332" s="97"/>
      <c r="Q332" s="97"/>
      <c r="R332" s="97"/>
      <c r="S332" s="451"/>
      <c r="T332" s="451"/>
      <c r="U332" s="451"/>
      <c r="V332" s="97"/>
      <c r="W332" s="97"/>
      <c r="AY332" s="390"/>
      <c r="AZ332" s="386"/>
      <c r="BA332" s="97"/>
      <c r="BB332" s="312"/>
      <c r="BC332" s="312"/>
      <c r="BD332" s="312"/>
      <c r="BE332" s="312"/>
      <c r="BF332" s="312"/>
      <c r="BG332" s="312"/>
      <c r="BH332" s="312"/>
      <c r="BI332" s="312"/>
      <c r="BJ332" s="312"/>
      <c r="BK332" s="312"/>
      <c r="BL332" s="312"/>
      <c r="BM332" s="312"/>
      <c r="BN332" s="312"/>
      <c r="BO332" s="312"/>
      <c r="BP332" s="312"/>
      <c r="BQ332" s="312"/>
      <c r="BR332" s="312"/>
      <c r="BS332" s="312"/>
      <c r="BT332" s="312"/>
      <c r="BU332" s="312"/>
      <c r="BV332" s="312"/>
      <c r="BW332" s="312"/>
      <c r="BX332" s="312"/>
      <c r="BY332" s="312"/>
    </row>
    <row r="333" spans="1:77" ht="15" customHeight="1" x14ac:dyDescent="0.2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574"/>
      <c r="M333" s="97"/>
      <c r="N333" s="97"/>
      <c r="O333" s="97"/>
      <c r="P333" s="97"/>
      <c r="Q333" s="97"/>
      <c r="R333" s="97"/>
      <c r="S333" s="451"/>
      <c r="T333" s="451"/>
      <c r="U333" s="451"/>
      <c r="V333" s="97"/>
      <c r="W333" s="97"/>
      <c r="AY333" s="390"/>
      <c r="AZ333" s="386"/>
      <c r="BA333" s="97"/>
      <c r="BB333" s="312"/>
      <c r="BC333" s="312"/>
      <c r="BD333" s="312"/>
      <c r="BE333" s="312"/>
      <c r="BF333" s="312"/>
      <c r="BG333" s="312"/>
      <c r="BH333" s="312"/>
      <c r="BI333" s="312"/>
      <c r="BJ333" s="312"/>
      <c r="BK333" s="312"/>
      <c r="BL333" s="312"/>
      <c r="BM333" s="312"/>
      <c r="BN333" s="312"/>
      <c r="BO333" s="312"/>
      <c r="BP333" s="312"/>
      <c r="BQ333" s="312"/>
      <c r="BR333" s="312"/>
      <c r="BS333" s="312"/>
      <c r="BT333" s="312"/>
      <c r="BU333" s="312"/>
      <c r="BV333" s="312"/>
      <c r="BW333" s="312"/>
      <c r="BX333" s="312"/>
      <c r="BY333" s="312"/>
    </row>
    <row r="334" spans="1:77" ht="15" customHeight="1" x14ac:dyDescent="0.2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574"/>
      <c r="M334" s="97"/>
      <c r="N334" s="97"/>
      <c r="O334" s="97"/>
      <c r="P334" s="97"/>
      <c r="Q334" s="97"/>
      <c r="R334" s="97"/>
      <c r="S334" s="451"/>
      <c r="T334" s="451"/>
      <c r="U334" s="451"/>
      <c r="V334" s="97"/>
      <c r="W334" s="97"/>
      <c r="AY334" s="390"/>
      <c r="AZ334" s="386"/>
      <c r="BA334" s="97"/>
      <c r="BB334" s="312"/>
      <c r="BC334" s="312"/>
      <c r="BD334" s="312"/>
      <c r="BE334" s="312"/>
      <c r="BF334" s="312"/>
      <c r="BG334" s="312"/>
      <c r="BH334" s="312"/>
      <c r="BI334" s="312"/>
      <c r="BJ334" s="312"/>
      <c r="BK334" s="312"/>
      <c r="BL334" s="312"/>
      <c r="BM334" s="312"/>
      <c r="BN334" s="312"/>
      <c r="BO334" s="312"/>
      <c r="BP334" s="312"/>
      <c r="BQ334" s="312"/>
      <c r="BR334" s="312"/>
      <c r="BS334" s="312"/>
      <c r="BT334" s="312"/>
      <c r="BU334" s="312"/>
      <c r="BV334" s="312"/>
      <c r="BW334" s="312"/>
      <c r="BX334" s="312"/>
      <c r="BY334" s="312"/>
    </row>
    <row r="335" spans="1:77" ht="15" customHeight="1" x14ac:dyDescent="0.2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574"/>
      <c r="M335" s="97"/>
      <c r="N335" s="97"/>
      <c r="O335" s="97"/>
      <c r="P335" s="97"/>
      <c r="Q335" s="97"/>
      <c r="R335" s="97"/>
      <c r="S335" s="451"/>
      <c r="T335" s="451"/>
      <c r="U335" s="451"/>
      <c r="V335" s="97"/>
      <c r="W335" s="97"/>
      <c r="AY335" s="390"/>
      <c r="AZ335" s="386"/>
      <c r="BA335" s="97"/>
      <c r="BB335" s="312"/>
      <c r="BC335" s="312"/>
      <c r="BD335" s="312"/>
      <c r="BE335" s="312"/>
      <c r="BF335" s="312"/>
      <c r="BG335" s="312"/>
      <c r="BH335" s="312"/>
      <c r="BI335" s="312"/>
      <c r="BJ335" s="312"/>
      <c r="BK335" s="312"/>
      <c r="BL335" s="312"/>
      <c r="BM335" s="312"/>
      <c r="BN335" s="312"/>
      <c r="BO335" s="312"/>
      <c r="BP335" s="312"/>
      <c r="BQ335" s="312"/>
      <c r="BR335" s="312"/>
      <c r="BS335" s="312"/>
      <c r="BT335" s="312"/>
      <c r="BU335" s="312"/>
      <c r="BV335" s="312"/>
      <c r="BW335" s="312"/>
      <c r="BX335" s="312"/>
      <c r="BY335" s="312"/>
    </row>
    <row r="336" spans="1:77" ht="15" customHeight="1" x14ac:dyDescent="0.2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574"/>
      <c r="M336" s="97"/>
      <c r="N336" s="97"/>
      <c r="O336" s="97"/>
      <c r="P336" s="97"/>
      <c r="Q336" s="97"/>
      <c r="R336" s="97"/>
      <c r="S336" s="451"/>
      <c r="T336" s="451"/>
      <c r="U336" s="451"/>
      <c r="V336" s="97"/>
      <c r="W336" s="97"/>
      <c r="AY336" s="390"/>
      <c r="AZ336" s="386"/>
      <c r="BA336" s="97"/>
      <c r="BB336" s="312"/>
      <c r="BC336" s="312"/>
      <c r="BD336" s="312"/>
      <c r="BE336" s="312"/>
      <c r="BF336" s="312"/>
      <c r="BG336" s="312"/>
      <c r="BH336" s="312"/>
      <c r="BI336" s="312"/>
      <c r="BJ336" s="312"/>
      <c r="BK336" s="312"/>
      <c r="BL336" s="312"/>
      <c r="BM336" s="312"/>
      <c r="BN336" s="312"/>
      <c r="BO336" s="312"/>
      <c r="BP336" s="312"/>
      <c r="BQ336" s="312"/>
      <c r="BR336" s="312"/>
      <c r="BS336" s="312"/>
      <c r="BT336" s="312"/>
      <c r="BU336" s="312"/>
      <c r="BV336" s="312"/>
      <c r="BW336" s="312"/>
      <c r="BX336" s="312"/>
      <c r="BY336" s="312"/>
    </row>
    <row r="337" spans="1:77" ht="15" customHeight="1" x14ac:dyDescent="0.2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574"/>
      <c r="M337" s="97"/>
      <c r="N337" s="97"/>
      <c r="O337" s="97"/>
      <c r="P337" s="97"/>
      <c r="Q337" s="97"/>
      <c r="R337" s="97"/>
      <c r="S337" s="451"/>
      <c r="T337" s="451"/>
      <c r="U337" s="451"/>
      <c r="V337" s="97"/>
      <c r="W337" s="97"/>
      <c r="AY337" s="390"/>
      <c r="AZ337" s="386"/>
      <c r="BA337" s="97"/>
      <c r="BB337" s="312"/>
      <c r="BC337" s="312"/>
      <c r="BD337" s="312"/>
      <c r="BE337" s="312"/>
      <c r="BF337" s="312"/>
      <c r="BG337" s="312"/>
      <c r="BH337" s="312"/>
      <c r="BI337" s="312"/>
      <c r="BJ337" s="312"/>
      <c r="BK337" s="312"/>
      <c r="BL337" s="312"/>
      <c r="BM337" s="312"/>
      <c r="BN337" s="312"/>
      <c r="BO337" s="312"/>
      <c r="BP337" s="312"/>
      <c r="BQ337" s="312"/>
      <c r="BR337" s="312"/>
      <c r="BS337" s="312"/>
      <c r="BT337" s="312"/>
      <c r="BU337" s="312"/>
      <c r="BV337" s="312"/>
      <c r="BW337" s="312"/>
      <c r="BX337" s="312"/>
      <c r="BY337" s="312"/>
    </row>
    <row r="338" spans="1:77" ht="15" customHeight="1" x14ac:dyDescent="0.2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574"/>
      <c r="M338" s="97"/>
      <c r="N338" s="97"/>
      <c r="O338" s="97"/>
      <c r="P338" s="97"/>
      <c r="Q338" s="97"/>
      <c r="R338" s="97"/>
      <c r="S338" s="451"/>
      <c r="T338" s="451"/>
      <c r="U338" s="451"/>
      <c r="V338" s="97"/>
      <c r="W338" s="97"/>
      <c r="AY338" s="390"/>
      <c r="AZ338" s="386"/>
      <c r="BA338" s="97"/>
      <c r="BB338" s="312"/>
      <c r="BC338" s="312"/>
      <c r="BD338" s="312"/>
      <c r="BE338" s="312"/>
      <c r="BF338" s="312"/>
      <c r="BG338" s="312"/>
      <c r="BH338" s="312"/>
      <c r="BI338" s="312"/>
      <c r="BJ338" s="312"/>
      <c r="BK338" s="312"/>
      <c r="BL338" s="312"/>
      <c r="BM338" s="312"/>
      <c r="BN338" s="312"/>
      <c r="BO338" s="312"/>
      <c r="BP338" s="312"/>
      <c r="BQ338" s="312"/>
      <c r="BR338" s="312"/>
      <c r="BS338" s="312"/>
      <c r="BT338" s="312"/>
      <c r="BU338" s="312"/>
      <c r="BV338" s="312"/>
      <c r="BW338" s="312"/>
      <c r="BX338" s="312"/>
      <c r="BY338" s="312"/>
    </row>
    <row r="339" spans="1:77" ht="15" customHeight="1" x14ac:dyDescent="0.2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574"/>
      <c r="M339" s="97"/>
      <c r="N339" s="97"/>
      <c r="O339" s="97"/>
      <c r="P339" s="97"/>
      <c r="Q339" s="97"/>
      <c r="R339" s="97"/>
      <c r="S339" s="451"/>
      <c r="T339" s="451"/>
      <c r="U339" s="451"/>
      <c r="V339" s="97"/>
      <c r="W339" s="97"/>
      <c r="AY339" s="390"/>
      <c r="AZ339" s="386"/>
      <c r="BA339" s="97"/>
      <c r="BB339" s="312"/>
      <c r="BC339" s="312"/>
      <c r="BD339" s="312"/>
      <c r="BE339" s="312"/>
      <c r="BF339" s="312"/>
      <c r="BG339" s="312"/>
      <c r="BH339" s="312"/>
      <c r="BI339" s="312"/>
      <c r="BJ339" s="312"/>
      <c r="BK339" s="312"/>
      <c r="BL339" s="312"/>
      <c r="BM339" s="312"/>
      <c r="BN339" s="312"/>
      <c r="BO339" s="312"/>
      <c r="BP339" s="312"/>
      <c r="BQ339" s="312"/>
      <c r="BR339" s="312"/>
      <c r="BS339" s="312"/>
      <c r="BT339" s="312"/>
      <c r="BU339" s="312"/>
      <c r="BV339" s="312"/>
      <c r="BW339" s="312"/>
      <c r="BX339" s="312"/>
      <c r="BY339" s="312"/>
    </row>
    <row r="340" spans="1:77" ht="15" customHeight="1" x14ac:dyDescent="0.2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574"/>
      <c r="M340" s="97"/>
      <c r="N340" s="97"/>
      <c r="O340" s="97"/>
      <c r="P340" s="97"/>
      <c r="Q340" s="97"/>
      <c r="R340" s="97"/>
      <c r="S340" s="451"/>
      <c r="T340" s="451"/>
      <c r="U340" s="451"/>
      <c r="V340" s="97"/>
      <c r="W340" s="97"/>
      <c r="AY340" s="390"/>
      <c r="AZ340" s="386"/>
      <c r="BA340" s="97"/>
      <c r="BB340" s="312"/>
      <c r="BC340" s="312"/>
      <c r="BD340" s="312"/>
      <c r="BE340" s="312"/>
      <c r="BF340" s="312"/>
      <c r="BG340" s="312"/>
      <c r="BH340" s="312"/>
      <c r="BI340" s="312"/>
      <c r="BJ340" s="312"/>
      <c r="BK340" s="312"/>
      <c r="BL340" s="312"/>
      <c r="BM340" s="312"/>
      <c r="BN340" s="312"/>
      <c r="BO340" s="312"/>
      <c r="BP340" s="312"/>
      <c r="BQ340" s="312"/>
      <c r="BR340" s="312"/>
      <c r="BS340" s="312"/>
      <c r="BT340" s="312"/>
      <c r="BU340" s="312"/>
      <c r="BV340" s="312"/>
      <c r="BW340" s="312"/>
      <c r="BX340" s="312"/>
      <c r="BY340" s="312"/>
    </row>
    <row r="341" spans="1:77" ht="15" customHeight="1" x14ac:dyDescent="0.2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574"/>
      <c r="M341" s="97"/>
      <c r="N341" s="97"/>
      <c r="O341" s="97"/>
      <c r="P341" s="97"/>
      <c r="Q341" s="97"/>
      <c r="R341" s="97"/>
      <c r="S341" s="451"/>
      <c r="T341" s="451"/>
      <c r="U341" s="451"/>
      <c r="V341" s="97"/>
      <c r="W341" s="97"/>
      <c r="AY341" s="390"/>
      <c r="AZ341" s="386"/>
      <c r="BA341" s="97"/>
      <c r="BB341" s="312"/>
      <c r="BC341" s="312"/>
      <c r="BD341" s="312"/>
      <c r="BE341" s="312"/>
      <c r="BF341" s="312"/>
      <c r="BG341" s="312"/>
      <c r="BH341" s="312"/>
      <c r="BI341" s="312"/>
      <c r="BJ341" s="312"/>
      <c r="BK341" s="312"/>
      <c r="BL341" s="312"/>
      <c r="BM341" s="312"/>
      <c r="BN341" s="312"/>
      <c r="BO341" s="312"/>
      <c r="BP341" s="312"/>
      <c r="BQ341" s="312"/>
      <c r="BR341" s="312"/>
      <c r="BS341" s="312"/>
      <c r="BT341" s="312"/>
      <c r="BU341" s="312"/>
      <c r="BV341" s="312"/>
      <c r="BW341" s="312"/>
      <c r="BX341" s="312"/>
      <c r="BY341" s="312"/>
    </row>
    <row r="342" spans="1:77" ht="15" customHeight="1" x14ac:dyDescent="0.2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574"/>
      <c r="M342" s="97"/>
      <c r="N342" s="97"/>
      <c r="O342" s="97"/>
      <c r="P342" s="97"/>
      <c r="Q342" s="97"/>
      <c r="R342" s="97"/>
      <c r="S342" s="451"/>
      <c r="T342" s="451"/>
      <c r="U342" s="451"/>
      <c r="V342" s="97"/>
      <c r="W342" s="97"/>
      <c r="AY342" s="390"/>
      <c r="AZ342" s="386"/>
      <c r="BA342" s="97"/>
      <c r="BB342" s="312"/>
      <c r="BC342" s="312"/>
      <c r="BD342" s="312"/>
      <c r="BE342" s="312"/>
      <c r="BF342" s="312"/>
      <c r="BG342" s="312"/>
      <c r="BH342" s="312"/>
      <c r="BI342" s="312"/>
      <c r="BJ342" s="312"/>
      <c r="BK342" s="312"/>
      <c r="BL342" s="312"/>
      <c r="BM342" s="312"/>
      <c r="BN342" s="312"/>
      <c r="BO342" s="312"/>
      <c r="BP342" s="312"/>
      <c r="BQ342" s="312"/>
      <c r="BR342" s="312"/>
      <c r="BS342" s="312"/>
      <c r="BT342" s="312"/>
      <c r="BU342" s="312"/>
      <c r="BV342" s="312"/>
      <c r="BW342" s="312"/>
      <c r="BX342" s="312"/>
      <c r="BY342" s="312"/>
    </row>
    <row r="343" spans="1:77" ht="15" customHeight="1" x14ac:dyDescent="0.2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574"/>
      <c r="M343" s="97"/>
      <c r="N343" s="97"/>
      <c r="O343" s="97"/>
      <c r="P343" s="97"/>
      <c r="Q343" s="97"/>
      <c r="R343" s="97"/>
      <c r="S343" s="451"/>
      <c r="T343" s="451"/>
      <c r="U343" s="451"/>
      <c r="V343" s="97"/>
      <c r="W343" s="97"/>
      <c r="AY343" s="390"/>
      <c r="AZ343" s="386"/>
      <c r="BA343" s="97"/>
      <c r="BB343" s="312"/>
      <c r="BC343" s="312"/>
      <c r="BD343" s="312"/>
      <c r="BE343" s="312"/>
      <c r="BF343" s="312"/>
      <c r="BG343" s="312"/>
      <c r="BH343" s="312"/>
      <c r="BI343" s="312"/>
      <c r="BJ343" s="312"/>
      <c r="BK343" s="312"/>
      <c r="BL343" s="312"/>
      <c r="BM343" s="312"/>
      <c r="BN343" s="312"/>
      <c r="BO343" s="312"/>
      <c r="BP343" s="312"/>
      <c r="BQ343" s="312"/>
      <c r="BR343" s="312"/>
      <c r="BS343" s="312"/>
      <c r="BT343" s="312"/>
      <c r="BU343" s="312"/>
      <c r="BV343" s="312"/>
      <c r="BW343" s="312"/>
      <c r="BX343" s="312"/>
      <c r="BY343" s="312"/>
    </row>
    <row r="344" spans="1:77" ht="15" customHeight="1" x14ac:dyDescent="0.2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574"/>
      <c r="M344" s="97"/>
      <c r="N344" s="97"/>
      <c r="O344" s="97"/>
      <c r="P344" s="97"/>
      <c r="Q344" s="97"/>
      <c r="R344" s="97"/>
      <c r="S344" s="451"/>
      <c r="T344" s="451"/>
      <c r="U344" s="451"/>
      <c r="V344" s="97"/>
      <c r="W344" s="97"/>
      <c r="AY344" s="390"/>
      <c r="AZ344" s="386"/>
      <c r="BA344" s="97"/>
      <c r="BB344" s="312"/>
      <c r="BC344" s="312"/>
      <c r="BD344" s="312"/>
      <c r="BE344" s="312"/>
      <c r="BF344" s="312"/>
      <c r="BG344" s="312"/>
      <c r="BH344" s="312"/>
      <c r="BI344" s="312"/>
      <c r="BJ344" s="312"/>
      <c r="BK344" s="312"/>
      <c r="BL344" s="312"/>
      <c r="BM344" s="312"/>
      <c r="BN344" s="312"/>
      <c r="BO344" s="312"/>
      <c r="BP344" s="312"/>
      <c r="BQ344" s="312"/>
      <c r="BR344" s="312"/>
      <c r="BS344" s="312"/>
      <c r="BT344" s="312"/>
      <c r="BU344" s="312"/>
      <c r="BV344" s="312"/>
      <c r="BW344" s="312"/>
      <c r="BX344" s="312"/>
      <c r="BY344" s="312"/>
    </row>
    <row r="345" spans="1:77" ht="15" customHeight="1" x14ac:dyDescent="0.2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574"/>
      <c r="M345" s="97"/>
      <c r="N345" s="97"/>
      <c r="O345" s="97"/>
      <c r="P345" s="97"/>
      <c r="Q345" s="97"/>
      <c r="R345" s="97"/>
      <c r="S345" s="451"/>
      <c r="T345" s="451"/>
      <c r="U345" s="451"/>
      <c r="V345" s="97"/>
      <c r="W345" s="97"/>
      <c r="AY345" s="390"/>
      <c r="AZ345" s="386"/>
      <c r="BA345" s="97"/>
      <c r="BB345" s="312"/>
      <c r="BC345" s="312"/>
      <c r="BD345" s="312"/>
      <c r="BE345" s="312"/>
      <c r="BF345" s="312"/>
      <c r="BG345" s="312"/>
      <c r="BH345" s="312"/>
      <c r="BI345" s="312"/>
      <c r="BJ345" s="312"/>
      <c r="BK345" s="312"/>
      <c r="BL345" s="312"/>
      <c r="BM345" s="312"/>
      <c r="BN345" s="312"/>
      <c r="BO345" s="312"/>
      <c r="BP345" s="312"/>
      <c r="BQ345" s="312"/>
      <c r="BR345" s="312"/>
      <c r="BS345" s="312"/>
      <c r="BT345" s="312"/>
      <c r="BU345" s="312"/>
      <c r="BV345" s="312"/>
      <c r="BW345" s="312"/>
      <c r="BX345" s="312"/>
      <c r="BY345" s="312"/>
    </row>
    <row r="346" spans="1:77" ht="15" customHeight="1" x14ac:dyDescent="0.2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574"/>
      <c r="M346" s="97"/>
      <c r="N346" s="97"/>
      <c r="O346" s="97"/>
      <c r="P346" s="97"/>
      <c r="Q346" s="97"/>
      <c r="R346" s="97"/>
      <c r="S346" s="451"/>
      <c r="T346" s="451"/>
      <c r="U346" s="451"/>
      <c r="V346" s="97"/>
      <c r="W346" s="97"/>
      <c r="AY346" s="390"/>
      <c r="AZ346" s="386"/>
      <c r="BA346" s="97"/>
      <c r="BB346" s="312"/>
      <c r="BC346" s="312"/>
      <c r="BD346" s="312"/>
      <c r="BE346" s="312"/>
      <c r="BF346" s="312"/>
      <c r="BG346" s="312"/>
      <c r="BH346" s="312"/>
      <c r="BI346" s="312"/>
      <c r="BJ346" s="312"/>
      <c r="BK346" s="312"/>
      <c r="BL346" s="312"/>
      <c r="BM346" s="312"/>
      <c r="BN346" s="312"/>
      <c r="BO346" s="312"/>
      <c r="BP346" s="312"/>
      <c r="BQ346" s="312"/>
      <c r="BR346" s="312"/>
      <c r="BS346" s="312"/>
      <c r="BT346" s="312"/>
      <c r="BU346" s="312"/>
      <c r="BV346" s="312"/>
      <c r="BW346" s="312"/>
      <c r="BX346" s="312"/>
      <c r="BY346" s="312"/>
    </row>
    <row r="347" spans="1:77" ht="15" customHeight="1" x14ac:dyDescent="0.2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574"/>
      <c r="M347" s="97"/>
      <c r="N347" s="97"/>
      <c r="O347" s="97"/>
      <c r="P347" s="97"/>
      <c r="Q347" s="97"/>
      <c r="R347" s="97"/>
      <c r="S347" s="451"/>
      <c r="T347" s="451"/>
      <c r="U347" s="451"/>
      <c r="V347" s="97"/>
      <c r="W347" s="97"/>
      <c r="AY347" s="390"/>
      <c r="AZ347" s="386"/>
      <c r="BA347" s="97"/>
      <c r="BB347" s="312"/>
      <c r="BC347" s="312"/>
      <c r="BD347" s="312"/>
      <c r="BE347" s="312"/>
      <c r="BF347" s="312"/>
      <c r="BG347" s="312"/>
      <c r="BH347" s="312"/>
      <c r="BI347" s="312"/>
      <c r="BJ347" s="312"/>
      <c r="BK347" s="312"/>
      <c r="BL347" s="312"/>
      <c r="BM347" s="312"/>
      <c r="BN347" s="312"/>
      <c r="BO347" s="312"/>
      <c r="BP347" s="312"/>
      <c r="BQ347" s="312"/>
      <c r="BR347" s="312"/>
      <c r="BS347" s="312"/>
      <c r="BT347" s="312"/>
      <c r="BU347" s="312"/>
      <c r="BV347" s="312"/>
      <c r="BW347" s="312"/>
      <c r="BX347" s="312"/>
      <c r="BY347" s="312"/>
    </row>
    <row r="348" spans="1:77" ht="15" customHeight="1" x14ac:dyDescent="0.2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574"/>
      <c r="M348" s="97"/>
      <c r="N348" s="97"/>
      <c r="O348" s="97"/>
      <c r="P348" s="97"/>
      <c r="Q348" s="97"/>
      <c r="R348" s="97"/>
      <c r="S348" s="451"/>
      <c r="T348" s="451"/>
      <c r="U348" s="451"/>
      <c r="V348" s="97"/>
      <c r="W348" s="97"/>
      <c r="AY348" s="390"/>
      <c r="AZ348" s="386"/>
      <c r="BA348" s="97"/>
      <c r="BB348" s="312"/>
      <c r="BC348" s="312"/>
      <c r="BD348" s="312"/>
      <c r="BE348" s="312"/>
      <c r="BF348" s="312"/>
      <c r="BG348" s="312"/>
      <c r="BH348" s="312"/>
      <c r="BI348" s="312"/>
      <c r="BJ348" s="312"/>
      <c r="BK348" s="312"/>
      <c r="BL348" s="312"/>
      <c r="BM348" s="312"/>
      <c r="BN348" s="312"/>
      <c r="BO348" s="312"/>
      <c r="BP348" s="312"/>
      <c r="BQ348" s="312"/>
      <c r="BR348" s="312"/>
      <c r="BS348" s="312"/>
      <c r="BT348" s="312"/>
      <c r="BU348" s="312"/>
      <c r="BV348" s="312"/>
      <c r="BW348" s="312"/>
      <c r="BX348" s="312"/>
      <c r="BY348" s="312"/>
    </row>
    <row r="349" spans="1:77" ht="15" customHeight="1" x14ac:dyDescent="0.2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574"/>
      <c r="M349" s="97"/>
      <c r="N349" s="97"/>
      <c r="O349" s="97"/>
      <c r="P349" s="97"/>
      <c r="Q349" s="97"/>
      <c r="R349" s="97"/>
      <c r="S349" s="451"/>
      <c r="T349" s="451"/>
      <c r="U349" s="451"/>
      <c r="V349" s="97"/>
      <c r="W349" s="97"/>
      <c r="AY349" s="390"/>
      <c r="AZ349" s="386"/>
      <c r="BA349" s="97"/>
      <c r="BB349" s="312"/>
      <c r="BC349" s="312"/>
      <c r="BD349" s="312"/>
      <c r="BE349" s="312"/>
      <c r="BF349" s="312"/>
      <c r="BG349" s="312"/>
      <c r="BH349" s="312"/>
      <c r="BI349" s="312"/>
      <c r="BJ349" s="312"/>
      <c r="BK349" s="312"/>
      <c r="BL349" s="312"/>
      <c r="BM349" s="312"/>
      <c r="BN349" s="312"/>
      <c r="BO349" s="312"/>
      <c r="BP349" s="312"/>
      <c r="BQ349" s="312"/>
      <c r="BR349" s="312"/>
      <c r="BS349" s="312"/>
      <c r="BT349" s="312"/>
      <c r="BU349" s="312"/>
      <c r="BV349" s="312"/>
      <c r="BW349" s="312"/>
      <c r="BX349" s="312"/>
      <c r="BY349" s="312"/>
    </row>
    <row r="350" spans="1:77" ht="15" customHeight="1" x14ac:dyDescent="0.2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574"/>
      <c r="M350" s="97"/>
      <c r="N350" s="97"/>
      <c r="O350" s="97"/>
      <c r="P350" s="97"/>
      <c r="Q350" s="97"/>
      <c r="R350" s="97"/>
      <c r="S350" s="451"/>
      <c r="T350" s="451"/>
      <c r="U350" s="451"/>
      <c r="V350" s="97"/>
      <c r="W350" s="97"/>
      <c r="AY350" s="390"/>
      <c r="AZ350" s="386"/>
      <c r="BA350" s="97"/>
      <c r="BB350" s="312"/>
      <c r="BC350" s="312"/>
      <c r="BD350" s="312"/>
      <c r="BE350" s="312"/>
      <c r="BF350" s="312"/>
      <c r="BG350" s="312"/>
      <c r="BH350" s="312"/>
      <c r="BI350" s="312"/>
      <c r="BJ350" s="312"/>
      <c r="BK350" s="312"/>
      <c r="BL350" s="312"/>
      <c r="BM350" s="312"/>
      <c r="BN350" s="312"/>
      <c r="BO350" s="312"/>
      <c r="BP350" s="312"/>
      <c r="BQ350" s="312"/>
      <c r="BR350" s="312"/>
      <c r="BS350" s="312"/>
      <c r="BT350" s="312"/>
      <c r="BU350" s="312"/>
      <c r="BV350" s="312"/>
      <c r="BW350" s="312"/>
      <c r="BX350" s="312"/>
      <c r="BY350" s="312"/>
    </row>
    <row r="351" spans="1:77" ht="15" customHeight="1" x14ac:dyDescent="0.2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574"/>
      <c r="M351" s="97"/>
      <c r="N351" s="97"/>
      <c r="O351" s="97"/>
      <c r="P351" s="97"/>
      <c r="Q351" s="97"/>
      <c r="R351" s="97"/>
      <c r="S351" s="451"/>
      <c r="T351" s="451"/>
      <c r="U351" s="451"/>
      <c r="V351" s="97"/>
      <c r="W351" s="97"/>
      <c r="AY351" s="390"/>
      <c r="AZ351" s="386"/>
      <c r="BA351" s="97"/>
      <c r="BB351" s="312"/>
      <c r="BC351" s="312"/>
      <c r="BD351" s="312"/>
      <c r="BE351" s="312"/>
      <c r="BF351" s="312"/>
      <c r="BG351" s="312"/>
      <c r="BH351" s="312"/>
      <c r="BI351" s="312"/>
      <c r="BJ351" s="312"/>
      <c r="BK351" s="312"/>
      <c r="BL351" s="312"/>
      <c r="BM351" s="312"/>
      <c r="BN351" s="312"/>
      <c r="BO351" s="312"/>
      <c r="BP351" s="312"/>
      <c r="BQ351" s="312"/>
      <c r="BR351" s="312"/>
      <c r="BS351" s="312"/>
      <c r="BT351" s="312"/>
      <c r="BU351" s="312"/>
      <c r="BV351" s="312"/>
      <c r="BW351" s="312"/>
      <c r="BX351" s="312"/>
      <c r="BY351" s="312"/>
    </row>
    <row r="352" spans="1:77" ht="15" customHeight="1" x14ac:dyDescent="0.2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574"/>
      <c r="M352" s="97"/>
      <c r="N352" s="97"/>
      <c r="O352" s="97"/>
      <c r="P352" s="97"/>
      <c r="Q352" s="97"/>
      <c r="R352" s="97"/>
      <c r="S352" s="451"/>
      <c r="T352" s="451"/>
      <c r="U352" s="451"/>
      <c r="V352" s="97"/>
      <c r="W352" s="97"/>
      <c r="AY352" s="390"/>
      <c r="AZ352" s="386"/>
      <c r="BA352" s="97"/>
      <c r="BB352" s="312"/>
      <c r="BC352" s="312"/>
      <c r="BD352" s="312"/>
      <c r="BE352" s="312"/>
      <c r="BF352" s="312"/>
      <c r="BG352" s="312"/>
      <c r="BH352" s="312"/>
      <c r="BI352" s="312"/>
      <c r="BJ352" s="312"/>
      <c r="BK352" s="312"/>
      <c r="BL352" s="312"/>
      <c r="BM352" s="312"/>
      <c r="BN352" s="312"/>
      <c r="BO352" s="312"/>
      <c r="BP352" s="312"/>
      <c r="BQ352" s="312"/>
      <c r="BR352" s="312"/>
      <c r="BS352" s="312"/>
      <c r="BT352" s="312"/>
      <c r="BU352" s="312"/>
      <c r="BV352" s="312"/>
      <c r="BW352" s="312"/>
      <c r="BX352" s="312"/>
      <c r="BY352" s="312"/>
    </row>
    <row r="353" spans="1:77" ht="15" customHeight="1" x14ac:dyDescent="0.2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574"/>
      <c r="M353" s="97"/>
      <c r="N353" s="97"/>
      <c r="O353" s="97"/>
      <c r="P353" s="97"/>
      <c r="Q353" s="97"/>
      <c r="R353" s="97"/>
      <c r="S353" s="451"/>
      <c r="T353" s="451"/>
      <c r="U353" s="451"/>
      <c r="V353" s="97"/>
      <c r="W353" s="97"/>
      <c r="AY353" s="390"/>
      <c r="AZ353" s="386"/>
      <c r="BA353" s="97"/>
      <c r="BB353" s="312"/>
      <c r="BC353" s="312"/>
      <c r="BD353" s="312"/>
      <c r="BE353" s="312"/>
      <c r="BF353" s="312"/>
      <c r="BG353" s="312"/>
      <c r="BH353" s="312"/>
      <c r="BI353" s="312"/>
      <c r="BJ353" s="312"/>
      <c r="BK353" s="312"/>
      <c r="BL353" s="312"/>
      <c r="BM353" s="312"/>
      <c r="BN353" s="312"/>
      <c r="BO353" s="312"/>
      <c r="BP353" s="312"/>
      <c r="BQ353" s="312"/>
      <c r="BR353" s="312"/>
      <c r="BS353" s="312"/>
      <c r="BT353" s="312"/>
      <c r="BU353" s="312"/>
      <c r="BV353" s="312"/>
      <c r="BW353" s="312"/>
      <c r="BX353" s="312"/>
      <c r="BY353" s="312"/>
    </row>
    <row r="354" spans="1:77" ht="15" customHeight="1" x14ac:dyDescent="0.2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574"/>
      <c r="M354" s="97"/>
      <c r="N354" s="97"/>
      <c r="O354" s="97"/>
      <c r="P354" s="97"/>
      <c r="Q354" s="97"/>
      <c r="R354" s="97"/>
      <c r="S354" s="451"/>
      <c r="T354" s="451"/>
      <c r="U354" s="451"/>
      <c r="V354" s="97"/>
      <c r="W354" s="97"/>
      <c r="AY354" s="390"/>
      <c r="AZ354" s="386"/>
      <c r="BA354" s="97"/>
      <c r="BB354" s="312"/>
      <c r="BC354" s="312"/>
      <c r="BD354" s="312"/>
      <c r="BE354" s="312"/>
      <c r="BF354" s="312"/>
      <c r="BG354" s="312"/>
      <c r="BH354" s="312"/>
      <c r="BI354" s="312"/>
      <c r="BJ354" s="312"/>
      <c r="BK354" s="312"/>
      <c r="BL354" s="312"/>
      <c r="BM354" s="312"/>
      <c r="BN354" s="312"/>
      <c r="BO354" s="312"/>
      <c r="BP354" s="312"/>
      <c r="BQ354" s="312"/>
      <c r="BR354" s="312"/>
      <c r="BS354" s="312"/>
      <c r="BT354" s="312"/>
      <c r="BU354" s="312"/>
      <c r="BV354" s="312"/>
      <c r="BW354" s="312"/>
      <c r="BX354" s="312"/>
      <c r="BY354" s="312"/>
    </row>
    <row r="355" spans="1:77" ht="15" customHeight="1" x14ac:dyDescent="0.2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574"/>
      <c r="M355" s="97"/>
      <c r="N355" s="97"/>
      <c r="O355" s="97"/>
      <c r="P355" s="97"/>
      <c r="Q355" s="97"/>
      <c r="R355" s="97"/>
      <c r="S355" s="451"/>
      <c r="T355" s="451"/>
      <c r="U355" s="451"/>
      <c r="V355" s="97"/>
      <c r="W355" s="97"/>
      <c r="AY355" s="390"/>
      <c r="AZ355" s="386"/>
      <c r="BA355" s="97"/>
      <c r="BB355" s="312"/>
      <c r="BC355" s="312"/>
      <c r="BD355" s="312"/>
      <c r="BE355" s="312"/>
      <c r="BF355" s="312"/>
      <c r="BG355" s="312"/>
      <c r="BH355" s="312"/>
      <c r="BI355" s="312"/>
      <c r="BJ355" s="312"/>
      <c r="BK355" s="312"/>
      <c r="BL355" s="312"/>
      <c r="BM355" s="312"/>
      <c r="BN355" s="312"/>
      <c r="BO355" s="312"/>
      <c r="BP355" s="312"/>
      <c r="BQ355" s="312"/>
      <c r="BR355" s="312"/>
      <c r="BS355" s="312"/>
      <c r="BT355" s="312"/>
      <c r="BU355" s="312"/>
      <c r="BV355" s="312"/>
      <c r="BW355" s="312"/>
      <c r="BX355" s="312"/>
      <c r="BY355" s="312"/>
    </row>
    <row r="356" spans="1:77" ht="15" customHeight="1" x14ac:dyDescent="0.2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574"/>
      <c r="M356" s="97"/>
      <c r="N356" s="97"/>
      <c r="O356" s="97"/>
      <c r="P356" s="97"/>
      <c r="Q356" s="97"/>
      <c r="R356" s="97"/>
      <c r="S356" s="451"/>
      <c r="T356" s="451"/>
      <c r="U356" s="451"/>
      <c r="V356" s="97"/>
      <c r="W356" s="97"/>
      <c r="AY356" s="390"/>
      <c r="AZ356" s="386"/>
      <c r="BA356" s="97"/>
      <c r="BB356" s="312"/>
      <c r="BC356" s="312"/>
      <c r="BD356" s="312"/>
      <c r="BE356" s="312"/>
      <c r="BF356" s="312"/>
      <c r="BG356" s="312"/>
      <c r="BH356" s="312"/>
      <c r="BI356" s="312"/>
      <c r="BJ356" s="312"/>
      <c r="BK356" s="312"/>
      <c r="BL356" s="312"/>
      <c r="BM356" s="312"/>
      <c r="BN356" s="312"/>
      <c r="BO356" s="312"/>
      <c r="BP356" s="312"/>
      <c r="BQ356" s="312"/>
      <c r="BR356" s="312"/>
      <c r="BS356" s="312"/>
      <c r="BT356" s="312"/>
      <c r="BU356" s="312"/>
      <c r="BV356" s="312"/>
      <c r="BW356" s="312"/>
      <c r="BX356" s="312"/>
      <c r="BY356" s="312"/>
    </row>
    <row r="357" spans="1:77" ht="15" customHeight="1" x14ac:dyDescent="0.2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574"/>
      <c r="M357" s="97"/>
      <c r="N357" s="97"/>
      <c r="O357" s="97"/>
      <c r="P357" s="97"/>
      <c r="Q357" s="97"/>
      <c r="R357" s="97"/>
      <c r="S357" s="451"/>
      <c r="T357" s="451"/>
      <c r="U357" s="451"/>
      <c r="V357" s="97"/>
      <c r="W357" s="97"/>
      <c r="AY357" s="390"/>
      <c r="AZ357" s="386"/>
      <c r="BA357" s="97"/>
      <c r="BB357" s="312"/>
      <c r="BC357" s="312"/>
      <c r="BD357" s="312"/>
      <c r="BE357" s="312"/>
      <c r="BF357" s="312"/>
      <c r="BG357" s="312"/>
      <c r="BH357" s="312"/>
      <c r="BI357" s="312"/>
      <c r="BJ357" s="312"/>
      <c r="BK357" s="312"/>
      <c r="BL357" s="312"/>
      <c r="BM357" s="312"/>
      <c r="BN357" s="312"/>
      <c r="BO357" s="312"/>
      <c r="BP357" s="312"/>
      <c r="BQ357" s="312"/>
      <c r="BR357" s="312"/>
      <c r="BS357" s="312"/>
      <c r="BT357" s="312"/>
      <c r="BU357" s="312"/>
      <c r="BV357" s="312"/>
      <c r="BW357" s="312"/>
      <c r="BX357" s="312"/>
      <c r="BY357" s="312"/>
    </row>
    <row r="358" spans="1:77" ht="15" customHeight="1" x14ac:dyDescent="0.2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574"/>
      <c r="M358" s="97"/>
      <c r="N358" s="97"/>
      <c r="O358" s="97"/>
      <c r="P358" s="97"/>
      <c r="Q358" s="97"/>
      <c r="R358" s="97"/>
      <c r="S358" s="451"/>
      <c r="T358" s="451"/>
      <c r="U358" s="451"/>
      <c r="V358" s="97"/>
      <c r="W358" s="97"/>
      <c r="AY358" s="390"/>
      <c r="AZ358" s="386"/>
      <c r="BA358" s="97"/>
      <c r="BB358" s="312"/>
      <c r="BC358" s="312"/>
      <c r="BD358" s="312"/>
      <c r="BE358" s="312"/>
      <c r="BF358" s="312"/>
      <c r="BG358" s="312"/>
      <c r="BH358" s="312"/>
      <c r="BI358" s="312"/>
      <c r="BJ358" s="312"/>
      <c r="BK358" s="312"/>
      <c r="BL358" s="312"/>
      <c r="BM358" s="312"/>
      <c r="BN358" s="312"/>
      <c r="BO358" s="312"/>
      <c r="BP358" s="312"/>
      <c r="BQ358" s="312"/>
      <c r="BR358" s="312"/>
      <c r="BS358" s="312"/>
      <c r="BT358" s="312"/>
      <c r="BU358" s="312"/>
      <c r="BV358" s="312"/>
      <c r="BW358" s="312"/>
      <c r="BX358" s="312"/>
      <c r="BY358" s="312"/>
    </row>
    <row r="359" spans="1:77" ht="15" customHeight="1" x14ac:dyDescent="0.2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574"/>
      <c r="M359" s="97"/>
      <c r="N359" s="97"/>
      <c r="O359" s="97"/>
      <c r="P359" s="97"/>
      <c r="Q359" s="97"/>
      <c r="R359" s="97"/>
      <c r="S359" s="451"/>
      <c r="T359" s="451"/>
      <c r="U359" s="451"/>
      <c r="V359" s="97"/>
      <c r="W359" s="97"/>
      <c r="AY359" s="390"/>
      <c r="AZ359" s="386"/>
      <c r="BA359" s="97"/>
      <c r="BB359" s="312"/>
      <c r="BC359" s="312"/>
      <c r="BD359" s="312"/>
      <c r="BE359" s="312"/>
      <c r="BF359" s="312"/>
      <c r="BG359" s="312"/>
      <c r="BH359" s="312"/>
      <c r="BI359" s="312"/>
      <c r="BJ359" s="312"/>
      <c r="BK359" s="312"/>
      <c r="BL359" s="312"/>
      <c r="BM359" s="312"/>
      <c r="BN359" s="312"/>
      <c r="BO359" s="312"/>
      <c r="BP359" s="312"/>
      <c r="BQ359" s="312"/>
      <c r="BR359" s="312"/>
      <c r="BS359" s="312"/>
      <c r="BT359" s="312"/>
      <c r="BU359" s="312"/>
      <c r="BV359" s="312"/>
      <c r="BW359" s="312"/>
      <c r="BX359" s="312"/>
      <c r="BY359" s="312"/>
    </row>
    <row r="360" spans="1:77" ht="15" customHeight="1" x14ac:dyDescent="0.2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574"/>
      <c r="M360" s="97"/>
      <c r="N360" s="97"/>
      <c r="O360" s="97"/>
      <c r="P360" s="97"/>
      <c r="Q360" s="97"/>
      <c r="R360" s="97"/>
      <c r="S360" s="451"/>
      <c r="T360" s="451"/>
      <c r="U360" s="451"/>
      <c r="V360" s="97"/>
      <c r="W360" s="97"/>
      <c r="AY360" s="390"/>
      <c r="AZ360" s="386"/>
      <c r="BA360" s="97"/>
      <c r="BB360" s="312"/>
      <c r="BC360" s="312"/>
      <c r="BD360" s="312"/>
      <c r="BE360" s="312"/>
      <c r="BF360" s="312"/>
      <c r="BG360" s="312"/>
      <c r="BH360" s="312"/>
      <c r="BI360" s="312"/>
      <c r="BJ360" s="312"/>
      <c r="BK360" s="312"/>
      <c r="BL360" s="312"/>
      <c r="BM360" s="312"/>
      <c r="BN360" s="312"/>
      <c r="BO360" s="312"/>
      <c r="BP360" s="312"/>
      <c r="BQ360" s="312"/>
      <c r="BR360" s="312"/>
      <c r="BS360" s="312"/>
      <c r="BT360" s="312"/>
      <c r="BU360" s="312"/>
      <c r="BV360" s="312"/>
      <c r="BW360" s="312"/>
      <c r="BX360" s="312"/>
      <c r="BY360" s="312"/>
    </row>
    <row r="361" spans="1:77" ht="15" customHeight="1" x14ac:dyDescent="0.2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574"/>
      <c r="M361" s="97"/>
      <c r="N361" s="97"/>
      <c r="O361" s="97"/>
      <c r="P361" s="97"/>
      <c r="Q361" s="97"/>
      <c r="R361" s="97"/>
      <c r="S361" s="451"/>
      <c r="T361" s="451"/>
      <c r="U361" s="451"/>
      <c r="V361" s="97"/>
      <c r="W361" s="97"/>
      <c r="AY361" s="390"/>
      <c r="AZ361" s="386"/>
      <c r="BA361" s="97"/>
      <c r="BB361" s="312"/>
      <c r="BC361" s="312"/>
      <c r="BD361" s="312"/>
      <c r="BE361" s="312"/>
      <c r="BF361" s="312"/>
      <c r="BG361" s="312"/>
      <c r="BH361" s="312"/>
      <c r="BI361" s="312"/>
      <c r="BJ361" s="312"/>
      <c r="BK361" s="312"/>
      <c r="BL361" s="312"/>
      <c r="BM361" s="312"/>
      <c r="BN361" s="312"/>
      <c r="BO361" s="312"/>
      <c r="BP361" s="312"/>
      <c r="BQ361" s="312"/>
      <c r="BR361" s="312"/>
      <c r="BS361" s="312"/>
      <c r="BT361" s="312"/>
      <c r="BU361" s="312"/>
      <c r="BV361" s="312"/>
      <c r="BW361" s="312"/>
      <c r="BX361" s="312"/>
      <c r="BY361" s="312"/>
    </row>
    <row r="362" spans="1:77" ht="15" customHeight="1" x14ac:dyDescent="0.2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574"/>
      <c r="M362" s="97"/>
      <c r="N362" s="97"/>
      <c r="O362" s="97"/>
      <c r="P362" s="97"/>
      <c r="Q362" s="97"/>
      <c r="R362" s="97"/>
      <c r="S362" s="451"/>
      <c r="T362" s="451"/>
      <c r="U362" s="451"/>
      <c r="V362" s="97"/>
      <c r="W362" s="97"/>
      <c r="AY362" s="390"/>
      <c r="AZ362" s="386"/>
      <c r="BA362" s="97"/>
      <c r="BB362" s="312"/>
      <c r="BC362" s="312"/>
      <c r="BD362" s="312"/>
      <c r="BE362" s="312"/>
      <c r="BF362" s="312"/>
      <c r="BG362" s="312"/>
      <c r="BH362" s="312"/>
      <c r="BI362" s="312"/>
      <c r="BJ362" s="312"/>
      <c r="BK362" s="312"/>
      <c r="BL362" s="312"/>
      <c r="BM362" s="312"/>
      <c r="BN362" s="312"/>
      <c r="BO362" s="312"/>
      <c r="BP362" s="312"/>
      <c r="BQ362" s="312"/>
      <c r="BR362" s="312"/>
      <c r="BS362" s="312"/>
      <c r="BT362" s="312"/>
      <c r="BU362" s="312"/>
      <c r="BV362" s="312"/>
      <c r="BW362" s="312"/>
      <c r="BX362" s="312"/>
      <c r="BY362" s="312"/>
    </row>
    <row r="363" spans="1:77" ht="15" customHeight="1" x14ac:dyDescent="0.2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574"/>
      <c r="M363" s="97"/>
      <c r="N363" s="97"/>
      <c r="O363" s="97"/>
      <c r="P363" s="97"/>
      <c r="Q363" s="97"/>
      <c r="R363" s="97"/>
      <c r="S363" s="451"/>
      <c r="T363" s="451"/>
      <c r="U363" s="451"/>
      <c r="V363" s="97"/>
      <c r="W363" s="97"/>
      <c r="AY363" s="390"/>
      <c r="AZ363" s="386"/>
      <c r="BA363" s="97"/>
      <c r="BB363" s="312"/>
      <c r="BC363" s="312"/>
      <c r="BD363" s="312"/>
      <c r="BE363" s="312"/>
      <c r="BF363" s="312"/>
      <c r="BG363" s="312"/>
      <c r="BH363" s="312"/>
      <c r="BI363" s="312"/>
      <c r="BJ363" s="312"/>
      <c r="BK363" s="312"/>
      <c r="BL363" s="312"/>
      <c r="BM363" s="312"/>
      <c r="BN363" s="312"/>
      <c r="BO363" s="312"/>
      <c r="BP363" s="312"/>
      <c r="BQ363" s="312"/>
      <c r="BR363" s="312"/>
      <c r="BS363" s="312"/>
      <c r="BT363" s="312"/>
      <c r="BU363" s="312"/>
      <c r="BV363" s="312"/>
      <c r="BW363" s="312"/>
      <c r="BX363" s="312"/>
      <c r="BY363" s="312"/>
    </row>
    <row r="364" spans="1:77" ht="15" customHeight="1" x14ac:dyDescent="0.2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574"/>
      <c r="M364" s="97"/>
      <c r="N364" s="97"/>
      <c r="O364" s="97"/>
      <c r="P364" s="97"/>
      <c r="Q364" s="97"/>
      <c r="R364" s="97"/>
      <c r="S364" s="451"/>
      <c r="T364" s="451"/>
      <c r="U364" s="451"/>
      <c r="V364" s="97"/>
      <c r="W364" s="97"/>
      <c r="AY364" s="390"/>
      <c r="AZ364" s="386"/>
      <c r="BA364" s="97"/>
      <c r="BB364" s="312"/>
      <c r="BC364" s="312"/>
      <c r="BD364" s="312"/>
      <c r="BE364" s="312"/>
      <c r="BF364" s="312"/>
      <c r="BG364" s="312"/>
      <c r="BH364" s="312"/>
      <c r="BI364" s="312"/>
      <c r="BJ364" s="312"/>
      <c r="BK364" s="312"/>
      <c r="BL364" s="312"/>
      <c r="BM364" s="312"/>
      <c r="BN364" s="312"/>
      <c r="BO364" s="312"/>
      <c r="BP364" s="312"/>
      <c r="BQ364" s="312"/>
      <c r="BR364" s="312"/>
      <c r="BS364" s="312"/>
      <c r="BT364" s="312"/>
      <c r="BU364" s="312"/>
      <c r="BV364" s="312"/>
      <c r="BW364" s="312"/>
      <c r="BX364" s="312"/>
      <c r="BY364" s="312"/>
    </row>
    <row r="365" spans="1:77" ht="15" customHeight="1" x14ac:dyDescent="0.2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574"/>
      <c r="M365" s="97"/>
      <c r="N365" s="97"/>
      <c r="O365" s="97"/>
      <c r="P365" s="97"/>
      <c r="Q365" s="97"/>
      <c r="R365" s="97"/>
      <c r="S365" s="451"/>
      <c r="T365" s="451"/>
      <c r="U365" s="451"/>
      <c r="V365" s="97"/>
      <c r="W365" s="97"/>
      <c r="AY365" s="390"/>
      <c r="AZ365" s="386"/>
      <c r="BA365" s="97"/>
      <c r="BB365" s="312"/>
      <c r="BC365" s="312"/>
      <c r="BD365" s="312"/>
      <c r="BE365" s="312"/>
      <c r="BF365" s="312"/>
      <c r="BG365" s="312"/>
      <c r="BH365" s="312"/>
      <c r="BI365" s="312"/>
      <c r="BJ365" s="312"/>
      <c r="BK365" s="312"/>
      <c r="BL365" s="312"/>
      <c r="BM365" s="312"/>
      <c r="BN365" s="312"/>
      <c r="BO365" s="312"/>
      <c r="BP365" s="312"/>
      <c r="BQ365" s="312"/>
      <c r="BR365" s="312"/>
      <c r="BS365" s="312"/>
      <c r="BT365" s="312"/>
      <c r="BU365" s="312"/>
      <c r="BV365" s="312"/>
      <c r="BW365" s="312"/>
      <c r="BX365" s="312"/>
      <c r="BY365" s="312"/>
    </row>
    <row r="366" spans="1:77" ht="15" customHeight="1" x14ac:dyDescent="0.2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574"/>
      <c r="M366" s="97"/>
      <c r="N366" s="97"/>
      <c r="O366" s="97"/>
      <c r="P366" s="97"/>
      <c r="Q366" s="97"/>
      <c r="R366" s="97"/>
      <c r="S366" s="451"/>
      <c r="T366" s="451"/>
      <c r="U366" s="451"/>
      <c r="V366" s="97"/>
      <c r="W366" s="97"/>
      <c r="AY366" s="390"/>
      <c r="AZ366" s="386"/>
      <c r="BA366" s="97"/>
      <c r="BB366" s="312"/>
      <c r="BC366" s="312"/>
      <c r="BD366" s="312"/>
      <c r="BE366" s="312"/>
      <c r="BF366" s="312"/>
      <c r="BG366" s="312"/>
      <c r="BH366" s="312"/>
      <c r="BI366" s="312"/>
      <c r="BJ366" s="312"/>
      <c r="BK366" s="312"/>
      <c r="BL366" s="312"/>
      <c r="BM366" s="312"/>
      <c r="BN366" s="312"/>
      <c r="BO366" s="312"/>
      <c r="BP366" s="312"/>
      <c r="BQ366" s="312"/>
      <c r="BR366" s="312"/>
      <c r="BS366" s="312"/>
      <c r="BT366" s="312"/>
      <c r="BU366" s="312"/>
      <c r="BV366" s="312"/>
      <c r="BW366" s="312"/>
      <c r="BX366" s="312"/>
      <c r="BY366" s="312"/>
    </row>
    <row r="367" spans="1:77" ht="15" customHeight="1" x14ac:dyDescent="0.2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574"/>
      <c r="M367" s="97"/>
      <c r="N367" s="97"/>
      <c r="O367" s="97"/>
      <c r="P367" s="97"/>
      <c r="Q367" s="97"/>
      <c r="R367" s="97"/>
      <c r="S367" s="451"/>
      <c r="T367" s="451"/>
      <c r="U367" s="451"/>
      <c r="V367" s="97"/>
      <c r="W367" s="97"/>
      <c r="AY367" s="390"/>
      <c r="AZ367" s="386"/>
      <c r="BA367" s="97"/>
      <c r="BB367" s="312"/>
      <c r="BC367" s="312"/>
      <c r="BD367" s="312"/>
      <c r="BE367" s="312"/>
      <c r="BF367" s="312"/>
      <c r="BG367" s="312"/>
      <c r="BH367" s="312"/>
      <c r="BI367" s="312"/>
      <c r="BJ367" s="312"/>
      <c r="BK367" s="312"/>
      <c r="BL367" s="312"/>
      <c r="BM367" s="312"/>
      <c r="BN367" s="312"/>
      <c r="BO367" s="312"/>
      <c r="BP367" s="312"/>
      <c r="BQ367" s="312"/>
      <c r="BR367" s="312"/>
      <c r="BS367" s="312"/>
      <c r="BT367" s="312"/>
      <c r="BU367" s="312"/>
      <c r="BV367" s="312"/>
      <c r="BW367" s="312"/>
      <c r="BX367" s="312"/>
      <c r="BY367" s="312"/>
    </row>
    <row r="368" spans="1:77" ht="15" customHeight="1" x14ac:dyDescent="0.2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574"/>
      <c r="M368" s="97"/>
      <c r="N368" s="97"/>
      <c r="O368" s="97"/>
      <c r="P368" s="97"/>
      <c r="Q368" s="97"/>
      <c r="R368" s="97"/>
      <c r="S368" s="451"/>
      <c r="T368" s="451"/>
      <c r="U368" s="451"/>
      <c r="V368" s="97"/>
      <c r="W368" s="97"/>
      <c r="AY368" s="390"/>
      <c r="AZ368" s="386"/>
      <c r="BA368" s="97"/>
      <c r="BB368" s="312"/>
      <c r="BC368" s="312"/>
      <c r="BD368" s="312"/>
      <c r="BE368" s="312"/>
      <c r="BF368" s="312"/>
      <c r="BG368" s="312"/>
      <c r="BH368" s="312"/>
      <c r="BI368" s="312"/>
      <c r="BJ368" s="312"/>
      <c r="BK368" s="312"/>
      <c r="BL368" s="312"/>
      <c r="BM368" s="312"/>
      <c r="BN368" s="312"/>
      <c r="BO368" s="312"/>
      <c r="BP368" s="312"/>
      <c r="BQ368" s="312"/>
      <c r="BR368" s="312"/>
      <c r="BS368" s="312"/>
      <c r="BT368" s="312"/>
      <c r="BU368" s="312"/>
      <c r="BV368" s="312"/>
      <c r="BW368" s="312"/>
      <c r="BX368" s="312"/>
      <c r="BY368" s="312"/>
    </row>
    <row r="369" spans="1:77" ht="15" customHeight="1" x14ac:dyDescent="0.2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574"/>
      <c r="M369" s="97"/>
      <c r="N369" s="97"/>
      <c r="O369" s="97"/>
      <c r="P369" s="97"/>
      <c r="Q369" s="97"/>
      <c r="R369" s="97"/>
      <c r="S369" s="451"/>
      <c r="T369" s="451"/>
      <c r="U369" s="451"/>
      <c r="V369" s="97"/>
      <c r="W369" s="97"/>
      <c r="AY369" s="390"/>
      <c r="AZ369" s="386"/>
      <c r="BA369" s="97"/>
      <c r="BB369" s="312"/>
      <c r="BC369" s="312"/>
      <c r="BD369" s="312"/>
      <c r="BE369" s="312"/>
      <c r="BF369" s="312"/>
      <c r="BG369" s="312"/>
      <c r="BH369" s="312"/>
      <c r="BI369" s="312"/>
      <c r="BJ369" s="312"/>
      <c r="BK369" s="312"/>
      <c r="BL369" s="312"/>
      <c r="BM369" s="312"/>
      <c r="BN369" s="312"/>
      <c r="BO369" s="312"/>
      <c r="BP369" s="312"/>
      <c r="BQ369" s="312"/>
      <c r="BR369" s="312"/>
      <c r="BS369" s="312"/>
      <c r="BT369" s="312"/>
      <c r="BU369" s="312"/>
      <c r="BV369" s="312"/>
      <c r="BW369" s="312"/>
      <c r="BX369" s="312"/>
      <c r="BY369" s="312"/>
    </row>
    <row r="370" spans="1:77" ht="15" customHeight="1" x14ac:dyDescent="0.2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574"/>
      <c r="M370" s="97"/>
      <c r="N370" s="97"/>
      <c r="O370" s="97"/>
      <c r="P370" s="97"/>
      <c r="Q370" s="97"/>
      <c r="R370" s="97"/>
      <c r="S370" s="451"/>
      <c r="T370" s="451"/>
      <c r="U370" s="451"/>
      <c r="V370" s="97"/>
      <c r="W370" s="97"/>
      <c r="AY370" s="390"/>
      <c r="AZ370" s="386"/>
      <c r="BA370" s="97"/>
      <c r="BB370" s="312"/>
      <c r="BC370" s="312"/>
      <c r="BD370" s="312"/>
      <c r="BE370" s="312"/>
      <c r="BF370" s="312"/>
      <c r="BG370" s="312"/>
      <c r="BH370" s="312"/>
      <c r="BI370" s="312"/>
      <c r="BJ370" s="312"/>
      <c r="BK370" s="312"/>
      <c r="BL370" s="312"/>
      <c r="BM370" s="312"/>
      <c r="BN370" s="312"/>
      <c r="BO370" s="312"/>
      <c r="BP370" s="312"/>
      <c r="BQ370" s="312"/>
      <c r="BR370" s="312"/>
      <c r="BS370" s="312"/>
      <c r="BT370" s="312"/>
      <c r="BU370" s="312"/>
      <c r="BV370" s="312"/>
      <c r="BW370" s="312"/>
      <c r="BX370" s="312"/>
      <c r="BY370" s="312"/>
    </row>
    <row r="371" spans="1:77" ht="15" customHeight="1" x14ac:dyDescent="0.2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574"/>
      <c r="M371" s="97"/>
      <c r="N371" s="97"/>
      <c r="O371" s="97"/>
      <c r="P371" s="97"/>
      <c r="Q371" s="97"/>
      <c r="R371" s="97"/>
      <c r="S371" s="451"/>
      <c r="T371" s="451"/>
      <c r="U371" s="451"/>
      <c r="V371" s="97"/>
      <c r="W371" s="97"/>
      <c r="AY371" s="390"/>
      <c r="AZ371" s="386"/>
      <c r="BA371" s="97"/>
      <c r="BB371" s="312"/>
      <c r="BC371" s="312"/>
      <c r="BD371" s="312"/>
      <c r="BE371" s="312"/>
      <c r="BF371" s="312"/>
      <c r="BG371" s="312"/>
      <c r="BH371" s="312"/>
      <c r="BI371" s="312"/>
      <c r="BJ371" s="312"/>
      <c r="BK371" s="312"/>
      <c r="BL371" s="312"/>
      <c r="BM371" s="312"/>
      <c r="BN371" s="312"/>
      <c r="BO371" s="312"/>
      <c r="BP371" s="312"/>
      <c r="BQ371" s="312"/>
      <c r="BR371" s="312"/>
      <c r="BS371" s="312"/>
      <c r="BT371" s="312"/>
      <c r="BU371" s="312"/>
      <c r="BV371" s="312"/>
      <c r="BW371" s="312"/>
      <c r="BX371" s="312"/>
      <c r="BY371" s="312"/>
    </row>
    <row r="372" spans="1:77" ht="15" customHeight="1" x14ac:dyDescent="0.2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574"/>
      <c r="M372" s="97"/>
      <c r="N372" s="97"/>
      <c r="O372" s="97"/>
      <c r="P372" s="97"/>
      <c r="Q372" s="97"/>
      <c r="R372" s="97"/>
      <c r="S372" s="451"/>
      <c r="T372" s="451"/>
      <c r="U372" s="451"/>
      <c r="V372" s="97"/>
      <c r="W372" s="97"/>
      <c r="AY372" s="390"/>
      <c r="AZ372" s="386"/>
      <c r="BA372" s="97"/>
      <c r="BB372" s="312"/>
      <c r="BC372" s="312"/>
      <c r="BD372" s="312"/>
      <c r="BE372" s="312"/>
      <c r="BF372" s="312"/>
      <c r="BG372" s="312"/>
      <c r="BH372" s="312"/>
      <c r="BI372" s="312"/>
      <c r="BJ372" s="312"/>
      <c r="BK372" s="312"/>
      <c r="BL372" s="312"/>
      <c r="BM372" s="312"/>
      <c r="BN372" s="312"/>
      <c r="BO372" s="312"/>
      <c r="BP372" s="312"/>
      <c r="BQ372" s="312"/>
      <c r="BR372" s="312"/>
      <c r="BS372" s="312"/>
      <c r="BT372" s="312"/>
      <c r="BU372" s="312"/>
      <c r="BV372" s="312"/>
      <c r="BW372" s="312"/>
      <c r="BX372" s="312"/>
      <c r="BY372" s="312"/>
    </row>
    <row r="373" spans="1:77" ht="15" customHeight="1" x14ac:dyDescent="0.2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574"/>
      <c r="M373" s="97"/>
      <c r="N373" s="97"/>
      <c r="O373" s="97"/>
      <c r="P373" s="97"/>
      <c r="Q373" s="97"/>
      <c r="R373" s="97"/>
      <c r="S373" s="451"/>
      <c r="T373" s="451"/>
      <c r="U373" s="451"/>
      <c r="V373" s="97"/>
      <c r="W373" s="97"/>
      <c r="AY373" s="390"/>
      <c r="AZ373" s="386"/>
      <c r="BA373" s="97"/>
      <c r="BB373" s="312"/>
      <c r="BC373" s="312"/>
      <c r="BD373" s="312"/>
      <c r="BE373" s="312"/>
      <c r="BF373" s="312"/>
      <c r="BG373" s="312"/>
      <c r="BH373" s="312"/>
      <c r="BI373" s="312"/>
      <c r="BJ373" s="312"/>
      <c r="BK373" s="312"/>
      <c r="BL373" s="312"/>
      <c r="BM373" s="312"/>
      <c r="BN373" s="312"/>
      <c r="BO373" s="312"/>
      <c r="BP373" s="312"/>
      <c r="BQ373" s="312"/>
      <c r="BR373" s="312"/>
      <c r="BS373" s="312"/>
      <c r="BT373" s="312"/>
      <c r="BU373" s="312"/>
      <c r="BV373" s="312"/>
      <c r="BW373" s="312"/>
      <c r="BX373" s="312"/>
      <c r="BY373" s="312"/>
    </row>
    <row r="374" spans="1:77" ht="15" customHeight="1" x14ac:dyDescent="0.2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574"/>
      <c r="M374" s="97"/>
      <c r="N374" s="97"/>
      <c r="O374" s="97"/>
      <c r="P374" s="97"/>
      <c r="Q374" s="97"/>
      <c r="R374" s="97"/>
      <c r="S374" s="451"/>
      <c r="T374" s="451"/>
      <c r="U374" s="451"/>
      <c r="V374" s="97"/>
      <c r="W374" s="97"/>
      <c r="AY374" s="390"/>
      <c r="AZ374" s="386"/>
      <c r="BA374" s="97"/>
      <c r="BB374" s="312"/>
      <c r="BC374" s="312"/>
      <c r="BD374" s="312"/>
      <c r="BE374" s="312"/>
      <c r="BF374" s="312"/>
      <c r="BG374" s="312"/>
      <c r="BH374" s="312"/>
      <c r="BI374" s="312"/>
      <c r="BJ374" s="312"/>
      <c r="BK374" s="312"/>
      <c r="BL374" s="312"/>
      <c r="BM374" s="312"/>
      <c r="BN374" s="312"/>
      <c r="BO374" s="312"/>
      <c r="BP374" s="312"/>
      <c r="BQ374" s="312"/>
      <c r="BR374" s="312"/>
      <c r="BS374" s="312"/>
      <c r="BT374" s="312"/>
      <c r="BU374" s="312"/>
      <c r="BV374" s="312"/>
      <c r="BW374" s="312"/>
      <c r="BX374" s="312"/>
      <c r="BY374" s="312"/>
    </row>
    <row r="375" spans="1:77" ht="15" customHeight="1" x14ac:dyDescent="0.2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574"/>
      <c r="M375" s="97"/>
      <c r="N375" s="97"/>
      <c r="O375" s="97"/>
      <c r="P375" s="97"/>
      <c r="Q375" s="97"/>
      <c r="R375" s="97"/>
      <c r="S375" s="451"/>
      <c r="T375" s="451"/>
      <c r="U375" s="451"/>
      <c r="V375" s="97"/>
      <c r="W375" s="97"/>
      <c r="AY375" s="390"/>
      <c r="AZ375" s="386"/>
      <c r="BA375" s="97"/>
      <c r="BB375" s="312"/>
      <c r="BC375" s="312"/>
      <c r="BD375" s="312"/>
      <c r="BE375" s="312"/>
      <c r="BF375" s="312"/>
      <c r="BG375" s="312"/>
      <c r="BH375" s="312"/>
      <c r="BI375" s="312"/>
      <c r="BJ375" s="312"/>
      <c r="BK375" s="312"/>
      <c r="BL375" s="312"/>
      <c r="BM375" s="312"/>
      <c r="BN375" s="312"/>
      <c r="BO375" s="312"/>
      <c r="BP375" s="312"/>
      <c r="BQ375" s="312"/>
      <c r="BR375" s="312"/>
      <c r="BS375" s="312"/>
      <c r="BT375" s="312"/>
      <c r="BU375" s="312"/>
      <c r="BV375" s="312"/>
      <c r="BW375" s="312"/>
      <c r="BX375" s="312"/>
      <c r="BY375" s="312"/>
    </row>
    <row r="376" spans="1:77" ht="15" customHeight="1" x14ac:dyDescent="0.2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574"/>
      <c r="M376" s="97"/>
      <c r="N376" s="97"/>
      <c r="O376" s="97"/>
      <c r="P376" s="97"/>
      <c r="Q376" s="97"/>
      <c r="R376" s="97"/>
      <c r="S376" s="451"/>
      <c r="T376" s="451"/>
      <c r="U376" s="451"/>
      <c r="V376" s="97"/>
      <c r="W376" s="97"/>
      <c r="AY376" s="390"/>
      <c r="AZ376" s="386"/>
      <c r="BA376" s="97"/>
      <c r="BB376" s="312"/>
      <c r="BC376" s="312"/>
      <c r="BD376" s="312"/>
      <c r="BE376" s="312"/>
      <c r="BF376" s="312"/>
      <c r="BG376" s="312"/>
      <c r="BH376" s="312"/>
      <c r="BI376" s="312"/>
      <c r="BJ376" s="312"/>
      <c r="BK376" s="312"/>
      <c r="BL376" s="312"/>
      <c r="BM376" s="312"/>
      <c r="BN376" s="312"/>
      <c r="BO376" s="312"/>
      <c r="BP376" s="312"/>
      <c r="BQ376" s="312"/>
      <c r="BR376" s="312"/>
      <c r="BS376" s="312"/>
      <c r="BT376" s="312"/>
      <c r="BU376" s="312"/>
      <c r="BV376" s="312"/>
      <c r="BW376" s="312"/>
      <c r="BX376" s="312"/>
      <c r="BY376" s="312"/>
    </row>
    <row r="377" spans="1:77" ht="15" customHeight="1" x14ac:dyDescent="0.2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574"/>
      <c r="M377" s="97"/>
      <c r="N377" s="97"/>
      <c r="O377" s="97"/>
      <c r="P377" s="97"/>
      <c r="Q377" s="97"/>
      <c r="R377" s="97"/>
      <c r="S377" s="451"/>
      <c r="T377" s="451"/>
      <c r="U377" s="451"/>
      <c r="V377" s="97"/>
      <c r="W377" s="97"/>
      <c r="AY377" s="390"/>
      <c r="AZ377" s="386"/>
      <c r="BA377" s="97"/>
      <c r="BB377" s="312"/>
      <c r="BC377" s="312"/>
      <c r="BD377" s="312"/>
      <c r="BE377" s="312"/>
      <c r="BF377" s="312"/>
      <c r="BG377" s="312"/>
      <c r="BH377" s="312"/>
      <c r="BI377" s="312"/>
      <c r="BJ377" s="312"/>
      <c r="BK377" s="312"/>
      <c r="BL377" s="312"/>
      <c r="BM377" s="312"/>
      <c r="BN377" s="312"/>
      <c r="BO377" s="312"/>
      <c r="BP377" s="312"/>
      <c r="BQ377" s="312"/>
      <c r="BR377" s="312"/>
      <c r="BS377" s="312"/>
      <c r="BT377" s="312"/>
      <c r="BU377" s="312"/>
      <c r="BV377" s="312"/>
      <c r="BW377" s="312"/>
      <c r="BX377" s="312"/>
      <c r="BY377" s="312"/>
    </row>
    <row r="378" spans="1:77" ht="15" customHeight="1" x14ac:dyDescent="0.2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574"/>
      <c r="M378" s="97"/>
      <c r="N378" s="97"/>
      <c r="O378" s="97"/>
      <c r="P378" s="97"/>
      <c r="Q378" s="97"/>
      <c r="R378" s="97"/>
      <c r="S378" s="451"/>
      <c r="T378" s="451"/>
      <c r="U378" s="451"/>
      <c r="V378" s="97"/>
      <c r="W378" s="97"/>
      <c r="AY378" s="390"/>
      <c r="AZ378" s="386"/>
      <c r="BA378" s="97"/>
      <c r="BB378" s="312"/>
      <c r="BC378" s="312"/>
      <c r="BD378" s="312"/>
      <c r="BE378" s="312"/>
      <c r="BF378" s="312"/>
      <c r="BG378" s="312"/>
      <c r="BH378" s="312"/>
      <c r="BI378" s="312"/>
      <c r="BJ378" s="312"/>
      <c r="BK378" s="312"/>
      <c r="BL378" s="312"/>
      <c r="BM378" s="312"/>
      <c r="BN378" s="312"/>
      <c r="BO378" s="312"/>
      <c r="BP378" s="312"/>
      <c r="BQ378" s="312"/>
      <c r="BR378" s="312"/>
      <c r="BS378" s="312"/>
      <c r="BT378" s="312"/>
      <c r="BU378" s="312"/>
      <c r="BV378" s="312"/>
      <c r="BW378" s="312"/>
      <c r="BX378" s="312"/>
      <c r="BY378" s="312"/>
    </row>
    <row r="379" spans="1:77" ht="15" customHeight="1" x14ac:dyDescent="0.2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574"/>
      <c r="M379" s="97"/>
      <c r="N379" s="97"/>
      <c r="O379" s="97"/>
      <c r="P379" s="97"/>
      <c r="Q379" s="97"/>
      <c r="R379" s="97"/>
      <c r="S379" s="451"/>
      <c r="T379" s="451"/>
      <c r="U379" s="451"/>
      <c r="V379" s="97"/>
      <c r="W379" s="97"/>
      <c r="AY379" s="390"/>
      <c r="AZ379" s="386"/>
      <c r="BA379" s="97"/>
      <c r="BB379" s="312"/>
      <c r="BC379" s="312"/>
      <c r="BD379" s="312"/>
      <c r="BE379" s="312"/>
      <c r="BF379" s="312"/>
      <c r="BG379" s="312"/>
      <c r="BH379" s="312"/>
      <c r="BI379" s="312"/>
      <c r="BJ379" s="312"/>
      <c r="BK379" s="312"/>
      <c r="BL379" s="312"/>
      <c r="BM379" s="312"/>
      <c r="BN379" s="312"/>
      <c r="BO379" s="312"/>
      <c r="BP379" s="312"/>
      <c r="BQ379" s="312"/>
      <c r="BR379" s="312"/>
      <c r="BS379" s="312"/>
      <c r="BT379" s="312"/>
      <c r="BU379" s="312"/>
      <c r="BV379" s="312"/>
      <c r="BW379" s="312"/>
      <c r="BX379" s="312"/>
      <c r="BY379" s="312"/>
    </row>
    <row r="380" spans="1:77" ht="15" customHeight="1" x14ac:dyDescent="0.2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574"/>
      <c r="M380" s="97"/>
      <c r="N380" s="97"/>
      <c r="O380" s="97"/>
      <c r="P380" s="97"/>
      <c r="Q380" s="97"/>
      <c r="R380" s="97"/>
      <c r="S380" s="451"/>
      <c r="T380" s="451"/>
      <c r="U380" s="451"/>
      <c r="V380" s="97"/>
      <c r="W380" s="97"/>
      <c r="AY380" s="390"/>
      <c r="AZ380" s="386"/>
      <c r="BA380" s="97"/>
      <c r="BB380" s="312"/>
      <c r="BC380" s="312"/>
      <c r="BD380" s="312"/>
      <c r="BE380" s="312"/>
      <c r="BF380" s="312"/>
      <c r="BG380" s="312"/>
      <c r="BH380" s="312"/>
      <c r="BI380" s="312"/>
      <c r="BJ380" s="312"/>
      <c r="BK380" s="312"/>
      <c r="BL380" s="312"/>
      <c r="BM380" s="312"/>
      <c r="BN380" s="312"/>
      <c r="BO380" s="312"/>
      <c r="BP380" s="312"/>
      <c r="BQ380" s="312"/>
      <c r="BR380" s="312"/>
      <c r="BS380" s="312"/>
      <c r="BT380" s="312"/>
      <c r="BU380" s="312"/>
      <c r="BV380" s="312"/>
      <c r="BW380" s="312"/>
      <c r="BX380" s="312"/>
      <c r="BY380" s="312"/>
    </row>
    <row r="381" spans="1:77" ht="15" customHeight="1" x14ac:dyDescent="0.2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574"/>
      <c r="M381" s="97"/>
      <c r="N381" s="97"/>
      <c r="O381" s="97"/>
      <c r="P381" s="97"/>
      <c r="Q381" s="97"/>
      <c r="R381" s="97"/>
      <c r="S381" s="451"/>
      <c r="T381" s="451"/>
      <c r="U381" s="451"/>
      <c r="V381" s="97"/>
      <c r="W381" s="97"/>
      <c r="AY381" s="390"/>
      <c r="AZ381" s="386"/>
      <c r="BA381" s="97"/>
      <c r="BB381" s="312"/>
      <c r="BC381" s="312"/>
      <c r="BD381" s="312"/>
      <c r="BE381" s="312"/>
      <c r="BF381" s="312"/>
      <c r="BG381" s="312"/>
      <c r="BH381" s="312"/>
      <c r="BI381" s="312"/>
      <c r="BJ381" s="312"/>
      <c r="BK381" s="312"/>
      <c r="BL381" s="312"/>
      <c r="BM381" s="312"/>
      <c r="BN381" s="312"/>
      <c r="BO381" s="312"/>
      <c r="BP381" s="312"/>
      <c r="BQ381" s="312"/>
      <c r="BR381" s="312"/>
      <c r="BS381" s="312"/>
      <c r="BT381" s="312"/>
      <c r="BU381" s="312"/>
      <c r="BV381" s="312"/>
      <c r="BW381" s="312"/>
      <c r="BX381" s="312"/>
      <c r="BY381" s="312"/>
    </row>
    <row r="382" spans="1:77" ht="15" customHeight="1" x14ac:dyDescent="0.2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574"/>
      <c r="M382" s="97"/>
      <c r="N382" s="97"/>
      <c r="O382" s="97"/>
      <c r="P382" s="97"/>
      <c r="Q382" s="97"/>
      <c r="R382" s="97"/>
      <c r="S382" s="451"/>
      <c r="T382" s="451"/>
      <c r="U382" s="451"/>
      <c r="V382" s="97"/>
      <c r="W382" s="97"/>
      <c r="AY382" s="390"/>
      <c r="AZ382" s="386"/>
      <c r="BA382" s="97"/>
      <c r="BB382" s="312"/>
      <c r="BC382" s="312"/>
      <c r="BD382" s="312"/>
      <c r="BE382" s="312"/>
      <c r="BF382" s="312"/>
      <c r="BG382" s="312"/>
      <c r="BH382" s="312"/>
      <c r="BI382" s="312"/>
      <c r="BJ382" s="312"/>
      <c r="BK382" s="312"/>
      <c r="BL382" s="312"/>
      <c r="BM382" s="312"/>
      <c r="BN382" s="312"/>
      <c r="BO382" s="312"/>
      <c r="BP382" s="312"/>
      <c r="BQ382" s="312"/>
      <c r="BR382" s="312"/>
      <c r="BS382" s="312"/>
      <c r="BT382" s="312"/>
      <c r="BU382" s="312"/>
      <c r="BV382" s="312"/>
      <c r="BW382" s="312"/>
      <c r="BX382" s="312"/>
      <c r="BY382" s="312"/>
    </row>
    <row r="383" spans="1:77" ht="15" customHeight="1" x14ac:dyDescent="0.2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574"/>
      <c r="M383" s="97"/>
      <c r="N383" s="97"/>
      <c r="O383" s="97"/>
      <c r="P383" s="97"/>
      <c r="Q383" s="97"/>
      <c r="R383" s="97"/>
      <c r="S383" s="451"/>
      <c r="T383" s="451"/>
      <c r="U383" s="451"/>
      <c r="V383" s="97"/>
      <c r="W383" s="97"/>
      <c r="AY383" s="390"/>
      <c r="AZ383" s="386"/>
      <c r="BA383" s="97"/>
      <c r="BB383" s="312"/>
      <c r="BC383" s="312"/>
      <c r="BD383" s="312"/>
      <c r="BE383" s="312"/>
      <c r="BF383" s="312"/>
      <c r="BG383" s="312"/>
      <c r="BH383" s="312"/>
      <c r="BI383" s="312"/>
      <c r="BJ383" s="312"/>
      <c r="BK383" s="312"/>
      <c r="BL383" s="312"/>
      <c r="BM383" s="312"/>
      <c r="BN383" s="312"/>
      <c r="BO383" s="312"/>
      <c r="BP383" s="312"/>
      <c r="BQ383" s="312"/>
      <c r="BR383" s="312"/>
      <c r="BS383" s="312"/>
      <c r="BT383" s="312"/>
      <c r="BU383" s="312"/>
      <c r="BV383" s="312"/>
      <c r="BW383" s="312"/>
      <c r="BX383" s="312"/>
      <c r="BY383" s="312"/>
    </row>
    <row r="384" spans="1:77" ht="15" customHeight="1" x14ac:dyDescent="0.2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574"/>
      <c r="M384" s="97"/>
      <c r="N384" s="97"/>
      <c r="O384" s="97"/>
      <c r="P384" s="97"/>
      <c r="Q384" s="97"/>
      <c r="R384" s="97"/>
      <c r="S384" s="451"/>
      <c r="T384" s="451"/>
      <c r="U384" s="451"/>
      <c r="V384" s="97"/>
      <c r="W384" s="97"/>
      <c r="AY384" s="390"/>
      <c r="AZ384" s="386"/>
      <c r="BA384" s="97"/>
      <c r="BB384" s="312"/>
      <c r="BC384" s="312"/>
      <c r="BD384" s="312"/>
      <c r="BE384" s="312"/>
      <c r="BF384" s="312"/>
      <c r="BG384" s="312"/>
      <c r="BH384" s="312"/>
      <c r="BI384" s="312"/>
      <c r="BJ384" s="312"/>
      <c r="BK384" s="312"/>
      <c r="BL384" s="312"/>
      <c r="BM384" s="312"/>
      <c r="BN384" s="312"/>
      <c r="BO384" s="312"/>
      <c r="BP384" s="312"/>
      <c r="BQ384" s="312"/>
      <c r="BR384" s="312"/>
      <c r="BS384" s="312"/>
      <c r="BT384" s="312"/>
      <c r="BU384" s="312"/>
      <c r="BV384" s="312"/>
      <c r="BW384" s="312"/>
      <c r="BX384" s="312"/>
      <c r="BY384" s="312"/>
    </row>
    <row r="385" spans="1:77" ht="15" customHeight="1" x14ac:dyDescent="0.2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574"/>
      <c r="M385" s="97"/>
      <c r="N385" s="97"/>
      <c r="O385" s="97"/>
      <c r="P385" s="97"/>
      <c r="Q385" s="97"/>
      <c r="R385" s="97"/>
      <c r="S385" s="451"/>
      <c r="T385" s="451"/>
      <c r="U385" s="451"/>
      <c r="V385" s="97"/>
      <c r="W385" s="97"/>
      <c r="AY385" s="390"/>
      <c r="AZ385" s="386"/>
      <c r="BA385" s="97"/>
      <c r="BB385" s="312"/>
      <c r="BC385" s="312"/>
      <c r="BD385" s="312"/>
      <c r="BE385" s="312"/>
      <c r="BF385" s="312"/>
      <c r="BG385" s="312"/>
      <c r="BH385" s="312"/>
      <c r="BI385" s="312"/>
      <c r="BJ385" s="312"/>
      <c r="BK385" s="312"/>
      <c r="BL385" s="312"/>
      <c r="BM385" s="312"/>
      <c r="BN385" s="312"/>
      <c r="BO385" s="312"/>
      <c r="BP385" s="312"/>
      <c r="BQ385" s="312"/>
      <c r="BR385" s="312"/>
      <c r="BS385" s="312"/>
      <c r="BT385" s="312"/>
      <c r="BU385" s="312"/>
      <c r="BV385" s="312"/>
      <c r="BW385" s="312"/>
      <c r="BX385" s="312"/>
      <c r="BY385" s="312"/>
    </row>
    <row r="386" spans="1:77" ht="15" customHeight="1" x14ac:dyDescent="0.2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574"/>
      <c r="M386" s="97"/>
      <c r="N386" s="97"/>
      <c r="O386" s="97"/>
      <c r="P386" s="97"/>
      <c r="Q386" s="97"/>
      <c r="R386" s="97"/>
      <c r="S386" s="451"/>
      <c r="T386" s="451"/>
      <c r="U386" s="451"/>
      <c r="V386" s="97"/>
      <c r="W386" s="97"/>
      <c r="AY386" s="390"/>
      <c r="AZ386" s="386"/>
      <c r="BA386" s="97"/>
      <c r="BB386" s="312"/>
      <c r="BC386" s="312"/>
      <c r="BD386" s="312"/>
      <c r="BE386" s="312"/>
      <c r="BF386" s="312"/>
      <c r="BG386" s="312"/>
      <c r="BH386" s="312"/>
      <c r="BI386" s="312"/>
      <c r="BJ386" s="312"/>
      <c r="BK386" s="312"/>
      <c r="BL386" s="312"/>
      <c r="BM386" s="312"/>
      <c r="BN386" s="312"/>
      <c r="BO386" s="312"/>
      <c r="BP386" s="312"/>
      <c r="BQ386" s="312"/>
      <c r="BR386" s="312"/>
      <c r="BS386" s="312"/>
      <c r="BT386" s="312"/>
      <c r="BU386" s="312"/>
      <c r="BV386" s="312"/>
      <c r="BW386" s="312"/>
      <c r="BX386" s="312"/>
      <c r="BY386" s="312"/>
    </row>
    <row r="387" spans="1:77" ht="15" customHeight="1" x14ac:dyDescent="0.2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574"/>
      <c r="M387" s="97"/>
      <c r="N387" s="97"/>
      <c r="O387" s="97"/>
      <c r="P387" s="97"/>
      <c r="Q387" s="97"/>
      <c r="R387" s="97"/>
      <c r="S387" s="451"/>
      <c r="T387" s="451"/>
      <c r="U387" s="451"/>
      <c r="V387" s="97"/>
      <c r="W387" s="97"/>
      <c r="AY387" s="390"/>
      <c r="AZ387" s="386"/>
      <c r="BA387" s="97"/>
      <c r="BB387" s="312"/>
      <c r="BC387" s="312"/>
      <c r="BD387" s="312"/>
      <c r="BE387" s="312"/>
      <c r="BF387" s="312"/>
      <c r="BG387" s="312"/>
      <c r="BH387" s="312"/>
      <c r="BI387" s="312"/>
      <c r="BJ387" s="312"/>
      <c r="BK387" s="312"/>
      <c r="BL387" s="312"/>
      <c r="BM387" s="312"/>
      <c r="BN387" s="312"/>
      <c r="BO387" s="312"/>
      <c r="BP387" s="312"/>
      <c r="BQ387" s="312"/>
      <c r="BR387" s="312"/>
      <c r="BS387" s="312"/>
      <c r="BT387" s="312"/>
      <c r="BU387" s="312"/>
      <c r="BV387" s="312"/>
      <c r="BW387" s="312"/>
      <c r="BX387" s="312"/>
      <c r="BY387" s="312"/>
    </row>
    <row r="388" spans="1:77" ht="15" customHeight="1" x14ac:dyDescent="0.2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574"/>
      <c r="M388" s="97"/>
      <c r="N388" s="97"/>
      <c r="O388" s="97"/>
      <c r="P388" s="97"/>
      <c r="Q388" s="97"/>
      <c r="R388" s="97"/>
      <c r="S388" s="451"/>
      <c r="T388" s="451"/>
      <c r="U388" s="451"/>
      <c r="V388" s="97"/>
      <c r="W388" s="97"/>
      <c r="AY388" s="390"/>
      <c r="AZ388" s="386"/>
      <c r="BA388" s="97"/>
      <c r="BB388" s="312"/>
      <c r="BC388" s="312"/>
      <c r="BD388" s="312"/>
      <c r="BE388" s="312"/>
      <c r="BF388" s="312"/>
      <c r="BG388" s="312"/>
      <c r="BH388" s="312"/>
      <c r="BI388" s="312"/>
      <c r="BJ388" s="312"/>
      <c r="BK388" s="312"/>
      <c r="BL388" s="312"/>
      <c r="BM388" s="312"/>
      <c r="BN388" s="312"/>
      <c r="BO388" s="312"/>
      <c r="BP388" s="312"/>
      <c r="BQ388" s="312"/>
      <c r="BR388" s="312"/>
      <c r="BS388" s="312"/>
      <c r="BT388" s="312"/>
      <c r="BU388" s="312"/>
      <c r="BV388" s="312"/>
      <c r="BW388" s="312"/>
      <c r="BX388" s="312"/>
      <c r="BY388" s="312"/>
    </row>
    <row r="389" spans="1:77" ht="15" customHeight="1" x14ac:dyDescent="0.2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574"/>
      <c r="M389" s="97"/>
      <c r="N389" s="97"/>
      <c r="O389" s="97"/>
      <c r="P389" s="97"/>
      <c r="Q389" s="97"/>
      <c r="R389" s="97"/>
      <c r="S389" s="451"/>
      <c r="T389" s="451"/>
      <c r="U389" s="451"/>
      <c r="V389" s="97"/>
      <c r="W389" s="97"/>
      <c r="AY389" s="390"/>
      <c r="AZ389" s="386"/>
      <c r="BA389" s="97"/>
      <c r="BB389" s="312"/>
      <c r="BC389" s="312"/>
      <c r="BD389" s="312"/>
      <c r="BE389" s="312"/>
      <c r="BF389" s="312"/>
      <c r="BG389" s="312"/>
      <c r="BH389" s="312"/>
      <c r="BI389" s="312"/>
      <c r="BJ389" s="312"/>
      <c r="BK389" s="312"/>
      <c r="BL389" s="312"/>
      <c r="BM389" s="312"/>
      <c r="BN389" s="312"/>
      <c r="BO389" s="312"/>
      <c r="BP389" s="312"/>
      <c r="BQ389" s="312"/>
      <c r="BR389" s="312"/>
      <c r="BS389" s="312"/>
      <c r="BT389" s="312"/>
      <c r="BU389" s="312"/>
      <c r="BV389" s="312"/>
      <c r="BW389" s="312"/>
      <c r="BX389" s="312"/>
      <c r="BY389" s="312"/>
    </row>
    <row r="390" spans="1:77" ht="15" customHeight="1" x14ac:dyDescent="0.2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574"/>
      <c r="M390" s="97"/>
      <c r="N390" s="97"/>
      <c r="O390" s="97"/>
      <c r="P390" s="97"/>
      <c r="Q390" s="97"/>
      <c r="R390" s="97"/>
      <c r="S390" s="451"/>
      <c r="T390" s="451"/>
      <c r="U390" s="451"/>
      <c r="V390" s="97"/>
      <c r="W390" s="97"/>
      <c r="AY390" s="390"/>
      <c r="AZ390" s="386"/>
      <c r="BA390" s="97"/>
      <c r="BB390" s="312"/>
      <c r="BC390" s="312"/>
      <c r="BD390" s="312"/>
      <c r="BE390" s="312"/>
      <c r="BF390" s="312"/>
      <c r="BG390" s="312"/>
      <c r="BH390" s="312"/>
      <c r="BI390" s="312"/>
      <c r="BJ390" s="312"/>
      <c r="BK390" s="312"/>
      <c r="BL390" s="312"/>
      <c r="BM390" s="312"/>
      <c r="BN390" s="312"/>
      <c r="BO390" s="312"/>
      <c r="BP390" s="312"/>
      <c r="BQ390" s="312"/>
      <c r="BR390" s="312"/>
      <c r="BS390" s="312"/>
      <c r="BT390" s="312"/>
      <c r="BU390" s="312"/>
      <c r="BV390" s="312"/>
      <c r="BW390" s="312"/>
      <c r="BX390" s="312"/>
      <c r="BY390" s="312"/>
    </row>
    <row r="391" spans="1:77" ht="15" customHeight="1" x14ac:dyDescent="0.2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574"/>
      <c r="M391" s="97"/>
      <c r="N391" s="97"/>
      <c r="O391" s="97"/>
      <c r="P391" s="97"/>
      <c r="Q391" s="97"/>
      <c r="R391" s="97"/>
      <c r="S391" s="451"/>
      <c r="T391" s="451"/>
      <c r="U391" s="451"/>
      <c r="V391" s="97"/>
      <c r="W391" s="97"/>
      <c r="AY391" s="390"/>
      <c r="AZ391" s="386"/>
      <c r="BA391" s="97"/>
      <c r="BB391" s="312"/>
      <c r="BC391" s="312"/>
      <c r="BD391" s="312"/>
      <c r="BE391" s="312"/>
      <c r="BF391" s="312"/>
      <c r="BG391" s="312"/>
      <c r="BH391" s="312"/>
      <c r="BI391" s="312"/>
      <c r="BJ391" s="312"/>
      <c r="BK391" s="312"/>
      <c r="BL391" s="312"/>
      <c r="BM391" s="312"/>
      <c r="BN391" s="312"/>
      <c r="BO391" s="312"/>
      <c r="BP391" s="312"/>
      <c r="BQ391" s="312"/>
      <c r="BR391" s="312"/>
      <c r="BS391" s="312"/>
      <c r="BT391" s="312"/>
      <c r="BU391" s="312"/>
      <c r="BV391" s="312"/>
      <c r="BW391" s="312"/>
      <c r="BX391" s="312"/>
      <c r="BY391" s="312"/>
    </row>
    <row r="392" spans="1:77" ht="15" customHeight="1" x14ac:dyDescent="0.2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574"/>
      <c r="M392" s="97"/>
      <c r="N392" s="97"/>
      <c r="O392" s="97"/>
      <c r="P392" s="97"/>
      <c r="Q392" s="97"/>
      <c r="R392" s="97"/>
      <c r="S392" s="451"/>
      <c r="T392" s="451"/>
      <c r="U392" s="451"/>
      <c r="V392" s="97"/>
      <c r="W392" s="97"/>
      <c r="AY392" s="390"/>
      <c r="AZ392" s="386"/>
      <c r="BA392" s="97"/>
      <c r="BB392" s="312"/>
      <c r="BC392" s="312"/>
      <c r="BD392" s="312"/>
      <c r="BE392" s="312"/>
      <c r="BF392" s="312"/>
      <c r="BG392" s="312"/>
      <c r="BH392" s="312"/>
      <c r="BI392" s="312"/>
      <c r="BJ392" s="312"/>
      <c r="BK392" s="312"/>
      <c r="BL392" s="312"/>
      <c r="BM392" s="312"/>
      <c r="BN392" s="312"/>
      <c r="BO392" s="312"/>
      <c r="BP392" s="312"/>
      <c r="BQ392" s="312"/>
      <c r="BR392" s="312"/>
      <c r="BS392" s="312"/>
      <c r="BT392" s="312"/>
      <c r="BU392" s="312"/>
      <c r="BV392" s="312"/>
      <c r="BW392" s="312"/>
      <c r="BX392" s="312"/>
      <c r="BY392" s="312"/>
    </row>
    <row r="393" spans="1:77" ht="15" customHeight="1" x14ac:dyDescent="0.2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574"/>
      <c r="M393" s="97"/>
      <c r="N393" s="97"/>
      <c r="O393" s="97"/>
      <c r="P393" s="97"/>
      <c r="Q393" s="97"/>
      <c r="R393" s="97"/>
      <c r="S393" s="451"/>
      <c r="T393" s="451"/>
      <c r="U393" s="451"/>
      <c r="V393" s="97"/>
      <c r="W393" s="97"/>
      <c r="AY393" s="390"/>
      <c r="AZ393" s="386"/>
      <c r="BA393" s="97"/>
      <c r="BB393" s="312"/>
      <c r="BC393" s="312"/>
      <c r="BD393" s="312"/>
      <c r="BE393" s="312"/>
      <c r="BF393" s="312"/>
      <c r="BG393" s="312"/>
      <c r="BH393" s="312"/>
      <c r="BI393" s="312"/>
      <c r="BJ393" s="312"/>
      <c r="BK393" s="312"/>
      <c r="BL393" s="312"/>
      <c r="BM393" s="312"/>
      <c r="BN393" s="312"/>
      <c r="BO393" s="312"/>
      <c r="BP393" s="312"/>
      <c r="BQ393" s="312"/>
      <c r="BR393" s="312"/>
      <c r="BS393" s="312"/>
      <c r="BT393" s="312"/>
      <c r="BU393" s="312"/>
      <c r="BV393" s="312"/>
      <c r="BW393" s="312"/>
      <c r="BX393" s="312"/>
      <c r="BY393" s="312"/>
    </row>
    <row r="394" spans="1:77" ht="15" customHeight="1" x14ac:dyDescent="0.2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574"/>
      <c r="M394" s="97"/>
      <c r="N394" s="97"/>
      <c r="O394" s="97"/>
      <c r="P394" s="97"/>
      <c r="Q394" s="97"/>
      <c r="R394" s="97"/>
      <c r="S394" s="451"/>
      <c r="T394" s="451"/>
      <c r="U394" s="451"/>
      <c r="V394" s="97"/>
      <c r="W394" s="97"/>
      <c r="AY394" s="390"/>
      <c r="AZ394" s="386"/>
      <c r="BA394" s="97"/>
      <c r="BB394" s="312"/>
      <c r="BC394" s="312"/>
      <c r="BD394" s="312"/>
      <c r="BE394" s="312"/>
      <c r="BF394" s="312"/>
      <c r="BG394" s="312"/>
      <c r="BH394" s="312"/>
      <c r="BI394" s="312"/>
      <c r="BJ394" s="312"/>
      <c r="BK394" s="312"/>
      <c r="BL394" s="312"/>
      <c r="BM394" s="312"/>
      <c r="BN394" s="312"/>
      <c r="BO394" s="312"/>
      <c r="BP394" s="312"/>
      <c r="BQ394" s="312"/>
      <c r="BR394" s="312"/>
      <c r="BS394" s="312"/>
      <c r="BT394" s="312"/>
      <c r="BU394" s="312"/>
      <c r="BV394" s="312"/>
      <c r="BW394" s="312"/>
      <c r="BX394" s="312"/>
      <c r="BY394" s="312"/>
    </row>
    <row r="395" spans="1:77" ht="15" customHeight="1" x14ac:dyDescent="0.2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574"/>
      <c r="M395" s="97"/>
      <c r="N395" s="97"/>
      <c r="O395" s="97"/>
      <c r="P395" s="97"/>
      <c r="Q395" s="97"/>
      <c r="R395" s="97"/>
      <c r="S395" s="451"/>
      <c r="T395" s="451"/>
      <c r="U395" s="451"/>
      <c r="V395" s="97"/>
      <c r="W395" s="97"/>
      <c r="AY395" s="390"/>
      <c r="AZ395" s="386"/>
      <c r="BA395" s="97"/>
      <c r="BB395" s="312"/>
      <c r="BC395" s="312"/>
      <c r="BD395" s="312"/>
      <c r="BE395" s="312"/>
      <c r="BF395" s="312"/>
      <c r="BG395" s="312"/>
      <c r="BH395" s="312"/>
      <c r="BI395" s="312"/>
      <c r="BJ395" s="312"/>
      <c r="BK395" s="312"/>
      <c r="BL395" s="312"/>
      <c r="BM395" s="312"/>
      <c r="BN395" s="312"/>
      <c r="BO395" s="312"/>
      <c r="BP395" s="312"/>
      <c r="BQ395" s="312"/>
      <c r="BR395" s="312"/>
      <c r="BS395" s="312"/>
      <c r="BT395" s="312"/>
      <c r="BU395" s="312"/>
      <c r="BV395" s="312"/>
      <c r="BW395" s="312"/>
      <c r="BX395" s="312"/>
      <c r="BY395" s="312"/>
    </row>
    <row r="396" spans="1:77" ht="15" customHeight="1" x14ac:dyDescent="0.2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574"/>
      <c r="M396" s="97"/>
      <c r="N396" s="97"/>
      <c r="O396" s="97"/>
      <c r="P396" s="97"/>
      <c r="Q396" s="97"/>
      <c r="R396" s="97"/>
      <c r="S396" s="451"/>
      <c r="T396" s="451"/>
      <c r="U396" s="451"/>
      <c r="V396" s="97"/>
      <c r="W396" s="97"/>
      <c r="AY396" s="390"/>
      <c r="AZ396" s="386"/>
      <c r="BA396" s="97"/>
      <c r="BB396" s="312"/>
      <c r="BC396" s="312"/>
      <c r="BD396" s="312"/>
      <c r="BE396" s="312"/>
      <c r="BF396" s="312"/>
      <c r="BG396" s="312"/>
      <c r="BH396" s="312"/>
      <c r="BI396" s="312"/>
      <c r="BJ396" s="312"/>
      <c r="BK396" s="312"/>
      <c r="BL396" s="312"/>
      <c r="BM396" s="312"/>
      <c r="BN396" s="312"/>
      <c r="BO396" s="312"/>
      <c r="BP396" s="312"/>
      <c r="BQ396" s="312"/>
      <c r="BR396" s="312"/>
      <c r="BS396" s="312"/>
      <c r="BT396" s="312"/>
      <c r="BU396" s="312"/>
      <c r="BV396" s="312"/>
      <c r="BW396" s="312"/>
      <c r="BX396" s="312"/>
      <c r="BY396" s="312"/>
    </row>
    <row r="397" spans="1:77" ht="15" customHeight="1" x14ac:dyDescent="0.2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574"/>
      <c r="M397" s="97"/>
      <c r="N397" s="97"/>
      <c r="O397" s="97"/>
      <c r="P397" s="97"/>
      <c r="Q397" s="97"/>
      <c r="R397" s="97"/>
      <c r="S397" s="451"/>
      <c r="T397" s="451"/>
      <c r="U397" s="451"/>
      <c r="V397" s="97"/>
      <c r="W397" s="97"/>
      <c r="AY397" s="390"/>
      <c r="AZ397" s="386"/>
      <c r="BA397" s="97"/>
      <c r="BB397" s="312"/>
      <c r="BC397" s="312"/>
      <c r="BD397" s="312"/>
      <c r="BE397" s="312"/>
      <c r="BF397" s="312"/>
      <c r="BG397" s="312"/>
      <c r="BH397" s="312"/>
      <c r="BI397" s="312"/>
      <c r="BJ397" s="312"/>
      <c r="BK397" s="312"/>
      <c r="BL397" s="312"/>
      <c r="BM397" s="312"/>
      <c r="BN397" s="312"/>
      <c r="BO397" s="312"/>
      <c r="BP397" s="312"/>
      <c r="BQ397" s="312"/>
      <c r="BR397" s="312"/>
      <c r="BS397" s="312"/>
      <c r="BT397" s="312"/>
      <c r="BU397" s="312"/>
      <c r="BV397" s="312"/>
      <c r="BW397" s="312"/>
      <c r="BX397" s="312"/>
      <c r="BY397" s="312"/>
    </row>
    <row r="398" spans="1:77" ht="15" customHeight="1" x14ac:dyDescent="0.2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574"/>
      <c r="M398" s="97"/>
      <c r="N398" s="97"/>
      <c r="O398" s="97"/>
      <c r="P398" s="97"/>
      <c r="Q398" s="97"/>
      <c r="R398" s="97"/>
      <c r="S398" s="451"/>
      <c r="T398" s="451"/>
      <c r="U398" s="451"/>
      <c r="V398" s="97"/>
      <c r="W398" s="97"/>
      <c r="AY398" s="390"/>
      <c r="AZ398" s="386"/>
      <c r="BA398" s="97"/>
      <c r="BB398" s="312"/>
      <c r="BC398" s="312"/>
      <c r="BD398" s="312"/>
      <c r="BE398" s="312"/>
      <c r="BF398" s="312"/>
      <c r="BG398" s="312"/>
      <c r="BH398" s="312"/>
      <c r="BI398" s="312"/>
      <c r="BJ398" s="312"/>
      <c r="BK398" s="312"/>
      <c r="BL398" s="312"/>
      <c r="BM398" s="312"/>
      <c r="BN398" s="312"/>
      <c r="BO398" s="312"/>
      <c r="BP398" s="312"/>
      <c r="BQ398" s="312"/>
      <c r="BR398" s="312"/>
      <c r="BS398" s="312"/>
      <c r="BT398" s="312"/>
      <c r="BU398" s="312"/>
      <c r="BV398" s="312"/>
      <c r="BW398" s="312"/>
      <c r="BX398" s="312"/>
      <c r="BY398" s="312"/>
    </row>
    <row r="399" spans="1:77" ht="15" customHeight="1" x14ac:dyDescent="0.2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574"/>
      <c r="M399" s="97"/>
      <c r="N399" s="97"/>
      <c r="O399" s="97"/>
      <c r="P399" s="97"/>
      <c r="Q399" s="97"/>
      <c r="R399" s="97"/>
      <c r="S399" s="451"/>
      <c r="T399" s="451"/>
      <c r="U399" s="451"/>
      <c r="V399" s="97"/>
      <c r="W399" s="97"/>
      <c r="AY399" s="390"/>
      <c r="AZ399" s="386"/>
      <c r="BA399" s="97"/>
      <c r="BB399" s="312"/>
      <c r="BC399" s="312"/>
      <c r="BD399" s="312"/>
      <c r="BE399" s="312"/>
      <c r="BF399" s="312"/>
      <c r="BG399" s="312"/>
      <c r="BH399" s="312"/>
      <c r="BI399" s="312"/>
      <c r="BJ399" s="312"/>
      <c r="BK399" s="312"/>
      <c r="BL399" s="312"/>
      <c r="BM399" s="312"/>
      <c r="BN399" s="312"/>
      <c r="BO399" s="312"/>
      <c r="BP399" s="312"/>
      <c r="BQ399" s="312"/>
      <c r="BR399" s="312"/>
      <c r="BS399" s="312"/>
      <c r="BT399" s="312"/>
      <c r="BU399" s="312"/>
      <c r="BV399" s="312"/>
      <c r="BW399" s="312"/>
      <c r="BX399" s="312"/>
      <c r="BY399" s="312"/>
    </row>
    <row r="400" spans="1:77" ht="15" customHeight="1" x14ac:dyDescent="0.2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574"/>
      <c r="M400" s="97"/>
      <c r="N400" s="97"/>
      <c r="O400" s="97"/>
      <c r="P400" s="97"/>
      <c r="Q400" s="97"/>
      <c r="R400" s="97"/>
      <c r="S400" s="451"/>
      <c r="T400" s="451"/>
      <c r="U400" s="451"/>
      <c r="V400" s="97"/>
      <c r="W400" s="97"/>
      <c r="AY400" s="390"/>
      <c r="AZ400" s="386"/>
      <c r="BA400" s="97"/>
      <c r="BB400" s="312"/>
      <c r="BC400" s="312"/>
      <c r="BD400" s="312"/>
      <c r="BE400" s="312"/>
      <c r="BF400" s="312"/>
      <c r="BG400" s="312"/>
      <c r="BH400" s="312"/>
      <c r="BI400" s="312"/>
      <c r="BJ400" s="312"/>
      <c r="BK400" s="312"/>
      <c r="BL400" s="312"/>
      <c r="BM400" s="312"/>
      <c r="BN400" s="312"/>
      <c r="BO400" s="312"/>
      <c r="BP400" s="312"/>
      <c r="BQ400" s="312"/>
      <c r="BR400" s="312"/>
      <c r="BS400" s="312"/>
      <c r="BT400" s="312"/>
      <c r="BU400" s="312"/>
      <c r="BV400" s="312"/>
      <c r="BW400" s="312"/>
      <c r="BX400" s="312"/>
      <c r="BY400" s="312"/>
    </row>
    <row r="401" spans="1:77" ht="15" customHeight="1" x14ac:dyDescent="0.2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574"/>
      <c r="M401" s="97"/>
      <c r="N401" s="97"/>
      <c r="O401" s="97"/>
      <c r="P401" s="97"/>
      <c r="Q401" s="97"/>
      <c r="R401" s="97"/>
      <c r="S401" s="451"/>
      <c r="T401" s="451"/>
      <c r="U401" s="451"/>
      <c r="V401" s="97"/>
      <c r="W401" s="97"/>
      <c r="AY401" s="390"/>
      <c r="AZ401" s="386"/>
      <c r="BA401" s="97"/>
      <c r="BB401" s="312"/>
      <c r="BC401" s="312"/>
      <c r="BD401" s="312"/>
      <c r="BE401" s="312"/>
      <c r="BF401" s="312"/>
      <c r="BG401" s="312"/>
      <c r="BH401" s="312"/>
      <c r="BI401" s="312"/>
      <c r="BJ401" s="312"/>
      <c r="BK401" s="312"/>
      <c r="BL401" s="312"/>
      <c r="BM401" s="312"/>
      <c r="BN401" s="312"/>
      <c r="BO401" s="312"/>
      <c r="BP401" s="312"/>
      <c r="BQ401" s="312"/>
      <c r="BR401" s="312"/>
      <c r="BS401" s="312"/>
      <c r="BT401" s="312"/>
      <c r="BU401" s="312"/>
      <c r="BV401" s="312"/>
      <c r="BW401" s="312"/>
      <c r="BX401" s="312"/>
      <c r="BY401" s="312"/>
    </row>
    <row r="402" spans="1:77" ht="15" customHeight="1" x14ac:dyDescent="0.2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574"/>
      <c r="M402" s="97"/>
      <c r="N402" s="97"/>
      <c r="O402" s="97"/>
      <c r="P402" s="97"/>
      <c r="Q402" s="97"/>
      <c r="R402" s="97"/>
      <c r="S402" s="451"/>
      <c r="T402" s="451"/>
      <c r="U402" s="451"/>
      <c r="V402" s="97"/>
      <c r="W402" s="97"/>
      <c r="AY402" s="390"/>
      <c r="AZ402" s="386"/>
      <c r="BA402" s="97"/>
      <c r="BB402" s="312"/>
      <c r="BC402" s="312"/>
      <c r="BD402" s="312"/>
      <c r="BE402" s="312"/>
      <c r="BF402" s="312"/>
      <c r="BG402" s="312"/>
      <c r="BH402" s="312"/>
      <c r="BI402" s="312"/>
      <c r="BJ402" s="312"/>
      <c r="BK402" s="312"/>
      <c r="BL402" s="312"/>
      <c r="BM402" s="312"/>
      <c r="BN402" s="312"/>
      <c r="BO402" s="312"/>
      <c r="BP402" s="312"/>
      <c r="BQ402" s="312"/>
      <c r="BR402" s="312"/>
      <c r="BS402" s="312"/>
      <c r="BT402" s="312"/>
      <c r="BU402" s="312"/>
      <c r="BV402" s="312"/>
      <c r="BW402" s="312"/>
      <c r="BX402" s="312"/>
      <c r="BY402" s="312"/>
    </row>
    <row r="403" spans="1:77" ht="15" customHeight="1" x14ac:dyDescent="0.2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574"/>
      <c r="M403" s="97"/>
      <c r="N403" s="97"/>
      <c r="O403" s="97"/>
      <c r="P403" s="97"/>
      <c r="Q403" s="97"/>
      <c r="R403" s="97"/>
      <c r="S403" s="451"/>
      <c r="T403" s="451"/>
      <c r="U403" s="451"/>
      <c r="V403" s="97"/>
      <c r="W403" s="97"/>
      <c r="AY403" s="390"/>
      <c r="AZ403" s="386"/>
      <c r="BA403" s="97"/>
      <c r="BB403" s="312"/>
      <c r="BC403" s="312"/>
      <c r="BD403" s="312"/>
      <c r="BE403" s="312"/>
      <c r="BF403" s="312"/>
      <c r="BG403" s="312"/>
      <c r="BH403" s="312"/>
      <c r="BI403" s="312"/>
      <c r="BJ403" s="312"/>
      <c r="BK403" s="312"/>
      <c r="BL403" s="312"/>
      <c r="BM403" s="312"/>
      <c r="BN403" s="312"/>
      <c r="BO403" s="312"/>
      <c r="BP403" s="312"/>
      <c r="BQ403" s="312"/>
      <c r="BR403" s="312"/>
      <c r="BS403" s="312"/>
      <c r="BT403" s="312"/>
      <c r="BU403" s="312"/>
      <c r="BV403" s="312"/>
      <c r="BW403" s="312"/>
      <c r="BX403" s="312"/>
      <c r="BY403" s="312"/>
    </row>
    <row r="404" spans="1:77" ht="15" customHeight="1" x14ac:dyDescent="0.2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574"/>
      <c r="M404" s="97"/>
      <c r="N404" s="97"/>
      <c r="O404" s="97"/>
      <c r="P404" s="97"/>
      <c r="Q404" s="97"/>
      <c r="R404" s="97"/>
      <c r="S404" s="451"/>
      <c r="T404" s="451"/>
      <c r="U404" s="451"/>
      <c r="V404" s="97"/>
      <c r="W404" s="97"/>
      <c r="AY404" s="390"/>
      <c r="AZ404" s="386"/>
      <c r="BA404" s="97"/>
      <c r="BB404" s="312"/>
      <c r="BC404" s="312"/>
      <c r="BD404" s="312"/>
      <c r="BE404" s="312"/>
      <c r="BF404" s="312"/>
      <c r="BG404" s="312"/>
      <c r="BH404" s="312"/>
      <c r="BI404" s="312"/>
      <c r="BJ404" s="312"/>
      <c r="BK404" s="312"/>
      <c r="BL404" s="312"/>
      <c r="BM404" s="312"/>
      <c r="BN404" s="312"/>
      <c r="BO404" s="312"/>
      <c r="BP404" s="312"/>
      <c r="BQ404" s="312"/>
      <c r="BR404" s="312"/>
      <c r="BS404" s="312"/>
      <c r="BT404" s="312"/>
      <c r="BU404" s="312"/>
      <c r="BV404" s="312"/>
      <c r="BW404" s="312"/>
      <c r="BX404" s="312"/>
      <c r="BY404" s="312"/>
    </row>
    <row r="405" spans="1:77" ht="15" customHeight="1" x14ac:dyDescent="0.2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574"/>
      <c r="M405" s="97"/>
      <c r="N405" s="97"/>
      <c r="O405" s="97"/>
      <c r="P405" s="97"/>
      <c r="Q405" s="97"/>
      <c r="R405" s="97"/>
      <c r="S405" s="451"/>
      <c r="T405" s="451"/>
      <c r="U405" s="451"/>
      <c r="V405" s="97"/>
      <c r="W405" s="97"/>
      <c r="AY405" s="390"/>
      <c r="AZ405" s="386"/>
      <c r="BA405" s="97"/>
      <c r="BB405" s="312"/>
      <c r="BC405" s="312"/>
      <c r="BD405" s="312"/>
      <c r="BE405" s="312"/>
      <c r="BF405" s="312"/>
      <c r="BG405" s="312"/>
      <c r="BH405" s="312"/>
      <c r="BI405" s="312"/>
      <c r="BJ405" s="312"/>
      <c r="BK405" s="312"/>
      <c r="BL405" s="312"/>
      <c r="BM405" s="312"/>
      <c r="BN405" s="312"/>
      <c r="BO405" s="312"/>
      <c r="BP405" s="312"/>
      <c r="BQ405" s="312"/>
      <c r="BR405" s="312"/>
      <c r="BS405" s="312"/>
      <c r="BT405" s="312"/>
      <c r="BU405" s="312"/>
      <c r="BV405" s="312"/>
      <c r="BW405" s="312"/>
      <c r="BX405" s="312"/>
      <c r="BY405" s="312"/>
    </row>
    <row r="406" spans="1:77" ht="15" customHeight="1" x14ac:dyDescent="0.2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574"/>
      <c r="M406" s="97"/>
      <c r="N406" s="97"/>
      <c r="O406" s="97"/>
      <c r="P406" s="97"/>
      <c r="Q406" s="97"/>
      <c r="R406" s="97"/>
      <c r="S406" s="451"/>
      <c r="T406" s="451"/>
      <c r="U406" s="451"/>
      <c r="V406" s="97"/>
      <c r="W406" s="97"/>
      <c r="AY406" s="390"/>
      <c r="AZ406" s="386"/>
      <c r="BA406" s="97"/>
      <c r="BB406" s="312"/>
      <c r="BC406" s="312"/>
      <c r="BD406" s="312"/>
      <c r="BE406" s="312"/>
      <c r="BF406" s="312"/>
      <c r="BG406" s="312"/>
      <c r="BH406" s="312"/>
      <c r="BI406" s="312"/>
      <c r="BJ406" s="312"/>
      <c r="BK406" s="312"/>
      <c r="BL406" s="312"/>
      <c r="BM406" s="312"/>
      <c r="BN406" s="312"/>
      <c r="BO406" s="312"/>
      <c r="BP406" s="312"/>
      <c r="BQ406" s="312"/>
      <c r="BR406" s="312"/>
      <c r="BS406" s="312"/>
      <c r="BT406" s="312"/>
      <c r="BU406" s="312"/>
      <c r="BV406" s="312"/>
      <c r="BW406" s="312"/>
      <c r="BX406" s="312"/>
      <c r="BY406" s="312"/>
    </row>
    <row r="407" spans="1:77" ht="15" customHeight="1" x14ac:dyDescent="0.2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574"/>
      <c r="M407" s="97"/>
      <c r="N407" s="97"/>
      <c r="O407" s="97"/>
      <c r="P407" s="97"/>
      <c r="Q407" s="97"/>
      <c r="R407" s="97"/>
      <c r="S407" s="451"/>
      <c r="T407" s="451"/>
      <c r="U407" s="451"/>
      <c r="V407" s="97"/>
      <c r="W407" s="97"/>
      <c r="AY407" s="390"/>
      <c r="AZ407" s="386"/>
      <c r="BA407" s="97"/>
      <c r="BB407" s="312"/>
      <c r="BC407" s="312"/>
      <c r="BD407" s="312"/>
      <c r="BE407" s="312"/>
      <c r="BF407" s="312"/>
      <c r="BG407" s="312"/>
      <c r="BH407" s="312"/>
      <c r="BI407" s="312"/>
      <c r="BJ407" s="312"/>
      <c r="BK407" s="312"/>
      <c r="BL407" s="312"/>
      <c r="BM407" s="312"/>
      <c r="BN407" s="312"/>
      <c r="BO407" s="312"/>
      <c r="BP407" s="312"/>
      <c r="BQ407" s="312"/>
      <c r="BR407" s="312"/>
      <c r="BS407" s="312"/>
      <c r="BT407" s="312"/>
      <c r="BU407" s="312"/>
      <c r="BV407" s="312"/>
      <c r="BW407" s="312"/>
      <c r="BX407" s="312"/>
      <c r="BY407" s="312"/>
    </row>
    <row r="408" spans="1:77" ht="15" customHeight="1" x14ac:dyDescent="0.2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574"/>
      <c r="M408" s="97"/>
      <c r="N408" s="97"/>
      <c r="O408" s="97"/>
      <c r="P408" s="97"/>
      <c r="Q408" s="97"/>
      <c r="R408" s="97"/>
      <c r="S408" s="451"/>
      <c r="T408" s="451"/>
      <c r="U408" s="451"/>
      <c r="V408" s="97"/>
      <c r="W408" s="97"/>
      <c r="AY408" s="390"/>
      <c r="AZ408" s="386"/>
      <c r="BA408" s="97"/>
      <c r="BB408" s="312"/>
      <c r="BC408" s="312"/>
      <c r="BD408" s="312"/>
      <c r="BE408" s="312"/>
      <c r="BF408" s="312"/>
      <c r="BG408" s="312"/>
      <c r="BH408" s="312"/>
      <c r="BI408" s="312"/>
      <c r="BJ408" s="312"/>
      <c r="BK408" s="312"/>
      <c r="BL408" s="312"/>
      <c r="BM408" s="312"/>
      <c r="BN408" s="312"/>
      <c r="BO408" s="312"/>
      <c r="BP408" s="312"/>
      <c r="BQ408" s="312"/>
      <c r="BR408" s="312"/>
      <c r="BS408" s="312"/>
      <c r="BT408" s="312"/>
      <c r="BU408" s="312"/>
      <c r="BV408" s="312"/>
      <c r="BW408" s="312"/>
      <c r="BX408" s="312"/>
      <c r="BY408" s="312"/>
    </row>
    <row r="409" spans="1:77" ht="15" customHeight="1" x14ac:dyDescent="0.2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574"/>
      <c r="M409" s="97"/>
      <c r="N409" s="97"/>
      <c r="O409" s="97"/>
      <c r="P409" s="97"/>
      <c r="Q409" s="97"/>
      <c r="R409" s="97"/>
      <c r="S409" s="451"/>
      <c r="T409" s="451"/>
      <c r="U409" s="451"/>
      <c r="V409" s="97"/>
      <c r="W409" s="97"/>
      <c r="AY409" s="390"/>
      <c r="AZ409" s="386"/>
      <c r="BA409" s="97"/>
      <c r="BB409" s="312"/>
      <c r="BC409" s="312"/>
      <c r="BD409" s="312"/>
      <c r="BE409" s="312"/>
      <c r="BF409" s="312"/>
      <c r="BG409" s="312"/>
      <c r="BH409" s="312"/>
      <c r="BI409" s="312"/>
      <c r="BJ409" s="312"/>
      <c r="BK409" s="312"/>
      <c r="BL409" s="312"/>
      <c r="BM409" s="312"/>
      <c r="BN409" s="312"/>
      <c r="BO409" s="312"/>
      <c r="BP409" s="312"/>
      <c r="BQ409" s="312"/>
      <c r="BR409" s="312"/>
      <c r="BS409" s="312"/>
      <c r="BT409" s="312"/>
      <c r="BU409" s="312"/>
      <c r="BV409" s="312"/>
      <c r="BW409" s="312"/>
      <c r="BX409" s="312"/>
      <c r="BY409" s="312"/>
    </row>
    <row r="410" spans="1:77" ht="15" customHeight="1" x14ac:dyDescent="0.2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574"/>
      <c r="M410" s="97"/>
      <c r="N410" s="97"/>
      <c r="O410" s="97"/>
      <c r="P410" s="97"/>
      <c r="Q410" s="97"/>
      <c r="R410" s="97"/>
      <c r="S410" s="451"/>
      <c r="T410" s="451"/>
      <c r="U410" s="451"/>
      <c r="V410" s="97"/>
      <c r="W410" s="97"/>
      <c r="AY410" s="390"/>
      <c r="AZ410" s="386"/>
      <c r="BA410" s="97"/>
      <c r="BB410" s="312"/>
      <c r="BC410" s="312"/>
      <c r="BD410" s="312"/>
      <c r="BE410" s="312"/>
      <c r="BF410" s="312"/>
      <c r="BG410" s="312"/>
      <c r="BH410" s="312"/>
      <c r="BI410" s="312"/>
      <c r="BJ410" s="312"/>
      <c r="BK410" s="312"/>
      <c r="BL410" s="312"/>
      <c r="BM410" s="312"/>
      <c r="BN410" s="312"/>
      <c r="BO410" s="312"/>
      <c r="BP410" s="312"/>
      <c r="BQ410" s="312"/>
      <c r="BR410" s="312"/>
      <c r="BS410" s="312"/>
      <c r="BT410" s="312"/>
      <c r="BU410" s="312"/>
      <c r="BV410" s="312"/>
      <c r="BW410" s="312"/>
      <c r="BX410" s="312"/>
      <c r="BY410" s="312"/>
    </row>
    <row r="411" spans="1:77" ht="15" customHeight="1" x14ac:dyDescent="0.2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574"/>
      <c r="M411" s="97"/>
      <c r="N411" s="97"/>
      <c r="O411" s="97"/>
      <c r="P411" s="97"/>
      <c r="Q411" s="97"/>
      <c r="R411" s="97"/>
      <c r="S411" s="451"/>
      <c r="T411" s="451"/>
      <c r="U411" s="451"/>
      <c r="V411" s="97"/>
      <c r="W411" s="97"/>
      <c r="AY411" s="390"/>
      <c r="AZ411" s="386"/>
      <c r="BA411" s="97"/>
      <c r="BB411" s="312"/>
      <c r="BC411" s="312"/>
      <c r="BD411" s="312"/>
      <c r="BE411" s="312"/>
      <c r="BF411" s="312"/>
      <c r="BG411" s="312"/>
      <c r="BH411" s="312"/>
      <c r="BI411" s="312"/>
      <c r="BJ411" s="312"/>
      <c r="BK411" s="312"/>
      <c r="BL411" s="312"/>
      <c r="BM411" s="312"/>
      <c r="BN411" s="312"/>
      <c r="BO411" s="312"/>
      <c r="BP411" s="312"/>
      <c r="BQ411" s="312"/>
      <c r="BR411" s="312"/>
      <c r="BS411" s="312"/>
      <c r="BT411" s="312"/>
      <c r="BU411" s="312"/>
      <c r="BV411" s="312"/>
      <c r="BW411" s="312"/>
      <c r="BX411" s="312"/>
      <c r="BY411" s="312"/>
    </row>
    <row r="412" spans="1:77" ht="15" customHeight="1" x14ac:dyDescent="0.2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574"/>
      <c r="M412" s="97"/>
      <c r="N412" s="97"/>
      <c r="O412" s="97"/>
      <c r="P412" s="97"/>
      <c r="Q412" s="97"/>
      <c r="R412" s="97"/>
      <c r="S412" s="451"/>
      <c r="T412" s="451"/>
      <c r="U412" s="451"/>
      <c r="V412" s="97"/>
      <c r="W412" s="97"/>
      <c r="AY412" s="390"/>
      <c r="AZ412" s="386"/>
      <c r="BA412" s="97"/>
      <c r="BB412" s="312"/>
      <c r="BC412" s="312"/>
      <c r="BD412" s="312"/>
      <c r="BE412" s="312"/>
      <c r="BF412" s="312"/>
      <c r="BG412" s="312"/>
      <c r="BH412" s="312"/>
      <c r="BI412" s="312"/>
      <c r="BJ412" s="312"/>
      <c r="BK412" s="312"/>
      <c r="BL412" s="312"/>
      <c r="BM412" s="312"/>
      <c r="BN412" s="312"/>
      <c r="BO412" s="312"/>
      <c r="BP412" s="312"/>
      <c r="BQ412" s="312"/>
      <c r="BR412" s="312"/>
      <c r="BS412" s="312"/>
      <c r="BT412" s="312"/>
      <c r="BU412" s="312"/>
      <c r="BV412" s="312"/>
      <c r="BW412" s="312"/>
      <c r="BX412" s="312"/>
      <c r="BY412" s="312"/>
    </row>
    <row r="413" spans="1:77" ht="15" customHeight="1" x14ac:dyDescent="0.2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574"/>
      <c r="M413" s="97"/>
      <c r="N413" s="97"/>
      <c r="O413" s="97"/>
      <c r="P413" s="97"/>
      <c r="Q413" s="97"/>
      <c r="R413" s="97"/>
      <c r="S413" s="451"/>
      <c r="T413" s="451"/>
      <c r="U413" s="451"/>
      <c r="V413" s="97"/>
      <c r="W413" s="97"/>
      <c r="AY413" s="390"/>
      <c r="AZ413" s="386"/>
      <c r="BA413" s="97"/>
      <c r="BB413" s="312"/>
      <c r="BC413" s="312"/>
      <c r="BD413" s="312"/>
      <c r="BE413" s="312"/>
      <c r="BF413" s="312"/>
      <c r="BG413" s="312"/>
      <c r="BH413" s="312"/>
      <c r="BI413" s="312"/>
      <c r="BJ413" s="312"/>
      <c r="BK413" s="312"/>
      <c r="BL413" s="312"/>
      <c r="BM413" s="312"/>
      <c r="BN413" s="312"/>
      <c r="BO413" s="312"/>
      <c r="BP413" s="312"/>
      <c r="BQ413" s="312"/>
      <c r="BR413" s="312"/>
      <c r="BS413" s="312"/>
      <c r="BT413" s="312"/>
      <c r="BU413" s="312"/>
      <c r="BV413" s="312"/>
      <c r="BW413" s="312"/>
      <c r="BX413" s="312"/>
      <c r="BY413" s="312"/>
    </row>
    <row r="414" spans="1:77" ht="15" customHeight="1" x14ac:dyDescent="0.2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574"/>
      <c r="M414" s="97"/>
      <c r="N414" s="97"/>
      <c r="O414" s="97"/>
      <c r="P414" s="97"/>
      <c r="Q414" s="97"/>
      <c r="R414" s="97"/>
      <c r="S414" s="451"/>
      <c r="T414" s="451"/>
      <c r="U414" s="451"/>
      <c r="V414" s="97"/>
      <c r="W414" s="97"/>
      <c r="AY414" s="390"/>
      <c r="AZ414" s="386"/>
      <c r="BA414" s="97"/>
      <c r="BB414" s="312"/>
      <c r="BC414" s="312"/>
      <c r="BD414" s="312"/>
      <c r="BE414" s="312"/>
      <c r="BF414" s="312"/>
      <c r="BG414" s="312"/>
      <c r="BH414" s="312"/>
      <c r="BI414" s="312"/>
      <c r="BJ414" s="312"/>
      <c r="BK414" s="312"/>
      <c r="BL414" s="312"/>
      <c r="BM414" s="312"/>
      <c r="BN414" s="312"/>
      <c r="BO414" s="312"/>
      <c r="BP414" s="312"/>
      <c r="BQ414" s="312"/>
      <c r="BR414" s="312"/>
      <c r="BS414" s="312"/>
      <c r="BT414" s="312"/>
      <c r="BU414" s="312"/>
      <c r="BV414" s="312"/>
      <c r="BW414" s="312"/>
      <c r="BX414" s="312"/>
      <c r="BY414" s="312"/>
    </row>
    <row r="415" spans="1:77" ht="15" customHeight="1" x14ac:dyDescent="0.2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574"/>
      <c r="M415" s="97"/>
      <c r="N415" s="97"/>
      <c r="O415" s="97"/>
      <c r="P415" s="97"/>
      <c r="Q415" s="97"/>
      <c r="R415" s="97"/>
      <c r="S415" s="451"/>
      <c r="T415" s="451"/>
      <c r="U415" s="451"/>
      <c r="V415" s="97"/>
      <c r="W415" s="97"/>
      <c r="AY415" s="390"/>
      <c r="AZ415" s="386"/>
      <c r="BA415" s="97"/>
      <c r="BB415" s="312"/>
      <c r="BC415" s="312"/>
      <c r="BD415" s="312"/>
      <c r="BE415" s="312"/>
      <c r="BF415" s="312"/>
      <c r="BG415" s="312"/>
      <c r="BH415" s="312"/>
      <c r="BI415" s="312"/>
      <c r="BJ415" s="312"/>
      <c r="BK415" s="312"/>
      <c r="BL415" s="312"/>
      <c r="BM415" s="312"/>
      <c r="BN415" s="312"/>
      <c r="BO415" s="312"/>
      <c r="BP415" s="312"/>
      <c r="BQ415" s="312"/>
      <c r="BR415" s="312"/>
      <c r="BS415" s="312"/>
      <c r="BT415" s="312"/>
      <c r="BU415" s="312"/>
      <c r="BV415" s="312"/>
      <c r="BW415" s="312"/>
      <c r="BX415" s="312"/>
      <c r="BY415" s="312"/>
    </row>
    <row r="416" spans="1:77" ht="15" customHeight="1" x14ac:dyDescent="0.2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574"/>
      <c r="M416" s="97"/>
      <c r="N416" s="97"/>
      <c r="O416" s="97"/>
      <c r="P416" s="97"/>
      <c r="Q416" s="97"/>
      <c r="R416" s="97"/>
      <c r="S416" s="451"/>
      <c r="T416" s="451"/>
      <c r="U416" s="451"/>
      <c r="V416" s="97"/>
      <c r="W416" s="97"/>
      <c r="AY416" s="390"/>
      <c r="AZ416" s="386"/>
      <c r="BA416" s="97"/>
      <c r="BB416" s="312"/>
      <c r="BC416" s="312"/>
      <c r="BD416" s="312"/>
      <c r="BE416" s="312"/>
      <c r="BF416" s="312"/>
      <c r="BG416" s="312"/>
      <c r="BH416" s="312"/>
      <c r="BI416" s="312"/>
      <c r="BJ416" s="312"/>
      <c r="BK416" s="312"/>
      <c r="BL416" s="312"/>
      <c r="BM416" s="312"/>
      <c r="BN416" s="312"/>
      <c r="BO416" s="312"/>
      <c r="BP416" s="312"/>
      <c r="BQ416" s="312"/>
      <c r="BR416" s="312"/>
      <c r="BS416" s="312"/>
      <c r="BT416" s="312"/>
      <c r="BU416" s="312"/>
      <c r="BV416" s="312"/>
      <c r="BW416" s="312"/>
      <c r="BX416" s="312"/>
      <c r="BY416" s="312"/>
    </row>
    <row r="417" spans="1:81" ht="15" customHeight="1" x14ac:dyDescent="0.2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574"/>
      <c r="M417" s="97"/>
      <c r="N417" s="97"/>
      <c r="O417" s="97"/>
      <c r="P417" s="97"/>
      <c r="Q417" s="97"/>
      <c r="R417" s="97"/>
      <c r="S417" s="451"/>
      <c r="T417" s="451"/>
      <c r="U417" s="451"/>
      <c r="V417" s="97"/>
      <c r="W417" s="97"/>
      <c r="AY417" s="390"/>
      <c r="AZ417" s="386"/>
      <c r="BA417" s="97"/>
      <c r="BB417" s="312"/>
      <c r="BC417" s="312"/>
      <c r="BD417" s="312"/>
      <c r="BE417" s="312"/>
      <c r="BF417" s="312"/>
      <c r="BG417" s="312"/>
      <c r="BH417" s="312"/>
      <c r="BI417" s="312"/>
      <c r="BJ417" s="312"/>
      <c r="BK417" s="312"/>
      <c r="BL417" s="312"/>
      <c r="BM417" s="312"/>
      <c r="BN417" s="312"/>
      <c r="BO417" s="312"/>
      <c r="BP417" s="312"/>
      <c r="BQ417" s="312"/>
      <c r="BR417" s="312"/>
      <c r="BS417" s="312"/>
      <c r="BT417" s="312"/>
      <c r="BU417" s="312"/>
      <c r="BV417" s="312"/>
      <c r="BW417" s="312"/>
      <c r="BX417" s="312"/>
      <c r="BY417" s="312"/>
    </row>
    <row r="418" spans="1:81" ht="15" customHeight="1" x14ac:dyDescent="0.2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574"/>
      <c r="M418" s="97"/>
      <c r="N418" s="97"/>
      <c r="O418" s="97"/>
      <c r="P418" s="97"/>
      <c r="Q418" s="97"/>
      <c r="R418" s="97"/>
      <c r="S418" s="451"/>
      <c r="T418" s="451"/>
      <c r="U418" s="451"/>
      <c r="V418" s="97"/>
      <c r="W418" s="97"/>
      <c r="AY418" s="390"/>
      <c r="AZ418" s="386"/>
      <c r="BA418" s="97"/>
      <c r="BB418" s="312"/>
      <c r="BC418" s="312"/>
      <c r="BD418" s="312"/>
      <c r="BE418" s="312"/>
      <c r="BF418" s="312"/>
      <c r="BG418" s="312"/>
      <c r="BH418" s="312"/>
      <c r="BI418" s="312"/>
      <c r="BJ418" s="312"/>
      <c r="BK418" s="312"/>
      <c r="BL418" s="312"/>
      <c r="BM418" s="312"/>
      <c r="BN418" s="312"/>
      <c r="BO418" s="312"/>
      <c r="BP418" s="312"/>
      <c r="BQ418" s="312"/>
      <c r="BR418" s="312"/>
      <c r="BS418" s="312"/>
      <c r="BT418" s="312"/>
      <c r="BU418" s="312"/>
      <c r="BV418" s="312"/>
      <c r="BW418" s="312"/>
      <c r="BX418" s="312"/>
      <c r="BY418" s="312"/>
    </row>
    <row r="419" spans="1:81" ht="15" customHeight="1" x14ac:dyDescent="0.2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574"/>
      <c r="M419" s="97"/>
      <c r="N419" s="97"/>
      <c r="O419" s="97"/>
      <c r="P419" s="97"/>
      <c r="Q419" s="97"/>
      <c r="R419" s="97"/>
      <c r="S419" s="451"/>
      <c r="T419" s="451"/>
      <c r="U419" s="451"/>
      <c r="V419" s="97"/>
      <c r="W419" s="97"/>
      <c r="AY419" s="390"/>
      <c r="AZ419" s="386"/>
    </row>
    <row r="420" spans="1:81" ht="15" customHeight="1" x14ac:dyDescent="0.2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574"/>
      <c r="M420" s="97"/>
      <c r="N420" s="97"/>
      <c r="O420" s="97"/>
      <c r="P420" s="97"/>
      <c r="Q420" s="97"/>
      <c r="R420" s="97"/>
      <c r="S420" s="451"/>
      <c r="T420" s="451"/>
      <c r="U420" s="451"/>
      <c r="V420" s="97"/>
      <c r="W420" s="97"/>
      <c r="AY420" s="390"/>
      <c r="AZ420" s="386"/>
    </row>
    <row r="421" spans="1:81" ht="15" customHeight="1" x14ac:dyDescent="0.2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574"/>
      <c r="M421" s="97"/>
      <c r="N421" s="97"/>
      <c r="O421" s="97"/>
      <c r="P421" s="97"/>
      <c r="Q421" s="97"/>
      <c r="R421" s="97"/>
      <c r="S421" s="451"/>
      <c r="T421" s="451"/>
      <c r="U421" s="451"/>
      <c r="V421" s="97"/>
      <c r="W421" s="97"/>
      <c r="AY421" s="390"/>
      <c r="AZ421" s="386"/>
    </row>
    <row r="422" spans="1:81" ht="15" customHeight="1" x14ac:dyDescent="0.2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574"/>
      <c r="M422" s="97"/>
      <c r="N422" s="97"/>
      <c r="O422" s="97"/>
      <c r="P422" s="97"/>
      <c r="Q422" s="97"/>
      <c r="R422" s="97"/>
      <c r="S422" s="451"/>
      <c r="T422" s="451"/>
      <c r="U422" s="451"/>
      <c r="V422" s="97"/>
      <c r="W422" s="97"/>
      <c r="AY422" s="390"/>
      <c r="AZ422" s="386"/>
    </row>
    <row r="423" spans="1:81" ht="15" customHeight="1" x14ac:dyDescent="0.2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574"/>
      <c r="M423" s="97"/>
      <c r="N423" s="97"/>
      <c r="O423" s="97"/>
      <c r="P423" s="97"/>
      <c r="Q423" s="97"/>
      <c r="R423" s="97"/>
      <c r="S423" s="451"/>
      <c r="T423" s="451"/>
      <c r="U423" s="451"/>
      <c r="V423" s="97"/>
      <c r="W423" s="97"/>
      <c r="AY423" s="390"/>
      <c r="AZ423" s="386"/>
    </row>
    <row r="424" spans="1:81" s="314" customFormat="1" ht="15" customHeight="1" x14ac:dyDescent="0.2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574"/>
      <c r="M424" s="97"/>
      <c r="N424" s="97"/>
      <c r="O424" s="97"/>
      <c r="P424" s="97"/>
      <c r="Q424" s="97"/>
      <c r="R424" s="97"/>
      <c r="S424" s="451"/>
      <c r="T424" s="451"/>
      <c r="U424" s="451"/>
      <c r="V424" s="97"/>
      <c r="W424" s="97"/>
      <c r="X424" s="347"/>
      <c r="Y424" s="347"/>
      <c r="Z424" s="347"/>
      <c r="AA424" s="347"/>
      <c r="AB424" s="347"/>
      <c r="AC424" s="347"/>
      <c r="AD424" s="347"/>
      <c r="AE424" s="347"/>
      <c r="AF424" s="347"/>
      <c r="AG424" s="347"/>
      <c r="AH424" s="347"/>
      <c r="AI424" s="347"/>
      <c r="AJ424" s="347"/>
      <c r="AK424" s="347"/>
      <c r="AL424" s="347"/>
      <c r="AM424" s="347"/>
      <c r="AN424" s="347"/>
      <c r="AO424" s="347"/>
      <c r="AP424" s="347"/>
      <c r="AQ424" s="347"/>
      <c r="AR424" s="347"/>
      <c r="AS424" s="347"/>
      <c r="AT424" s="347"/>
      <c r="AU424" s="347"/>
      <c r="AV424" s="347"/>
      <c r="AW424" s="347"/>
      <c r="AX424" s="347"/>
      <c r="AY424" s="390"/>
      <c r="AZ424" s="386"/>
      <c r="BA424" s="202"/>
      <c r="BB424" s="96"/>
      <c r="BC424" s="96"/>
      <c r="BD424" s="96"/>
      <c r="BE424" s="96"/>
      <c r="BF424" s="96"/>
      <c r="BG424" s="96"/>
      <c r="BH424" s="96"/>
      <c r="BI424" s="96"/>
      <c r="BJ424" s="96"/>
      <c r="BK424" s="96"/>
      <c r="BL424" s="96"/>
      <c r="BM424" s="96"/>
      <c r="BN424" s="96"/>
      <c r="BO424" s="96"/>
      <c r="BP424" s="96"/>
      <c r="BQ424" s="96"/>
      <c r="BR424" s="96"/>
      <c r="BS424" s="96"/>
      <c r="BT424" s="96"/>
      <c r="BU424" s="96"/>
      <c r="BV424" s="96"/>
      <c r="BW424" s="96"/>
      <c r="BX424" s="96"/>
      <c r="BY424" s="96"/>
      <c r="BZ424" s="96"/>
      <c r="CA424" s="96"/>
      <c r="CB424" s="96"/>
      <c r="CC424" s="96"/>
    </row>
    <row r="425" spans="1:81" s="314" customFormat="1" ht="15" customHeight="1" x14ac:dyDescent="0.2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574"/>
      <c r="M425" s="97"/>
      <c r="N425" s="97"/>
      <c r="O425" s="97"/>
      <c r="P425" s="97"/>
      <c r="Q425" s="97"/>
      <c r="R425" s="97"/>
      <c r="S425" s="451"/>
      <c r="T425" s="451"/>
      <c r="U425" s="451"/>
      <c r="V425" s="97"/>
      <c r="W425" s="97"/>
      <c r="X425" s="347"/>
      <c r="Y425" s="347"/>
      <c r="Z425" s="347"/>
      <c r="AA425" s="347"/>
      <c r="AB425" s="347"/>
      <c r="AC425" s="347"/>
      <c r="AD425" s="347"/>
      <c r="AE425" s="347"/>
      <c r="AF425" s="347"/>
      <c r="AG425" s="347"/>
      <c r="AH425" s="347"/>
      <c r="AI425" s="347"/>
      <c r="AJ425" s="347"/>
      <c r="AK425" s="347"/>
      <c r="AL425" s="347"/>
      <c r="AM425" s="347"/>
      <c r="AN425" s="347"/>
      <c r="AO425" s="347"/>
      <c r="AP425" s="347"/>
      <c r="AQ425" s="347"/>
      <c r="AR425" s="347"/>
      <c r="AS425" s="347"/>
      <c r="AT425" s="347"/>
      <c r="AU425" s="347"/>
      <c r="AV425" s="347"/>
      <c r="AW425" s="347"/>
      <c r="AX425" s="347"/>
      <c r="AY425" s="390"/>
      <c r="AZ425" s="386"/>
      <c r="BA425" s="202"/>
      <c r="BB425" s="96"/>
      <c r="BC425" s="96"/>
      <c r="BD425" s="96"/>
      <c r="BE425" s="96"/>
      <c r="BF425" s="96"/>
      <c r="BG425" s="96"/>
      <c r="BH425" s="96"/>
      <c r="BI425" s="96"/>
      <c r="BJ425" s="96"/>
      <c r="BK425" s="96"/>
      <c r="BL425" s="96"/>
      <c r="BM425" s="96"/>
      <c r="BN425" s="96"/>
      <c r="BO425" s="96"/>
      <c r="BP425" s="96"/>
      <c r="BQ425" s="96"/>
      <c r="BR425" s="96"/>
      <c r="BS425" s="96"/>
      <c r="BT425" s="96"/>
      <c r="BU425" s="96"/>
      <c r="BV425" s="96"/>
      <c r="BW425" s="96"/>
      <c r="BX425" s="96"/>
      <c r="BY425" s="96"/>
      <c r="BZ425" s="96"/>
      <c r="CA425" s="96"/>
      <c r="CB425" s="96"/>
      <c r="CC425" s="96"/>
    </row>
    <row r="426" spans="1:81" s="314" customFormat="1" ht="15" customHeight="1" x14ac:dyDescent="0.2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574"/>
      <c r="M426" s="97"/>
      <c r="N426" s="97"/>
      <c r="O426" s="97"/>
      <c r="P426" s="97"/>
      <c r="Q426" s="97"/>
      <c r="R426" s="97"/>
      <c r="S426" s="451"/>
      <c r="T426" s="451"/>
      <c r="U426" s="451"/>
      <c r="V426" s="97"/>
      <c r="W426" s="97"/>
      <c r="X426" s="347"/>
      <c r="Y426" s="347"/>
      <c r="Z426" s="347"/>
      <c r="AA426" s="347"/>
      <c r="AB426" s="347"/>
      <c r="AC426" s="347"/>
      <c r="AD426" s="347"/>
      <c r="AE426" s="347"/>
      <c r="AF426" s="347"/>
      <c r="AG426" s="347"/>
      <c r="AH426" s="347"/>
      <c r="AI426" s="347"/>
      <c r="AJ426" s="347"/>
      <c r="AK426" s="347"/>
      <c r="AL426" s="347"/>
      <c r="AM426" s="347"/>
      <c r="AN426" s="347"/>
      <c r="AO426" s="347"/>
      <c r="AP426" s="347"/>
      <c r="AQ426" s="347"/>
      <c r="AR426" s="347"/>
      <c r="AS426" s="347"/>
      <c r="AT426" s="347"/>
      <c r="AU426" s="347"/>
      <c r="AV426" s="347"/>
      <c r="AW426" s="347"/>
      <c r="AX426" s="347"/>
      <c r="AY426" s="390"/>
      <c r="AZ426" s="386"/>
      <c r="BA426" s="202"/>
      <c r="BB426" s="96"/>
      <c r="BC426" s="96"/>
      <c r="BD426" s="96"/>
      <c r="BE426" s="96"/>
      <c r="BF426" s="96"/>
      <c r="BG426" s="96"/>
      <c r="BH426" s="96"/>
      <c r="BI426" s="96"/>
      <c r="BJ426" s="96"/>
      <c r="BK426" s="96"/>
      <c r="BL426" s="96"/>
      <c r="BM426" s="96"/>
      <c r="BN426" s="96"/>
      <c r="BO426" s="96"/>
      <c r="BP426" s="96"/>
      <c r="BQ426" s="96"/>
      <c r="BR426" s="96"/>
      <c r="BS426" s="96"/>
      <c r="BT426" s="96"/>
      <c r="BU426" s="96"/>
      <c r="BV426" s="96"/>
      <c r="BW426" s="96"/>
      <c r="BX426" s="96"/>
      <c r="BY426" s="96"/>
      <c r="BZ426" s="96"/>
      <c r="CA426" s="96"/>
      <c r="CB426" s="96"/>
      <c r="CC426" s="96"/>
    </row>
    <row r="427" spans="1:81" s="314" customFormat="1" ht="15" customHeight="1" x14ac:dyDescent="0.2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574"/>
      <c r="M427" s="97"/>
      <c r="N427" s="97"/>
      <c r="O427" s="97"/>
      <c r="P427" s="97"/>
      <c r="Q427" s="97"/>
      <c r="R427" s="97"/>
      <c r="S427" s="451"/>
      <c r="T427" s="451"/>
      <c r="U427" s="451"/>
      <c r="V427" s="97"/>
      <c r="W427" s="97"/>
      <c r="X427" s="347"/>
      <c r="Y427" s="347"/>
      <c r="Z427" s="347"/>
      <c r="AA427" s="347"/>
      <c r="AB427" s="347"/>
      <c r="AC427" s="347"/>
      <c r="AD427" s="347"/>
      <c r="AE427" s="347"/>
      <c r="AF427" s="347"/>
      <c r="AG427" s="347"/>
      <c r="AH427" s="347"/>
      <c r="AI427" s="347"/>
      <c r="AJ427" s="347"/>
      <c r="AK427" s="347"/>
      <c r="AL427" s="347"/>
      <c r="AM427" s="347"/>
      <c r="AN427" s="347"/>
      <c r="AO427" s="347"/>
      <c r="AP427" s="347"/>
      <c r="AQ427" s="347"/>
      <c r="AR427" s="347"/>
      <c r="AS427" s="347"/>
      <c r="AT427" s="347"/>
      <c r="AU427" s="347"/>
      <c r="AV427" s="347"/>
      <c r="AW427" s="347"/>
      <c r="AX427" s="347"/>
      <c r="AY427" s="390"/>
      <c r="AZ427" s="386"/>
      <c r="BA427" s="202"/>
      <c r="BB427" s="96"/>
      <c r="BC427" s="96"/>
      <c r="BD427" s="96"/>
      <c r="BE427" s="96"/>
      <c r="BF427" s="96"/>
      <c r="BG427" s="96"/>
      <c r="BH427" s="96"/>
      <c r="BI427" s="96"/>
      <c r="BJ427" s="96"/>
      <c r="BK427" s="96"/>
      <c r="BL427" s="96"/>
      <c r="BM427" s="96"/>
      <c r="BN427" s="96"/>
      <c r="BO427" s="96"/>
      <c r="BP427" s="96"/>
      <c r="BQ427" s="96"/>
      <c r="BR427" s="96"/>
      <c r="BS427" s="96"/>
      <c r="BT427" s="96"/>
      <c r="BU427" s="96"/>
      <c r="BV427" s="96"/>
      <c r="BW427" s="96"/>
      <c r="BX427" s="96"/>
      <c r="BY427" s="96"/>
      <c r="BZ427" s="96"/>
      <c r="CA427" s="96"/>
      <c r="CB427" s="96"/>
      <c r="CC427" s="96"/>
    </row>
    <row r="428" spans="1:81" s="314" customFormat="1" ht="15" customHeight="1" x14ac:dyDescent="0.2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574"/>
      <c r="M428" s="97"/>
      <c r="N428" s="97"/>
      <c r="O428" s="97"/>
      <c r="P428" s="97"/>
      <c r="Q428" s="97"/>
      <c r="R428" s="97"/>
      <c r="S428" s="451"/>
      <c r="T428" s="451"/>
      <c r="U428" s="451"/>
      <c r="V428" s="97"/>
      <c r="W428" s="97"/>
      <c r="X428" s="347"/>
      <c r="Y428" s="347"/>
      <c r="Z428" s="347"/>
      <c r="AA428" s="347"/>
      <c r="AB428" s="347"/>
      <c r="AC428" s="347"/>
      <c r="AD428" s="347"/>
      <c r="AE428" s="347"/>
      <c r="AF428" s="347"/>
      <c r="AG428" s="347"/>
      <c r="AH428" s="347"/>
      <c r="AI428" s="347"/>
      <c r="AJ428" s="347"/>
      <c r="AK428" s="347"/>
      <c r="AL428" s="347"/>
      <c r="AM428" s="347"/>
      <c r="AN428" s="347"/>
      <c r="AO428" s="347"/>
      <c r="AP428" s="347"/>
      <c r="AQ428" s="347"/>
      <c r="AR428" s="347"/>
      <c r="AS428" s="347"/>
      <c r="AT428" s="347"/>
      <c r="AU428" s="347"/>
      <c r="AV428" s="347"/>
      <c r="AW428" s="347"/>
      <c r="AX428" s="347"/>
      <c r="AY428" s="390"/>
      <c r="AZ428" s="386"/>
      <c r="BA428" s="202"/>
      <c r="BB428" s="96"/>
      <c r="BC428" s="96"/>
      <c r="BD428" s="96"/>
      <c r="BE428" s="96"/>
      <c r="BF428" s="96"/>
      <c r="BG428" s="96"/>
      <c r="BH428" s="96"/>
      <c r="BI428" s="96"/>
      <c r="BJ428" s="96"/>
      <c r="BK428" s="96"/>
      <c r="BL428" s="96"/>
      <c r="BM428" s="96"/>
      <c r="BN428" s="96"/>
      <c r="BO428" s="96"/>
      <c r="BP428" s="96"/>
      <c r="BQ428" s="96"/>
      <c r="BR428" s="96"/>
      <c r="BS428" s="96"/>
      <c r="BT428" s="96"/>
      <c r="BU428" s="96"/>
      <c r="BV428" s="96"/>
      <c r="BW428" s="96"/>
      <c r="BX428" s="96"/>
      <c r="BY428" s="96"/>
      <c r="BZ428" s="96"/>
      <c r="CA428" s="96"/>
      <c r="CB428" s="96"/>
      <c r="CC428" s="96"/>
    </row>
    <row r="429" spans="1:81" s="314" customFormat="1" ht="15" customHeight="1" x14ac:dyDescent="0.2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574"/>
      <c r="M429" s="97"/>
      <c r="N429" s="97"/>
      <c r="O429" s="97"/>
      <c r="P429" s="97"/>
      <c r="Q429" s="97"/>
      <c r="R429" s="97"/>
      <c r="S429" s="451"/>
      <c r="T429" s="451"/>
      <c r="U429" s="451"/>
      <c r="V429" s="97"/>
      <c r="W429" s="97"/>
      <c r="X429" s="347"/>
      <c r="Y429" s="347"/>
      <c r="Z429" s="347"/>
      <c r="AA429" s="347"/>
      <c r="AB429" s="347"/>
      <c r="AC429" s="347"/>
      <c r="AD429" s="347"/>
      <c r="AE429" s="347"/>
      <c r="AF429" s="347"/>
      <c r="AG429" s="347"/>
      <c r="AH429" s="347"/>
      <c r="AI429" s="347"/>
      <c r="AJ429" s="347"/>
      <c r="AK429" s="347"/>
      <c r="AL429" s="347"/>
      <c r="AM429" s="347"/>
      <c r="AN429" s="347"/>
      <c r="AO429" s="347"/>
      <c r="AP429" s="347"/>
      <c r="AQ429" s="347"/>
      <c r="AR429" s="347"/>
      <c r="AS429" s="347"/>
      <c r="AT429" s="347"/>
      <c r="AU429" s="347"/>
      <c r="AV429" s="347"/>
      <c r="AW429" s="347"/>
      <c r="AX429" s="347"/>
      <c r="AY429" s="390"/>
      <c r="AZ429" s="386"/>
      <c r="BA429" s="202"/>
      <c r="BB429" s="96"/>
      <c r="BC429" s="96"/>
      <c r="BD429" s="96"/>
      <c r="BE429" s="96"/>
      <c r="BF429" s="96"/>
      <c r="BG429" s="96"/>
      <c r="BH429" s="96"/>
      <c r="BI429" s="96"/>
      <c r="BJ429" s="96"/>
      <c r="BK429" s="96"/>
      <c r="BL429" s="96"/>
      <c r="BM429" s="96"/>
      <c r="BN429" s="96"/>
      <c r="BO429" s="96"/>
      <c r="BP429" s="96"/>
      <c r="BQ429" s="96"/>
      <c r="BR429" s="96"/>
      <c r="BS429" s="96"/>
      <c r="BT429" s="96"/>
      <c r="BU429" s="96"/>
      <c r="BV429" s="96"/>
      <c r="BW429" s="96"/>
      <c r="BX429" s="96"/>
      <c r="BY429" s="96"/>
      <c r="BZ429" s="96"/>
      <c r="CA429" s="96"/>
      <c r="CB429" s="96"/>
      <c r="CC429" s="96"/>
    </row>
    <row r="430" spans="1:81" s="314" customFormat="1" ht="15" customHeight="1" x14ac:dyDescent="0.2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574"/>
      <c r="M430" s="97"/>
      <c r="N430" s="97"/>
      <c r="O430" s="97"/>
      <c r="P430" s="97"/>
      <c r="Q430" s="97"/>
      <c r="R430" s="97"/>
      <c r="S430" s="451"/>
      <c r="T430" s="451"/>
      <c r="U430" s="451"/>
      <c r="V430" s="97"/>
      <c r="W430" s="97"/>
      <c r="X430" s="347"/>
      <c r="Y430" s="347"/>
      <c r="Z430" s="347"/>
      <c r="AA430" s="347"/>
      <c r="AB430" s="347"/>
      <c r="AC430" s="347"/>
      <c r="AD430" s="347"/>
      <c r="AE430" s="347"/>
      <c r="AF430" s="347"/>
      <c r="AG430" s="347"/>
      <c r="AH430" s="347"/>
      <c r="AI430" s="347"/>
      <c r="AJ430" s="347"/>
      <c r="AK430" s="347"/>
      <c r="AL430" s="347"/>
      <c r="AM430" s="347"/>
      <c r="AN430" s="347"/>
      <c r="AO430" s="347"/>
      <c r="AP430" s="347"/>
      <c r="AQ430" s="347"/>
      <c r="AR430" s="347"/>
      <c r="AS430" s="347"/>
      <c r="AT430" s="347"/>
      <c r="AU430" s="347"/>
      <c r="AV430" s="347"/>
      <c r="AW430" s="347"/>
      <c r="AX430" s="347"/>
      <c r="AY430" s="390"/>
      <c r="AZ430" s="386"/>
      <c r="BA430" s="202"/>
      <c r="BB430" s="96"/>
      <c r="BC430" s="96"/>
      <c r="BD430" s="96"/>
      <c r="BE430" s="96"/>
      <c r="BF430" s="96"/>
      <c r="BG430" s="96"/>
      <c r="BH430" s="96"/>
      <c r="BI430" s="96"/>
      <c r="BJ430" s="96"/>
      <c r="BK430" s="96"/>
      <c r="BL430" s="96"/>
      <c r="BM430" s="96"/>
      <c r="BN430" s="96"/>
      <c r="BO430" s="96"/>
      <c r="BP430" s="96"/>
      <c r="BQ430" s="96"/>
      <c r="BR430" s="96"/>
      <c r="BS430" s="96"/>
      <c r="BT430" s="96"/>
      <c r="BU430" s="96"/>
      <c r="BV430" s="96"/>
      <c r="BW430" s="96"/>
      <c r="BX430" s="96"/>
      <c r="BY430" s="96"/>
      <c r="BZ430" s="96"/>
      <c r="CA430" s="96"/>
      <c r="CB430" s="96"/>
      <c r="CC430" s="96"/>
    </row>
    <row r="431" spans="1:81" s="314" customFormat="1" ht="15" customHeight="1" x14ac:dyDescent="0.2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574"/>
      <c r="M431" s="97"/>
      <c r="N431" s="97"/>
      <c r="O431" s="97"/>
      <c r="P431" s="97"/>
      <c r="Q431" s="97"/>
      <c r="R431" s="97"/>
      <c r="S431" s="451"/>
      <c r="T431" s="451"/>
      <c r="U431" s="451"/>
      <c r="V431" s="97"/>
      <c r="W431" s="97"/>
      <c r="X431" s="347"/>
      <c r="Y431" s="347"/>
      <c r="Z431" s="347"/>
      <c r="AA431" s="347"/>
      <c r="AB431" s="347"/>
      <c r="AC431" s="347"/>
      <c r="AD431" s="347"/>
      <c r="AE431" s="347"/>
      <c r="AF431" s="347"/>
      <c r="AG431" s="347"/>
      <c r="AH431" s="347"/>
      <c r="AI431" s="347"/>
      <c r="AJ431" s="347"/>
      <c r="AK431" s="347"/>
      <c r="AL431" s="347"/>
      <c r="AM431" s="347"/>
      <c r="AN431" s="347"/>
      <c r="AO431" s="347"/>
      <c r="AP431" s="347"/>
      <c r="AQ431" s="347"/>
      <c r="AR431" s="347"/>
      <c r="AS431" s="347"/>
      <c r="AT431" s="347"/>
      <c r="AU431" s="347"/>
      <c r="AV431" s="347"/>
      <c r="AW431" s="347"/>
      <c r="AX431" s="347"/>
      <c r="AY431" s="390"/>
      <c r="AZ431" s="386"/>
      <c r="BA431" s="202"/>
      <c r="BB431" s="96"/>
      <c r="BC431" s="96"/>
      <c r="BD431" s="96"/>
      <c r="BE431" s="96"/>
      <c r="BF431" s="96"/>
      <c r="BG431" s="96"/>
      <c r="BH431" s="96"/>
      <c r="BI431" s="96"/>
      <c r="BJ431" s="96"/>
      <c r="BK431" s="96"/>
      <c r="BL431" s="96"/>
      <c r="BM431" s="96"/>
      <c r="BN431" s="96"/>
      <c r="BO431" s="96"/>
      <c r="BP431" s="96"/>
      <c r="BQ431" s="96"/>
      <c r="BR431" s="96"/>
      <c r="BS431" s="96"/>
      <c r="BT431" s="96"/>
      <c r="BU431" s="96"/>
      <c r="BV431" s="96"/>
      <c r="BW431" s="96"/>
      <c r="BX431" s="96"/>
      <c r="BY431" s="96"/>
      <c r="BZ431" s="96"/>
      <c r="CA431" s="96"/>
      <c r="CB431" s="96"/>
      <c r="CC431" s="96"/>
    </row>
    <row r="432" spans="1:81" s="314" customFormat="1" ht="15" customHeight="1" x14ac:dyDescent="0.2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574"/>
      <c r="M432" s="97"/>
      <c r="N432" s="97"/>
      <c r="O432" s="97"/>
      <c r="P432" s="97"/>
      <c r="Q432" s="97"/>
      <c r="R432" s="97"/>
      <c r="S432" s="451"/>
      <c r="T432" s="451"/>
      <c r="U432" s="451"/>
      <c r="V432" s="97"/>
      <c r="W432" s="97"/>
      <c r="X432" s="347"/>
      <c r="Y432" s="347"/>
      <c r="Z432" s="347"/>
      <c r="AA432" s="347"/>
      <c r="AB432" s="347"/>
      <c r="AC432" s="347"/>
      <c r="AD432" s="347"/>
      <c r="AE432" s="347"/>
      <c r="AF432" s="347"/>
      <c r="AG432" s="347"/>
      <c r="AH432" s="347"/>
      <c r="AI432" s="347"/>
      <c r="AJ432" s="347"/>
      <c r="AK432" s="347"/>
      <c r="AL432" s="347"/>
      <c r="AM432" s="347"/>
      <c r="AN432" s="347"/>
      <c r="AO432" s="347"/>
      <c r="AP432" s="347"/>
      <c r="AQ432" s="347"/>
      <c r="AR432" s="347"/>
      <c r="AS432" s="347"/>
      <c r="AT432" s="347"/>
      <c r="AU432" s="347"/>
      <c r="AV432" s="347"/>
      <c r="AW432" s="347"/>
      <c r="AX432" s="347"/>
      <c r="AY432" s="390"/>
      <c r="AZ432" s="386"/>
      <c r="BA432" s="202"/>
      <c r="BB432" s="96"/>
      <c r="BC432" s="96"/>
      <c r="BD432" s="96"/>
      <c r="BE432" s="96"/>
      <c r="BF432" s="96"/>
      <c r="BG432" s="96"/>
      <c r="BH432" s="96"/>
      <c r="BI432" s="96"/>
      <c r="BJ432" s="96"/>
      <c r="BK432" s="96"/>
      <c r="BL432" s="96"/>
      <c r="BM432" s="96"/>
      <c r="BN432" s="96"/>
      <c r="BO432" s="96"/>
      <c r="BP432" s="96"/>
      <c r="BQ432" s="96"/>
      <c r="BR432" s="96"/>
      <c r="BS432" s="96"/>
      <c r="BT432" s="96"/>
      <c r="BU432" s="96"/>
      <c r="BV432" s="96"/>
      <c r="BW432" s="96"/>
      <c r="BX432" s="96"/>
      <c r="BY432" s="96"/>
      <c r="BZ432" s="96"/>
      <c r="CA432" s="96"/>
      <c r="CB432" s="96"/>
      <c r="CC432" s="96"/>
    </row>
    <row r="433" spans="1:81" s="314" customFormat="1" ht="15" customHeight="1" x14ac:dyDescent="0.2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574"/>
      <c r="M433" s="97"/>
      <c r="N433" s="97"/>
      <c r="O433" s="97"/>
      <c r="P433" s="97"/>
      <c r="Q433" s="97"/>
      <c r="R433" s="97"/>
      <c r="S433" s="451"/>
      <c r="T433" s="451"/>
      <c r="U433" s="451"/>
      <c r="V433" s="97"/>
      <c r="W433" s="97"/>
      <c r="X433" s="347"/>
      <c r="Y433" s="347"/>
      <c r="Z433" s="347"/>
      <c r="AA433" s="347"/>
      <c r="AB433" s="347"/>
      <c r="AC433" s="347"/>
      <c r="AD433" s="347"/>
      <c r="AE433" s="347"/>
      <c r="AF433" s="347"/>
      <c r="AG433" s="347"/>
      <c r="AH433" s="347"/>
      <c r="AI433" s="347"/>
      <c r="AJ433" s="347"/>
      <c r="AK433" s="347"/>
      <c r="AL433" s="347"/>
      <c r="AM433" s="347"/>
      <c r="AN433" s="347"/>
      <c r="AO433" s="347"/>
      <c r="AP433" s="347"/>
      <c r="AQ433" s="347"/>
      <c r="AR433" s="347"/>
      <c r="AS433" s="347"/>
      <c r="AT433" s="347"/>
      <c r="AU433" s="347"/>
      <c r="AV433" s="347"/>
      <c r="AW433" s="347"/>
      <c r="AX433" s="347"/>
      <c r="AY433" s="390"/>
      <c r="AZ433" s="386"/>
      <c r="BA433" s="202"/>
      <c r="BB433" s="96"/>
      <c r="BC433" s="96"/>
      <c r="BD433" s="96"/>
      <c r="BE433" s="96"/>
      <c r="BF433" s="96"/>
      <c r="BG433" s="96"/>
      <c r="BH433" s="96"/>
      <c r="BI433" s="96"/>
      <c r="BJ433" s="96"/>
      <c r="BK433" s="96"/>
      <c r="BL433" s="96"/>
      <c r="BM433" s="96"/>
      <c r="BN433" s="96"/>
      <c r="BO433" s="96"/>
      <c r="BP433" s="96"/>
      <c r="BQ433" s="96"/>
      <c r="BR433" s="96"/>
      <c r="BS433" s="96"/>
      <c r="BT433" s="96"/>
      <c r="BU433" s="96"/>
      <c r="BV433" s="96"/>
      <c r="BW433" s="96"/>
      <c r="BX433" s="96"/>
      <c r="BY433" s="96"/>
      <c r="BZ433" s="96"/>
      <c r="CA433" s="96"/>
      <c r="CB433" s="96"/>
      <c r="CC433" s="96"/>
    </row>
    <row r="434" spans="1:81" s="314" customFormat="1" ht="15" customHeight="1" x14ac:dyDescent="0.2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574"/>
      <c r="M434" s="97"/>
      <c r="N434" s="97"/>
      <c r="O434" s="97"/>
      <c r="P434" s="97"/>
      <c r="Q434" s="97"/>
      <c r="R434" s="97"/>
      <c r="S434" s="451"/>
      <c r="T434" s="451"/>
      <c r="U434" s="451"/>
      <c r="V434" s="97"/>
      <c r="W434" s="97"/>
      <c r="X434" s="347"/>
      <c r="Y434" s="347"/>
      <c r="Z434" s="347"/>
      <c r="AA434" s="347"/>
      <c r="AB434" s="347"/>
      <c r="AC434" s="347"/>
      <c r="AD434" s="347"/>
      <c r="AE434" s="347"/>
      <c r="AF434" s="347"/>
      <c r="AG434" s="347"/>
      <c r="AH434" s="347"/>
      <c r="AI434" s="347"/>
      <c r="AJ434" s="347"/>
      <c r="AK434" s="347"/>
      <c r="AL434" s="347"/>
      <c r="AM434" s="347"/>
      <c r="AN434" s="347"/>
      <c r="AO434" s="347"/>
      <c r="AP434" s="347"/>
      <c r="AQ434" s="347"/>
      <c r="AR434" s="347"/>
      <c r="AS434" s="347"/>
      <c r="AT434" s="347"/>
      <c r="AU434" s="347"/>
      <c r="AV434" s="347"/>
      <c r="AW434" s="347"/>
      <c r="AX434" s="347"/>
      <c r="AY434" s="390"/>
      <c r="AZ434" s="386"/>
      <c r="BA434" s="202"/>
      <c r="BB434" s="96"/>
      <c r="BC434" s="96"/>
      <c r="BD434" s="96"/>
      <c r="BE434" s="96"/>
      <c r="BF434" s="96"/>
      <c r="BG434" s="96"/>
      <c r="BH434" s="96"/>
      <c r="BI434" s="96"/>
      <c r="BJ434" s="96"/>
      <c r="BK434" s="96"/>
      <c r="BL434" s="96"/>
      <c r="BM434" s="96"/>
      <c r="BN434" s="96"/>
      <c r="BO434" s="96"/>
      <c r="BP434" s="96"/>
      <c r="BQ434" s="96"/>
      <c r="BR434" s="96"/>
      <c r="BS434" s="96"/>
      <c r="BT434" s="96"/>
      <c r="BU434" s="96"/>
      <c r="BV434" s="96"/>
      <c r="BW434" s="96"/>
      <c r="BX434" s="96"/>
      <c r="BY434" s="96"/>
      <c r="BZ434" s="96"/>
      <c r="CA434" s="96"/>
      <c r="CB434" s="96"/>
      <c r="CC434" s="96"/>
    </row>
    <row r="435" spans="1:81" s="314" customFormat="1" ht="15" customHeight="1" x14ac:dyDescent="0.2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574"/>
      <c r="M435" s="97"/>
      <c r="N435" s="97"/>
      <c r="O435" s="97"/>
      <c r="P435" s="97"/>
      <c r="Q435" s="97"/>
      <c r="R435" s="97"/>
      <c r="S435" s="451"/>
      <c r="T435" s="451"/>
      <c r="U435" s="451"/>
      <c r="V435" s="97"/>
      <c r="W435" s="97"/>
      <c r="X435" s="347"/>
      <c r="Y435" s="347"/>
      <c r="Z435" s="347"/>
      <c r="AA435" s="347"/>
      <c r="AB435" s="347"/>
      <c r="AC435" s="347"/>
      <c r="AD435" s="347"/>
      <c r="AE435" s="347"/>
      <c r="AF435" s="347"/>
      <c r="AG435" s="347"/>
      <c r="AH435" s="347"/>
      <c r="AI435" s="347"/>
      <c r="AJ435" s="347"/>
      <c r="AK435" s="347"/>
      <c r="AL435" s="347"/>
      <c r="AM435" s="347"/>
      <c r="AN435" s="347"/>
      <c r="AO435" s="347"/>
      <c r="AP435" s="347"/>
      <c r="AQ435" s="347"/>
      <c r="AR435" s="347"/>
      <c r="AS435" s="347"/>
      <c r="AT435" s="347"/>
      <c r="AU435" s="347"/>
      <c r="AV435" s="347"/>
      <c r="AW435" s="347"/>
      <c r="AX435" s="347"/>
      <c r="AY435" s="390"/>
      <c r="AZ435" s="386"/>
      <c r="BA435" s="202"/>
      <c r="BB435" s="96"/>
      <c r="BC435" s="96"/>
      <c r="BD435" s="96"/>
      <c r="BE435" s="96"/>
      <c r="BF435" s="96"/>
      <c r="BG435" s="96"/>
      <c r="BH435" s="96"/>
      <c r="BI435" s="96"/>
      <c r="BJ435" s="96"/>
      <c r="BK435" s="96"/>
      <c r="BL435" s="96"/>
      <c r="BM435" s="96"/>
      <c r="BN435" s="96"/>
      <c r="BO435" s="96"/>
      <c r="BP435" s="96"/>
      <c r="BQ435" s="96"/>
      <c r="BR435" s="96"/>
      <c r="BS435" s="96"/>
      <c r="BT435" s="96"/>
      <c r="BU435" s="96"/>
      <c r="BV435" s="96"/>
      <c r="BW435" s="96"/>
      <c r="BX435" s="96"/>
      <c r="BY435" s="96"/>
      <c r="BZ435" s="96"/>
      <c r="CA435" s="96"/>
      <c r="CB435" s="96"/>
      <c r="CC435" s="96"/>
    </row>
    <row r="436" spans="1:81" s="314" customFormat="1" ht="15" customHeight="1" x14ac:dyDescent="0.2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574"/>
      <c r="M436" s="97"/>
      <c r="N436" s="97"/>
      <c r="O436" s="97"/>
      <c r="P436" s="97"/>
      <c r="Q436" s="97"/>
      <c r="R436" s="97"/>
      <c r="S436" s="451"/>
      <c r="T436" s="451"/>
      <c r="U436" s="451"/>
      <c r="V436" s="97"/>
      <c r="W436" s="97"/>
      <c r="X436" s="347"/>
      <c r="Y436" s="347"/>
      <c r="Z436" s="347"/>
      <c r="AA436" s="347"/>
      <c r="AB436" s="347"/>
      <c r="AC436" s="347"/>
      <c r="AD436" s="347"/>
      <c r="AE436" s="347"/>
      <c r="AF436" s="347"/>
      <c r="AG436" s="347"/>
      <c r="AH436" s="347"/>
      <c r="AI436" s="347"/>
      <c r="AJ436" s="347"/>
      <c r="AK436" s="347"/>
      <c r="AL436" s="347"/>
      <c r="AM436" s="347"/>
      <c r="AN436" s="347"/>
      <c r="AO436" s="347"/>
      <c r="AP436" s="347"/>
      <c r="AQ436" s="347"/>
      <c r="AR436" s="347"/>
      <c r="AS436" s="347"/>
      <c r="AT436" s="347"/>
      <c r="AU436" s="347"/>
      <c r="AV436" s="347"/>
      <c r="AW436" s="347"/>
      <c r="AX436" s="347"/>
      <c r="AY436" s="390"/>
      <c r="AZ436" s="386"/>
      <c r="BA436" s="202"/>
      <c r="BB436" s="96"/>
      <c r="BC436" s="96"/>
      <c r="BD436" s="96"/>
      <c r="BE436" s="96"/>
      <c r="BF436" s="96"/>
      <c r="BG436" s="96"/>
      <c r="BH436" s="96"/>
      <c r="BI436" s="96"/>
      <c r="BJ436" s="96"/>
      <c r="BK436" s="96"/>
      <c r="BL436" s="96"/>
      <c r="BM436" s="96"/>
      <c r="BN436" s="96"/>
      <c r="BO436" s="96"/>
      <c r="BP436" s="96"/>
      <c r="BQ436" s="96"/>
      <c r="BR436" s="96"/>
      <c r="BS436" s="96"/>
      <c r="BT436" s="96"/>
      <c r="BU436" s="96"/>
      <c r="BV436" s="96"/>
      <c r="BW436" s="96"/>
      <c r="BX436" s="96"/>
      <c r="BY436" s="96"/>
      <c r="BZ436" s="96"/>
      <c r="CA436" s="96"/>
      <c r="CB436" s="96"/>
      <c r="CC436" s="96"/>
    </row>
    <row r="437" spans="1:81" s="314" customFormat="1" ht="15" customHeight="1" x14ac:dyDescent="0.2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574"/>
      <c r="M437" s="97"/>
      <c r="N437" s="97"/>
      <c r="O437" s="97"/>
      <c r="P437" s="97"/>
      <c r="Q437" s="97"/>
      <c r="R437" s="97"/>
      <c r="S437" s="451"/>
      <c r="T437" s="451"/>
      <c r="U437" s="451"/>
      <c r="V437" s="97"/>
      <c r="W437" s="97"/>
      <c r="X437" s="347"/>
      <c r="Y437" s="347"/>
      <c r="Z437" s="347"/>
      <c r="AA437" s="347"/>
      <c r="AB437" s="347"/>
      <c r="AC437" s="347"/>
      <c r="AD437" s="347"/>
      <c r="AE437" s="347"/>
      <c r="AF437" s="347"/>
      <c r="AG437" s="347"/>
      <c r="AH437" s="347"/>
      <c r="AI437" s="347"/>
      <c r="AJ437" s="347"/>
      <c r="AK437" s="347"/>
      <c r="AL437" s="347"/>
      <c r="AM437" s="347"/>
      <c r="AN437" s="347"/>
      <c r="AO437" s="347"/>
      <c r="AP437" s="347"/>
      <c r="AQ437" s="347"/>
      <c r="AR437" s="347"/>
      <c r="AS437" s="347"/>
      <c r="AT437" s="347"/>
      <c r="AU437" s="347"/>
      <c r="AV437" s="347"/>
      <c r="AW437" s="347"/>
      <c r="AX437" s="347"/>
      <c r="AY437" s="390"/>
      <c r="AZ437" s="386"/>
      <c r="BA437" s="202"/>
      <c r="BB437" s="96"/>
      <c r="BC437" s="96"/>
      <c r="BD437" s="96"/>
      <c r="BE437" s="96"/>
      <c r="BF437" s="96"/>
      <c r="BG437" s="96"/>
      <c r="BH437" s="96"/>
      <c r="BI437" s="96"/>
      <c r="BJ437" s="96"/>
      <c r="BK437" s="96"/>
      <c r="BL437" s="96"/>
      <c r="BM437" s="96"/>
      <c r="BN437" s="96"/>
      <c r="BO437" s="96"/>
      <c r="BP437" s="96"/>
      <c r="BQ437" s="96"/>
      <c r="BR437" s="96"/>
      <c r="BS437" s="96"/>
      <c r="BT437" s="96"/>
      <c r="BU437" s="96"/>
      <c r="BV437" s="96"/>
      <c r="BW437" s="96"/>
      <c r="BX437" s="96"/>
      <c r="BY437" s="96"/>
      <c r="BZ437" s="96"/>
      <c r="CA437" s="96"/>
      <c r="CB437" s="96"/>
      <c r="CC437" s="96"/>
    </row>
    <row r="438" spans="1:81" s="314" customFormat="1" ht="15" customHeight="1" x14ac:dyDescent="0.2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574"/>
      <c r="M438" s="97"/>
      <c r="N438" s="97"/>
      <c r="O438" s="97"/>
      <c r="P438" s="97"/>
      <c r="Q438" s="97"/>
      <c r="R438" s="97"/>
      <c r="S438" s="451"/>
      <c r="T438" s="451"/>
      <c r="U438" s="451"/>
      <c r="V438" s="97"/>
      <c r="W438" s="97"/>
      <c r="X438" s="347"/>
      <c r="Y438" s="347"/>
      <c r="Z438" s="347"/>
      <c r="AA438" s="347"/>
      <c r="AB438" s="347"/>
      <c r="AC438" s="347"/>
      <c r="AD438" s="347"/>
      <c r="AE438" s="347"/>
      <c r="AF438" s="347"/>
      <c r="AG438" s="347"/>
      <c r="AH438" s="347"/>
      <c r="AI438" s="347"/>
      <c r="AJ438" s="347"/>
      <c r="AK438" s="347"/>
      <c r="AL438" s="347"/>
      <c r="AM438" s="347"/>
      <c r="AN438" s="347"/>
      <c r="AO438" s="347"/>
      <c r="AP438" s="347"/>
      <c r="AQ438" s="347"/>
      <c r="AR438" s="347"/>
      <c r="AS438" s="347"/>
      <c r="AT438" s="347"/>
      <c r="AU438" s="347"/>
      <c r="AV438" s="347"/>
      <c r="AW438" s="347"/>
      <c r="AX438" s="347"/>
      <c r="AY438" s="390"/>
      <c r="AZ438" s="386"/>
      <c r="BA438" s="202"/>
      <c r="BB438" s="96"/>
      <c r="BC438" s="96"/>
      <c r="BD438" s="96"/>
      <c r="BE438" s="96"/>
      <c r="BF438" s="96"/>
      <c r="BG438" s="96"/>
      <c r="BH438" s="96"/>
      <c r="BI438" s="96"/>
      <c r="BJ438" s="96"/>
      <c r="BK438" s="96"/>
      <c r="BL438" s="96"/>
      <c r="BM438" s="96"/>
      <c r="BN438" s="96"/>
      <c r="BO438" s="96"/>
      <c r="BP438" s="96"/>
      <c r="BQ438" s="96"/>
      <c r="BR438" s="96"/>
      <c r="BS438" s="96"/>
      <c r="BT438" s="96"/>
      <c r="BU438" s="96"/>
      <c r="BV438" s="96"/>
      <c r="BW438" s="96"/>
      <c r="BX438" s="96"/>
      <c r="BY438" s="96"/>
      <c r="BZ438" s="96"/>
      <c r="CA438" s="96"/>
      <c r="CB438" s="96"/>
      <c r="CC438" s="96"/>
    </row>
    <row r="439" spans="1:81" s="314" customFormat="1" ht="15" customHeight="1" x14ac:dyDescent="0.2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574"/>
      <c r="M439" s="97"/>
      <c r="N439" s="97"/>
      <c r="O439" s="97"/>
      <c r="P439" s="97"/>
      <c r="Q439" s="97"/>
      <c r="R439" s="97"/>
      <c r="S439" s="451"/>
      <c r="T439" s="451"/>
      <c r="U439" s="451"/>
      <c r="V439" s="97"/>
      <c r="W439" s="97"/>
      <c r="X439" s="347"/>
      <c r="Y439" s="347"/>
      <c r="Z439" s="347"/>
      <c r="AA439" s="347"/>
      <c r="AB439" s="347"/>
      <c r="AC439" s="347"/>
      <c r="AD439" s="347"/>
      <c r="AE439" s="347"/>
      <c r="AF439" s="347"/>
      <c r="AG439" s="347"/>
      <c r="AH439" s="347"/>
      <c r="AI439" s="347"/>
      <c r="AJ439" s="347"/>
      <c r="AK439" s="347"/>
      <c r="AL439" s="347"/>
      <c r="AM439" s="347"/>
      <c r="AN439" s="347"/>
      <c r="AO439" s="347"/>
      <c r="AP439" s="347"/>
      <c r="AQ439" s="347"/>
      <c r="AR439" s="347"/>
      <c r="AS439" s="347"/>
      <c r="AT439" s="347"/>
      <c r="AU439" s="347"/>
      <c r="AV439" s="347"/>
      <c r="AW439" s="347"/>
      <c r="AX439" s="347"/>
      <c r="AY439" s="390"/>
      <c r="AZ439" s="386"/>
      <c r="BA439" s="202"/>
      <c r="BB439" s="96"/>
      <c r="BC439" s="96"/>
      <c r="BD439" s="96"/>
      <c r="BE439" s="96"/>
      <c r="BF439" s="96"/>
      <c r="BG439" s="96"/>
      <c r="BH439" s="96"/>
      <c r="BI439" s="96"/>
      <c r="BJ439" s="96"/>
      <c r="BK439" s="96"/>
      <c r="BL439" s="96"/>
      <c r="BM439" s="96"/>
      <c r="BN439" s="96"/>
      <c r="BO439" s="96"/>
      <c r="BP439" s="96"/>
      <c r="BQ439" s="96"/>
      <c r="BR439" s="96"/>
      <c r="BS439" s="96"/>
      <c r="BT439" s="96"/>
      <c r="BU439" s="96"/>
      <c r="BV439" s="96"/>
      <c r="BW439" s="96"/>
      <c r="BX439" s="96"/>
      <c r="BY439" s="96"/>
      <c r="BZ439" s="96"/>
      <c r="CA439" s="96"/>
      <c r="CB439" s="96"/>
      <c r="CC439" s="96"/>
    </row>
    <row r="440" spans="1:81" s="314" customFormat="1" ht="15" customHeight="1" x14ac:dyDescent="0.2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574"/>
      <c r="M440" s="97"/>
      <c r="N440" s="97"/>
      <c r="O440" s="97"/>
      <c r="P440" s="97"/>
      <c r="Q440" s="97"/>
      <c r="R440" s="97"/>
      <c r="S440" s="451"/>
      <c r="T440" s="451"/>
      <c r="U440" s="451"/>
      <c r="V440" s="97"/>
      <c r="W440" s="97"/>
      <c r="X440" s="347"/>
      <c r="Y440" s="347"/>
      <c r="Z440" s="347"/>
      <c r="AA440" s="347"/>
      <c r="AB440" s="347"/>
      <c r="AC440" s="347"/>
      <c r="AD440" s="347"/>
      <c r="AE440" s="347"/>
      <c r="AF440" s="347"/>
      <c r="AG440" s="347"/>
      <c r="AH440" s="347"/>
      <c r="AI440" s="347"/>
      <c r="AJ440" s="347"/>
      <c r="AK440" s="347"/>
      <c r="AL440" s="347"/>
      <c r="AM440" s="347"/>
      <c r="AN440" s="347"/>
      <c r="AO440" s="347"/>
      <c r="AP440" s="347"/>
      <c r="AQ440" s="347"/>
      <c r="AR440" s="347"/>
      <c r="AS440" s="347"/>
      <c r="AT440" s="347"/>
      <c r="AU440" s="347"/>
      <c r="AV440" s="347"/>
      <c r="AW440" s="347"/>
      <c r="AX440" s="347"/>
      <c r="AY440" s="390"/>
      <c r="AZ440" s="386"/>
      <c r="BA440" s="202"/>
      <c r="BB440" s="96"/>
      <c r="BC440" s="96"/>
      <c r="BD440" s="96"/>
      <c r="BE440" s="96"/>
      <c r="BF440" s="96"/>
      <c r="BG440" s="96"/>
      <c r="BH440" s="96"/>
      <c r="BI440" s="96"/>
      <c r="BJ440" s="96"/>
      <c r="BK440" s="96"/>
      <c r="BL440" s="96"/>
      <c r="BM440" s="96"/>
      <c r="BN440" s="96"/>
      <c r="BO440" s="96"/>
      <c r="BP440" s="96"/>
      <c r="BQ440" s="96"/>
      <c r="BR440" s="96"/>
      <c r="BS440" s="96"/>
      <c r="BT440" s="96"/>
      <c r="BU440" s="96"/>
      <c r="BV440" s="96"/>
      <c r="BW440" s="96"/>
      <c r="BX440" s="96"/>
      <c r="BY440" s="96"/>
      <c r="BZ440" s="96"/>
      <c r="CA440" s="96"/>
      <c r="CB440" s="96"/>
      <c r="CC440" s="96"/>
    </row>
    <row r="441" spans="1:81" s="314" customFormat="1" ht="15" customHeight="1" x14ac:dyDescent="0.2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574"/>
      <c r="M441" s="97"/>
      <c r="N441" s="97"/>
      <c r="O441" s="97"/>
      <c r="P441" s="97"/>
      <c r="Q441" s="97"/>
      <c r="R441" s="97"/>
      <c r="S441" s="451"/>
      <c r="T441" s="451"/>
      <c r="U441" s="451"/>
      <c r="V441" s="97"/>
      <c r="W441" s="97"/>
      <c r="X441" s="347"/>
      <c r="Y441" s="347"/>
      <c r="Z441" s="347"/>
      <c r="AA441" s="347"/>
      <c r="AB441" s="347"/>
      <c r="AC441" s="347"/>
      <c r="AD441" s="347"/>
      <c r="AE441" s="347"/>
      <c r="AF441" s="347"/>
      <c r="AG441" s="347"/>
      <c r="AH441" s="347"/>
      <c r="AI441" s="347"/>
      <c r="AJ441" s="347"/>
      <c r="AK441" s="347"/>
      <c r="AL441" s="347"/>
      <c r="AM441" s="347"/>
      <c r="AN441" s="347"/>
      <c r="AO441" s="347"/>
      <c r="AP441" s="347"/>
      <c r="AQ441" s="347"/>
      <c r="AR441" s="347"/>
      <c r="AS441" s="347"/>
      <c r="AT441" s="347"/>
      <c r="AU441" s="347"/>
      <c r="AV441" s="347"/>
      <c r="AW441" s="347"/>
      <c r="AX441" s="347"/>
      <c r="AY441" s="390"/>
      <c r="AZ441" s="386"/>
      <c r="BA441" s="202"/>
      <c r="BB441" s="96"/>
      <c r="BC441" s="96"/>
      <c r="BD441" s="96"/>
      <c r="BE441" s="96"/>
      <c r="BF441" s="96"/>
      <c r="BG441" s="96"/>
      <c r="BH441" s="96"/>
      <c r="BI441" s="96"/>
      <c r="BJ441" s="96"/>
      <c r="BK441" s="96"/>
      <c r="BL441" s="96"/>
      <c r="BM441" s="96"/>
      <c r="BN441" s="96"/>
      <c r="BO441" s="96"/>
      <c r="BP441" s="96"/>
      <c r="BQ441" s="96"/>
      <c r="BR441" s="96"/>
      <c r="BS441" s="96"/>
      <c r="BT441" s="96"/>
      <c r="BU441" s="96"/>
      <c r="BV441" s="96"/>
      <c r="BW441" s="96"/>
      <c r="BX441" s="96"/>
      <c r="BY441" s="96"/>
      <c r="BZ441" s="96"/>
      <c r="CA441" s="96"/>
      <c r="CB441" s="96"/>
      <c r="CC441" s="96"/>
    </row>
    <row r="442" spans="1:81" s="314" customFormat="1" ht="15" customHeight="1" x14ac:dyDescent="0.2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574"/>
      <c r="M442" s="97"/>
      <c r="N442" s="97"/>
      <c r="O442" s="97"/>
      <c r="P442" s="97"/>
      <c r="Q442" s="97"/>
      <c r="R442" s="97"/>
      <c r="S442" s="451"/>
      <c r="T442" s="451"/>
      <c r="U442" s="451"/>
      <c r="V442" s="97"/>
      <c r="W442" s="97"/>
      <c r="X442" s="347"/>
      <c r="Y442" s="347"/>
      <c r="Z442" s="347"/>
      <c r="AA442" s="347"/>
      <c r="AB442" s="347"/>
      <c r="AC442" s="347"/>
      <c r="AD442" s="347"/>
      <c r="AE442" s="347"/>
      <c r="AF442" s="347"/>
      <c r="AG442" s="347"/>
      <c r="AH442" s="347"/>
      <c r="AI442" s="347"/>
      <c r="AJ442" s="347"/>
      <c r="AK442" s="347"/>
      <c r="AL442" s="347"/>
      <c r="AM442" s="347"/>
      <c r="AN442" s="347"/>
      <c r="AO442" s="347"/>
      <c r="AP442" s="347"/>
      <c r="AQ442" s="347"/>
      <c r="AR442" s="347"/>
      <c r="AS442" s="347"/>
      <c r="AT442" s="347"/>
      <c r="AU442" s="347"/>
      <c r="AV442" s="347"/>
      <c r="AW442" s="347"/>
      <c r="AX442" s="347"/>
      <c r="AY442" s="390"/>
      <c r="AZ442" s="386"/>
      <c r="BA442" s="202"/>
      <c r="BB442" s="96"/>
      <c r="BC442" s="96"/>
      <c r="BD442" s="96"/>
      <c r="BE442" s="96"/>
      <c r="BF442" s="96"/>
      <c r="BG442" s="96"/>
      <c r="BH442" s="96"/>
      <c r="BI442" s="96"/>
      <c r="BJ442" s="96"/>
      <c r="BK442" s="96"/>
      <c r="BL442" s="96"/>
      <c r="BM442" s="96"/>
      <c r="BN442" s="96"/>
      <c r="BO442" s="96"/>
      <c r="BP442" s="96"/>
      <c r="BQ442" s="96"/>
      <c r="BR442" s="96"/>
      <c r="BS442" s="96"/>
      <c r="BT442" s="96"/>
      <c r="BU442" s="96"/>
      <c r="BV442" s="96"/>
      <c r="BW442" s="96"/>
      <c r="BX442" s="96"/>
      <c r="BY442" s="96"/>
      <c r="BZ442" s="96"/>
      <c r="CA442" s="96"/>
      <c r="CB442" s="96"/>
      <c r="CC442" s="96"/>
    </row>
    <row r="443" spans="1:81" s="314" customFormat="1" ht="15" customHeight="1" x14ac:dyDescent="0.2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574"/>
      <c r="M443" s="97"/>
      <c r="N443" s="97"/>
      <c r="O443" s="97"/>
      <c r="P443" s="97"/>
      <c r="Q443" s="97"/>
      <c r="R443" s="97"/>
      <c r="S443" s="451"/>
      <c r="T443" s="451"/>
      <c r="U443" s="451"/>
      <c r="V443" s="97"/>
      <c r="W443" s="97"/>
      <c r="X443" s="347"/>
      <c r="Y443" s="347"/>
      <c r="Z443" s="347"/>
      <c r="AA443" s="347"/>
      <c r="AB443" s="347"/>
      <c r="AC443" s="347"/>
      <c r="AD443" s="347"/>
      <c r="AE443" s="347"/>
      <c r="AF443" s="347"/>
      <c r="AG443" s="347"/>
      <c r="AH443" s="347"/>
      <c r="AI443" s="347"/>
      <c r="AJ443" s="347"/>
      <c r="AK443" s="347"/>
      <c r="AL443" s="347"/>
      <c r="AM443" s="347"/>
      <c r="AN443" s="347"/>
      <c r="AO443" s="347"/>
      <c r="AP443" s="347"/>
      <c r="AQ443" s="347"/>
      <c r="AR443" s="347"/>
      <c r="AS443" s="347"/>
      <c r="AT443" s="347"/>
      <c r="AU443" s="347"/>
      <c r="AV443" s="347"/>
      <c r="AW443" s="347"/>
      <c r="AX443" s="347"/>
      <c r="AY443" s="390"/>
      <c r="AZ443" s="386"/>
      <c r="BA443" s="202"/>
      <c r="BB443" s="96"/>
      <c r="BC443" s="96"/>
      <c r="BD443" s="96"/>
      <c r="BE443" s="96"/>
      <c r="BF443" s="96"/>
      <c r="BG443" s="96"/>
      <c r="BH443" s="96"/>
      <c r="BI443" s="96"/>
      <c r="BJ443" s="96"/>
      <c r="BK443" s="96"/>
      <c r="BL443" s="96"/>
      <c r="BM443" s="96"/>
      <c r="BN443" s="96"/>
      <c r="BO443" s="96"/>
      <c r="BP443" s="96"/>
      <c r="BQ443" s="96"/>
      <c r="BR443" s="96"/>
      <c r="BS443" s="96"/>
      <c r="BT443" s="96"/>
      <c r="BU443" s="96"/>
      <c r="BV443" s="96"/>
      <c r="BW443" s="96"/>
      <c r="BX443" s="96"/>
      <c r="BY443" s="96"/>
      <c r="BZ443" s="96"/>
      <c r="CA443" s="96"/>
      <c r="CB443" s="96"/>
      <c r="CC443" s="96"/>
    </row>
    <row r="444" spans="1:81" s="314" customFormat="1" ht="15" customHeight="1" x14ac:dyDescent="0.2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574"/>
      <c r="M444" s="97"/>
      <c r="N444" s="97"/>
      <c r="O444" s="97"/>
      <c r="P444" s="97"/>
      <c r="Q444" s="97"/>
      <c r="R444" s="97"/>
      <c r="S444" s="451"/>
      <c r="T444" s="451"/>
      <c r="U444" s="451"/>
      <c r="V444" s="97"/>
      <c r="W444" s="97"/>
      <c r="X444" s="347"/>
      <c r="Y444" s="347"/>
      <c r="Z444" s="347"/>
      <c r="AA444" s="347"/>
      <c r="AB444" s="347"/>
      <c r="AC444" s="347"/>
      <c r="AD444" s="347"/>
      <c r="AE444" s="347"/>
      <c r="AF444" s="347"/>
      <c r="AG444" s="347"/>
      <c r="AH444" s="347"/>
      <c r="AI444" s="347"/>
      <c r="AJ444" s="347"/>
      <c r="AK444" s="347"/>
      <c r="AL444" s="347"/>
      <c r="AM444" s="347"/>
      <c r="AN444" s="347"/>
      <c r="AO444" s="347"/>
      <c r="AP444" s="347"/>
      <c r="AQ444" s="347"/>
      <c r="AR444" s="347"/>
      <c r="AS444" s="347"/>
      <c r="AT444" s="347"/>
      <c r="AU444" s="347"/>
      <c r="AV444" s="347"/>
      <c r="AW444" s="347"/>
      <c r="AX444" s="347"/>
      <c r="AY444" s="390"/>
      <c r="AZ444" s="386"/>
      <c r="BA444" s="202"/>
      <c r="BB444" s="96"/>
      <c r="BC444" s="96"/>
      <c r="BD444" s="96"/>
      <c r="BE444" s="96"/>
      <c r="BF444" s="96"/>
      <c r="BG444" s="96"/>
      <c r="BH444" s="96"/>
      <c r="BI444" s="96"/>
      <c r="BJ444" s="96"/>
      <c r="BK444" s="96"/>
      <c r="BL444" s="96"/>
      <c r="BM444" s="96"/>
      <c r="BN444" s="96"/>
      <c r="BO444" s="96"/>
      <c r="BP444" s="96"/>
      <c r="BQ444" s="96"/>
      <c r="BR444" s="96"/>
      <c r="BS444" s="96"/>
      <c r="BT444" s="96"/>
      <c r="BU444" s="96"/>
      <c r="BV444" s="96"/>
      <c r="BW444" s="96"/>
      <c r="BX444" s="96"/>
      <c r="BY444" s="96"/>
      <c r="BZ444" s="96"/>
      <c r="CA444" s="96"/>
      <c r="CB444" s="96"/>
      <c r="CC444" s="96"/>
    </row>
    <row r="445" spans="1:81" s="314" customFormat="1" ht="15" customHeight="1" x14ac:dyDescent="0.2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574"/>
      <c r="M445" s="97"/>
      <c r="N445" s="97"/>
      <c r="O445" s="97"/>
      <c r="P445" s="97"/>
      <c r="Q445" s="97"/>
      <c r="R445" s="97"/>
      <c r="S445" s="451"/>
      <c r="T445" s="451"/>
      <c r="U445" s="451"/>
      <c r="V445" s="97"/>
      <c r="W445" s="97"/>
      <c r="X445" s="347"/>
      <c r="Y445" s="347"/>
      <c r="Z445" s="347"/>
      <c r="AA445" s="347"/>
      <c r="AB445" s="347"/>
      <c r="AC445" s="347"/>
      <c r="AD445" s="347"/>
      <c r="AE445" s="347"/>
      <c r="AF445" s="347"/>
      <c r="AG445" s="347"/>
      <c r="AH445" s="347"/>
      <c r="AI445" s="347"/>
      <c r="AJ445" s="347"/>
      <c r="AK445" s="347"/>
      <c r="AL445" s="347"/>
      <c r="AM445" s="347"/>
      <c r="AN445" s="347"/>
      <c r="AO445" s="347"/>
      <c r="AP445" s="347"/>
      <c r="AQ445" s="347"/>
      <c r="AR445" s="347"/>
      <c r="AS445" s="347"/>
      <c r="AT445" s="347"/>
      <c r="AU445" s="347"/>
      <c r="AV445" s="347"/>
      <c r="AW445" s="347"/>
      <c r="AX445" s="347"/>
      <c r="AY445" s="390"/>
      <c r="AZ445" s="386"/>
      <c r="BA445" s="202"/>
      <c r="BB445" s="96"/>
      <c r="BC445" s="96"/>
      <c r="BD445" s="96"/>
      <c r="BE445" s="96"/>
      <c r="BF445" s="96"/>
      <c r="BG445" s="96"/>
      <c r="BH445" s="96"/>
      <c r="BI445" s="96"/>
      <c r="BJ445" s="96"/>
      <c r="BK445" s="96"/>
      <c r="BL445" s="96"/>
      <c r="BM445" s="96"/>
      <c r="BN445" s="96"/>
      <c r="BO445" s="96"/>
      <c r="BP445" s="96"/>
      <c r="BQ445" s="96"/>
      <c r="BR445" s="96"/>
      <c r="BS445" s="96"/>
      <c r="BT445" s="96"/>
      <c r="BU445" s="96"/>
      <c r="BV445" s="96"/>
      <c r="BW445" s="96"/>
      <c r="BX445" s="96"/>
      <c r="BY445" s="96"/>
      <c r="BZ445" s="96"/>
      <c r="CA445" s="96"/>
      <c r="CB445" s="96"/>
      <c r="CC445" s="96"/>
    </row>
    <row r="446" spans="1:81" s="314" customFormat="1" ht="15" customHeight="1" x14ac:dyDescent="0.2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574"/>
      <c r="M446" s="97"/>
      <c r="N446" s="97"/>
      <c r="O446" s="97"/>
      <c r="P446" s="97"/>
      <c r="Q446" s="97"/>
      <c r="R446" s="97"/>
      <c r="S446" s="451"/>
      <c r="T446" s="451"/>
      <c r="U446" s="451"/>
      <c r="V446" s="97"/>
      <c r="W446" s="97"/>
      <c r="X446" s="347"/>
      <c r="Y446" s="347"/>
      <c r="Z446" s="347"/>
      <c r="AA446" s="347"/>
      <c r="AB446" s="347"/>
      <c r="AC446" s="347"/>
      <c r="AD446" s="347"/>
      <c r="AE446" s="347"/>
      <c r="AF446" s="347"/>
      <c r="AG446" s="347"/>
      <c r="AH446" s="347"/>
      <c r="AI446" s="347"/>
      <c r="AJ446" s="347"/>
      <c r="AK446" s="347"/>
      <c r="AL446" s="347"/>
      <c r="AM446" s="347"/>
      <c r="AN446" s="347"/>
      <c r="AO446" s="347"/>
      <c r="AP446" s="347"/>
      <c r="AQ446" s="347"/>
      <c r="AR446" s="347"/>
      <c r="AS446" s="347"/>
      <c r="AT446" s="347"/>
      <c r="AU446" s="347"/>
      <c r="AV446" s="347"/>
      <c r="AW446" s="347"/>
      <c r="AX446" s="347"/>
      <c r="AY446" s="390"/>
      <c r="AZ446" s="386"/>
      <c r="BA446" s="202"/>
      <c r="BB446" s="96"/>
      <c r="BC446" s="96"/>
      <c r="BD446" s="96"/>
      <c r="BE446" s="96"/>
      <c r="BF446" s="96"/>
      <c r="BG446" s="96"/>
      <c r="BH446" s="96"/>
      <c r="BI446" s="96"/>
      <c r="BJ446" s="96"/>
      <c r="BK446" s="96"/>
      <c r="BL446" s="96"/>
      <c r="BM446" s="96"/>
      <c r="BN446" s="96"/>
      <c r="BO446" s="96"/>
      <c r="BP446" s="96"/>
      <c r="BQ446" s="96"/>
      <c r="BR446" s="96"/>
      <c r="BS446" s="96"/>
      <c r="BT446" s="96"/>
      <c r="BU446" s="96"/>
      <c r="BV446" s="96"/>
      <c r="BW446" s="96"/>
      <c r="BX446" s="96"/>
      <c r="BY446" s="96"/>
      <c r="BZ446" s="96"/>
      <c r="CA446" s="96"/>
      <c r="CB446" s="96"/>
      <c r="CC446" s="96"/>
    </row>
    <row r="447" spans="1:81" s="314" customFormat="1" ht="15" customHeight="1" x14ac:dyDescent="0.2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574"/>
      <c r="M447" s="97"/>
      <c r="N447" s="97"/>
      <c r="O447" s="97"/>
      <c r="P447" s="97"/>
      <c r="Q447" s="97"/>
      <c r="R447" s="97"/>
      <c r="S447" s="451"/>
      <c r="T447" s="451"/>
      <c r="U447" s="451"/>
      <c r="V447" s="97"/>
      <c r="W447" s="97"/>
      <c r="X447" s="347"/>
      <c r="Y447" s="347"/>
      <c r="Z447" s="347"/>
      <c r="AA447" s="347"/>
      <c r="AB447" s="347"/>
      <c r="AC447" s="347"/>
      <c r="AD447" s="347"/>
      <c r="AE447" s="347"/>
      <c r="AF447" s="347"/>
      <c r="AG447" s="347"/>
      <c r="AH447" s="347"/>
      <c r="AI447" s="347"/>
      <c r="AJ447" s="347"/>
      <c r="AK447" s="347"/>
      <c r="AL447" s="347"/>
      <c r="AM447" s="347"/>
      <c r="AN447" s="347"/>
      <c r="AO447" s="347"/>
      <c r="AP447" s="347"/>
      <c r="AQ447" s="347"/>
      <c r="AR447" s="347"/>
      <c r="AS447" s="347"/>
      <c r="AT447" s="347"/>
      <c r="AU447" s="347"/>
      <c r="AV447" s="347"/>
      <c r="AW447" s="347"/>
      <c r="AX447" s="347"/>
      <c r="AY447" s="390"/>
      <c r="AZ447" s="386"/>
      <c r="BA447" s="202"/>
      <c r="BB447" s="96"/>
      <c r="BC447" s="96"/>
      <c r="BD447" s="96"/>
      <c r="BE447" s="96"/>
      <c r="BF447" s="96"/>
      <c r="BG447" s="96"/>
      <c r="BH447" s="96"/>
      <c r="BI447" s="96"/>
      <c r="BJ447" s="96"/>
      <c r="BK447" s="96"/>
      <c r="BL447" s="96"/>
      <c r="BM447" s="96"/>
      <c r="BN447" s="96"/>
      <c r="BO447" s="96"/>
      <c r="BP447" s="96"/>
      <c r="BQ447" s="96"/>
      <c r="BR447" s="96"/>
      <c r="BS447" s="96"/>
      <c r="BT447" s="96"/>
      <c r="BU447" s="96"/>
      <c r="BV447" s="96"/>
      <c r="BW447" s="96"/>
      <c r="BX447" s="96"/>
      <c r="BY447" s="96"/>
      <c r="BZ447" s="96"/>
      <c r="CA447" s="96"/>
      <c r="CB447" s="96"/>
      <c r="CC447" s="96"/>
    </row>
    <row r="448" spans="1:81" s="314" customFormat="1" ht="15" customHeight="1" x14ac:dyDescent="0.2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574"/>
      <c r="M448" s="97"/>
      <c r="N448" s="97"/>
      <c r="O448" s="97"/>
      <c r="P448" s="97"/>
      <c r="Q448" s="97"/>
      <c r="R448" s="97"/>
      <c r="S448" s="451"/>
      <c r="T448" s="451"/>
      <c r="U448" s="451"/>
      <c r="V448" s="97"/>
      <c r="W448" s="97"/>
      <c r="X448" s="347"/>
      <c r="Y448" s="347"/>
      <c r="Z448" s="347"/>
      <c r="AA448" s="347"/>
      <c r="AB448" s="347"/>
      <c r="AC448" s="347"/>
      <c r="AD448" s="347"/>
      <c r="AE448" s="347"/>
      <c r="AF448" s="347"/>
      <c r="AG448" s="347"/>
      <c r="AH448" s="347"/>
      <c r="AI448" s="347"/>
      <c r="AJ448" s="347"/>
      <c r="AK448" s="347"/>
      <c r="AL448" s="347"/>
      <c r="AM448" s="347"/>
      <c r="AN448" s="347"/>
      <c r="AO448" s="347"/>
      <c r="AP448" s="347"/>
      <c r="AQ448" s="347"/>
      <c r="AR448" s="347"/>
      <c r="AS448" s="347"/>
      <c r="AT448" s="347"/>
      <c r="AU448" s="347"/>
      <c r="AV448" s="347"/>
      <c r="AW448" s="347"/>
      <c r="AX448" s="347"/>
      <c r="AY448" s="390"/>
      <c r="AZ448" s="386"/>
      <c r="BA448" s="202"/>
      <c r="BB448" s="96"/>
      <c r="BC448" s="96"/>
      <c r="BD448" s="96"/>
      <c r="BE448" s="96"/>
      <c r="BF448" s="96"/>
      <c r="BG448" s="96"/>
      <c r="BH448" s="96"/>
      <c r="BI448" s="96"/>
      <c r="BJ448" s="96"/>
      <c r="BK448" s="96"/>
      <c r="BL448" s="96"/>
      <c r="BM448" s="96"/>
      <c r="BN448" s="96"/>
      <c r="BO448" s="96"/>
      <c r="BP448" s="96"/>
      <c r="BQ448" s="96"/>
      <c r="BR448" s="96"/>
      <c r="BS448" s="96"/>
      <c r="BT448" s="96"/>
      <c r="BU448" s="96"/>
      <c r="BV448" s="96"/>
      <c r="BW448" s="96"/>
      <c r="BX448" s="96"/>
      <c r="BY448" s="96"/>
      <c r="BZ448" s="96"/>
      <c r="CA448" s="96"/>
      <c r="CB448" s="96"/>
      <c r="CC448" s="96"/>
    </row>
    <row r="449" spans="1:81" s="314" customFormat="1" ht="15" customHeight="1" x14ac:dyDescent="0.2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574"/>
      <c r="M449" s="97"/>
      <c r="N449" s="97"/>
      <c r="O449" s="97"/>
      <c r="P449" s="97"/>
      <c r="Q449" s="97"/>
      <c r="R449" s="97"/>
      <c r="S449" s="451"/>
      <c r="T449" s="451"/>
      <c r="U449" s="451"/>
      <c r="V449" s="97"/>
      <c r="W449" s="97"/>
      <c r="X449" s="347"/>
      <c r="Y449" s="347"/>
      <c r="Z449" s="347"/>
      <c r="AA449" s="347"/>
      <c r="AB449" s="347"/>
      <c r="AC449" s="347"/>
      <c r="AD449" s="347"/>
      <c r="AE449" s="347"/>
      <c r="AF449" s="347"/>
      <c r="AG449" s="347"/>
      <c r="AH449" s="347"/>
      <c r="AI449" s="347"/>
      <c r="AJ449" s="347"/>
      <c r="AK449" s="347"/>
      <c r="AL449" s="347"/>
      <c r="AM449" s="347"/>
      <c r="AN449" s="347"/>
      <c r="AO449" s="347"/>
      <c r="AP449" s="347"/>
      <c r="AQ449" s="347"/>
      <c r="AR449" s="347"/>
      <c r="AS449" s="347"/>
      <c r="AT449" s="347"/>
      <c r="AU449" s="347"/>
      <c r="AV449" s="347"/>
      <c r="AW449" s="347"/>
      <c r="AX449" s="347"/>
      <c r="AY449" s="390"/>
      <c r="AZ449" s="386"/>
      <c r="BA449" s="202"/>
      <c r="BB449" s="96"/>
      <c r="BC449" s="96"/>
      <c r="BD449" s="96"/>
      <c r="BE449" s="96"/>
      <c r="BF449" s="96"/>
      <c r="BG449" s="96"/>
      <c r="BH449" s="96"/>
      <c r="BI449" s="96"/>
      <c r="BJ449" s="96"/>
      <c r="BK449" s="96"/>
      <c r="BL449" s="96"/>
      <c r="BM449" s="96"/>
      <c r="BN449" s="96"/>
      <c r="BO449" s="96"/>
      <c r="BP449" s="96"/>
      <c r="BQ449" s="96"/>
      <c r="BR449" s="96"/>
      <c r="BS449" s="96"/>
      <c r="BT449" s="96"/>
      <c r="BU449" s="96"/>
      <c r="BV449" s="96"/>
      <c r="BW449" s="96"/>
      <c r="BX449" s="96"/>
      <c r="BY449" s="96"/>
      <c r="BZ449" s="96"/>
      <c r="CA449" s="96"/>
      <c r="CB449" s="96"/>
      <c r="CC449" s="96"/>
    </row>
    <row r="450" spans="1:81" s="314" customFormat="1" ht="15" customHeight="1" x14ac:dyDescent="0.2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574"/>
      <c r="M450" s="97"/>
      <c r="N450" s="97"/>
      <c r="O450" s="97"/>
      <c r="P450" s="97"/>
      <c r="Q450" s="97"/>
      <c r="R450" s="97"/>
      <c r="S450" s="451"/>
      <c r="T450" s="451"/>
      <c r="U450" s="451"/>
      <c r="V450" s="97"/>
      <c r="W450" s="97"/>
      <c r="X450" s="347"/>
      <c r="Y450" s="347"/>
      <c r="Z450" s="347"/>
      <c r="AA450" s="347"/>
      <c r="AB450" s="347"/>
      <c r="AC450" s="347"/>
      <c r="AD450" s="347"/>
      <c r="AE450" s="347"/>
      <c r="AF450" s="347"/>
      <c r="AG450" s="347"/>
      <c r="AH450" s="347"/>
      <c r="AI450" s="347"/>
      <c r="AJ450" s="347"/>
      <c r="AK450" s="347"/>
      <c r="AL450" s="347"/>
      <c r="AM450" s="347"/>
      <c r="AN450" s="347"/>
      <c r="AO450" s="347"/>
      <c r="AP450" s="347"/>
      <c r="AQ450" s="347"/>
      <c r="AR450" s="347"/>
      <c r="AS450" s="347"/>
      <c r="AT450" s="347"/>
      <c r="AU450" s="347"/>
      <c r="AV450" s="347"/>
      <c r="AW450" s="347"/>
      <c r="AX450" s="347"/>
      <c r="AY450" s="390"/>
      <c r="AZ450" s="386"/>
      <c r="BA450" s="202"/>
      <c r="BB450" s="96"/>
      <c r="BC450" s="96"/>
      <c r="BD450" s="96"/>
      <c r="BE450" s="96"/>
      <c r="BF450" s="96"/>
      <c r="BG450" s="96"/>
      <c r="BH450" s="96"/>
      <c r="BI450" s="96"/>
      <c r="BJ450" s="96"/>
      <c r="BK450" s="96"/>
      <c r="BL450" s="96"/>
      <c r="BM450" s="96"/>
      <c r="BN450" s="96"/>
      <c r="BO450" s="96"/>
      <c r="BP450" s="96"/>
      <c r="BQ450" s="96"/>
      <c r="BR450" s="96"/>
      <c r="BS450" s="96"/>
      <c r="BT450" s="96"/>
      <c r="BU450" s="96"/>
      <c r="BV450" s="96"/>
      <c r="BW450" s="96"/>
      <c r="BX450" s="96"/>
      <c r="BY450" s="96"/>
      <c r="BZ450" s="96"/>
      <c r="CA450" s="96"/>
      <c r="CB450" s="96"/>
      <c r="CC450" s="96"/>
    </row>
    <row r="451" spans="1:81" s="314" customFormat="1" ht="15" customHeight="1" x14ac:dyDescent="0.2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574"/>
      <c r="M451" s="97"/>
      <c r="N451" s="97"/>
      <c r="O451" s="97"/>
      <c r="P451" s="97"/>
      <c r="Q451" s="97"/>
      <c r="R451" s="97"/>
      <c r="S451" s="451"/>
      <c r="T451" s="451"/>
      <c r="U451" s="451"/>
      <c r="V451" s="97"/>
      <c r="W451" s="97"/>
      <c r="X451" s="347"/>
      <c r="Y451" s="347"/>
      <c r="Z451" s="347"/>
      <c r="AA451" s="347"/>
      <c r="AB451" s="347"/>
      <c r="AC451" s="347"/>
      <c r="AD451" s="347"/>
      <c r="AE451" s="347"/>
      <c r="AF451" s="347"/>
      <c r="AG451" s="347"/>
      <c r="AH451" s="347"/>
      <c r="AI451" s="347"/>
      <c r="AJ451" s="347"/>
      <c r="AK451" s="347"/>
      <c r="AL451" s="347"/>
      <c r="AM451" s="347"/>
      <c r="AN451" s="347"/>
      <c r="AO451" s="347"/>
      <c r="AP451" s="347"/>
      <c r="AQ451" s="347"/>
      <c r="AR451" s="347"/>
      <c r="AS451" s="347"/>
      <c r="AT451" s="347"/>
      <c r="AU451" s="347"/>
      <c r="AV451" s="347"/>
      <c r="AW451" s="347"/>
      <c r="AX451" s="347"/>
      <c r="AY451" s="390"/>
      <c r="AZ451" s="386"/>
      <c r="BA451" s="202"/>
      <c r="BB451" s="96"/>
      <c r="BC451" s="96"/>
      <c r="BD451" s="96"/>
      <c r="BE451" s="96"/>
      <c r="BF451" s="96"/>
      <c r="BG451" s="96"/>
      <c r="BH451" s="96"/>
      <c r="BI451" s="96"/>
      <c r="BJ451" s="96"/>
      <c r="BK451" s="96"/>
      <c r="BL451" s="96"/>
      <c r="BM451" s="96"/>
      <c r="BN451" s="96"/>
      <c r="BO451" s="96"/>
      <c r="BP451" s="96"/>
      <c r="BQ451" s="96"/>
      <c r="BR451" s="96"/>
      <c r="BS451" s="96"/>
      <c r="BT451" s="96"/>
      <c r="BU451" s="96"/>
      <c r="BV451" s="96"/>
      <c r="BW451" s="96"/>
      <c r="BX451" s="96"/>
      <c r="BY451" s="96"/>
      <c r="BZ451" s="96"/>
      <c r="CA451" s="96"/>
      <c r="CB451" s="96"/>
      <c r="CC451" s="96"/>
    </row>
    <row r="452" spans="1:81" s="314" customFormat="1" ht="15" customHeight="1" x14ac:dyDescent="0.2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574"/>
      <c r="M452" s="97"/>
      <c r="N452" s="97"/>
      <c r="O452" s="97"/>
      <c r="P452" s="97"/>
      <c r="Q452" s="97"/>
      <c r="R452" s="97"/>
      <c r="S452" s="451"/>
      <c r="T452" s="451"/>
      <c r="U452" s="451"/>
      <c r="V452" s="97"/>
      <c r="W452" s="97"/>
      <c r="X452" s="347"/>
      <c r="Y452" s="347"/>
      <c r="Z452" s="347"/>
      <c r="AA452" s="347"/>
      <c r="AB452" s="347"/>
      <c r="AC452" s="347"/>
      <c r="AD452" s="347"/>
      <c r="AE452" s="347"/>
      <c r="AF452" s="347"/>
      <c r="AG452" s="347"/>
      <c r="AH452" s="347"/>
      <c r="AI452" s="347"/>
      <c r="AJ452" s="347"/>
      <c r="AK452" s="347"/>
      <c r="AL452" s="347"/>
      <c r="AM452" s="347"/>
      <c r="AN452" s="347"/>
      <c r="AO452" s="347"/>
      <c r="AP452" s="347"/>
      <c r="AQ452" s="347"/>
      <c r="AR452" s="347"/>
      <c r="AS452" s="347"/>
      <c r="AT452" s="347"/>
      <c r="AU452" s="347"/>
      <c r="AV452" s="347"/>
      <c r="AW452" s="347"/>
      <c r="AX452" s="347"/>
      <c r="AY452" s="390"/>
      <c r="AZ452" s="386"/>
      <c r="BA452" s="202"/>
      <c r="BB452" s="96"/>
      <c r="BC452" s="96"/>
      <c r="BD452" s="96"/>
      <c r="BE452" s="96"/>
      <c r="BF452" s="96"/>
      <c r="BG452" s="96"/>
      <c r="BH452" s="96"/>
      <c r="BI452" s="96"/>
      <c r="BJ452" s="96"/>
      <c r="BK452" s="96"/>
      <c r="BL452" s="96"/>
      <c r="BM452" s="96"/>
      <c r="BN452" s="96"/>
      <c r="BO452" s="96"/>
      <c r="BP452" s="96"/>
      <c r="BQ452" s="96"/>
      <c r="BR452" s="96"/>
      <c r="BS452" s="96"/>
      <c r="BT452" s="96"/>
      <c r="BU452" s="96"/>
      <c r="BV452" s="96"/>
      <c r="BW452" s="96"/>
      <c r="BX452" s="96"/>
      <c r="BY452" s="96"/>
      <c r="BZ452" s="96"/>
      <c r="CA452" s="96"/>
      <c r="CB452" s="96"/>
      <c r="CC452" s="96"/>
    </row>
    <row r="453" spans="1:81" s="314" customFormat="1" ht="15" customHeight="1" x14ac:dyDescent="0.2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574"/>
      <c r="M453" s="97"/>
      <c r="N453" s="97"/>
      <c r="O453" s="97"/>
      <c r="P453" s="97"/>
      <c r="Q453" s="97"/>
      <c r="R453" s="97"/>
      <c r="S453" s="451"/>
      <c r="T453" s="451"/>
      <c r="U453" s="451"/>
      <c r="V453" s="97"/>
      <c r="W453" s="97"/>
      <c r="X453" s="347"/>
      <c r="Y453" s="347"/>
      <c r="Z453" s="347"/>
      <c r="AA453" s="347"/>
      <c r="AB453" s="347"/>
      <c r="AC453" s="347"/>
      <c r="AD453" s="347"/>
      <c r="AE453" s="347"/>
      <c r="AF453" s="347"/>
      <c r="AG453" s="347"/>
      <c r="AH453" s="347"/>
      <c r="AI453" s="347"/>
      <c r="AJ453" s="347"/>
      <c r="AK453" s="347"/>
      <c r="AL453" s="347"/>
      <c r="AM453" s="347"/>
      <c r="AN453" s="347"/>
      <c r="AO453" s="347"/>
      <c r="AP453" s="347"/>
      <c r="AQ453" s="347"/>
      <c r="AR453" s="347"/>
      <c r="AS453" s="347"/>
      <c r="AT453" s="347"/>
      <c r="AU453" s="347"/>
      <c r="AV453" s="347"/>
      <c r="AW453" s="347"/>
      <c r="AX453" s="347"/>
      <c r="AY453" s="390"/>
      <c r="AZ453" s="386"/>
      <c r="BA453" s="202"/>
      <c r="BB453" s="96"/>
      <c r="BC453" s="96"/>
      <c r="BD453" s="96"/>
      <c r="BE453" s="96"/>
      <c r="BF453" s="96"/>
      <c r="BG453" s="96"/>
      <c r="BH453" s="96"/>
      <c r="BI453" s="96"/>
      <c r="BJ453" s="96"/>
      <c r="BK453" s="96"/>
      <c r="BL453" s="96"/>
      <c r="BM453" s="96"/>
      <c r="BN453" s="96"/>
      <c r="BO453" s="96"/>
      <c r="BP453" s="96"/>
      <c r="BQ453" s="96"/>
      <c r="BR453" s="96"/>
      <c r="BS453" s="96"/>
      <c r="BT453" s="96"/>
      <c r="BU453" s="96"/>
      <c r="BV453" s="96"/>
      <c r="BW453" s="96"/>
      <c r="BX453" s="96"/>
      <c r="BY453" s="96"/>
      <c r="BZ453" s="96"/>
      <c r="CA453" s="96"/>
      <c r="CB453" s="96"/>
      <c r="CC453" s="96"/>
    </row>
    <row r="454" spans="1:81" s="314" customFormat="1" ht="15" customHeight="1" x14ac:dyDescent="0.2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574"/>
      <c r="M454" s="97"/>
      <c r="N454" s="97"/>
      <c r="O454" s="97"/>
      <c r="P454" s="97"/>
      <c r="Q454" s="97"/>
      <c r="R454" s="97"/>
      <c r="S454" s="451"/>
      <c r="T454" s="451"/>
      <c r="U454" s="451"/>
      <c r="V454" s="97"/>
      <c r="W454" s="97"/>
      <c r="X454" s="347"/>
      <c r="Y454" s="347"/>
      <c r="Z454" s="347"/>
      <c r="AA454" s="347"/>
      <c r="AB454" s="347"/>
      <c r="AC454" s="347"/>
      <c r="AD454" s="347"/>
      <c r="AE454" s="347"/>
      <c r="AF454" s="347"/>
      <c r="AG454" s="347"/>
      <c r="AH454" s="347"/>
      <c r="AI454" s="347"/>
      <c r="AJ454" s="347"/>
      <c r="AK454" s="347"/>
      <c r="AL454" s="347"/>
      <c r="AM454" s="347"/>
      <c r="AN454" s="347"/>
      <c r="AO454" s="347"/>
      <c r="AP454" s="347"/>
      <c r="AQ454" s="347"/>
      <c r="AR454" s="347"/>
      <c r="AS454" s="347"/>
      <c r="AT454" s="347"/>
      <c r="AU454" s="347"/>
      <c r="AV454" s="347"/>
      <c r="AW454" s="347"/>
      <c r="AX454" s="347"/>
      <c r="AY454" s="390"/>
      <c r="AZ454" s="386"/>
      <c r="BA454" s="202"/>
      <c r="BB454" s="96"/>
      <c r="BC454" s="96"/>
      <c r="BD454" s="96"/>
      <c r="BE454" s="96"/>
      <c r="BF454" s="96"/>
      <c r="BG454" s="96"/>
      <c r="BH454" s="96"/>
      <c r="BI454" s="96"/>
      <c r="BJ454" s="96"/>
      <c r="BK454" s="96"/>
      <c r="BL454" s="96"/>
      <c r="BM454" s="96"/>
      <c r="BN454" s="96"/>
      <c r="BO454" s="96"/>
      <c r="BP454" s="96"/>
      <c r="BQ454" s="96"/>
      <c r="BR454" s="96"/>
      <c r="BS454" s="96"/>
      <c r="BT454" s="96"/>
      <c r="BU454" s="96"/>
      <c r="BV454" s="96"/>
      <c r="BW454" s="96"/>
      <c r="BX454" s="96"/>
      <c r="BY454" s="96"/>
      <c r="BZ454" s="96"/>
      <c r="CA454" s="96"/>
      <c r="CB454" s="96"/>
      <c r="CC454" s="96"/>
    </row>
    <row r="455" spans="1:81" s="314" customFormat="1" ht="15" customHeight="1" x14ac:dyDescent="0.2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574"/>
      <c r="M455" s="97"/>
      <c r="N455" s="97"/>
      <c r="O455" s="97"/>
      <c r="P455" s="97"/>
      <c r="Q455" s="97"/>
      <c r="R455" s="97"/>
      <c r="S455" s="451"/>
      <c r="T455" s="451"/>
      <c r="U455" s="451"/>
      <c r="V455" s="97"/>
      <c r="W455" s="97"/>
      <c r="X455" s="347"/>
      <c r="Y455" s="347"/>
      <c r="Z455" s="347"/>
      <c r="AA455" s="347"/>
      <c r="AB455" s="347"/>
      <c r="AC455" s="347"/>
      <c r="AD455" s="347"/>
      <c r="AE455" s="347"/>
      <c r="AF455" s="347"/>
      <c r="AG455" s="347"/>
      <c r="AH455" s="347"/>
      <c r="AI455" s="347"/>
      <c r="AJ455" s="347"/>
      <c r="AK455" s="347"/>
      <c r="AL455" s="347"/>
      <c r="AM455" s="347"/>
      <c r="AN455" s="347"/>
      <c r="AO455" s="347"/>
      <c r="AP455" s="347"/>
      <c r="AQ455" s="347"/>
      <c r="AR455" s="347"/>
      <c r="AS455" s="347"/>
      <c r="AT455" s="347"/>
      <c r="AU455" s="347"/>
      <c r="AV455" s="347"/>
      <c r="AW455" s="347"/>
      <c r="AX455" s="347"/>
      <c r="AY455" s="390"/>
      <c r="AZ455" s="386"/>
      <c r="BA455" s="202"/>
      <c r="BB455" s="96"/>
      <c r="BC455" s="96"/>
      <c r="BD455" s="96"/>
      <c r="BE455" s="96"/>
      <c r="BF455" s="96"/>
      <c r="BG455" s="96"/>
      <c r="BH455" s="96"/>
      <c r="BI455" s="96"/>
      <c r="BJ455" s="96"/>
      <c r="BK455" s="96"/>
      <c r="BL455" s="96"/>
      <c r="BM455" s="96"/>
      <c r="BN455" s="96"/>
      <c r="BO455" s="96"/>
      <c r="BP455" s="96"/>
      <c r="BQ455" s="96"/>
      <c r="BR455" s="96"/>
      <c r="BS455" s="96"/>
      <c r="BT455" s="96"/>
      <c r="BU455" s="96"/>
      <c r="BV455" s="96"/>
      <c r="BW455" s="96"/>
      <c r="BX455" s="96"/>
      <c r="BY455" s="96"/>
      <c r="BZ455" s="96"/>
      <c r="CA455" s="96"/>
      <c r="CB455" s="96"/>
      <c r="CC455" s="96"/>
    </row>
    <row r="456" spans="1:81" s="314" customFormat="1" ht="15" customHeight="1" x14ac:dyDescent="0.2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574"/>
      <c r="M456" s="97"/>
      <c r="N456" s="97"/>
      <c r="O456" s="97"/>
      <c r="P456" s="97"/>
      <c r="Q456" s="97"/>
      <c r="R456" s="97"/>
      <c r="S456" s="451"/>
      <c r="T456" s="451"/>
      <c r="U456" s="451"/>
      <c r="V456" s="97"/>
      <c r="W456" s="97"/>
      <c r="X456" s="347"/>
      <c r="Y456" s="347"/>
      <c r="Z456" s="347"/>
      <c r="AA456" s="347"/>
      <c r="AB456" s="347"/>
      <c r="AC456" s="347"/>
      <c r="AD456" s="347"/>
      <c r="AE456" s="347"/>
      <c r="AF456" s="347"/>
      <c r="AG456" s="347"/>
      <c r="AH456" s="347"/>
      <c r="AI456" s="347"/>
      <c r="AJ456" s="347"/>
      <c r="AK456" s="347"/>
      <c r="AL456" s="347"/>
      <c r="AM456" s="347"/>
      <c r="AN456" s="347"/>
      <c r="AO456" s="347"/>
      <c r="AP456" s="347"/>
      <c r="AQ456" s="347"/>
      <c r="AR456" s="347"/>
      <c r="AS456" s="347"/>
      <c r="AT456" s="347"/>
      <c r="AU456" s="347"/>
      <c r="AV456" s="347"/>
      <c r="AW456" s="347"/>
      <c r="AX456" s="347"/>
      <c r="AY456" s="390"/>
      <c r="AZ456" s="386"/>
      <c r="BA456" s="202"/>
      <c r="BB456" s="96"/>
      <c r="BC456" s="96"/>
      <c r="BD456" s="96"/>
      <c r="BE456" s="96"/>
      <c r="BF456" s="96"/>
      <c r="BG456" s="96"/>
      <c r="BH456" s="96"/>
      <c r="BI456" s="96"/>
      <c r="BJ456" s="96"/>
      <c r="BK456" s="96"/>
      <c r="BL456" s="96"/>
      <c r="BM456" s="96"/>
      <c r="BN456" s="96"/>
      <c r="BO456" s="96"/>
      <c r="BP456" s="96"/>
      <c r="BQ456" s="96"/>
      <c r="BR456" s="96"/>
      <c r="BS456" s="96"/>
      <c r="BT456" s="96"/>
      <c r="BU456" s="96"/>
      <c r="BV456" s="96"/>
      <c r="BW456" s="96"/>
      <c r="BX456" s="96"/>
      <c r="BY456" s="96"/>
      <c r="BZ456" s="96"/>
      <c r="CA456" s="96"/>
      <c r="CB456" s="96"/>
      <c r="CC456" s="96"/>
    </row>
    <row r="457" spans="1:81" s="314" customFormat="1" ht="15" customHeight="1" x14ac:dyDescent="0.2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574"/>
      <c r="M457" s="97"/>
      <c r="N457" s="97"/>
      <c r="O457" s="97"/>
      <c r="P457" s="97"/>
      <c r="Q457" s="97"/>
      <c r="R457" s="97"/>
      <c r="S457" s="451"/>
      <c r="T457" s="451"/>
      <c r="U457" s="451"/>
      <c r="V457" s="97"/>
      <c r="W457" s="97"/>
      <c r="X457" s="347"/>
      <c r="Y457" s="347"/>
      <c r="Z457" s="347"/>
      <c r="AA457" s="347"/>
      <c r="AB457" s="347"/>
      <c r="AC457" s="347"/>
      <c r="AD457" s="347"/>
      <c r="AE457" s="347"/>
      <c r="AF457" s="347"/>
      <c r="AG457" s="347"/>
      <c r="AH457" s="347"/>
      <c r="AI457" s="347"/>
      <c r="AJ457" s="347"/>
      <c r="AK457" s="347"/>
      <c r="AL457" s="347"/>
      <c r="AM457" s="347"/>
      <c r="AN457" s="347"/>
      <c r="AO457" s="347"/>
      <c r="AP457" s="347"/>
      <c r="AQ457" s="347"/>
      <c r="AR457" s="347"/>
      <c r="AS457" s="347"/>
      <c r="AT457" s="347"/>
      <c r="AU457" s="347"/>
      <c r="AV457" s="347"/>
      <c r="AW457" s="347"/>
      <c r="AX457" s="347"/>
      <c r="AY457" s="390"/>
      <c r="AZ457" s="386"/>
      <c r="BA457" s="202"/>
      <c r="BB457" s="96"/>
      <c r="BC457" s="96"/>
      <c r="BD457" s="96"/>
      <c r="BE457" s="96"/>
      <c r="BF457" s="96"/>
      <c r="BG457" s="96"/>
      <c r="BH457" s="96"/>
      <c r="BI457" s="96"/>
      <c r="BJ457" s="96"/>
      <c r="BK457" s="96"/>
      <c r="BL457" s="96"/>
      <c r="BM457" s="96"/>
      <c r="BN457" s="96"/>
      <c r="BO457" s="96"/>
      <c r="BP457" s="96"/>
      <c r="BQ457" s="96"/>
      <c r="BR457" s="96"/>
      <c r="BS457" s="96"/>
      <c r="BT457" s="96"/>
      <c r="BU457" s="96"/>
      <c r="BV457" s="96"/>
      <c r="BW457" s="96"/>
      <c r="BX457" s="96"/>
      <c r="BY457" s="96"/>
      <c r="BZ457" s="96"/>
      <c r="CA457" s="96"/>
      <c r="CB457" s="96"/>
      <c r="CC457" s="96"/>
    </row>
    <row r="458" spans="1:81" s="314" customFormat="1" ht="15" customHeight="1" x14ac:dyDescent="0.2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574"/>
      <c r="M458" s="97"/>
      <c r="N458" s="97"/>
      <c r="O458" s="97"/>
      <c r="P458" s="97"/>
      <c r="Q458" s="97"/>
      <c r="R458" s="97"/>
      <c r="S458" s="451"/>
      <c r="T458" s="451"/>
      <c r="U458" s="451"/>
      <c r="V458" s="97"/>
      <c r="W458" s="97"/>
      <c r="X458" s="347"/>
      <c r="Y458" s="347"/>
      <c r="Z458" s="347"/>
      <c r="AA458" s="347"/>
      <c r="AB458" s="347"/>
      <c r="AC458" s="347"/>
      <c r="AD458" s="347"/>
      <c r="AE458" s="347"/>
      <c r="AF458" s="347"/>
      <c r="AG458" s="347"/>
      <c r="AH458" s="347"/>
      <c r="AI458" s="347"/>
      <c r="AJ458" s="347"/>
      <c r="AK458" s="347"/>
      <c r="AL458" s="347"/>
      <c r="AM458" s="347"/>
      <c r="AN458" s="347"/>
      <c r="AO458" s="347"/>
      <c r="AP458" s="347"/>
      <c r="AQ458" s="347"/>
      <c r="AR458" s="347"/>
      <c r="AS458" s="347"/>
      <c r="AT458" s="347"/>
      <c r="AU458" s="347"/>
      <c r="AV458" s="347"/>
      <c r="AW458" s="347"/>
      <c r="AX458" s="347"/>
      <c r="AY458" s="390"/>
      <c r="AZ458" s="386"/>
      <c r="BA458" s="202"/>
      <c r="BB458" s="96"/>
      <c r="BC458" s="96"/>
      <c r="BD458" s="96"/>
      <c r="BE458" s="96"/>
      <c r="BF458" s="96"/>
      <c r="BG458" s="96"/>
      <c r="BH458" s="96"/>
      <c r="BI458" s="96"/>
      <c r="BJ458" s="96"/>
      <c r="BK458" s="96"/>
      <c r="BL458" s="96"/>
      <c r="BM458" s="96"/>
      <c r="BN458" s="96"/>
      <c r="BO458" s="96"/>
      <c r="BP458" s="96"/>
      <c r="BQ458" s="96"/>
      <c r="BR458" s="96"/>
      <c r="BS458" s="96"/>
      <c r="BT458" s="96"/>
      <c r="BU458" s="96"/>
      <c r="BV458" s="96"/>
      <c r="BW458" s="96"/>
      <c r="BX458" s="96"/>
      <c r="BY458" s="96"/>
      <c r="BZ458" s="96"/>
      <c r="CA458" s="96"/>
      <c r="CB458" s="96"/>
      <c r="CC458" s="96"/>
    </row>
    <row r="459" spans="1:81" s="314" customFormat="1" ht="15" customHeight="1" x14ac:dyDescent="0.2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574"/>
      <c r="M459" s="97"/>
      <c r="N459" s="97"/>
      <c r="O459" s="97"/>
      <c r="P459" s="97"/>
      <c r="Q459" s="97"/>
      <c r="R459" s="97"/>
      <c r="S459" s="451"/>
      <c r="T459" s="451"/>
      <c r="U459" s="451"/>
      <c r="V459" s="97"/>
      <c r="W459" s="97"/>
      <c r="X459" s="347"/>
      <c r="Y459" s="347"/>
      <c r="Z459" s="347"/>
      <c r="AA459" s="347"/>
      <c r="AB459" s="347"/>
      <c r="AC459" s="347"/>
      <c r="AD459" s="347"/>
      <c r="AE459" s="347"/>
      <c r="AF459" s="347"/>
      <c r="AG459" s="347"/>
      <c r="AH459" s="347"/>
      <c r="AI459" s="347"/>
      <c r="AJ459" s="347"/>
      <c r="AK459" s="347"/>
      <c r="AL459" s="347"/>
      <c r="AM459" s="347"/>
      <c r="AN459" s="347"/>
      <c r="AO459" s="347"/>
      <c r="AP459" s="347"/>
      <c r="AQ459" s="347"/>
      <c r="AR459" s="347"/>
      <c r="AS459" s="347"/>
      <c r="AT459" s="347"/>
      <c r="AU459" s="347"/>
      <c r="AV459" s="347"/>
      <c r="AW459" s="347"/>
      <c r="AX459" s="347"/>
      <c r="AY459" s="390"/>
      <c r="AZ459" s="386"/>
      <c r="BA459" s="202"/>
      <c r="BB459" s="96"/>
      <c r="BC459" s="96"/>
      <c r="BD459" s="96"/>
      <c r="BE459" s="96"/>
      <c r="BF459" s="96"/>
      <c r="BG459" s="96"/>
      <c r="BH459" s="96"/>
      <c r="BI459" s="96"/>
      <c r="BJ459" s="96"/>
      <c r="BK459" s="96"/>
      <c r="BL459" s="96"/>
      <c r="BM459" s="96"/>
      <c r="BN459" s="96"/>
      <c r="BO459" s="96"/>
      <c r="BP459" s="96"/>
      <c r="BQ459" s="96"/>
      <c r="BR459" s="96"/>
      <c r="BS459" s="96"/>
      <c r="BT459" s="96"/>
      <c r="BU459" s="96"/>
      <c r="BV459" s="96"/>
      <c r="BW459" s="96"/>
      <c r="BX459" s="96"/>
      <c r="BY459" s="96"/>
      <c r="BZ459" s="96"/>
      <c r="CA459" s="96"/>
      <c r="CB459" s="96"/>
      <c r="CC459" s="96"/>
    </row>
    <row r="460" spans="1:81" s="314" customFormat="1" ht="15" customHeight="1" x14ac:dyDescent="0.2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574"/>
      <c r="M460" s="97"/>
      <c r="N460" s="97"/>
      <c r="O460" s="97"/>
      <c r="P460" s="97"/>
      <c r="Q460" s="97"/>
      <c r="R460" s="97"/>
      <c r="S460" s="451"/>
      <c r="T460" s="451"/>
      <c r="U460" s="451"/>
      <c r="V460" s="97"/>
      <c r="W460" s="97"/>
      <c r="X460" s="347"/>
      <c r="Y460" s="347"/>
      <c r="Z460" s="347"/>
      <c r="AA460" s="347"/>
      <c r="AB460" s="347"/>
      <c r="AC460" s="347"/>
      <c r="AD460" s="347"/>
      <c r="AE460" s="347"/>
      <c r="AF460" s="347"/>
      <c r="AG460" s="347"/>
      <c r="AH460" s="347"/>
      <c r="AI460" s="347"/>
      <c r="AJ460" s="347"/>
      <c r="AK460" s="347"/>
      <c r="AL460" s="347"/>
      <c r="AM460" s="347"/>
      <c r="AN460" s="347"/>
      <c r="AO460" s="347"/>
      <c r="AP460" s="347"/>
      <c r="AQ460" s="347"/>
      <c r="AR460" s="347"/>
      <c r="AS460" s="347"/>
      <c r="AT460" s="347"/>
      <c r="AU460" s="347"/>
      <c r="AV460" s="347"/>
      <c r="AW460" s="347"/>
      <c r="AX460" s="347"/>
      <c r="AY460" s="390"/>
      <c r="AZ460" s="386"/>
      <c r="BA460" s="202"/>
      <c r="BB460" s="96"/>
      <c r="BC460" s="96"/>
      <c r="BD460" s="96"/>
      <c r="BE460" s="96"/>
      <c r="BF460" s="96"/>
      <c r="BG460" s="96"/>
      <c r="BH460" s="96"/>
      <c r="BI460" s="96"/>
      <c r="BJ460" s="96"/>
      <c r="BK460" s="96"/>
      <c r="BL460" s="96"/>
      <c r="BM460" s="96"/>
      <c r="BN460" s="96"/>
      <c r="BO460" s="96"/>
      <c r="BP460" s="96"/>
      <c r="BQ460" s="96"/>
      <c r="BR460" s="96"/>
      <c r="BS460" s="96"/>
      <c r="BT460" s="96"/>
      <c r="BU460" s="96"/>
      <c r="BV460" s="96"/>
      <c r="BW460" s="96"/>
      <c r="BX460" s="96"/>
      <c r="BY460" s="96"/>
      <c r="BZ460" s="96"/>
      <c r="CA460" s="96"/>
      <c r="CB460" s="96"/>
      <c r="CC460" s="96"/>
    </row>
    <row r="461" spans="1:81" s="314" customFormat="1" ht="15" customHeight="1" x14ac:dyDescent="0.2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574"/>
      <c r="M461" s="97"/>
      <c r="N461" s="97"/>
      <c r="O461" s="97"/>
      <c r="P461" s="97"/>
      <c r="Q461" s="97"/>
      <c r="R461" s="97"/>
      <c r="S461" s="451"/>
      <c r="T461" s="451"/>
      <c r="U461" s="451"/>
      <c r="V461" s="97"/>
      <c r="W461" s="97"/>
      <c r="X461" s="347"/>
      <c r="Y461" s="347"/>
      <c r="Z461" s="347"/>
      <c r="AA461" s="347"/>
      <c r="AB461" s="347"/>
      <c r="AC461" s="347"/>
      <c r="AD461" s="347"/>
      <c r="AE461" s="347"/>
      <c r="AF461" s="347"/>
      <c r="AG461" s="347"/>
      <c r="AH461" s="347"/>
      <c r="AI461" s="347"/>
      <c r="AJ461" s="347"/>
      <c r="AK461" s="347"/>
      <c r="AL461" s="347"/>
      <c r="AM461" s="347"/>
      <c r="AN461" s="347"/>
      <c r="AO461" s="347"/>
      <c r="AP461" s="347"/>
      <c r="AQ461" s="347"/>
      <c r="AR461" s="347"/>
      <c r="AS461" s="347"/>
      <c r="AT461" s="347"/>
      <c r="AU461" s="347"/>
      <c r="AV461" s="347"/>
      <c r="AW461" s="347"/>
      <c r="AX461" s="347"/>
      <c r="AY461" s="390"/>
      <c r="AZ461" s="386"/>
      <c r="BA461" s="202"/>
      <c r="BB461" s="96"/>
      <c r="BC461" s="96"/>
      <c r="BD461" s="96"/>
      <c r="BE461" s="96"/>
      <c r="BF461" s="96"/>
      <c r="BG461" s="96"/>
      <c r="BH461" s="96"/>
      <c r="BI461" s="96"/>
      <c r="BJ461" s="96"/>
      <c r="BK461" s="96"/>
      <c r="BL461" s="96"/>
      <c r="BM461" s="96"/>
      <c r="BN461" s="96"/>
      <c r="BO461" s="96"/>
      <c r="BP461" s="96"/>
      <c r="BQ461" s="96"/>
      <c r="BR461" s="96"/>
      <c r="BS461" s="96"/>
      <c r="BT461" s="96"/>
      <c r="BU461" s="96"/>
      <c r="BV461" s="96"/>
      <c r="BW461" s="96"/>
      <c r="BX461" s="96"/>
      <c r="BY461" s="96"/>
      <c r="BZ461" s="96"/>
      <c r="CA461" s="96"/>
      <c r="CB461" s="96"/>
      <c r="CC461" s="96"/>
    </row>
    <row r="462" spans="1:81" s="314" customFormat="1" ht="15" customHeight="1" x14ac:dyDescent="0.2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574"/>
      <c r="M462" s="97"/>
      <c r="N462" s="97"/>
      <c r="O462" s="97"/>
      <c r="P462" s="97"/>
      <c r="Q462" s="97"/>
      <c r="R462" s="97"/>
      <c r="S462" s="451"/>
      <c r="T462" s="451"/>
      <c r="U462" s="451"/>
      <c r="V462" s="97"/>
      <c r="W462" s="97"/>
      <c r="X462" s="347"/>
      <c r="Y462" s="347"/>
      <c r="Z462" s="347"/>
      <c r="AA462" s="347"/>
      <c r="AB462" s="347"/>
      <c r="AC462" s="347"/>
      <c r="AD462" s="347"/>
      <c r="AE462" s="347"/>
      <c r="AF462" s="347"/>
      <c r="AG462" s="347"/>
      <c r="AH462" s="347"/>
      <c r="AI462" s="347"/>
      <c r="AJ462" s="347"/>
      <c r="AK462" s="347"/>
      <c r="AL462" s="347"/>
      <c r="AM462" s="347"/>
      <c r="AN462" s="347"/>
      <c r="AO462" s="347"/>
      <c r="AP462" s="347"/>
      <c r="AQ462" s="347"/>
      <c r="AR462" s="347"/>
      <c r="AS462" s="347"/>
      <c r="AT462" s="347"/>
      <c r="AU462" s="347"/>
      <c r="AV462" s="347"/>
      <c r="AW462" s="347"/>
      <c r="AX462" s="347"/>
      <c r="AY462" s="390"/>
      <c r="AZ462" s="386"/>
      <c r="BA462" s="202"/>
      <c r="BB462" s="96"/>
      <c r="BC462" s="96"/>
      <c r="BD462" s="96"/>
      <c r="BE462" s="96"/>
      <c r="BF462" s="96"/>
      <c r="BG462" s="96"/>
      <c r="BH462" s="96"/>
      <c r="BI462" s="96"/>
      <c r="BJ462" s="96"/>
      <c r="BK462" s="96"/>
      <c r="BL462" s="96"/>
      <c r="BM462" s="96"/>
      <c r="BN462" s="96"/>
      <c r="BO462" s="96"/>
      <c r="BP462" s="96"/>
      <c r="BQ462" s="96"/>
      <c r="BR462" s="96"/>
      <c r="BS462" s="96"/>
      <c r="BT462" s="96"/>
      <c r="BU462" s="96"/>
      <c r="BV462" s="96"/>
      <c r="BW462" s="96"/>
      <c r="BX462" s="96"/>
      <c r="BY462" s="96"/>
      <c r="BZ462" s="96"/>
      <c r="CA462" s="96"/>
      <c r="CB462" s="96"/>
      <c r="CC462" s="96"/>
    </row>
    <row r="463" spans="1:81" s="314" customFormat="1" ht="15" customHeight="1" x14ac:dyDescent="0.2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574"/>
      <c r="M463" s="97"/>
      <c r="N463" s="97"/>
      <c r="O463" s="97"/>
      <c r="P463" s="97"/>
      <c r="Q463" s="97"/>
      <c r="R463" s="97"/>
      <c r="S463" s="451"/>
      <c r="T463" s="451"/>
      <c r="U463" s="451"/>
      <c r="V463" s="97"/>
      <c r="W463" s="97"/>
      <c r="X463" s="347"/>
      <c r="Y463" s="347"/>
      <c r="Z463" s="347"/>
      <c r="AA463" s="347"/>
      <c r="AB463" s="347"/>
      <c r="AC463" s="347"/>
      <c r="AD463" s="347"/>
      <c r="AE463" s="347"/>
      <c r="AF463" s="347"/>
      <c r="AG463" s="347"/>
      <c r="AH463" s="347"/>
      <c r="AI463" s="347"/>
      <c r="AJ463" s="347"/>
      <c r="AK463" s="347"/>
      <c r="AL463" s="347"/>
      <c r="AM463" s="347"/>
      <c r="AN463" s="347"/>
      <c r="AO463" s="347"/>
      <c r="AP463" s="347"/>
      <c r="AQ463" s="347"/>
      <c r="AR463" s="347"/>
      <c r="AS463" s="347"/>
      <c r="AT463" s="347"/>
      <c r="AU463" s="347"/>
      <c r="AV463" s="347"/>
      <c r="AW463" s="347"/>
      <c r="AX463" s="347"/>
      <c r="AY463" s="390"/>
      <c r="AZ463" s="386"/>
      <c r="BA463" s="202"/>
      <c r="BB463" s="96"/>
      <c r="BC463" s="96"/>
      <c r="BD463" s="96"/>
      <c r="BE463" s="96"/>
      <c r="BF463" s="96"/>
      <c r="BG463" s="96"/>
      <c r="BH463" s="96"/>
      <c r="BI463" s="96"/>
      <c r="BJ463" s="96"/>
      <c r="BK463" s="96"/>
      <c r="BL463" s="96"/>
      <c r="BM463" s="96"/>
      <c r="BN463" s="96"/>
      <c r="BO463" s="96"/>
      <c r="BP463" s="96"/>
      <c r="BQ463" s="96"/>
      <c r="BR463" s="96"/>
      <c r="BS463" s="96"/>
      <c r="BT463" s="96"/>
      <c r="BU463" s="96"/>
      <c r="BV463" s="96"/>
      <c r="BW463" s="96"/>
      <c r="BX463" s="96"/>
      <c r="BY463" s="96"/>
      <c r="BZ463" s="96"/>
      <c r="CA463" s="96"/>
      <c r="CB463" s="96"/>
      <c r="CC463" s="96"/>
    </row>
    <row r="464" spans="1:81" s="314" customFormat="1" ht="15" customHeight="1" x14ac:dyDescent="0.2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574"/>
      <c r="M464" s="97"/>
      <c r="N464" s="97"/>
      <c r="O464" s="97"/>
      <c r="P464" s="97"/>
      <c r="Q464" s="97"/>
      <c r="R464" s="97"/>
      <c r="S464" s="451"/>
      <c r="T464" s="451"/>
      <c r="U464" s="451"/>
      <c r="V464" s="97"/>
      <c r="W464" s="97"/>
      <c r="X464" s="347"/>
      <c r="Y464" s="347"/>
      <c r="Z464" s="347"/>
      <c r="AA464" s="347"/>
      <c r="AB464" s="347"/>
      <c r="AC464" s="347"/>
      <c r="AD464" s="347"/>
      <c r="AE464" s="347"/>
      <c r="AF464" s="347"/>
      <c r="AG464" s="347"/>
      <c r="AH464" s="347"/>
      <c r="AI464" s="347"/>
      <c r="AJ464" s="347"/>
      <c r="AK464" s="347"/>
      <c r="AL464" s="347"/>
      <c r="AM464" s="347"/>
      <c r="AN464" s="347"/>
      <c r="AO464" s="347"/>
      <c r="AP464" s="347"/>
      <c r="AQ464" s="347"/>
      <c r="AR464" s="347"/>
      <c r="AS464" s="347"/>
      <c r="AT464" s="347"/>
      <c r="AU464" s="347"/>
      <c r="AV464" s="347"/>
      <c r="AW464" s="347"/>
      <c r="AX464" s="347"/>
      <c r="AY464" s="390"/>
      <c r="AZ464" s="386"/>
      <c r="BA464" s="202"/>
      <c r="BB464" s="96"/>
      <c r="BC464" s="96"/>
      <c r="BD464" s="96"/>
      <c r="BE464" s="96"/>
      <c r="BF464" s="96"/>
      <c r="BG464" s="96"/>
      <c r="BH464" s="96"/>
      <c r="BI464" s="96"/>
      <c r="BJ464" s="96"/>
      <c r="BK464" s="96"/>
      <c r="BL464" s="96"/>
      <c r="BM464" s="96"/>
      <c r="BN464" s="96"/>
      <c r="BO464" s="96"/>
      <c r="BP464" s="96"/>
      <c r="BQ464" s="96"/>
      <c r="BR464" s="96"/>
      <c r="BS464" s="96"/>
      <c r="BT464" s="96"/>
      <c r="BU464" s="96"/>
      <c r="BV464" s="96"/>
      <c r="BW464" s="96"/>
      <c r="BX464" s="96"/>
      <c r="BY464" s="96"/>
      <c r="BZ464" s="96"/>
      <c r="CA464" s="96"/>
      <c r="CB464" s="96"/>
      <c r="CC464" s="96"/>
    </row>
    <row r="465" spans="1:81" s="314" customFormat="1" ht="15" customHeight="1" x14ac:dyDescent="0.2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574"/>
      <c r="M465" s="97"/>
      <c r="N465" s="97"/>
      <c r="O465" s="97"/>
      <c r="P465" s="97"/>
      <c r="Q465" s="97"/>
      <c r="R465" s="97"/>
      <c r="S465" s="451"/>
      <c r="T465" s="451"/>
      <c r="U465" s="451"/>
      <c r="V465" s="97"/>
      <c r="W465" s="97"/>
      <c r="X465" s="347"/>
      <c r="Y465" s="347"/>
      <c r="Z465" s="347"/>
      <c r="AA465" s="347"/>
      <c r="AB465" s="347"/>
      <c r="AC465" s="347"/>
      <c r="AD465" s="347"/>
      <c r="AE465" s="347"/>
      <c r="AF465" s="347"/>
      <c r="AG465" s="347"/>
      <c r="AH465" s="347"/>
      <c r="AI465" s="347"/>
      <c r="AJ465" s="347"/>
      <c r="AK465" s="347"/>
      <c r="AL465" s="347"/>
      <c r="AM465" s="347"/>
      <c r="AN465" s="347"/>
      <c r="AO465" s="347"/>
      <c r="AP465" s="347"/>
      <c r="AQ465" s="347"/>
      <c r="AR465" s="347"/>
      <c r="AS465" s="347"/>
      <c r="AT465" s="347"/>
      <c r="AU465" s="347"/>
      <c r="AV465" s="347"/>
      <c r="AW465" s="347"/>
      <c r="AX465" s="347"/>
      <c r="AY465" s="390"/>
      <c r="AZ465" s="386"/>
      <c r="BA465" s="202"/>
      <c r="BB465" s="96"/>
      <c r="BC465" s="96"/>
      <c r="BD465" s="96"/>
      <c r="BE465" s="96"/>
      <c r="BF465" s="96"/>
      <c r="BG465" s="96"/>
      <c r="BH465" s="96"/>
      <c r="BI465" s="96"/>
      <c r="BJ465" s="96"/>
      <c r="BK465" s="96"/>
      <c r="BL465" s="96"/>
      <c r="BM465" s="96"/>
      <c r="BN465" s="96"/>
      <c r="BO465" s="96"/>
      <c r="BP465" s="96"/>
      <c r="BQ465" s="96"/>
      <c r="BR465" s="96"/>
      <c r="BS465" s="96"/>
      <c r="BT465" s="96"/>
      <c r="BU465" s="96"/>
      <c r="BV465" s="96"/>
      <c r="BW465" s="96"/>
      <c r="BX465" s="96"/>
      <c r="BY465" s="96"/>
      <c r="BZ465" s="96"/>
      <c r="CA465" s="96"/>
      <c r="CB465" s="96"/>
      <c r="CC465" s="96"/>
    </row>
    <row r="466" spans="1:81" s="314" customFormat="1" ht="15" customHeight="1" x14ac:dyDescent="0.2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574"/>
      <c r="M466" s="97"/>
      <c r="N466" s="97"/>
      <c r="O466" s="97"/>
      <c r="P466" s="97"/>
      <c r="Q466" s="97"/>
      <c r="R466" s="97"/>
      <c r="S466" s="451"/>
      <c r="T466" s="451"/>
      <c r="U466" s="451"/>
      <c r="V466" s="97"/>
      <c r="W466" s="97"/>
      <c r="X466" s="347"/>
      <c r="Y466" s="347"/>
      <c r="Z466" s="347"/>
      <c r="AA466" s="347"/>
      <c r="AB466" s="347"/>
      <c r="AC466" s="347"/>
      <c r="AD466" s="347"/>
      <c r="AE466" s="347"/>
      <c r="AF466" s="347"/>
      <c r="AG466" s="347"/>
      <c r="AH466" s="347"/>
      <c r="AI466" s="347"/>
      <c r="AJ466" s="347"/>
      <c r="AK466" s="347"/>
      <c r="AL466" s="347"/>
      <c r="AM466" s="347"/>
      <c r="AN466" s="347"/>
      <c r="AO466" s="347"/>
      <c r="AP466" s="347"/>
      <c r="AQ466" s="347"/>
      <c r="AR466" s="347"/>
      <c r="AS466" s="347"/>
      <c r="AT466" s="347"/>
      <c r="AU466" s="347"/>
      <c r="AV466" s="347"/>
      <c r="AW466" s="347"/>
      <c r="AX466" s="347"/>
      <c r="AY466" s="390"/>
      <c r="AZ466" s="386"/>
      <c r="BA466" s="202"/>
      <c r="BB466" s="96"/>
      <c r="BC466" s="96"/>
      <c r="BD466" s="96"/>
      <c r="BE466" s="96"/>
      <c r="BF466" s="96"/>
      <c r="BG466" s="96"/>
      <c r="BH466" s="96"/>
      <c r="BI466" s="96"/>
      <c r="BJ466" s="96"/>
      <c r="BK466" s="96"/>
      <c r="BL466" s="96"/>
      <c r="BM466" s="96"/>
      <c r="BN466" s="96"/>
      <c r="BO466" s="96"/>
      <c r="BP466" s="96"/>
      <c r="BQ466" s="96"/>
      <c r="BR466" s="96"/>
      <c r="BS466" s="96"/>
      <c r="BT466" s="96"/>
      <c r="BU466" s="96"/>
      <c r="BV466" s="96"/>
      <c r="BW466" s="96"/>
      <c r="BX466" s="96"/>
      <c r="BY466" s="96"/>
      <c r="BZ466" s="96"/>
      <c r="CA466" s="96"/>
      <c r="CB466" s="96"/>
      <c r="CC466" s="96"/>
    </row>
    <row r="467" spans="1:81" s="314" customFormat="1" ht="15" customHeight="1" x14ac:dyDescent="0.2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574"/>
      <c r="M467" s="97"/>
      <c r="N467" s="97"/>
      <c r="O467" s="97"/>
      <c r="P467" s="97"/>
      <c r="Q467" s="97"/>
      <c r="R467" s="97"/>
      <c r="S467" s="451"/>
      <c r="T467" s="451"/>
      <c r="U467" s="451"/>
      <c r="V467" s="97"/>
      <c r="W467" s="97"/>
      <c r="X467" s="347"/>
      <c r="Y467" s="347"/>
      <c r="Z467" s="347"/>
      <c r="AA467" s="347"/>
      <c r="AB467" s="347"/>
      <c r="AC467" s="347"/>
      <c r="AD467" s="347"/>
      <c r="AE467" s="347"/>
      <c r="AF467" s="347"/>
      <c r="AG467" s="347"/>
      <c r="AH467" s="347"/>
      <c r="AI467" s="347"/>
      <c r="AJ467" s="347"/>
      <c r="AK467" s="347"/>
      <c r="AL467" s="347"/>
      <c r="AM467" s="347"/>
      <c r="AN467" s="347"/>
      <c r="AO467" s="347"/>
      <c r="AP467" s="347"/>
      <c r="AQ467" s="347"/>
      <c r="AR467" s="347"/>
      <c r="AS467" s="347"/>
      <c r="AT467" s="347"/>
      <c r="AU467" s="347"/>
      <c r="AV467" s="347"/>
      <c r="AW467" s="347"/>
      <c r="AX467" s="347"/>
      <c r="AY467" s="390"/>
      <c r="AZ467" s="386"/>
      <c r="BA467" s="202"/>
      <c r="BB467" s="96"/>
      <c r="BC467" s="96"/>
      <c r="BD467" s="96"/>
      <c r="BE467" s="96"/>
      <c r="BF467" s="96"/>
      <c r="BG467" s="96"/>
      <c r="BH467" s="96"/>
      <c r="BI467" s="96"/>
      <c r="BJ467" s="96"/>
      <c r="BK467" s="96"/>
      <c r="BL467" s="96"/>
      <c r="BM467" s="96"/>
      <c r="BN467" s="96"/>
      <c r="BO467" s="96"/>
      <c r="BP467" s="96"/>
      <c r="BQ467" s="96"/>
      <c r="BR467" s="96"/>
      <c r="BS467" s="96"/>
      <c r="BT467" s="96"/>
      <c r="BU467" s="96"/>
      <c r="BV467" s="96"/>
      <c r="BW467" s="96"/>
      <c r="BX467" s="96"/>
      <c r="BY467" s="96"/>
      <c r="BZ467" s="96"/>
      <c r="CA467" s="96"/>
      <c r="CB467" s="96"/>
      <c r="CC467" s="96"/>
    </row>
    <row r="468" spans="1:81" s="314" customFormat="1" ht="15" customHeight="1" x14ac:dyDescent="0.2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574"/>
      <c r="M468" s="97"/>
      <c r="N468" s="97"/>
      <c r="O468" s="97"/>
      <c r="P468" s="97"/>
      <c r="Q468" s="97"/>
      <c r="R468" s="97"/>
      <c r="S468" s="451"/>
      <c r="T468" s="451"/>
      <c r="U468" s="451"/>
      <c r="V468" s="97"/>
      <c r="W468" s="97"/>
      <c r="X468" s="347"/>
      <c r="Y468" s="347"/>
      <c r="Z468" s="347"/>
      <c r="AA468" s="347"/>
      <c r="AB468" s="347"/>
      <c r="AC468" s="347"/>
      <c r="AD468" s="347"/>
      <c r="AE468" s="347"/>
      <c r="AF468" s="347"/>
      <c r="AG468" s="347"/>
      <c r="AH468" s="347"/>
      <c r="AI468" s="347"/>
      <c r="AJ468" s="347"/>
      <c r="AK468" s="347"/>
      <c r="AL468" s="347"/>
      <c r="AM468" s="347"/>
      <c r="AN468" s="347"/>
      <c r="AO468" s="347"/>
      <c r="AP468" s="347"/>
      <c r="AQ468" s="347"/>
      <c r="AR468" s="347"/>
      <c r="AS468" s="347"/>
      <c r="AT468" s="347"/>
      <c r="AU468" s="347"/>
      <c r="AV468" s="347"/>
      <c r="AW468" s="347"/>
      <c r="AX468" s="347"/>
      <c r="AY468" s="390"/>
      <c r="AZ468" s="386"/>
      <c r="BA468" s="202"/>
      <c r="BB468" s="96"/>
      <c r="BC468" s="96"/>
      <c r="BD468" s="96"/>
      <c r="BE468" s="96"/>
      <c r="BF468" s="96"/>
      <c r="BG468" s="96"/>
      <c r="BH468" s="96"/>
      <c r="BI468" s="96"/>
      <c r="BJ468" s="96"/>
      <c r="BK468" s="96"/>
      <c r="BL468" s="96"/>
      <c r="BM468" s="96"/>
      <c r="BN468" s="96"/>
      <c r="BO468" s="96"/>
      <c r="BP468" s="96"/>
      <c r="BQ468" s="96"/>
      <c r="BR468" s="96"/>
      <c r="BS468" s="96"/>
      <c r="BT468" s="96"/>
      <c r="BU468" s="96"/>
      <c r="BV468" s="96"/>
      <c r="BW468" s="96"/>
      <c r="BX468" s="96"/>
      <c r="BY468" s="96"/>
      <c r="BZ468" s="96"/>
      <c r="CA468" s="96"/>
      <c r="CB468" s="96"/>
      <c r="CC468" s="96"/>
    </row>
    <row r="469" spans="1:81" s="314" customFormat="1" ht="15" customHeight="1" x14ac:dyDescent="0.2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574"/>
      <c r="M469" s="97"/>
      <c r="N469" s="97"/>
      <c r="O469" s="97"/>
      <c r="P469" s="97"/>
      <c r="Q469" s="97"/>
      <c r="R469" s="97"/>
      <c r="S469" s="451"/>
      <c r="T469" s="451"/>
      <c r="U469" s="451"/>
      <c r="V469" s="97"/>
      <c r="W469" s="97"/>
      <c r="X469" s="347"/>
      <c r="Y469" s="347"/>
      <c r="Z469" s="347"/>
      <c r="AA469" s="347"/>
      <c r="AB469" s="347"/>
      <c r="AC469" s="347"/>
      <c r="AD469" s="347"/>
      <c r="AE469" s="347"/>
      <c r="AF469" s="347"/>
      <c r="AG469" s="347"/>
      <c r="AH469" s="347"/>
      <c r="AI469" s="347"/>
      <c r="AJ469" s="347"/>
      <c r="AK469" s="347"/>
      <c r="AL469" s="347"/>
      <c r="AM469" s="347"/>
      <c r="AN469" s="347"/>
      <c r="AO469" s="347"/>
      <c r="AP469" s="347"/>
      <c r="AQ469" s="347"/>
      <c r="AR469" s="347"/>
      <c r="AS469" s="347"/>
      <c r="AT469" s="347"/>
      <c r="AU469" s="347"/>
      <c r="AV469" s="347"/>
      <c r="AW469" s="347"/>
      <c r="AX469" s="347"/>
      <c r="AY469" s="390"/>
      <c r="AZ469" s="386"/>
      <c r="BA469" s="202"/>
      <c r="BB469" s="96"/>
      <c r="BC469" s="96"/>
      <c r="BD469" s="96"/>
      <c r="BE469" s="96"/>
      <c r="BF469" s="96"/>
      <c r="BG469" s="96"/>
      <c r="BH469" s="96"/>
      <c r="BI469" s="96"/>
      <c r="BJ469" s="96"/>
      <c r="BK469" s="96"/>
      <c r="BL469" s="96"/>
      <c r="BM469" s="96"/>
      <c r="BN469" s="96"/>
      <c r="BO469" s="96"/>
      <c r="BP469" s="96"/>
      <c r="BQ469" s="96"/>
      <c r="BR469" s="96"/>
      <c r="BS469" s="96"/>
      <c r="BT469" s="96"/>
      <c r="BU469" s="96"/>
      <c r="BV469" s="96"/>
      <c r="BW469" s="96"/>
      <c r="BX469" s="96"/>
      <c r="BY469" s="96"/>
      <c r="BZ469" s="96"/>
      <c r="CA469" s="96"/>
      <c r="CB469" s="96"/>
      <c r="CC469" s="96"/>
    </row>
    <row r="470" spans="1:81" s="314" customFormat="1" ht="15" customHeight="1" x14ac:dyDescent="0.2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574"/>
      <c r="M470" s="97"/>
      <c r="N470" s="97"/>
      <c r="O470" s="97"/>
      <c r="P470" s="97"/>
      <c r="Q470" s="97"/>
      <c r="R470" s="97"/>
      <c r="S470" s="451"/>
      <c r="T470" s="451"/>
      <c r="U470" s="451"/>
      <c r="V470" s="97"/>
      <c r="W470" s="97"/>
      <c r="X470" s="347"/>
      <c r="Y470" s="347"/>
      <c r="Z470" s="347"/>
      <c r="AA470" s="347"/>
      <c r="AB470" s="347"/>
      <c r="AC470" s="347"/>
      <c r="AD470" s="347"/>
      <c r="AE470" s="347"/>
      <c r="AF470" s="347"/>
      <c r="AG470" s="347"/>
      <c r="AH470" s="347"/>
      <c r="AI470" s="347"/>
      <c r="AJ470" s="347"/>
      <c r="AK470" s="347"/>
      <c r="AL470" s="347"/>
      <c r="AM470" s="347"/>
      <c r="AN470" s="347"/>
      <c r="AO470" s="347"/>
      <c r="AP470" s="347"/>
      <c r="AQ470" s="347"/>
      <c r="AR470" s="347"/>
      <c r="AS470" s="347"/>
      <c r="AT470" s="347"/>
      <c r="AU470" s="347"/>
      <c r="AV470" s="347"/>
      <c r="AW470" s="347"/>
      <c r="AX470" s="347"/>
      <c r="AY470" s="390"/>
      <c r="AZ470" s="386"/>
      <c r="BA470" s="202"/>
      <c r="BB470" s="96"/>
      <c r="BC470" s="96"/>
      <c r="BD470" s="96"/>
      <c r="BE470" s="96"/>
      <c r="BF470" s="96"/>
      <c r="BG470" s="96"/>
      <c r="BH470" s="96"/>
      <c r="BI470" s="96"/>
      <c r="BJ470" s="96"/>
      <c r="BK470" s="96"/>
      <c r="BL470" s="96"/>
      <c r="BM470" s="96"/>
      <c r="BN470" s="96"/>
      <c r="BO470" s="96"/>
      <c r="BP470" s="96"/>
      <c r="BQ470" s="96"/>
      <c r="BR470" s="96"/>
      <c r="BS470" s="96"/>
      <c r="BT470" s="96"/>
      <c r="BU470" s="96"/>
      <c r="BV470" s="96"/>
      <c r="BW470" s="96"/>
      <c r="BX470" s="96"/>
      <c r="BY470" s="96"/>
      <c r="BZ470" s="96"/>
      <c r="CA470" s="96"/>
      <c r="CB470" s="96"/>
      <c r="CC470" s="96"/>
    </row>
    <row r="471" spans="1:81" s="314" customFormat="1" ht="15" customHeight="1" x14ac:dyDescent="0.2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574"/>
      <c r="M471" s="97"/>
      <c r="N471" s="97"/>
      <c r="O471" s="97"/>
      <c r="P471" s="97"/>
      <c r="Q471" s="97"/>
      <c r="R471" s="97"/>
      <c r="S471" s="451"/>
      <c r="T471" s="451"/>
      <c r="U471" s="451"/>
      <c r="V471" s="97"/>
      <c r="W471" s="97"/>
      <c r="X471" s="347"/>
      <c r="Y471" s="347"/>
      <c r="Z471" s="347"/>
      <c r="AA471" s="347"/>
      <c r="AB471" s="347"/>
      <c r="AC471" s="347"/>
      <c r="AD471" s="347"/>
      <c r="AE471" s="347"/>
      <c r="AF471" s="347"/>
      <c r="AG471" s="347"/>
      <c r="AH471" s="347"/>
      <c r="AI471" s="347"/>
      <c r="AJ471" s="347"/>
      <c r="AK471" s="347"/>
      <c r="AL471" s="347"/>
      <c r="AM471" s="347"/>
      <c r="AN471" s="347"/>
      <c r="AO471" s="347"/>
      <c r="AP471" s="347"/>
      <c r="AQ471" s="347"/>
      <c r="AR471" s="347"/>
      <c r="AS471" s="347"/>
      <c r="AT471" s="347"/>
      <c r="AU471" s="347"/>
      <c r="AV471" s="347"/>
      <c r="AW471" s="347"/>
      <c r="AX471" s="347"/>
      <c r="AY471" s="390"/>
      <c r="AZ471" s="386"/>
      <c r="BA471" s="202"/>
      <c r="BB471" s="96"/>
      <c r="BC471" s="96"/>
      <c r="BD471" s="96"/>
      <c r="BE471" s="96"/>
      <c r="BF471" s="96"/>
      <c r="BG471" s="96"/>
      <c r="BH471" s="96"/>
      <c r="BI471" s="96"/>
      <c r="BJ471" s="96"/>
      <c r="BK471" s="96"/>
      <c r="BL471" s="96"/>
      <c r="BM471" s="96"/>
      <c r="BN471" s="96"/>
      <c r="BO471" s="96"/>
      <c r="BP471" s="96"/>
      <c r="BQ471" s="96"/>
      <c r="BR471" s="96"/>
      <c r="BS471" s="96"/>
      <c r="BT471" s="96"/>
      <c r="BU471" s="96"/>
      <c r="BV471" s="96"/>
      <c r="BW471" s="96"/>
      <c r="BX471" s="96"/>
      <c r="BY471" s="96"/>
      <c r="BZ471" s="96"/>
      <c r="CA471" s="96"/>
      <c r="CB471" s="96"/>
      <c r="CC471" s="96"/>
    </row>
    <row r="472" spans="1:81" s="314" customFormat="1" ht="15" customHeight="1" x14ac:dyDescent="0.2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574"/>
      <c r="M472" s="97"/>
      <c r="N472" s="97"/>
      <c r="O472" s="97"/>
      <c r="P472" s="97"/>
      <c r="Q472" s="97"/>
      <c r="R472" s="97"/>
      <c r="S472" s="451"/>
      <c r="T472" s="451"/>
      <c r="U472" s="451"/>
      <c r="V472" s="97"/>
      <c r="W472" s="97"/>
      <c r="X472" s="347"/>
      <c r="Y472" s="347"/>
      <c r="Z472" s="347"/>
      <c r="AA472" s="347"/>
      <c r="AB472" s="347"/>
      <c r="AC472" s="347"/>
      <c r="AD472" s="347"/>
      <c r="AE472" s="347"/>
      <c r="AF472" s="347"/>
      <c r="AG472" s="347"/>
      <c r="AH472" s="347"/>
      <c r="AI472" s="347"/>
      <c r="AJ472" s="347"/>
      <c r="AK472" s="347"/>
      <c r="AL472" s="347"/>
      <c r="AM472" s="347"/>
      <c r="AN472" s="347"/>
      <c r="AO472" s="347"/>
      <c r="AP472" s="347"/>
      <c r="AQ472" s="347"/>
      <c r="AR472" s="347"/>
      <c r="AS472" s="347"/>
      <c r="AT472" s="347"/>
      <c r="AU472" s="347"/>
      <c r="AV472" s="347"/>
      <c r="AW472" s="347"/>
      <c r="AX472" s="347"/>
      <c r="AY472" s="390"/>
      <c r="AZ472" s="386"/>
      <c r="BA472" s="202"/>
      <c r="BB472" s="96"/>
      <c r="BC472" s="96"/>
      <c r="BD472" s="96"/>
      <c r="BE472" s="96"/>
      <c r="BF472" s="96"/>
      <c r="BG472" s="96"/>
      <c r="BH472" s="96"/>
      <c r="BI472" s="96"/>
      <c r="BJ472" s="96"/>
      <c r="BK472" s="96"/>
      <c r="BL472" s="96"/>
      <c r="BM472" s="96"/>
      <c r="BN472" s="96"/>
      <c r="BO472" s="96"/>
      <c r="BP472" s="96"/>
      <c r="BQ472" s="96"/>
      <c r="BR472" s="96"/>
      <c r="BS472" s="96"/>
      <c r="BT472" s="96"/>
      <c r="BU472" s="96"/>
      <c r="BV472" s="96"/>
      <c r="BW472" s="96"/>
      <c r="BX472" s="96"/>
      <c r="BY472" s="96"/>
      <c r="BZ472" s="96"/>
      <c r="CA472" s="96"/>
      <c r="CB472" s="96"/>
      <c r="CC472" s="96"/>
    </row>
    <row r="473" spans="1:81" s="314" customFormat="1" ht="15" customHeight="1" x14ac:dyDescent="0.2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574"/>
      <c r="M473" s="97"/>
      <c r="N473" s="97"/>
      <c r="O473" s="97"/>
      <c r="P473" s="97"/>
      <c r="Q473" s="97"/>
      <c r="R473" s="97"/>
      <c r="S473" s="451"/>
      <c r="T473" s="451"/>
      <c r="U473" s="451"/>
      <c r="V473" s="97"/>
      <c r="W473" s="97"/>
      <c r="X473" s="347"/>
      <c r="Y473" s="347"/>
      <c r="Z473" s="347"/>
      <c r="AA473" s="347"/>
      <c r="AB473" s="347"/>
      <c r="AC473" s="347"/>
      <c r="AD473" s="347"/>
      <c r="AE473" s="347"/>
      <c r="AF473" s="347"/>
      <c r="AG473" s="347"/>
      <c r="AH473" s="347"/>
      <c r="AI473" s="347"/>
      <c r="AJ473" s="347"/>
      <c r="AK473" s="347"/>
      <c r="AL473" s="347"/>
      <c r="AM473" s="347"/>
      <c r="AN473" s="347"/>
      <c r="AO473" s="347"/>
      <c r="AP473" s="347"/>
      <c r="AQ473" s="347"/>
      <c r="AR473" s="347"/>
      <c r="AS473" s="347"/>
      <c r="AT473" s="347"/>
      <c r="AU473" s="347"/>
      <c r="AV473" s="347"/>
      <c r="AW473" s="347"/>
      <c r="AX473" s="347"/>
      <c r="AY473" s="390"/>
      <c r="AZ473" s="386"/>
      <c r="BA473" s="202"/>
      <c r="BB473" s="96"/>
      <c r="BC473" s="96"/>
      <c r="BD473" s="96"/>
      <c r="BE473" s="96"/>
      <c r="BF473" s="96"/>
      <c r="BG473" s="96"/>
      <c r="BH473" s="96"/>
      <c r="BI473" s="96"/>
      <c r="BJ473" s="96"/>
      <c r="BK473" s="96"/>
      <c r="BL473" s="96"/>
      <c r="BM473" s="96"/>
      <c r="BN473" s="96"/>
      <c r="BO473" s="96"/>
      <c r="BP473" s="96"/>
      <c r="BQ473" s="96"/>
      <c r="BR473" s="96"/>
      <c r="BS473" s="96"/>
      <c r="BT473" s="96"/>
      <c r="BU473" s="96"/>
      <c r="BV473" s="96"/>
      <c r="BW473" s="96"/>
      <c r="BX473" s="96"/>
      <c r="BY473" s="96"/>
      <c r="BZ473" s="96"/>
      <c r="CA473" s="96"/>
      <c r="CB473" s="96"/>
      <c r="CC473" s="96"/>
    </row>
    <row r="474" spans="1:81" s="314" customFormat="1" ht="15" customHeight="1" x14ac:dyDescent="0.2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574"/>
      <c r="M474" s="97"/>
      <c r="N474" s="97"/>
      <c r="O474" s="97"/>
      <c r="P474" s="97"/>
      <c r="Q474" s="97"/>
      <c r="R474" s="97"/>
      <c r="S474" s="451"/>
      <c r="T474" s="451"/>
      <c r="U474" s="451"/>
      <c r="V474" s="97"/>
      <c r="W474" s="97"/>
      <c r="X474" s="347"/>
      <c r="Y474" s="347"/>
      <c r="Z474" s="347"/>
      <c r="AA474" s="347"/>
      <c r="AB474" s="347"/>
      <c r="AC474" s="347"/>
      <c r="AD474" s="347"/>
      <c r="AE474" s="347"/>
      <c r="AF474" s="347"/>
      <c r="AG474" s="347"/>
      <c r="AH474" s="347"/>
      <c r="AI474" s="347"/>
      <c r="AJ474" s="347"/>
      <c r="AK474" s="347"/>
      <c r="AL474" s="347"/>
      <c r="AM474" s="347"/>
      <c r="AN474" s="347"/>
      <c r="AO474" s="347"/>
      <c r="AP474" s="347"/>
      <c r="AQ474" s="347"/>
      <c r="AR474" s="347"/>
      <c r="AS474" s="347"/>
      <c r="AT474" s="347"/>
      <c r="AU474" s="347"/>
      <c r="AV474" s="347"/>
      <c r="AW474" s="347"/>
      <c r="AX474" s="347"/>
      <c r="AY474" s="390"/>
      <c r="AZ474" s="386"/>
      <c r="BA474" s="202"/>
      <c r="BB474" s="96"/>
      <c r="BC474" s="96"/>
      <c r="BD474" s="96"/>
      <c r="BE474" s="96"/>
      <c r="BF474" s="96"/>
      <c r="BG474" s="96"/>
      <c r="BH474" s="96"/>
      <c r="BI474" s="96"/>
      <c r="BJ474" s="96"/>
      <c r="BK474" s="96"/>
      <c r="BL474" s="96"/>
      <c r="BM474" s="96"/>
      <c r="BN474" s="96"/>
      <c r="BO474" s="96"/>
      <c r="BP474" s="96"/>
      <c r="BQ474" s="96"/>
      <c r="BR474" s="96"/>
      <c r="BS474" s="96"/>
      <c r="BT474" s="96"/>
      <c r="BU474" s="96"/>
      <c r="BV474" s="96"/>
      <c r="BW474" s="96"/>
      <c r="BX474" s="96"/>
      <c r="BY474" s="96"/>
      <c r="BZ474" s="96"/>
      <c r="CA474" s="96"/>
      <c r="CB474" s="96"/>
      <c r="CC474" s="96"/>
    </row>
    <row r="475" spans="1:81" s="314" customFormat="1" ht="15" customHeight="1" x14ac:dyDescent="0.2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574"/>
      <c r="M475" s="97"/>
      <c r="N475" s="97"/>
      <c r="O475" s="97"/>
      <c r="P475" s="97"/>
      <c r="Q475" s="97"/>
      <c r="R475" s="97"/>
      <c r="S475" s="451"/>
      <c r="T475" s="451"/>
      <c r="U475" s="451"/>
      <c r="V475" s="97"/>
      <c r="W475" s="97"/>
      <c r="X475" s="347"/>
      <c r="Y475" s="347"/>
      <c r="Z475" s="347"/>
      <c r="AA475" s="347"/>
      <c r="AB475" s="347"/>
      <c r="AC475" s="347"/>
      <c r="AD475" s="347"/>
      <c r="AE475" s="347"/>
      <c r="AF475" s="347"/>
      <c r="AG475" s="347"/>
      <c r="AH475" s="347"/>
      <c r="AI475" s="347"/>
      <c r="AJ475" s="347"/>
      <c r="AK475" s="347"/>
      <c r="AL475" s="347"/>
      <c r="AM475" s="347"/>
      <c r="AN475" s="347"/>
      <c r="AO475" s="347"/>
      <c r="AP475" s="347"/>
      <c r="AQ475" s="347"/>
      <c r="AR475" s="347"/>
      <c r="AS475" s="347"/>
      <c r="AT475" s="347"/>
      <c r="AU475" s="347"/>
      <c r="AV475" s="347"/>
      <c r="AW475" s="347"/>
      <c r="AX475" s="347"/>
      <c r="AY475" s="390"/>
      <c r="AZ475" s="386"/>
      <c r="BA475" s="202"/>
      <c r="BB475" s="96"/>
      <c r="BC475" s="96"/>
      <c r="BD475" s="96"/>
      <c r="BE475" s="96"/>
      <c r="BF475" s="96"/>
      <c r="BG475" s="96"/>
      <c r="BH475" s="96"/>
      <c r="BI475" s="96"/>
      <c r="BJ475" s="96"/>
      <c r="BK475" s="96"/>
      <c r="BL475" s="96"/>
      <c r="BM475" s="96"/>
      <c r="BN475" s="96"/>
      <c r="BO475" s="96"/>
      <c r="BP475" s="96"/>
      <c r="BQ475" s="96"/>
      <c r="BR475" s="96"/>
      <c r="BS475" s="96"/>
      <c r="BT475" s="96"/>
      <c r="BU475" s="96"/>
      <c r="BV475" s="96"/>
      <c r="BW475" s="96"/>
      <c r="BX475" s="96"/>
      <c r="BY475" s="96"/>
      <c r="BZ475" s="96"/>
      <c r="CA475" s="96"/>
      <c r="CB475" s="96"/>
      <c r="CC475" s="96"/>
    </row>
    <row r="476" spans="1:81" s="314" customFormat="1" ht="15" customHeight="1" x14ac:dyDescent="0.2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574"/>
      <c r="M476" s="97"/>
      <c r="N476" s="97"/>
      <c r="O476" s="97"/>
      <c r="P476" s="97"/>
      <c r="Q476" s="97"/>
      <c r="R476" s="97"/>
      <c r="S476" s="451"/>
      <c r="T476" s="451"/>
      <c r="U476" s="451"/>
      <c r="V476" s="97"/>
      <c r="W476" s="97"/>
      <c r="X476" s="347"/>
      <c r="Y476" s="347"/>
      <c r="Z476" s="347"/>
      <c r="AA476" s="347"/>
      <c r="AB476" s="347"/>
      <c r="AC476" s="347"/>
      <c r="AD476" s="347"/>
      <c r="AE476" s="347"/>
      <c r="AF476" s="347"/>
      <c r="AG476" s="347"/>
      <c r="AH476" s="347"/>
      <c r="AI476" s="347"/>
      <c r="AJ476" s="347"/>
      <c r="AK476" s="347"/>
      <c r="AL476" s="347"/>
      <c r="AM476" s="347"/>
      <c r="AN476" s="347"/>
      <c r="AO476" s="347"/>
      <c r="AP476" s="347"/>
      <c r="AQ476" s="347"/>
      <c r="AR476" s="347"/>
      <c r="AS476" s="347"/>
      <c r="AT476" s="347"/>
      <c r="AU476" s="347"/>
      <c r="AV476" s="347"/>
      <c r="AW476" s="347"/>
      <c r="AX476" s="347"/>
      <c r="AY476" s="390"/>
      <c r="AZ476" s="386"/>
      <c r="BA476" s="202"/>
      <c r="BB476" s="96"/>
      <c r="BC476" s="96"/>
      <c r="BD476" s="96"/>
      <c r="BE476" s="96"/>
      <c r="BF476" s="96"/>
      <c r="BG476" s="96"/>
      <c r="BH476" s="96"/>
      <c r="BI476" s="96"/>
      <c r="BJ476" s="96"/>
      <c r="BK476" s="96"/>
      <c r="BL476" s="96"/>
      <c r="BM476" s="96"/>
      <c r="BN476" s="96"/>
      <c r="BO476" s="96"/>
      <c r="BP476" s="96"/>
      <c r="BQ476" s="96"/>
      <c r="BR476" s="96"/>
      <c r="BS476" s="96"/>
      <c r="BT476" s="96"/>
      <c r="BU476" s="96"/>
      <c r="BV476" s="96"/>
      <c r="BW476" s="96"/>
      <c r="BX476" s="96"/>
      <c r="BY476" s="96"/>
      <c r="BZ476" s="96"/>
      <c r="CA476" s="96"/>
      <c r="CB476" s="96"/>
      <c r="CC476" s="96"/>
    </row>
    <row r="477" spans="1:81" s="314" customFormat="1" ht="15" customHeight="1" x14ac:dyDescent="0.2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574"/>
      <c r="M477" s="97"/>
      <c r="N477" s="97"/>
      <c r="O477" s="97"/>
      <c r="P477" s="97"/>
      <c r="Q477" s="97"/>
      <c r="R477" s="97"/>
      <c r="S477" s="451"/>
      <c r="T477" s="451"/>
      <c r="U477" s="451"/>
      <c r="V477" s="97"/>
      <c r="W477" s="97"/>
      <c r="X477" s="347"/>
      <c r="Y477" s="347"/>
      <c r="Z477" s="347"/>
      <c r="AA477" s="347"/>
      <c r="AB477" s="347"/>
      <c r="AC477" s="347"/>
      <c r="AD477" s="347"/>
      <c r="AE477" s="347"/>
      <c r="AF477" s="347"/>
      <c r="AG477" s="347"/>
      <c r="AH477" s="347"/>
      <c r="AI477" s="347"/>
      <c r="AJ477" s="347"/>
      <c r="AK477" s="347"/>
      <c r="AL477" s="347"/>
      <c r="AM477" s="347"/>
      <c r="AN477" s="347"/>
      <c r="AO477" s="347"/>
      <c r="AP477" s="347"/>
      <c r="AQ477" s="347"/>
      <c r="AR477" s="347"/>
      <c r="AS477" s="347"/>
      <c r="AT477" s="347"/>
      <c r="AU477" s="347"/>
      <c r="AV477" s="347"/>
      <c r="AW477" s="347"/>
      <c r="AX477" s="347"/>
      <c r="AY477" s="390"/>
      <c r="AZ477" s="386"/>
      <c r="BA477" s="202"/>
      <c r="BB477" s="96"/>
      <c r="BC477" s="96"/>
      <c r="BD477" s="96"/>
      <c r="BE477" s="96"/>
      <c r="BF477" s="96"/>
      <c r="BG477" s="96"/>
      <c r="BH477" s="96"/>
      <c r="BI477" s="96"/>
      <c r="BJ477" s="96"/>
      <c r="BK477" s="96"/>
      <c r="BL477" s="96"/>
      <c r="BM477" s="96"/>
      <c r="BN477" s="96"/>
      <c r="BO477" s="96"/>
      <c r="BP477" s="96"/>
      <c r="BQ477" s="96"/>
      <c r="BR477" s="96"/>
      <c r="BS477" s="96"/>
      <c r="BT477" s="96"/>
      <c r="BU477" s="96"/>
      <c r="BV477" s="96"/>
      <c r="BW477" s="96"/>
      <c r="BX477" s="96"/>
      <c r="BY477" s="96"/>
      <c r="BZ477" s="96"/>
      <c r="CA477" s="96"/>
      <c r="CB477" s="96"/>
      <c r="CC477" s="96"/>
    </row>
    <row r="478" spans="1:81" s="314" customFormat="1" ht="15" customHeight="1" x14ac:dyDescent="0.2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574"/>
      <c r="M478" s="97"/>
      <c r="N478" s="97"/>
      <c r="O478" s="97"/>
      <c r="P478" s="97"/>
      <c r="Q478" s="97"/>
      <c r="R478" s="97"/>
      <c r="S478" s="451"/>
      <c r="T478" s="451"/>
      <c r="U478" s="451"/>
      <c r="V478" s="97"/>
      <c r="W478" s="97"/>
      <c r="X478" s="347"/>
      <c r="Y478" s="347"/>
      <c r="Z478" s="347"/>
      <c r="AA478" s="347"/>
      <c r="AB478" s="347"/>
      <c r="AC478" s="347"/>
      <c r="AD478" s="347"/>
      <c r="AE478" s="347"/>
      <c r="AF478" s="347"/>
      <c r="AG478" s="347"/>
      <c r="AH478" s="347"/>
      <c r="AI478" s="347"/>
      <c r="AJ478" s="347"/>
      <c r="AK478" s="347"/>
      <c r="AL478" s="347"/>
      <c r="AM478" s="347"/>
      <c r="AN478" s="347"/>
      <c r="AO478" s="347"/>
      <c r="AP478" s="347"/>
      <c r="AQ478" s="347"/>
      <c r="AR478" s="347"/>
      <c r="AS478" s="347"/>
      <c r="AT478" s="347"/>
      <c r="AU478" s="347"/>
      <c r="AV478" s="347"/>
      <c r="AW478" s="347"/>
      <c r="AX478" s="347"/>
      <c r="AY478" s="390"/>
      <c r="AZ478" s="386"/>
      <c r="BA478" s="202"/>
      <c r="BB478" s="96"/>
      <c r="BC478" s="96"/>
      <c r="BD478" s="96"/>
      <c r="BE478" s="96"/>
      <c r="BF478" s="96"/>
      <c r="BG478" s="96"/>
      <c r="BH478" s="96"/>
      <c r="BI478" s="96"/>
      <c r="BJ478" s="96"/>
      <c r="BK478" s="96"/>
      <c r="BL478" s="96"/>
      <c r="BM478" s="96"/>
      <c r="BN478" s="96"/>
      <c r="BO478" s="96"/>
      <c r="BP478" s="96"/>
      <c r="BQ478" s="96"/>
      <c r="BR478" s="96"/>
      <c r="BS478" s="96"/>
      <c r="BT478" s="96"/>
      <c r="BU478" s="96"/>
      <c r="BV478" s="96"/>
      <c r="BW478" s="96"/>
      <c r="BX478" s="96"/>
      <c r="BY478" s="96"/>
      <c r="BZ478" s="96"/>
      <c r="CA478" s="96"/>
      <c r="CB478" s="96"/>
      <c r="CC478" s="96"/>
    </row>
    <row r="479" spans="1:81" s="314" customFormat="1" ht="15" customHeight="1" x14ac:dyDescent="0.2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574"/>
      <c r="M479" s="97"/>
      <c r="N479" s="97"/>
      <c r="O479" s="97"/>
      <c r="P479" s="97"/>
      <c r="Q479" s="97"/>
      <c r="R479" s="97"/>
      <c r="S479" s="451"/>
      <c r="T479" s="451"/>
      <c r="U479" s="451"/>
      <c r="V479" s="97"/>
      <c r="W479" s="97"/>
      <c r="X479" s="347"/>
      <c r="Y479" s="347"/>
      <c r="Z479" s="347"/>
      <c r="AA479" s="347"/>
      <c r="AB479" s="347"/>
      <c r="AC479" s="347"/>
      <c r="AD479" s="347"/>
      <c r="AE479" s="347"/>
      <c r="AF479" s="347"/>
      <c r="AG479" s="347"/>
      <c r="AH479" s="347"/>
      <c r="AI479" s="347"/>
      <c r="AJ479" s="347"/>
      <c r="AK479" s="347"/>
      <c r="AL479" s="347"/>
      <c r="AM479" s="347"/>
      <c r="AN479" s="347"/>
      <c r="AO479" s="347"/>
      <c r="AP479" s="347"/>
      <c r="AQ479" s="347"/>
      <c r="AR479" s="347"/>
      <c r="AS479" s="347"/>
      <c r="AT479" s="347"/>
      <c r="AU479" s="347"/>
      <c r="AV479" s="347"/>
      <c r="AW479" s="347"/>
      <c r="AX479" s="347"/>
      <c r="AY479" s="390"/>
      <c r="AZ479" s="386"/>
      <c r="BA479" s="202"/>
      <c r="BB479" s="96"/>
      <c r="BC479" s="96"/>
      <c r="BD479" s="96"/>
      <c r="BE479" s="96"/>
      <c r="BF479" s="96"/>
      <c r="BG479" s="96"/>
      <c r="BH479" s="96"/>
      <c r="BI479" s="96"/>
      <c r="BJ479" s="96"/>
      <c r="BK479" s="96"/>
      <c r="BL479" s="96"/>
      <c r="BM479" s="96"/>
      <c r="BN479" s="96"/>
      <c r="BO479" s="96"/>
      <c r="BP479" s="96"/>
      <c r="BQ479" s="96"/>
      <c r="BR479" s="96"/>
      <c r="BS479" s="96"/>
      <c r="BT479" s="96"/>
      <c r="BU479" s="96"/>
      <c r="BV479" s="96"/>
      <c r="BW479" s="96"/>
      <c r="BX479" s="96"/>
      <c r="BY479" s="96"/>
      <c r="BZ479" s="96"/>
      <c r="CA479" s="96"/>
      <c r="CB479" s="96"/>
      <c r="CC479" s="96"/>
    </row>
    <row r="480" spans="1:81" s="314" customFormat="1" ht="15" customHeight="1" x14ac:dyDescent="0.2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574"/>
      <c r="M480" s="97"/>
      <c r="N480" s="97"/>
      <c r="O480" s="97"/>
      <c r="P480" s="97"/>
      <c r="Q480" s="97"/>
      <c r="R480" s="97"/>
      <c r="S480" s="451"/>
      <c r="T480" s="451"/>
      <c r="U480" s="451"/>
      <c r="V480" s="97"/>
      <c r="W480" s="97"/>
      <c r="X480" s="347"/>
      <c r="Y480" s="347"/>
      <c r="Z480" s="347"/>
      <c r="AA480" s="347"/>
      <c r="AB480" s="347"/>
      <c r="AC480" s="347"/>
      <c r="AD480" s="347"/>
      <c r="AE480" s="347"/>
      <c r="AF480" s="347"/>
      <c r="AG480" s="347"/>
      <c r="AH480" s="347"/>
      <c r="AI480" s="347"/>
      <c r="AJ480" s="347"/>
      <c r="AK480" s="347"/>
      <c r="AL480" s="347"/>
      <c r="AM480" s="347"/>
      <c r="AN480" s="347"/>
      <c r="AO480" s="347"/>
      <c r="AP480" s="347"/>
      <c r="AQ480" s="347"/>
      <c r="AR480" s="347"/>
      <c r="AS480" s="347"/>
      <c r="AT480" s="347"/>
      <c r="AU480" s="347"/>
      <c r="AV480" s="347"/>
      <c r="AW480" s="347"/>
      <c r="AX480" s="347"/>
      <c r="AY480" s="390"/>
      <c r="AZ480" s="386"/>
      <c r="BA480" s="202"/>
      <c r="BB480" s="96"/>
      <c r="BC480" s="96"/>
      <c r="BD480" s="96"/>
      <c r="BE480" s="96"/>
      <c r="BF480" s="96"/>
      <c r="BG480" s="96"/>
      <c r="BH480" s="96"/>
      <c r="BI480" s="96"/>
      <c r="BJ480" s="96"/>
      <c r="BK480" s="96"/>
      <c r="BL480" s="96"/>
      <c r="BM480" s="96"/>
      <c r="BN480" s="96"/>
      <c r="BO480" s="96"/>
      <c r="BP480" s="96"/>
      <c r="BQ480" s="96"/>
      <c r="BR480" s="96"/>
      <c r="BS480" s="96"/>
      <c r="BT480" s="96"/>
      <c r="BU480" s="96"/>
      <c r="BV480" s="96"/>
      <c r="BW480" s="96"/>
      <c r="BX480" s="96"/>
      <c r="BY480" s="96"/>
      <c r="BZ480" s="96"/>
      <c r="CA480" s="96"/>
      <c r="CB480" s="96"/>
      <c r="CC480" s="96"/>
    </row>
    <row r="481" spans="1:81" s="314" customFormat="1" ht="15" customHeight="1" x14ac:dyDescent="0.2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574"/>
      <c r="M481" s="97"/>
      <c r="N481" s="97"/>
      <c r="O481" s="97"/>
      <c r="P481" s="97"/>
      <c r="Q481" s="97"/>
      <c r="R481" s="97"/>
      <c r="S481" s="451"/>
      <c r="T481" s="451"/>
      <c r="U481" s="451"/>
      <c r="V481" s="97"/>
      <c r="W481" s="97"/>
      <c r="X481" s="347"/>
      <c r="Y481" s="347"/>
      <c r="Z481" s="347"/>
      <c r="AA481" s="347"/>
      <c r="AB481" s="347"/>
      <c r="AC481" s="347"/>
      <c r="AD481" s="347"/>
      <c r="AE481" s="347"/>
      <c r="AF481" s="347"/>
      <c r="AG481" s="347"/>
      <c r="AH481" s="347"/>
      <c r="AI481" s="347"/>
      <c r="AJ481" s="347"/>
      <c r="AK481" s="347"/>
      <c r="AL481" s="347"/>
      <c r="AM481" s="347"/>
      <c r="AN481" s="347"/>
      <c r="AO481" s="347"/>
      <c r="AP481" s="347"/>
      <c r="AQ481" s="347"/>
      <c r="AR481" s="347"/>
      <c r="AS481" s="347"/>
      <c r="AT481" s="347"/>
      <c r="AU481" s="347"/>
      <c r="AV481" s="347"/>
      <c r="AW481" s="347"/>
      <c r="AX481" s="347"/>
      <c r="AY481" s="390"/>
      <c r="AZ481" s="386"/>
      <c r="BA481" s="202"/>
      <c r="BB481" s="96"/>
      <c r="BC481" s="96"/>
      <c r="BD481" s="96"/>
      <c r="BE481" s="96"/>
      <c r="BF481" s="96"/>
      <c r="BG481" s="96"/>
      <c r="BH481" s="96"/>
      <c r="BI481" s="96"/>
      <c r="BJ481" s="96"/>
      <c r="BK481" s="96"/>
      <c r="BL481" s="96"/>
      <c r="BM481" s="96"/>
      <c r="BN481" s="96"/>
      <c r="BO481" s="96"/>
      <c r="BP481" s="96"/>
      <c r="BQ481" s="96"/>
      <c r="BR481" s="96"/>
      <c r="BS481" s="96"/>
      <c r="BT481" s="96"/>
      <c r="BU481" s="96"/>
      <c r="BV481" s="96"/>
      <c r="BW481" s="96"/>
      <c r="BX481" s="96"/>
      <c r="BY481" s="96"/>
      <c r="BZ481" s="96"/>
      <c r="CA481" s="96"/>
      <c r="CB481" s="96"/>
      <c r="CC481" s="96"/>
    </row>
    <row r="482" spans="1:81" s="314" customFormat="1" ht="15" customHeight="1" x14ac:dyDescent="0.2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574"/>
      <c r="M482" s="97"/>
      <c r="N482" s="97"/>
      <c r="O482" s="97"/>
      <c r="P482" s="97"/>
      <c r="Q482" s="97"/>
      <c r="R482" s="97"/>
      <c r="S482" s="451"/>
      <c r="T482" s="451"/>
      <c r="U482" s="451"/>
      <c r="V482" s="97"/>
      <c r="W482" s="97"/>
      <c r="X482" s="347"/>
      <c r="Y482" s="347"/>
      <c r="Z482" s="347"/>
      <c r="AA482" s="347"/>
      <c r="AB482" s="347"/>
      <c r="AC482" s="347"/>
      <c r="AD482" s="347"/>
      <c r="AE482" s="347"/>
      <c r="AF482" s="347"/>
      <c r="AG482" s="347"/>
      <c r="AH482" s="347"/>
      <c r="AI482" s="347"/>
      <c r="AJ482" s="347"/>
      <c r="AK482" s="347"/>
      <c r="AL482" s="347"/>
      <c r="AM482" s="347"/>
      <c r="AN482" s="347"/>
      <c r="AO482" s="347"/>
      <c r="AP482" s="347"/>
      <c r="AQ482" s="347"/>
      <c r="AR482" s="347"/>
      <c r="AS482" s="347"/>
      <c r="AT482" s="347"/>
      <c r="AU482" s="347"/>
      <c r="AV482" s="347"/>
      <c r="AW482" s="347"/>
      <c r="AX482" s="347"/>
      <c r="AY482" s="390"/>
      <c r="AZ482" s="386"/>
      <c r="BA482" s="202"/>
      <c r="BB482" s="96"/>
      <c r="BC482" s="96"/>
      <c r="BD482" s="96"/>
      <c r="BE482" s="96"/>
      <c r="BF482" s="96"/>
      <c r="BG482" s="96"/>
      <c r="BH482" s="96"/>
      <c r="BI482" s="96"/>
      <c r="BJ482" s="96"/>
      <c r="BK482" s="96"/>
      <c r="BL482" s="96"/>
      <c r="BM482" s="96"/>
      <c r="BN482" s="96"/>
      <c r="BO482" s="96"/>
      <c r="BP482" s="96"/>
      <c r="BQ482" s="96"/>
      <c r="BR482" s="96"/>
      <c r="BS482" s="96"/>
      <c r="BT482" s="96"/>
      <c r="BU482" s="96"/>
      <c r="BV482" s="96"/>
      <c r="BW482" s="96"/>
      <c r="BX482" s="96"/>
      <c r="BY482" s="96"/>
      <c r="BZ482" s="96"/>
      <c r="CA482" s="96"/>
      <c r="CB482" s="96"/>
      <c r="CC482" s="96"/>
    </row>
    <row r="483" spans="1:81" s="314" customFormat="1" ht="15" customHeight="1" x14ac:dyDescent="0.2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574"/>
      <c r="M483" s="97"/>
      <c r="N483" s="97"/>
      <c r="O483" s="97"/>
      <c r="P483" s="97"/>
      <c r="Q483" s="97"/>
      <c r="R483" s="97"/>
      <c r="S483" s="451"/>
      <c r="T483" s="451"/>
      <c r="U483" s="451"/>
      <c r="V483" s="97"/>
      <c r="W483" s="97"/>
      <c r="X483" s="347"/>
      <c r="Y483" s="347"/>
      <c r="Z483" s="347"/>
      <c r="AA483" s="347"/>
      <c r="AB483" s="347"/>
      <c r="AC483" s="347"/>
      <c r="AD483" s="347"/>
      <c r="AE483" s="347"/>
      <c r="AF483" s="347"/>
      <c r="AG483" s="347"/>
      <c r="AH483" s="347"/>
      <c r="AI483" s="347"/>
      <c r="AJ483" s="347"/>
      <c r="AK483" s="347"/>
      <c r="AL483" s="347"/>
      <c r="AM483" s="347"/>
      <c r="AN483" s="347"/>
      <c r="AO483" s="347"/>
      <c r="AP483" s="347"/>
      <c r="AQ483" s="347"/>
      <c r="AR483" s="347"/>
      <c r="AS483" s="347"/>
      <c r="AT483" s="347"/>
      <c r="AU483" s="347"/>
      <c r="AV483" s="347"/>
      <c r="AW483" s="347"/>
      <c r="AX483" s="347"/>
      <c r="AY483" s="390"/>
      <c r="AZ483" s="386"/>
      <c r="BA483" s="202"/>
      <c r="BB483" s="96"/>
      <c r="BC483" s="96"/>
      <c r="BD483" s="96"/>
      <c r="BE483" s="96"/>
      <c r="BF483" s="96"/>
      <c r="BG483" s="96"/>
      <c r="BH483" s="96"/>
      <c r="BI483" s="96"/>
      <c r="BJ483" s="96"/>
      <c r="BK483" s="96"/>
      <c r="BL483" s="96"/>
      <c r="BM483" s="96"/>
      <c r="BN483" s="96"/>
      <c r="BO483" s="96"/>
      <c r="BP483" s="96"/>
      <c r="BQ483" s="96"/>
      <c r="BR483" s="96"/>
      <c r="BS483" s="96"/>
      <c r="BT483" s="96"/>
      <c r="BU483" s="96"/>
      <c r="BV483" s="96"/>
      <c r="BW483" s="96"/>
      <c r="BX483" s="96"/>
      <c r="BY483" s="96"/>
      <c r="BZ483" s="96"/>
      <c r="CA483" s="96"/>
      <c r="CB483" s="96"/>
      <c r="CC483" s="96"/>
    </row>
    <row r="484" spans="1:81" s="314" customFormat="1" ht="15" customHeight="1" x14ac:dyDescent="0.2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574"/>
      <c r="M484" s="97"/>
      <c r="N484" s="97"/>
      <c r="O484" s="97"/>
      <c r="P484" s="97"/>
      <c r="Q484" s="97"/>
      <c r="R484" s="97"/>
      <c r="S484" s="451"/>
      <c r="T484" s="451"/>
      <c r="U484" s="451"/>
      <c r="V484" s="97"/>
      <c r="W484" s="97"/>
      <c r="X484" s="347"/>
      <c r="Y484" s="347"/>
      <c r="Z484" s="347"/>
      <c r="AA484" s="347"/>
      <c r="AB484" s="347"/>
      <c r="AC484" s="347"/>
      <c r="AD484" s="347"/>
      <c r="AE484" s="347"/>
      <c r="AF484" s="347"/>
      <c r="AG484" s="347"/>
      <c r="AH484" s="347"/>
      <c r="AI484" s="347"/>
      <c r="AJ484" s="347"/>
      <c r="AK484" s="347"/>
      <c r="AL484" s="347"/>
      <c r="AM484" s="347"/>
      <c r="AN484" s="347"/>
      <c r="AO484" s="347"/>
      <c r="AP484" s="347"/>
      <c r="AQ484" s="347"/>
      <c r="AR484" s="347"/>
      <c r="AS484" s="347"/>
      <c r="AT484" s="347"/>
      <c r="AU484" s="347"/>
      <c r="AV484" s="347"/>
      <c r="AW484" s="347"/>
      <c r="AX484" s="347"/>
      <c r="AY484" s="390"/>
      <c r="AZ484" s="386"/>
      <c r="BA484" s="202"/>
      <c r="BB484" s="96"/>
      <c r="BC484" s="96"/>
      <c r="BD484" s="96"/>
      <c r="BE484" s="96"/>
      <c r="BF484" s="96"/>
      <c r="BG484" s="96"/>
      <c r="BH484" s="96"/>
      <c r="BI484" s="96"/>
      <c r="BJ484" s="96"/>
      <c r="BK484" s="96"/>
      <c r="BL484" s="96"/>
      <c r="BM484" s="96"/>
      <c r="BN484" s="96"/>
      <c r="BO484" s="96"/>
      <c r="BP484" s="96"/>
      <c r="BQ484" s="96"/>
      <c r="BR484" s="96"/>
      <c r="BS484" s="96"/>
      <c r="BT484" s="96"/>
      <c r="BU484" s="96"/>
      <c r="BV484" s="96"/>
      <c r="BW484" s="96"/>
      <c r="BX484" s="96"/>
      <c r="BY484" s="96"/>
      <c r="BZ484" s="96"/>
      <c r="CA484" s="96"/>
      <c r="CB484" s="96"/>
      <c r="CC484" s="96"/>
    </row>
    <row r="485" spans="1:81" s="314" customFormat="1" ht="15" customHeight="1" x14ac:dyDescent="0.2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574"/>
      <c r="M485" s="97"/>
      <c r="N485" s="97"/>
      <c r="O485" s="97"/>
      <c r="P485" s="97"/>
      <c r="Q485" s="97"/>
      <c r="R485" s="97"/>
      <c r="S485" s="451"/>
      <c r="T485" s="451"/>
      <c r="U485" s="451"/>
      <c r="V485" s="97"/>
      <c r="W485" s="97"/>
      <c r="X485" s="347"/>
      <c r="Y485" s="347"/>
      <c r="Z485" s="347"/>
      <c r="AA485" s="347"/>
      <c r="AB485" s="347"/>
      <c r="AC485" s="347"/>
      <c r="AD485" s="347"/>
      <c r="AE485" s="347"/>
      <c r="AF485" s="347"/>
      <c r="AG485" s="347"/>
      <c r="AH485" s="347"/>
      <c r="AI485" s="347"/>
      <c r="AJ485" s="347"/>
      <c r="AK485" s="347"/>
      <c r="AL485" s="347"/>
      <c r="AM485" s="347"/>
      <c r="AN485" s="347"/>
      <c r="AO485" s="347"/>
      <c r="AP485" s="347"/>
      <c r="AQ485" s="347"/>
      <c r="AR485" s="347"/>
      <c r="AS485" s="347"/>
      <c r="AT485" s="347"/>
      <c r="AU485" s="347"/>
      <c r="AV485" s="347"/>
      <c r="AW485" s="347"/>
      <c r="AX485" s="347"/>
      <c r="AY485" s="390"/>
      <c r="AZ485" s="386"/>
      <c r="BA485" s="202"/>
      <c r="BB485" s="96"/>
      <c r="BC485" s="96"/>
      <c r="BD485" s="96"/>
      <c r="BE485" s="96"/>
      <c r="BF485" s="96"/>
      <c r="BG485" s="96"/>
      <c r="BH485" s="96"/>
      <c r="BI485" s="96"/>
      <c r="BJ485" s="96"/>
      <c r="BK485" s="96"/>
      <c r="BL485" s="96"/>
      <c r="BM485" s="96"/>
      <c r="BN485" s="96"/>
      <c r="BO485" s="96"/>
      <c r="BP485" s="96"/>
      <c r="BQ485" s="96"/>
      <c r="BR485" s="96"/>
      <c r="BS485" s="96"/>
      <c r="BT485" s="96"/>
      <c r="BU485" s="96"/>
      <c r="BV485" s="96"/>
      <c r="BW485" s="96"/>
      <c r="BX485" s="96"/>
      <c r="BY485" s="96"/>
      <c r="BZ485" s="96"/>
      <c r="CA485" s="96"/>
      <c r="CB485" s="96"/>
      <c r="CC485" s="96"/>
    </row>
    <row r="486" spans="1:81" s="314" customFormat="1" ht="15" customHeight="1" x14ac:dyDescent="0.2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574"/>
      <c r="M486" s="97"/>
      <c r="N486" s="97"/>
      <c r="O486" s="97"/>
      <c r="P486" s="97"/>
      <c r="Q486" s="97"/>
      <c r="R486" s="97"/>
      <c r="S486" s="451"/>
      <c r="T486" s="451"/>
      <c r="U486" s="451"/>
      <c r="V486" s="97"/>
      <c r="W486" s="97"/>
      <c r="X486" s="347"/>
      <c r="Y486" s="347"/>
      <c r="Z486" s="347"/>
      <c r="AA486" s="347"/>
      <c r="AB486" s="347"/>
      <c r="AC486" s="347"/>
      <c r="AD486" s="347"/>
      <c r="AE486" s="347"/>
      <c r="AF486" s="347"/>
      <c r="AG486" s="347"/>
      <c r="AH486" s="347"/>
      <c r="AI486" s="347"/>
      <c r="AJ486" s="347"/>
      <c r="AK486" s="347"/>
      <c r="AL486" s="347"/>
      <c r="AM486" s="347"/>
      <c r="AN486" s="347"/>
      <c r="AO486" s="347"/>
      <c r="AP486" s="347"/>
      <c r="AQ486" s="347"/>
      <c r="AR486" s="347"/>
      <c r="AS486" s="347"/>
      <c r="AT486" s="347"/>
      <c r="AU486" s="347"/>
      <c r="AV486" s="347"/>
      <c r="AW486" s="347"/>
      <c r="AX486" s="347"/>
      <c r="AY486" s="390"/>
      <c r="AZ486" s="386"/>
      <c r="BA486" s="202"/>
      <c r="BB486" s="96"/>
      <c r="BC486" s="96"/>
      <c r="BD486" s="96"/>
      <c r="BE486" s="96"/>
      <c r="BF486" s="96"/>
      <c r="BG486" s="96"/>
      <c r="BH486" s="96"/>
      <c r="BI486" s="96"/>
      <c r="BJ486" s="96"/>
      <c r="BK486" s="96"/>
      <c r="BL486" s="96"/>
      <c r="BM486" s="96"/>
      <c r="BN486" s="96"/>
      <c r="BO486" s="96"/>
      <c r="BP486" s="96"/>
      <c r="BQ486" s="96"/>
      <c r="BR486" s="96"/>
      <c r="BS486" s="96"/>
      <c r="BT486" s="96"/>
      <c r="BU486" s="96"/>
      <c r="BV486" s="96"/>
      <c r="BW486" s="96"/>
      <c r="BX486" s="96"/>
      <c r="BY486" s="96"/>
      <c r="BZ486" s="96"/>
      <c r="CA486" s="96"/>
      <c r="CB486" s="96"/>
      <c r="CC486" s="96"/>
    </row>
    <row r="487" spans="1:81" s="314" customFormat="1" ht="15" customHeight="1" x14ac:dyDescent="0.2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574"/>
      <c r="M487" s="97"/>
      <c r="N487" s="97"/>
      <c r="O487" s="97"/>
      <c r="P487" s="97"/>
      <c r="Q487" s="97"/>
      <c r="R487" s="97"/>
      <c r="S487" s="451"/>
      <c r="T487" s="451"/>
      <c r="U487" s="451"/>
      <c r="V487" s="97"/>
      <c r="W487" s="97"/>
      <c r="X487" s="347"/>
      <c r="Y487" s="347"/>
      <c r="Z487" s="347"/>
      <c r="AA487" s="347"/>
      <c r="AB487" s="347"/>
      <c r="AC487" s="347"/>
      <c r="AD487" s="347"/>
      <c r="AE487" s="347"/>
      <c r="AF487" s="347"/>
      <c r="AG487" s="347"/>
      <c r="AH487" s="347"/>
      <c r="AI487" s="347"/>
      <c r="AJ487" s="347"/>
      <c r="AK487" s="347"/>
      <c r="AL487" s="347"/>
      <c r="AM487" s="347"/>
      <c r="AN487" s="347"/>
      <c r="AO487" s="347"/>
      <c r="AP487" s="347"/>
      <c r="AQ487" s="347"/>
      <c r="AR487" s="347"/>
      <c r="AS487" s="347"/>
      <c r="AT487" s="347"/>
      <c r="AU487" s="347"/>
      <c r="AV487" s="347"/>
      <c r="AW487" s="347"/>
      <c r="AX487" s="347"/>
      <c r="AY487" s="390"/>
      <c r="AZ487" s="386"/>
      <c r="BA487" s="202"/>
      <c r="BB487" s="96"/>
      <c r="BC487" s="96"/>
      <c r="BD487" s="96"/>
      <c r="BE487" s="96"/>
      <c r="BF487" s="96"/>
      <c r="BG487" s="96"/>
      <c r="BH487" s="96"/>
      <c r="BI487" s="96"/>
      <c r="BJ487" s="96"/>
      <c r="BK487" s="96"/>
      <c r="BL487" s="96"/>
      <c r="BM487" s="96"/>
      <c r="BN487" s="96"/>
      <c r="BO487" s="96"/>
      <c r="BP487" s="96"/>
      <c r="BQ487" s="96"/>
      <c r="BR487" s="96"/>
      <c r="BS487" s="96"/>
      <c r="BT487" s="96"/>
      <c r="BU487" s="96"/>
      <c r="BV487" s="96"/>
      <c r="BW487" s="96"/>
      <c r="BX487" s="96"/>
      <c r="BY487" s="96"/>
      <c r="BZ487" s="96"/>
      <c r="CA487" s="96"/>
      <c r="CB487" s="96"/>
      <c r="CC487" s="96"/>
    </row>
    <row r="488" spans="1:81" s="314" customFormat="1" ht="15" customHeight="1" x14ac:dyDescent="0.2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574"/>
      <c r="M488" s="97"/>
      <c r="N488" s="97"/>
      <c r="O488" s="97"/>
      <c r="P488" s="97"/>
      <c r="Q488" s="97"/>
      <c r="R488" s="97"/>
      <c r="S488" s="451"/>
      <c r="T488" s="451"/>
      <c r="U488" s="451"/>
      <c r="V488" s="97"/>
      <c r="W488" s="97"/>
      <c r="X488" s="347"/>
      <c r="Y488" s="347"/>
      <c r="Z488" s="347"/>
      <c r="AA488" s="347"/>
      <c r="AB488" s="347"/>
      <c r="AC488" s="347"/>
      <c r="AD488" s="347"/>
      <c r="AE488" s="347"/>
      <c r="AF488" s="347"/>
      <c r="AG488" s="347"/>
      <c r="AH488" s="347"/>
      <c r="AI488" s="347"/>
      <c r="AJ488" s="347"/>
      <c r="AK488" s="347"/>
      <c r="AL488" s="347"/>
      <c r="AM488" s="347"/>
      <c r="AN488" s="347"/>
      <c r="AO488" s="347"/>
      <c r="AP488" s="347"/>
      <c r="AQ488" s="347"/>
      <c r="AR488" s="347"/>
      <c r="AS488" s="347"/>
      <c r="AT488" s="347"/>
      <c r="AU488" s="347"/>
      <c r="AV488" s="347"/>
      <c r="AW488" s="347"/>
      <c r="AX488" s="347"/>
      <c r="AY488" s="390"/>
      <c r="AZ488" s="386"/>
      <c r="BA488" s="202"/>
      <c r="BB488" s="96"/>
      <c r="BC488" s="96"/>
      <c r="BD488" s="96"/>
      <c r="BE488" s="96"/>
      <c r="BF488" s="96"/>
      <c r="BG488" s="96"/>
      <c r="BH488" s="96"/>
      <c r="BI488" s="96"/>
      <c r="BJ488" s="96"/>
      <c r="BK488" s="96"/>
      <c r="BL488" s="96"/>
      <c r="BM488" s="96"/>
      <c r="BN488" s="96"/>
      <c r="BO488" s="96"/>
      <c r="BP488" s="96"/>
      <c r="BQ488" s="96"/>
      <c r="BR488" s="96"/>
      <c r="BS488" s="96"/>
      <c r="BT488" s="96"/>
      <c r="BU488" s="96"/>
      <c r="BV488" s="96"/>
      <c r="BW488" s="96"/>
      <c r="BX488" s="96"/>
      <c r="BY488" s="96"/>
      <c r="BZ488" s="96"/>
      <c r="CA488" s="96"/>
      <c r="CB488" s="96"/>
      <c r="CC488" s="96"/>
    </row>
    <row r="489" spans="1:81" s="314" customFormat="1" ht="15" customHeight="1" x14ac:dyDescent="0.2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574"/>
      <c r="M489" s="97"/>
      <c r="N489" s="97"/>
      <c r="O489" s="97"/>
      <c r="P489" s="97"/>
      <c r="Q489" s="97"/>
      <c r="R489" s="97"/>
      <c r="S489" s="451"/>
      <c r="T489" s="451"/>
      <c r="U489" s="451"/>
      <c r="V489" s="97"/>
      <c r="W489" s="97"/>
      <c r="X489" s="347"/>
      <c r="Y489" s="347"/>
      <c r="Z489" s="347"/>
      <c r="AA489" s="347"/>
      <c r="AB489" s="347"/>
      <c r="AC489" s="347"/>
      <c r="AD489" s="347"/>
      <c r="AE489" s="347"/>
      <c r="AF489" s="347"/>
      <c r="AG489" s="347"/>
      <c r="AH489" s="347"/>
      <c r="AI489" s="347"/>
      <c r="AJ489" s="347"/>
      <c r="AK489" s="347"/>
      <c r="AL489" s="347"/>
      <c r="AM489" s="347"/>
      <c r="AN489" s="347"/>
      <c r="AO489" s="347"/>
      <c r="AP489" s="347"/>
      <c r="AQ489" s="347"/>
      <c r="AR489" s="347"/>
      <c r="AS489" s="347"/>
      <c r="AT489" s="347"/>
      <c r="AU489" s="347"/>
      <c r="AV489" s="347"/>
      <c r="AW489" s="347"/>
      <c r="AX489" s="347"/>
      <c r="AY489" s="390"/>
      <c r="AZ489" s="386"/>
      <c r="BA489" s="202"/>
      <c r="BB489" s="96"/>
      <c r="BC489" s="96"/>
      <c r="BD489" s="96"/>
      <c r="BE489" s="96"/>
      <c r="BF489" s="96"/>
      <c r="BG489" s="96"/>
      <c r="BH489" s="96"/>
      <c r="BI489" s="96"/>
      <c r="BJ489" s="96"/>
      <c r="BK489" s="96"/>
      <c r="BL489" s="96"/>
      <c r="BM489" s="96"/>
      <c r="BN489" s="96"/>
      <c r="BO489" s="96"/>
      <c r="BP489" s="96"/>
      <c r="BQ489" s="96"/>
      <c r="BR489" s="96"/>
      <c r="BS489" s="96"/>
      <c r="BT489" s="96"/>
      <c r="BU489" s="96"/>
      <c r="BV489" s="96"/>
      <c r="BW489" s="96"/>
      <c r="BX489" s="96"/>
      <c r="BY489" s="96"/>
      <c r="BZ489" s="96"/>
      <c r="CA489" s="96"/>
      <c r="CB489" s="96"/>
      <c r="CC489" s="96"/>
    </row>
    <row r="490" spans="1:81" s="314" customFormat="1" ht="15" customHeight="1" x14ac:dyDescent="0.2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574"/>
      <c r="M490" s="97"/>
      <c r="N490" s="97"/>
      <c r="O490" s="97"/>
      <c r="P490" s="97"/>
      <c r="Q490" s="97"/>
      <c r="R490" s="97"/>
      <c r="S490" s="451"/>
      <c r="T490" s="451"/>
      <c r="U490" s="451"/>
      <c r="V490" s="97"/>
      <c r="W490" s="97"/>
      <c r="X490" s="347"/>
      <c r="Y490" s="347"/>
      <c r="Z490" s="347"/>
      <c r="AA490" s="347"/>
      <c r="AB490" s="347"/>
      <c r="AC490" s="347"/>
      <c r="AD490" s="347"/>
      <c r="AE490" s="347"/>
      <c r="AF490" s="347"/>
      <c r="AG490" s="347"/>
      <c r="AH490" s="347"/>
      <c r="AI490" s="347"/>
      <c r="AJ490" s="347"/>
      <c r="AK490" s="347"/>
      <c r="AL490" s="347"/>
      <c r="AM490" s="347"/>
      <c r="AN490" s="347"/>
      <c r="AO490" s="347"/>
      <c r="AP490" s="347"/>
      <c r="AQ490" s="347"/>
      <c r="AR490" s="347"/>
      <c r="AS490" s="347"/>
      <c r="AT490" s="347"/>
      <c r="AU490" s="347"/>
      <c r="AV490" s="347"/>
      <c r="AW490" s="347"/>
      <c r="AX490" s="347"/>
      <c r="AY490" s="390"/>
      <c r="AZ490" s="386"/>
      <c r="BA490" s="202"/>
      <c r="BB490" s="96"/>
      <c r="BC490" s="96"/>
      <c r="BD490" s="96"/>
      <c r="BE490" s="96"/>
      <c r="BF490" s="96"/>
      <c r="BG490" s="96"/>
      <c r="BH490" s="96"/>
      <c r="BI490" s="96"/>
      <c r="BJ490" s="96"/>
      <c r="BK490" s="96"/>
      <c r="BL490" s="96"/>
      <c r="BM490" s="96"/>
      <c r="BN490" s="96"/>
      <c r="BO490" s="96"/>
      <c r="BP490" s="96"/>
      <c r="BQ490" s="96"/>
      <c r="BR490" s="96"/>
      <c r="BS490" s="96"/>
      <c r="BT490" s="96"/>
      <c r="BU490" s="96"/>
      <c r="BV490" s="96"/>
      <c r="BW490" s="96"/>
      <c r="BX490" s="96"/>
      <c r="BY490" s="96"/>
      <c r="BZ490" s="96"/>
      <c r="CA490" s="96"/>
      <c r="CB490" s="96"/>
      <c r="CC490" s="96"/>
    </row>
    <row r="491" spans="1:81" s="314" customFormat="1" ht="15" customHeight="1" x14ac:dyDescent="0.2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574"/>
      <c r="M491" s="97"/>
      <c r="N491" s="97"/>
      <c r="O491" s="97"/>
      <c r="P491" s="97"/>
      <c r="Q491" s="97"/>
      <c r="R491" s="97"/>
      <c r="S491" s="451"/>
      <c r="T491" s="451"/>
      <c r="U491" s="451"/>
      <c r="V491" s="97"/>
      <c r="W491" s="97"/>
      <c r="X491" s="347"/>
      <c r="Y491" s="347"/>
      <c r="Z491" s="347"/>
      <c r="AA491" s="347"/>
      <c r="AB491" s="347"/>
      <c r="AC491" s="347"/>
      <c r="AD491" s="347"/>
      <c r="AE491" s="347"/>
      <c r="AF491" s="347"/>
      <c r="AG491" s="347"/>
      <c r="AH491" s="347"/>
      <c r="AI491" s="347"/>
      <c r="AJ491" s="347"/>
      <c r="AK491" s="347"/>
      <c r="AL491" s="347"/>
      <c r="AM491" s="347"/>
      <c r="AN491" s="347"/>
      <c r="AO491" s="347"/>
      <c r="AP491" s="347"/>
      <c r="AQ491" s="347"/>
      <c r="AR491" s="347"/>
      <c r="AS491" s="347"/>
      <c r="AT491" s="347"/>
      <c r="AU491" s="347"/>
      <c r="AV491" s="347"/>
      <c r="AW491" s="347"/>
      <c r="AX491" s="347"/>
      <c r="AY491" s="390"/>
      <c r="AZ491" s="386"/>
      <c r="BA491" s="202"/>
      <c r="BB491" s="96"/>
      <c r="BC491" s="96"/>
      <c r="BD491" s="96"/>
      <c r="BE491" s="96"/>
      <c r="BF491" s="96"/>
      <c r="BG491" s="96"/>
      <c r="BH491" s="96"/>
      <c r="BI491" s="96"/>
      <c r="BJ491" s="96"/>
      <c r="BK491" s="96"/>
      <c r="BL491" s="96"/>
      <c r="BM491" s="96"/>
      <c r="BN491" s="96"/>
      <c r="BO491" s="96"/>
      <c r="BP491" s="96"/>
      <c r="BQ491" s="96"/>
      <c r="BR491" s="96"/>
      <c r="BS491" s="96"/>
      <c r="BT491" s="96"/>
      <c r="BU491" s="96"/>
      <c r="BV491" s="96"/>
      <c r="BW491" s="96"/>
      <c r="BX491" s="96"/>
      <c r="BY491" s="96"/>
      <c r="BZ491" s="96"/>
      <c r="CA491" s="96"/>
      <c r="CB491" s="96"/>
      <c r="CC491" s="96"/>
    </row>
    <row r="492" spans="1:81" s="314" customFormat="1" ht="15" customHeight="1" x14ac:dyDescent="0.2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574"/>
      <c r="M492" s="97"/>
      <c r="N492" s="97"/>
      <c r="O492" s="97"/>
      <c r="P492" s="97"/>
      <c r="Q492" s="97"/>
      <c r="R492" s="97"/>
      <c r="S492" s="451"/>
      <c r="T492" s="451"/>
      <c r="U492" s="451"/>
      <c r="V492" s="97"/>
      <c r="W492" s="97"/>
      <c r="X492" s="347"/>
      <c r="Y492" s="347"/>
      <c r="Z492" s="347"/>
      <c r="AA492" s="347"/>
      <c r="AB492" s="347"/>
      <c r="AC492" s="347"/>
      <c r="AD492" s="347"/>
      <c r="AE492" s="347"/>
      <c r="AF492" s="347"/>
      <c r="AG492" s="347"/>
      <c r="AH492" s="347"/>
      <c r="AI492" s="347"/>
      <c r="AJ492" s="347"/>
      <c r="AK492" s="347"/>
      <c r="AL492" s="347"/>
      <c r="AM492" s="347"/>
      <c r="AN492" s="347"/>
      <c r="AO492" s="347"/>
      <c r="AP492" s="347"/>
      <c r="AQ492" s="347"/>
      <c r="AR492" s="347"/>
      <c r="AS492" s="347"/>
      <c r="AT492" s="347"/>
      <c r="AU492" s="347"/>
      <c r="AV492" s="347"/>
      <c r="AW492" s="347"/>
      <c r="AX492" s="347"/>
      <c r="AY492" s="390"/>
      <c r="AZ492" s="386"/>
      <c r="BA492" s="202"/>
      <c r="BB492" s="96"/>
      <c r="BC492" s="96"/>
      <c r="BD492" s="96"/>
      <c r="BE492" s="96"/>
      <c r="BF492" s="96"/>
      <c r="BG492" s="96"/>
      <c r="BH492" s="96"/>
      <c r="BI492" s="96"/>
      <c r="BJ492" s="96"/>
      <c r="BK492" s="96"/>
      <c r="BL492" s="96"/>
      <c r="BM492" s="96"/>
      <c r="BN492" s="96"/>
      <c r="BO492" s="96"/>
      <c r="BP492" s="96"/>
      <c r="BQ492" s="96"/>
      <c r="BR492" s="96"/>
      <c r="BS492" s="96"/>
      <c r="BT492" s="96"/>
      <c r="BU492" s="96"/>
      <c r="BV492" s="96"/>
      <c r="BW492" s="96"/>
      <c r="BX492" s="96"/>
      <c r="BY492" s="96"/>
      <c r="BZ492" s="96"/>
      <c r="CA492" s="96"/>
      <c r="CB492" s="96"/>
      <c r="CC492" s="96"/>
    </row>
    <row r="493" spans="1:81" s="314" customFormat="1" ht="15" customHeight="1" x14ac:dyDescent="0.2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574"/>
      <c r="M493" s="97"/>
      <c r="N493" s="97"/>
      <c r="O493" s="97"/>
      <c r="P493" s="97"/>
      <c r="Q493" s="97"/>
      <c r="R493" s="97"/>
      <c r="S493" s="451"/>
      <c r="T493" s="451"/>
      <c r="U493" s="451"/>
      <c r="V493" s="97"/>
      <c r="W493" s="97"/>
      <c r="X493" s="347"/>
      <c r="Y493" s="347"/>
      <c r="Z493" s="347"/>
      <c r="AA493" s="347"/>
      <c r="AB493" s="347"/>
      <c r="AC493" s="347"/>
      <c r="AD493" s="347"/>
      <c r="AE493" s="347"/>
      <c r="AF493" s="347"/>
      <c r="AG493" s="347"/>
      <c r="AH493" s="347"/>
      <c r="AI493" s="347"/>
      <c r="AJ493" s="347"/>
      <c r="AK493" s="347"/>
      <c r="AL493" s="347"/>
      <c r="AM493" s="347"/>
      <c r="AN493" s="347"/>
      <c r="AO493" s="347"/>
      <c r="AP493" s="347"/>
      <c r="AQ493" s="347"/>
      <c r="AR493" s="347"/>
      <c r="AS493" s="347"/>
      <c r="AT493" s="347"/>
      <c r="AU493" s="347"/>
      <c r="AV493" s="347"/>
      <c r="AW493" s="347"/>
      <c r="AX493" s="347"/>
      <c r="AY493" s="390"/>
      <c r="AZ493" s="386"/>
      <c r="BA493" s="202"/>
      <c r="BB493" s="96"/>
      <c r="BC493" s="96"/>
      <c r="BD493" s="96"/>
      <c r="BE493" s="96"/>
      <c r="BF493" s="96"/>
      <c r="BG493" s="96"/>
      <c r="BH493" s="96"/>
      <c r="BI493" s="96"/>
      <c r="BJ493" s="96"/>
      <c r="BK493" s="96"/>
      <c r="BL493" s="96"/>
      <c r="BM493" s="96"/>
      <c r="BN493" s="96"/>
      <c r="BO493" s="96"/>
      <c r="BP493" s="96"/>
      <c r="BQ493" s="96"/>
      <c r="BR493" s="96"/>
      <c r="BS493" s="96"/>
      <c r="BT493" s="96"/>
      <c r="BU493" s="96"/>
      <c r="BV493" s="96"/>
      <c r="BW493" s="96"/>
      <c r="BX493" s="96"/>
      <c r="BY493" s="96"/>
      <c r="BZ493" s="96"/>
      <c r="CA493" s="96"/>
      <c r="CB493" s="96"/>
      <c r="CC493" s="96"/>
    </row>
    <row r="494" spans="1:81" s="314" customFormat="1" ht="15" customHeight="1" x14ac:dyDescent="0.2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574"/>
      <c r="M494" s="97"/>
      <c r="N494" s="97"/>
      <c r="O494" s="97"/>
      <c r="P494" s="97"/>
      <c r="Q494" s="97"/>
      <c r="R494" s="97"/>
      <c r="S494" s="451"/>
      <c r="T494" s="451"/>
      <c r="U494" s="451"/>
      <c r="V494" s="97"/>
      <c r="W494" s="97"/>
      <c r="X494" s="347"/>
      <c r="Y494" s="347"/>
      <c r="Z494" s="347"/>
      <c r="AA494" s="347"/>
      <c r="AB494" s="347"/>
      <c r="AC494" s="347"/>
      <c r="AD494" s="347"/>
      <c r="AE494" s="347"/>
      <c r="AF494" s="347"/>
      <c r="AG494" s="347"/>
      <c r="AH494" s="347"/>
      <c r="AI494" s="347"/>
      <c r="AJ494" s="347"/>
      <c r="AK494" s="347"/>
      <c r="AL494" s="347"/>
      <c r="AM494" s="347"/>
      <c r="AN494" s="347"/>
      <c r="AO494" s="347"/>
      <c r="AP494" s="347"/>
      <c r="AQ494" s="347"/>
      <c r="AR494" s="347"/>
      <c r="AS494" s="347"/>
      <c r="AT494" s="347"/>
      <c r="AU494" s="347"/>
      <c r="AV494" s="347"/>
      <c r="AW494" s="347"/>
      <c r="AX494" s="347"/>
      <c r="AY494" s="390"/>
      <c r="AZ494" s="386"/>
      <c r="BA494" s="202"/>
      <c r="BB494" s="96"/>
      <c r="BC494" s="96"/>
      <c r="BD494" s="96"/>
      <c r="BE494" s="96"/>
      <c r="BF494" s="96"/>
      <c r="BG494" s="96"/>
      <c r="BH494" s="96"/>
      <c r="BI494" s="96"/>
      <c r="BJ494" s="96"/>
      <c r="BK494" s="96"/>
      <c r="BL494" s="96"/>
      <c r="BM494" s="96"/>
      <c r="BN494" s="96"/>
      <c r="BO494" s="96"/>
      <c r="BP494" s="96"/>
      <c r="BQ494" s="96"/>
      <c r="BR494" s="96"/>
      <c r="BS494" s="96"/>
      <c r="BT494" s="96"/>
      <c r="BU494" s="96"/>
      <c r="BV494" s="96"/>
      <c r="BW494" s="96"/>
      <c r="BX494" s="96"/>
      <c r="BY494" s="96"/>
      <c r="BZ494" s="96"/>
      <c r="CA494" s="96"/>
      <c r="CB494" s="96"/>
      <c r="CC494" s="96"/>
    </row>
    <row r="495" spans="1:81" s="314" customFormat="1" ht="15" customHeight="1" x14ac:dyDescent="0.2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574"/>
      <c r="M495" s="97"/>
      <c r="N495" s="97"/>
      <c r="O495" s="97"/>
      <c r="P495" s="97"/>
      <c r="Q495" s="97"/>
      <c r="R495" s="97"/>
      <c r="S495" s="451"/>
      <c r="T495" s="451"/>
      <c r="U495" s="451"/>
      <c r="V495" s="97"/>
      <c r="W495" s="97"/>
      <c r="X495" s="347"/>
      <c r="Y495" s="347"/>
      <c r="Z495" s="347"/>
      <c r="AA495" s="347"/>
      <c r="AB495" s="347"/>
      <c r="AC495" s="347"/>
      <c r="AD495" s="347"/>
      <c r="AE495" s="347"/>
      <c r="AF495" s="347"/>
      <c r="AG495" s="347"/>
      <c r="AH495" s="347"/>
      <c r="AI495" s="347"/>
      <c r="AJ495" s="347"/>
      <c r="AK495" s="347"/>
      <c r="AL495" s="347"/>
      <c r="AM495" s="347"/>
      <c r="AN495" s="347"/>
      <c r="AO495" s="347"/>
      <c r="AP495" s="347"/>
      <c r="AQ495" s="347"/>
      <c r="AR495" s="347"/>
      <c r="AS495" s="347"/>
      <c r="AT495" s="347"/>
      <c r="AU495" s="347"/>
      <c r="AV495" s="347"/>
      <c r="AW495" s="347"/>
      <c r="AX495" s="347"/>
      <c r="AY495" s="390"/>
      <c r="AZ495" s="386"/>
      <c r="BA495" s="202"/>
      <c r="BB495" s="96"/>
      <c r="BC495" s="96"/>
      <c r="BD495" s="96"/>
      <c r="BE495" s="96"/>
      <c r="BF495" s="96"/>
      <c r="BG495" s="96"/>
      <c r="BH495" s="96"/>
      <c r="BI495" s="96"/>
      <c r="BJ495" s="96"/>
      <c r="BK495" s="96"/>
      <c r="BL495" s="96"/>
      <c r="BM495" s="96"/>
      <c r="BN495" s="96"/>
      <c r="BO495" s="96"/>
      <c r="BP495" s="96"/>
      <c r="BQ495" s="96"/>
      <c r="BR495" s="96"/>
      <c r="BS495" s="96"/>
      <c r="BT495" s="96"/>
      <c r="BU495" s="96"/>
      <c r="BV495" s="96"/>
      <c r="BW495" s="96"/>
      <c r="BX495" s="96"/>
      <c r="BY495" s="96"/>
      <c r="BZ495" s="96"/>
      <c r="CA495" s="96"/>
      <c r="CB495" s="96"/>
      <c r="CC495" s="96"/>
    </row>
    <row r="496" spans="1:81" s="314" customFormat="1" ht="15" customHeight="1" x14ac:dyDescent="0.2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574"/>
      <c r="M496" s="97"/>
      <c r="N496" s="97"/>
      <c r="O496" s="97"/>
      <c r="P496" s="97"/>
      <c r="Q496" s="97"/>
      <c r="R496" s="97"/>
      <c r="S496" s="451"/>
      <c r="T496" s="451"/>
      <c r="U496" s="451"/>
      <c r="V496" s="97"/>
      <c r="W496" s="97"/>
      <c r="X496" s="347"/>
      <c r="Y496" s="347"/>
      <c r="Z496" s="347"/>
      <c r="AA496" s="347"/>
      <c r="AB496" s="347"/>
      <c r="AC496" s="347"/>
      <c r="AD496" s="347"/>
      <c r="AE496" s="347"/>
      <c r="AF496" s="347"/>
      <c r="AG496" s="347"/>
      <c r="AH496" s="347"/>
      <c r="AI496" s="347"/>
      <c r="AJ496" s="347"/>
      <c r="AK496" s="347"/>
      <c r="AL496" s="347"/>
      <c r="AM496" s="347"/>
      <c r="AN496" s="347"/>
      <c r="AO496" s="347"/>
      <c r="AP496" s="347"/>
      <c r="AQ496" s="347"/>
      <c r="AR496" s="347"/>
      <c r="AS496" s="347"/>
      <c r="AT496" s="347"/>
      <c r="AU496" s="347"/>
      <c r="AV496" s="347"/>
      <c r="AW496" s="347"/>
      <c r="AX496" s="347"/>
      <c r="AY496" s="390"/>
      <c r="AZ496" s="386"/>
      <c r="BA496" s="202"/>
      <c r="BB496" s="96"/>
      <c r="BC496" s="96"/>
      <c r="BD496" s="96"/>
      <c r="BE496" s="96"/>
      <c r="BF496" s="96"/>
      <c r="BG496" s="96"/>
      <c r="BH496" s="96"/>
      <c r="BI496" s="96"/>
      <c r="BJ496" s="96"/>
      <c r="BK496" s="96"/>
      <c r="BL496" s="96"/>
      <c r="BM496" s="96"/>
      <c r="BN496" s="96"/>
      <c r="BO496" s="96"/>
      <c r="BP496" s="96"/>
      <c r="BQ496" s="96"/>
      <c r="BR496" s="96"/>
      <c r="BS496" s="96"/>
      <c r="BT496" s="96"/>
      <c r="BU496" s="96"/>
      <c r="BV496" s="96"/>
      <c r="BW496" s="96"/>
      <c r="BX496" s="96"/>
      <c r="BY496" s="96"/>
      <c r="BZ496" s="96"/>
      <c r="CA496" s="96"/>
      <c r="CB496" s="96"/>
      <c r="CC496" s="96"/>
    </row>
    <row r="497" spans="1:81" s="314" customFormat="1" ht="15" customHeight="1" x14ac:dyDescent="0.2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574"/>
      <c r="M497" s="97"/>
      <c r="N497" s="97"/>
      <c r="O497" s="97"/>
      <c r="P497" s="97"/>
      <c r="Q497" s="97"/>
      <c r="R497" s="97"/>
      <c r="S497" s="451"/>
      <c r="T497" s="451"/>
      <c r="U497" s="451"/>
      <c r="V497" s="97"/>
      <c r="W497" s="97"/>
      <c r="X497" s="347"/>
      <c r="Y497" s="347"/>
      <c r="Z497" s="347"/>
      <c r="AA497" s="347"/>
      <c r="AB497" s="347"/>
      <c r="AC497" s="347"/>
      <c r="AD497" s="347"/>
      <c r="AE497" s="347"/>
      <c r="AF497" s="347"/>
      <c r="AG497" s="347"/>
      <c r="AH497" s="347"/>
      <c r="AI497" s="347"/>
      <c r="AJ497" s="347"/>
      <c r="AK497" s="347"/>
      <c r="AL497" s="347"/>
      <c r="AM497" s="347"/>
      <c r="AN497" s="347"/>
      <c r="AO497" s="347"/>
      <c r="AP497" s="347"/>
      <c r="AQ497" s="347"/>
      <c r="AR497" s="347"/>
      <c r="AS497" s="347"/>
      <c r="AT497" s="347"/>
      <c r="AU497" s="347"/>
      <c r="AV497" s="347"/>
      <c r="AW497" s="347"/>
      <c r="AX497" s="347"/>
      <c r="AY497" s="390"/>
      <c r="AZ497" s="386"/>
      <c r="BA497" s="202"/>
      <c r="BB497" s="96"/>
      <c r="BC497" s="96"/>
      <c r="BD497" s="96"/>
      <c r="BE497" s="96"/>
      <c r="BF497" s="96"/>
      <c r="BG497" s="96"/>
      <c r="BH497" s="96"/>
      <c r="BI497" s="96"/>
      <c r="BJ497" s="96"/>
      <c r="BK497" s="96"/>
      <c r="BL497" s="96"/>
      <c r="BM497" s="96"/>
      <c r="BN497" s="96"/>
      <c r="BO497" s="96"/>
      <c r="BP497" s="96"/>
      <c r="BQ497" s="96"/>
      <c r="BR497" s="96"/>
      <c r="BS497" s="96"/>
      <c r="BT497" s="96"/>
      <c r="BU497" s="96"/>
      <c r="BV497" s="96"/>
      <c r="BW497" s="96"/>
      <c r="BX497" s="96"/>
      <c r="BY497" s="96"/>
      <c r="BZ497" s="96"/>
      <c r="CA497" s="96"/>
      <c r="CB497" s="96"/>
      <c r="CC497" s="96"/>
    </row>
    <row r="498" spans="1:81" s="314" customFormat="1" ht="15" customHeight="1" x14ac:dyDescent="0.2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574"/>
      <c r="M498" s="97"/>
      <c r="N498" s="97"/>
      <c r="O498" s="97"/>
      <c r="P498" s="97"/>
      <c r="Q498" s="97"/>
      <c r="R498" s="97"/>
      <c r="S498" s="451"/>
      <c r="T498" s="451"/>
      <c r="U498" s="451"/>
      <c r="V498" s="97"/>
      <c r="W498" s="97"/>
      <c r="X498" s="347"/>
      <c r="Y498" s="347"/>
      <c r="Z498" s="347"/>
      <c r="AA498" s="347"/>
      <c r="AB498" s="347"/>
      <c r="AC498" s="347"/>
      <c r="AD498" s="347"/>
      <c r="AE498" s="347"/>
      <c r="AF498" s="347"/>
      <c r="AG498" s="347"/>
      <c r="AH498" s="347"/>
      <c r="AI498" s="347"/>
      <c r="AJ498" s="347"/>
      <c r="AK498" s="347"/>
      <c r="AL498" s="347"/>
      <c r="AM498" s="347"/>
      <c r="AN498" s="347"/>
      <c r="AO498" s="347"/>
      <c r="AP498" s="347"/>
      <c r="AQ498" s="347"/>
      <c r="AR498" s="347"/>
      <c r="AS498" s="347"/>
      <c r="AT498" s="347"/>
      <c r="AU498" s="347"/>
      <c r="AV498" s="347"/>
      <c r="AW498" s="347"/>
      <c r="AX498" s="347"/>
      <c r="AY498" s="390"/>
      <c r="AZ498" s="386"/>
      <c r="BA498" s="202"/>
      <c r="BB498" s="96"/>
      <c r="BC498" s="96"/>
      <c r="BD498" s="96"/>
      <c r="BE498" s="96"/>
      <c r="BF498" s="96"/>
      <c r="BG498" s="96"/>
      <c r="BH498" s="96"/>
      <c r="BI498" s="96"/>
      <c r="BJ498" s="96"/>
      <c r="BK498" s="96"/>
      <c r="BL498" s="96"/>
      <c r="BM498" s="96"/>
      <c r="BN498" s="96"/>
      <c r="BO498" s="96"/>
      <c r="BP498" s="96"/>
      <c r="BQ498" s="96"/>
      <c r="BR498" s="96"/>
      <c r="BS498" s="96"/>
      <c r="BT498" s="96"/>
      <c r="BU498" s="96"/>
      <c r="BV498" s="96"/>
      <c r="BW498" s="96"/>
      <c r="BX498" s="96"/>
      <c r="BY498" s="96"/>
      <c r="BZ498" s="96"/>
      <c r="CA498" s="96"/>
      <c r="CB498" s="96"/>
      <c r="CC498" s="96"/>
    </row>
    <row r="499" spans="1:81" s="314" customFormat="1" ht="15" customHeight="1" x14ac:dyDescent="0.2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574"/>
      <c r="M499" s="97"/>
      <c r="N499" s="97"/>
      <c r="O499" s="97"/>
      <c r="P499" s="97"/>
      <c r="Q499" s="97"/>
      <c r="R499" s="97"/>
      <c r="S499" s="451"/>
      <c r="T499" s="451"/>
      <c r="U499" s="451"/>
      <c r="V499" s="97"/>
      <c r="W499" s="97"/>
      <c r="X499" s="347"/>
      <c r="Y499" s="347"/>
      <c r="Z499" s="347"/>
      <c r="AA499" s="347"/>
      <c r="AB499" s="347"/>
      <c r="AC499" s="347"/>
      <c r="AD499" s="347"/>
      <c r="AE499" s="347"/>
      <c r="AF499" s="347"/>
      <c r="AG499" s="347"/>
      <c r="AH499" s="347"/>
      <c r="AI499" s="347"/>
      <c r="AJ499" s="347"/>
      <c r="AK499" s="347"/>
      <c r="AL499" s="347"/>
      <c r="AM499" s="347"/>
      <c r="AN499" s="347"/>
      <c r="AO499" s="347"/>
      <c r="AP499" s="347"/>
      <c r="AQ499" s="347"/>
      <c r="AR499" s="347"/>
      <c r="AS499" s="347"/>
      <c r="AT499" s="347"/>
      <c r="AU499" s="347"/>
      <c r="AV499" s="347"/>
      <c r="AW499" s="347"/>
      <c r="AX499" s="347"/>
      <c r="AY499" s="390"/>
      <c r="AZ499" s="386"/>
      <c r="BA499" s="202"/>
      <c r="BB499" s="96"/>
      <c r="BC499" s="96"/>
      <c r="BD499" s="96"/>
      <c r="BE499" s="96"/>
      <c r="BF499" s="96"/>
      <c r="BG499" s="96"/>
      <c r="BH499" s="96"/>
      <c r="BI499" s="96"/>
      <c r="BJ499" s="96"/>
      <c r="BK499" s="96"/>
      <c r="BL499" s="96"/>
      <c r="BM499" s="96"/>
      <c r="BN499" s="96"/>
      <c r="BO499" s="96"/>
      <c r="BP499" s="96"/>
      <c r="BQ499" s="96"/>
      <c r="BR499" s="96"/>
      <c r="BS499" s="96"/>
      <c r="BT499" s="96"/>
      <c r="BU499" s="96"/>
      <c r="BV499" s="96"/>
      <c r="BW499" s="96"/>
      <c r="BX499" s="96"/>
      <c r="BY499" s="96"/>
      <c r="BZ499" s="96"/>
      <c r="CA499" s="96"/>
      <c r="CB499" s="96"/>
      <c r="CC499" s="96"/>
    </row>
    <row r="500" spans="1:81" s="314" customFormat="1" ht="15" customHeight="1" x14ac:dyDescent="0.2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574"/>
      <c r="M500" s="97"/>
      <c r="N500" s="97"/>
      <c r="O500" s="97"/>
      <c r="P500" s="97"/>
      <c r="Q500" s="97"/>
      <c r="R500" s="97"/>
      <c r="S500" s="451"/>
      <c r="T500" s="451"/>
      <c r="U500" s="451"/>
      <c r="V500" s="97"/>
      <c r="W500" s="97"/>
      <c r="X500" s="347"/>
      <c r="Y500" s="347"/>
      <c r="Z500" s="347"/>
      <c r="AA500" s="347"/>
      <c r="AB500" s="347"/>
      <c r="AC500" s="347"/>
      <c r="AD500" s="347"/>
      <c r="AE500" s="347"/>
      <c r="AF500" s="347"/>
      <c r="AG500" s="347"/>
      <c r="AH500" s="347"/>
      <c r="AI500" s="347"/>
      <c r="AJ500" s="347"/>
      <c r="AK500" s="347"/>
      <c r="AL500" s="347"/>
      <c r="AM500" s="347"/>
      <c r="AN500" s="347"/>
      <c r="AO500" s="347"/>
      <c r="AP500" s="347"/>
      <c r="AQ500" s="347"/>
      <c r="AR500" s="347"/>
      <c r="AS500" s="347"/>
      <c r="AT500" s="347"/>
      <c r="AU500" s="347"/>
      <c r="AV500" s="347"/>
      <c r="AW500" s="347"/>
      <c r="AX500" s="347"/>
      <c r="AY500" s="390"/>
      <c r="AZ500" s="386"/>
      <c r="BA500" s="202"/>
      <c r="BB500" s="96"/>
      <c r="BC500" s="96"/>
      <c r="BD500" s="96"/>
      <c r="BE500" s="96"/>
      <c r="BF500" s="96"/>
      <c r="BG500" s="96"/>
      <c r="BH500" s="96"/>
      <c r="BI500" s="96"/>
      <c r="BJ500" s="96"/>
      <c r="BK500" s="96"/>
      <c r="BL500" s="96"/>
      <c r="BM500" s="96"/>
      <c r="BN500" s="96"/>
      <c r="BO500" s="96"/>
      <c r="BP500" s="96"/>
      <c r="BQ500" s="96"/>
      <c r="BR500" s="96"/>
      <c r="BS500" s="96"/>
      <c r="BT500" s="96"/>
      <c r="BU500" s="96"/>
      <c r="BV500" s="96"/>
      <c r="BW500" s="96"/>
      <c r="BX500" s="96"/>
      <c r="BY500" s="96"/>
      <c r="BZ500" s="96"/>
      <c r="CA500" s="96"/>
      <c r="CB500" s="96"/>
      <c r="CC500" s="96"/>
    </row>
    <row r="501" spans="1:81" s="314" customFormat="1" ht="15" customHeight="1" x14ac:dyDescent="0.2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574"/>
      <c r="M501" s="97"/>
      <c r="N501" s="97"/>
      <c r="O501" s="97"/>
      <c r="P501" s="97"/>
      <c r="Q501" s="97"/>
      <c r="R501" s="97"/>
      <c r="S501" s="451"/>
      <c r="T501" s="451"/>
      <c r="U501" s="451"/>
      <c r="V501" s="97"/>
      <c r="W501" s="97"/>
      <c r="X501" s="347"/>
      <c r="Y501" s="347"/>
      <c r="Z501" s="347"/>
      <c r="AA501" s="347"/>
      <c r="AB501" s="347"/>
      <c r="AC501" s="347"/>
      <c r="AD501" s="347"/>
      <c r="AE501" s="347"/>
      <c r="AF501" s="347"/>
      <c r="AG501" s="347"/>
      <c r="AH501" s="347"/>
      <c r="AI501" s="347"/>
      <c r="AJ501" s="347"/>
      <c r="AK501" s="347"/>
      <c r="AL501" s="347"/>
      <c r="AM501" s="347"/>
      <c r="AN501" s="347"/>
      <c r="AO501" s="347"/>
      <c r="AP501" s="347"/>
      <c r="AQ501" s="347"/>
      <c r="AR501" s="347"/>
      <c r="AS501" s="347"/>
      <c r="AT501" s="347"/>
      <c r="AU501" s="347"/>
      <c r="AV501" s="347"/>
      <c r="AW501" s="347"/>
      <c r="AX501" s="347"/>
      <c r="AY501" s="390"/>
      <c r="AZ501" s="386"/>
      <c r="BA501" s="202"/>
      <c r="BB501" s="96"/>
      <c r="BC501" s="96"/>
      <c r="BD501" s="96"/>
      <c r="BE501" s="96"/>
      <c r="BF501" s="96"/>
      <c r="BG501" s="96"/>
      <c r="BH501" s="96"/>
      <c r="BI501" s="96"/>
      <c r="BJ501" s="96"/>
      <c r="BK501" s="96"/>
      <c r="BL501" s="96"/>
      <c r="BM501" s="96"/>
      <c r="BN501" s="96"/>
      <c r="BO501" s="96"/>
      <c r="BP501" s="96"/>
      <c r="BQ501" s="96"/>
      <c r="BR501" s="96"/>
      <c r="BS501" s="96"/>
      <c r="BT501" s="96"/>
      <c r="BU501" s="96"/>
      <c r="BV501" s="96"/>
      <c r="BW501" s="96"/>
      <c r="BX501" s="96"/>
      <c r="BY501" s="96"/>
      <c r="BZ501" s="96"/>
      <c r="CA501" s="96"/>
      <c r="CB501" s="96"/>
      <c r="CC501" s="96"/>
    </row>
    <row r="502" spans="1:81" s="314" customFormat="1" ht="15" customHeight="1" x14ac:dyDescent="0.2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574"/>
      <c r="M502" s="97"/>
      <c r="N502" s="97"/>
      <c r="O502" s="97"/>
      <c r="P502" s="97"/>
      <c r="Q502" s="97"/>
      <c r="R502" s="97"/>
      <c r="S502" s="451"/>
      <c r="T502" s="451"/>
      <c r="U502" s="451"/>
      <c r="V502" s="97"/>
      <c r="W502" s="97"/>
      <c r="X502" s="347"/>
      <c r="Y502" s="347"/>
      <c r="Z502" s="347"/>
      <c r="AA502" s="347"/>
      <c r="AB502" s="347"/>
      <c r="AC502" s="347"/>
      <c r="AD502" s="347"/>
      <c r="AE502" s="347"/>
      <c r="AF502" s="347"/>
      <c r="AG502" s="347"/>
      <c r="AH502" s="347"/>
      <c r="AI502" s="347"/>
      <c r="AJ502" s="347"/>
      <c r="AK502" s="347"/>
      <c r="AL502" s="347"/>
      <c r="AM502" s="347"/>
      <c r="AN502" s="347"/>
      <c r="AO502" s="347"/>
      <c r="AP502" s="347"/>
      <c r="AQ502" s="347"/>
      <c r="AR502" s="347"/>
      <c r="AS502" s="347"/>
      <c r="AT502" s="347"/>
      <c r="AU502" s="347"/>
      <c r="AV502" s="347"/>
      <c r="AW502" s="347"/>
      <c r="AX502" s="347"/>
      <c r="AY502" s="390"/>
      <c r="AZ502" s="386"/>
      <c r="BA502" s="202"/>
      <c r="BB502" s="96"/>
      <c r="BC502" s="96"/>
      <c r="BD502" s="96"/>
      <c r="BE502" s="96"/>
      <c r="BF502" s="96"/>
      <c r="BG502" s="96"/>
      <c r="BH502" s="96"/>
      <c r="BI502" s="96"/>
      <c r="BJ502" s="96"/>
      <c r="BK502" s="96"/>
      <c r="BL502" s="96"/>
      <c r="BM502" s="96"/>
      <c r="BN502" s="96"/>
      <c r="BO502" s="96"/>
      <c r="BP502" s="96"/>
      <c r="BQ502" s="96"/>
      <c r="BR502" s="96"/>
      <c r="BS502" s="96"/>
      <c r="BT502" s="96"/>
      <c r="BU502" s="96"/>
      <c r="BV502" s="96"/>
      <c r="BW502" s="96"/>
      <c r="BX502" s="96"/>
      <c r="BY502" s="96"/>
      <c r="BZ502" s="96"/>
      <c r="CA502" s="96"/>
      <c r="CB502" s="96"/>
      <c r="CC502" s="96"/>
    </row>
    <row r="503" spans="1:81" s="314" customFormat="1" ht="15" customHeight="1" x14ac:dyDescent="0.2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574"/>
      <c r="M503" s="97"/>
      <c r="N503" s="97"/>
      <c r="O503" s="97"/>
      <c r="P503" s="97"/>
      <c r="Q503" s="97"/>
      <c r="R503" s="97"/>
      <c r="S503" s="451"/>
      <c r="T503" s="451"/>
      <c r="U503" s="451"/>
      <c r="V503" s="97"/>
      <c r="W503" s="97"/>
      <c r="X503" s="347"/>
      <c r="Y503" s="347"/>
      <c r="Z503" s="347"/>
      <c r="AA503" s="347"/>
      <c r="AB503" s="347"/>
      <c r="AC503" s="347"/>
      <c r="AD503" s="347"/>
      <c r="AE503" s="347"/>
      <c r="AF503" s="347"/>
      <c r="AG503" s="347"/>
      <c r="AH503" s="347"/>
      <c r="AI503" s="347"/>
      <c r="AJ503" s="347"/>
      <c r="AK503" s="347"/>
      <c r="AL503" s="347"/>
      <c r="AM503" s="347"/>
      <c r="AN503" s="347"/>
      <c r="AO503" s="347"/>
      <c r="AP503" s="347"/>
      <c r="AQ503" s="347"/>
      <c r="AR503" s="347"/>
      <c r="AS503" s="347"/>
      <c r="AT503" s="347"/>
      <c r="AU503" s="347"/>
      <c r="AV503" s="347"/>
      <c r="AW503" s="347"/>
      <c r="AX503" s="347"/>
      <c r="AY503" s="390"/>
      <c r="AZ503" s="386"/>
      <c r="BA503" s="202"/>
      <c r="BB503" s="96"/>
      <c r="BC503" s="96"/>
      <c r="BD503" s="96"/>
      <c r="BE503" s="96"/>
      <c r="BF503" s="96"/>
      <c r="BG503" s="96"/>
      <c r="BH503" s="96"/>
      <c r="BI503" s="96"/>
      <c r="BJ503" s="96"/>
      <c r="BK503" s="96"/>
      <c r="BL503" s="96"/>
      <c r="BM503" s="96"/>
      <c r="BN503" s="96"/>
      <c r="BO503" s="96"/>
      <c r="BP503" s="96"/>
      <c r="BQ503" s="96"/>
      <c r="BR503" s="96"/>
      <c r="BS503" s="96"/>
      <c r="BT503" s="96"/>
      <c r="BU503" s="96"/>
      <c r="BV503" s="96"/>
      <c r="BW503" s="96"/>
      <c r="BX503" s="96"/>
      <c r="BY503" s="96"/>
      <c r="BZ503" s="96"/>
      <c r="CA503" s="96"/>
      <c r="CB503" s="96"/>
      <c r="CC503" s="96"/>
    </row>
    <row r="504" spans="1:81" s="314" customFormat="1" ht="15" customHeight="1" x14ac:dyDescent="0.2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574"/>
      <c r="M504" s="97"/>
      <c r="N504" s="97"/>
      <c r="O504" s="97"/>
      <c r="P504" s="97"/>
      <c r="Q504" s="97"/>
      <c r="R504" s="97"/>
      <c r="S504" s="451"/>
      <c r="T504" s="451"/>
      <c r="U504" s="451"/>
      <c r="V504" s="97"/>
      <c r="W504" s="97"/>
      <c r="X504" s="347"/>
      <c r="Y504" s="347"/>
      <c r="Z504" s="347"/>
      <c r="AA504" s="347"/>
      <c r="AB504" s="347"/>
      <c r="AC504" s="347"/>
      <c r="AD504" s="347"/>
      <c r="AE504" s="347"/>
      <c r="AF504" s="347"/>
      <c r="AG504" s="347"/>
      <c r="AH504" s="347"/>
      <c r="AI504" s="347"/>
      <c r="AJ504" s="347"/>
      <c r="AK504" s="347"/>
      <c r="AL504" s="347"/>
      <c r="AM504" s="347"/>
      <c r="AN504" s="347"/>
      <c r="AO504" s="347"/>
      <c r="AP504" s="347"/>
      <c r="AQ504" s="347"/>
      <c r="AR504" s="347"/>
      <c r="AS504" s="347"/>
      <c r="AT504" s="347"/>
      <c r="AU504" s="347"/>
      <c r="AV504" s="347"/>
      <c r="AW504" s="347"/>
      <c r="AX504" s="347"/>
      <c r="AY504" s="390"/>
      <c r="AZ504" s="386"/>
      <c r="BA504" s="202"/>
      <c r="BB504" s="96"/>
      <c r="BC504" s="96"/>
      <c r="BD504" s="96"/>
      <c r="BE504" s="96"/>
      <c r="BF504" s="96"/>
      <c r="BG504" s="96"/>
      <c r="BH504" s="96"/>
      <c r="BI504" s="96"/>
      <c r="BJ504" s="96"/>
      <c r="BK504" s="96"/>
      <c r="BL504" s="96"/>
      <c r="BM504" s="96"/>
      <c r="BN504" s="96"/>
      <c r="BO504" s="96"/>
      <c r="BP504" s="96"/>
      <c r="BQ504" s="96"/>
      <c r="BR504" s="96"/>
      <c r="BS504" s="96"/>
      <c r="BT504" s="96"/>
      <c r="BU504" s="96"/>
      <c r="BV504" s="96"/>
      <c r="BW504" s="96"/>
      <c r="BX504" s="96"/>
      <c r="BY504" s="96"/>
      <c r="BZ504" s="96"/>
      <c r="CA504" s="96"/>
      <c r="CB504" s="96"/>
      <c r="CC504" s="96"/>
    </row>
    <row r="505" spans="1:81" s="314" customFormat="1" ht="15" customHeight="1" x14ac:dyDescent="0.2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574"/>
      <c r="M505" s="97"/>
      <c r="N505" s="97"/>
      <c r="O505" s="97"/>
      <c r="P505" s="97"/>
      <c r="Q505" s="97"/>
      <c r="R505" s="97"/>
      <c r="S505" s="451"/>
      <c r="T505" s="451"/>
      <c r="U505" s="451"/>
      <c r="V505" s="97"/>
      <c r="W505" s="97"/>
      <c r="X505" s="347"/>
      <c r="Y505" s="347"/>
      <c r="Z505" s="347"/>
      <c r="AA505" s="347"/>
      <c r="AB505" s="347"/>
      <c r="AC505" s="347"/>
      <c r="AD505" s="347"/>
      <c r="AE505" s="347"/>
      <c r="AF505" s="347"/>
      <c r="AG505" s="347"/>
      <c r="AH505" s="347"/>
      <c r="AI505" s="347"/>
      <c r="AJ505" s="347"/>
      <c r="AK505" s="347"/>
      <c r="AL505" s="347"/>
      <c r="AM505" s="347"/>
      <c r="AN505" s="347"/>
      <c r="AO505" s="347"/>
      <c r="AP505" s="347"/>
      <c r="AQ505" s="347"/>
      <c r="AR505" s="347"/>
      <c r="AS505" s="347"/>
      <c r="AT505" s="347"/>
      <c r="AU505" s="347"/>
      <c r="AV505" s="347"/>
      <c r="AW505" s="347"/>
      <c r="AX505" s="347"/>
      <c r="AY505" s="390"/>
      <c r="AZ505" s="386"/>
      <c r="BA505" s="202"/>
      <c r="BB505" s="96"/>
      <c r="BC505" s="96"/>
      <c r="BD505" s="96"/>
      <c r="BE505" s="96"/>
      <c r="BF505" s="96"/>
      <c r="BG505" s="96"/>
      <c r="BH505" s="96"/>
      <c r="BI505" s="96"/>
      <c r="BJ505" s="96"/>
      <c r="BK505" s="96"/>
      <c r="BL505" s="96"/>
      <c r="BM505" s="96"/>
      <c r="BN505" s="96"/>
      <c r="BO505" s="96"/>
      <c r="BP505" s="96"/>
      <c r="BQ505" s="96"/>
      <c r="BR505" s="96"/>
      <c r="BS505" s="96"/>
      <c r="BT505" s="96"/>
      <c r="BU505" s="96"/>
      <c r="BV505" s="96"/>
      <c r="BW505" s="96"/>
      <c r="BX505" s="96"/>
      <c r="BY505" s="96"/>
      <c r="BZ505" s="96"/>
      <c r="CA505" s="96"/>
      <c r="CB505" s="96"/>
      <c r="CC505" s="96"/>
    </row>
    <row r="506" spans="1:81" s="314" customFormat="1" ht="15" customHeight="1" x14ac:dyDescent="0.2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574"/>
      <c r="M506" s="97"/>
      <c r="N506" s="97"/>
      <c r="O506" s="97"/>
      <c r="P506" s="97"/>
      <c r="Q506" s="97"/>
      <c r="R506" s="97"/>
      <c r="S506" s="451"/>
      <c r="T506" s="451"/>
      <c r="U506" s="451"/>
      <c r="V506" s="97"/>
      <c r="W506" s="97"/>
      <c r="X506" s="347"/>
      <c r="Y506" s="347"/>
      <c r="Z506" s="347"/>
      <c r="AA506" s="347"/>
      <c r="AB506" s="347"/>
      <c r="AC506" s="347"/>
      <c r="AD506" s="347"/>
      <c r="AE506" s="347"/>
      <c r="AF506" s="347"/>
      <c r="AG506" s="347"/>
      <c r="AH506" s="347"/>
      <c r="AI506" s="347"/>
      <c r="AJ506" s="347"/>
      <c r="AK506" s="347"/>
      <c r="AL506" s="347"/>
      <c r="AM506" s="347"/>
      <c r="AN506" s="347"/>
      <c r="AO506" s="347"/>
      <c r="AP506" s="347"/>
      <c r="AQ506" s="347"/>
      <c r="AR506" s="347"/>
      <c r="AS506" s="347"/>
      <c r="AT506" s="347"/>
      <c r="AU506" s="347"/>
      <c r="AV506" s="347"/>
      <c r="AW506" s="347"/>
      <c r="AX506" s="347"/>
      <c r="AY506" s="390"/>
      <c r="AZ506" s="386"/>
      <c r="BA506" s="202"/>
      <c r="BB506" s="96"/>
      <c r="BC506" s="96"/>
      <c r="BD506" s="96"/>
      <c r="BE506" s="96"/>
      <c r="BF506" s="96"/>
      <c r="BG506" s="96"/>
      <c r="BH506" s="96"/>
      <c r="BI506" s="96"/>
      <c r="BJ506" s="96"/>
      <c r="BK506" s="96"/>
      <c r="BL506" s="96"/>
      <c r="BM506" s="96"/>
      <c r="BN506" s="96"/>
      <c r="BO506" s="96"/>
      <c r="BP506" s="96"/>
      <c r="BQ506" s="96"/>
      <c r="BR506" s="96"/>
      <c r="BS506" s="96"/>
      <c r="BT506" s="96"/>
      <c r="BU506" s="96"/>
      <c r="BV506" s="96"/>
      <c r="BW506" s="96"/>
      <c r="BX506" s="96"/>
      <c r="BY506" s="96"/>
      <c r="BZ506" s="96"/>
      <c r="CA506" s="96"/>
      <c r="CB506" s="96"/>
      <c r="CC506" s="96"/>
    </row>
    <row r="507" spans="1:81" s="314" customFormat="1" ht="15" customHeight="1" x14ac:dyDescent="0.2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574"/>
      <c r="M507" s="97"/>
      <c r="N507" s="97"/>
      <c r="O507" s="97"/>
      <c r="P507" s="97"/>
      <c r="Q507" s="97"/>
      <c r="R507" s="97"/>
      <c r="S507" s="451"/>
      <c r="T507" s="451"/>
      <c r="U507" s="451"/>
      <c r="V507" s="97"/>
      <c r="W507" s="97"/>
      <c r="X507" s="347"/>
      <c r="Y507" s="347"/>
      <c r="Z507" s="347"/>
      <c r="AA507" s="347"/>
      <c r="AB507" s="347"/>
      <c r="AC507" s="347"/>
      <c r="AD507" s="347"/>
      <c r="AE507" s="347"/>
      <c r="AF507" s="347"/>
      <c r="AG507" s="347"/>
      <c r="AH507" s="347"/>
      <c r="AI507" s="347"/>
      <c r="AJ507" s="347"/>
      <c r="AK507" s="347"/>
      <c r="AL507" s="347"/>
      <c r="AM507" s="347"/>
      <c r="AN507" s="347"/>
      <c r="AO507" s="347"/>
      <c r="AP507" s="347"/>
      <c r="AQ507" s="347"/>
      <c r="AR507" s="347"/>
      <c r="AS507" s="347"/>
      <c r="AT507" s="347"/>
      <c r="AU507" s="347"/>
      <c r="AV507" s="347"/>
      <c r="AW507" s="347"/>
      <c r="AX507" s="347"/>
      <c r="AY507" s="390"/>
      <c r="AZ507" s="386"/>
      <c r="BA507" s="202"/>
      <c r="BB507" s="96"/>
      <c r="BC507" s="96"/>
      <c r="BD507" s="96"/>
      <c r="BE507" s="96"/>
      <c r="BF507" s="96"/>
      <c r="BG507" s="96"/>
      <c r="BH507" s="96"/>
      <c r="BI507" s="96"/>
      <c r="BJ507" s="96"/>
      <c r="BK507" s="96"/>
      <c r="BL507" s="96"/>
      <c r="BM507" s="96"/>
      <c r="BN507" s="96"/>
      <c r="BO507" s="96"/>
      <c r="BP507" s="96"/>
      <c r="BQ507" s="96"/>
      <c r="BR507" s="96"/>
      <c r="BS507" s="96"/>
      <c r="BT507" s="96"/>
      <c r="BU507" s="96"/>
      <c r="BV507" s="96"/>
      <c r="BW507" s="96"/>
      <c r="BX507" s="96"/>
      <c r="BY507" s="96"/>
      <c r="BZ507" s="96"/>
      <c r="CA507" s="96"/>
      <c r="CB507" s="96"/>
      <c r="CC507" s="96"/>
    </row>
    <row r="508" spans="1:81" s="314" customFormat="1" ht="15" customHeight="1" x14ac:dyDescent="0.2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574"/>
      <c r="M508" s="97"/>
      <c r="N508" s="97"/>
      <c r="O508" s="97"/>
      <c r="P508" s="97"/>
      <c r="Q508" s="97"/>
      <c r="R508" s="97"/>
      <c r="S508" s="451"/>
      <c r="T508" s="451"/>
      <c r="U508" s="451"/>
      <c r="V508" s="97"/>
      <c r="W508" s="97"/>
      <c r="X508" s="347"/>
      <c r="Y508" s="347"/>
      <c r="Z508" s="347"/>
      <c r="AA508" s="347"/>
      <c r="AB508" s="347"/>
      <c r="AC508" s="347"/>
      <c r="AD508" s="347"/>
      <c r="AE508" s="347"/>
      <c r="AF508" s="347"/>
      <c r="AG508" s="347"/>
      <c r="AH508" s="347"/>
      <c r="AI508" s="347"/>
      <c r="AJ508" s="347"/>
      <c r="AK508" s="347"/>
      <c r="AL508" s="347"/>
      <c r="AM508" s="347"/>
      <c r="AN508" s="347"/>
      <c r="AO508" s="347"/>
      <c r="AP508" s="347"/>
      <c r="AQ508" s="347"/>
      <c r="AR508" s="347"/>
      <c r="AS508" s="347"/>
      <c r="AT508" s="347"/>
      <c r="AU508" s="347"/>
      <c r="AV508" s="347"/>
      <c r="AW508" s="347"/>
      <c r="AX508" s="347"/>
      <c r="AY508" s="390"/>
      <c r="AZ508" s="386"/>
      <c r="BA508" s="202"/>
      <c r="BB508" s="96"/>
      <c r="BC508" s="96"/>
      <c r="BD508" s="96"/>
      <c r="BE508" s="96"/>
      <c r="BF508" s="96"/>
      <c r="BG508" s="96"/>
      <c r="BH508" s="96"/>
      <c r="BI508" s="96"/>
      <c r="BJ508" s="96"/>
      <c r="BK508" s="96"/>
      <c r="BL508" s="96"/>
      <c r="BM508" s="96"/>
      <c r="BN508" s="96"/>
      <c r="BO508" s="96"/>
      <c r="BP508" s="96"/>
      <c r="BQ508" s="96"/>
      <c r="BR508" s="96"/>
      <c r="BS508" s="96"/>
      <c r="BT508" s="96"/>
      <c r="BU508" s="96"/>
      <c r="BV508" s="96"/>
      <c r="BW508" s="96"/>
      <c r="BX508" s="96"/>
      <c r="BY508" s="96"/>
      <c r="BZ508" s="96"/>
      <c r="CA508" s="96"/>
      <c r="CB508" s="96"/>
      <c r="CC508" s="96"/>
    </row>
    <row r="509" spans="1:81" s="314" customFormat="1" ht="15" customHeight="1" x14ac:dyDescent="0.2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574"/>
      <c r="M509" s="97"/>
      <c r="N509" s="97"/>
      <c r="O509" s="97"/>
      <c r="P509" s="97"/>
      <c r="Q509" s="97"/>
      <c r="R509" s="97"/>
      <c r="S509" s="451"/>
      <c r="T509" s="451"/>
      <c r="U509" s="451"/>
      <c r="V509" s="97"/>
      <c r="W509" s="97"/>
      <c r="X509" s="347"/>
      <c r="Y509" s="347"/>
      <c r="Z509" s="347"/>
      <c r="AA509" s="347"/>
      <c r="AB509" s="347"/>
      <c r="AC509" s="347"/>
      <c r="AD509" s="347"/>
      <c r="AE509" s="347"/>
      <c r="AF509" s="347"/>
      <c r="AG509" s="347"/>
      <c r="AH509" s="347"/>
      <c r="AI509" s="347"/>
      <c r="AJ509" s="347"/>
      <c r="AK509" s="347"/>
      <c r="AL509" s="347"/>
      <c r="AM509" s="347"/>
      <c r="AN509" s="347"/>
      <c r="AO509" s="347"/>
      <c r="AP509" s="347"/>
      <c r="AQ509" s="347"/>
      <c r="AR509" s="347"/>
      <c r="AS509" s="347"/>
      <c r="AT509" s="347"/>
      <c r="AU509" s="347"/>
      <c r="AV509" s="347"/>
      <c r="AW509" s="347"/>
      <c r="AX509" s="347"/>
      <c r="AY509" s="390"/>
      <c r="AZ509" s="386"/>
      <c r="BA509" s="202"/>
      <c r="BB509" s="96"/>
      <c r="BC509" s="96"/>
      <c r="BD509" s="96"/>
      <c r="BE509" s="96"/>
      <c r="BF509" s="96"/>
      <c r="BG509" s="96"/>
      <c r="BH509" s="96"/>
      <c r="BI509" s="96"/>
      <c r="BJ509" s="96"/>
      <c r="BK509" s="96"/>
      <c r="BL509" s="96"/>
      <c r="BM509" s="96"/>
      <c r="BN509" s="96"/>
      <c r="BO509" s="96"/>
      <c r="BP509" s="96"/>
      <c r="BQ509" s="96"/>
      <c r="BR509" s="96"/>
      <c r="BS509" s="96"/>
      <c r="BT509" s="96"/>
      <c r="BU509" s="96"/>
      <c r="BV509" s="96"/>
      <c r="BW509" s="96"/>
      <c r="BX509" s="96"/>
      <c r="BY509" s="96"/>
      <c r="BZ509" s="96"/>
      <c r="CA509" s="96"/>
      <c r="CB509" s="96"/>
      <c r="CC509" s="96"/>
    </row>
    <row r="510" spans="1:81" s="314" customFormat="1" ht="15" customHeight="1" x14ac:dyDescent="0.2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574"/>
      <c r="M510" s="97"/>
      <c r="N510" s="97"/>
      <c r="O510" s="97"/>
      <c r="P510" s="97"/>
      <c r="Q510" s="97"/>
      <c r="R510" s="97"/>
      <c r="S510" s="451"/>
      <c r="T510" s="451"/>
      <c r="U510" s="451"/>
      <c r="V510" s="97"/>
      <c r="W510" s="97"/>
      <c r="X510" s="347"/>
      <c r="Y510" s="347"/>
      <c r="Z510" s="347"/>
      <c r="AA510" s="347"/>
      <c r="AB510" s="347"/>
      <c r="AC510" s="347"/>
      <c r="AD510" s="347"/>
      <c r="AE510" s="347"/>
      <c r="AF510" s="347"/>
      <c r="AG510" s="347"/>
      <c r="AH510" s="347"/>
      <c r="AI510" s="347"/>
      <c r="AJ510" s="347"/>
      <c r="AK510" s="347"/>
      <c r="AL510" s="347"/>
      <c r="AM510" s="347"/>
      <c r="AN510" s="347"/>
      <c r="AO510" s="347"/>
      <c r="AP510" s="347"/>
      <c r="AQ510" s="347"/>
      <c r="AR510" s="347"/>
      <c r="AS510" s="347"/>
      <c r="AT510" s="347"/>
      <c r="AU510" s="347"/>
      <c r="AV510" s="347"/>
      <c r="AW510" s="347"/>
      <c r="AX510" s="347"/>
      <c r="AY510" s="390"/>
      <c r="AZ510" s="386"/>
      <c r="BA510" s="202"/>
      <c r="BB510" s="96"/>
      <c r="BC510" s="96"/>
      <c r="BD510" s="96"/>
      <c r="BE510" s="96"/>
      <c r="BF510" s="96"/>
      <c r="BG510" s="96"/>
      <c r="BH510" s="96"/>
      <c r="BI510" s="96"/>
      <c r="BJ510" s="96"/>
      <c r="BK510" s="96"/>
      <c r="BL510" s="96"/>
      <c r="BM510" s="96"/>
      <c r="BN510" s="96"/>
      <c r="BO510" s="96"/>
      <c r="BP510" s="96"/>
      <c r="BQ510" s="96"/>
      <c r="BR510" s="96"/>
      <c r="BS510" s="96"/>
      <c r="BT510" s="96"/>
      <c r="BU510" s="96"/>
      <c r="BV510" s="96"/>
      <c r="BW510" s="96"/>
      <c r="BX510" s="96"/>
      <c r="BY510" s="96"/>
      <c r="BZ510" s="96"/>
      <c r="CA510" s="96"/>
      <c r="CB510" s="96"/>
      <c r="CC510" s="96"/>
    </row>
    <row r="511" spans="1:81" s="314" customFormat="1" ht="15" customHeight="1" x14ac:dyDescent="0.2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574"/>
      <c r="M511" s="97"/>
      <c r="N511" s="97"/>
      <c r="O511" s="97"/>
      <c r="P511" s="97"/>
      <c r="Q511" s="97"/>
      <c r="R511" s="97"/>
      <c r="S511" s="451"/>
      <c r="T511" s="451"/>
      <c r="U511" s="451"/>
      <c r="V511" s="97"/>
      <c r="W511" s="97"/>
      <c r="X511" s="347"/>
      <c r="Y511" s="347"/>
      <c r="Z511" s="347"/>
      <c r="AA511" s="347"/>
      <c r="AB511" s="347"/>
      <c r="AC511" s="347"/>
      <c r="AD511" s="347"/>
      <c r="AE511" s="347"/>
      <c r="AF511" s="347"/>
      <c r="AG511" s="347"/>
      <c r="AH511" s="347"/>
      <c r="AI511" s="347"/>
      <c r="AJ511" s="347"/>
      <c r="AK511" s="347"/>
      <c r="AL511" s="347"/>
      <c r="AM511" s="347"/>
      <c r="AN511" s="347"/>
      <c r="AO511" s="347"/>
      <c r="AP511" s="347"/>
      <c r="AQ511" s="347"/>
      <c r="AR511" s="347"/>
      <c r="AS511" s="347"/>
      <c r="AT511" s="347"/>
      <c r="AU511" s="347"/>
      <c r="AV511" s="347"/>
      <c r="AW511" s="347"/>
      <c r="AX511" s="347"/>
      <c r="AY511" s="390"/>
      <c r="AZ511" s="386"/>
      <c r="BA511" s="202"/>
      <c r="BB511" s="96"/>
      <c r="BC511" s="96"/>
      <c r="BD511" s="96"/>
      <c r="BE511" s="96"/>
      <c r="BF511" s="96"/>
      <c r="BG511" s="96"/>
      <c r="BH511" s="96"/>
      <c r="BI511" s="96"/>
      <c r="BJ511" s="96"/>
      <c r="BK511" s="96"/>
      <c r="BL511" s="96"/>
      <c r="BM511" s="96"/>
      <c r="BN511" s="96"/>
      <c r="BO511" s="96"/>
      <c r="BP511" s="96"/>
      <c r="BQ511" s="96"/>
      <c r="BR511" s="96"/>
      <c r="BS511" s="96"/>
      <c r="BT511" s="96"/>
      <c r="BU511" s="96"/>
      <c r="BV511" s="96"/>
      <c r="BW511" s="96"/>
      <c r="BX511" s="96"/>
      <c r="BY511" s="96"/>
      <c r="BZ511" s="96"/>
      <c r="CA511" s="96"/>
      <c r="CB511" s="96"/>
      <c r="CC511" s="96"/>
    </row>
    <row r="512" spans="1:81" s="314" customFormat="1" ht="15" customHeight="1" x14ac:dyDescent="0.2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574"/>
      <c r="M512" s="97"/>
      <c r="N512" s="97"/>
      <c r="O512" s="97"/>
      <c r="P512" s="97"/>
      <c r="Q512" s="97"/>
      <c r="R512" s="97"/>
      <c r="S512" s="451"/>
      <c r="T512" s="451"/>
      <c r="U512" s="451"/>
      <c r="V512" s="97"/>
      <c r="W512" s="97"/>
      <c r="X512" s="347"/>
      <c r="Y512" s="347"/>
      <c r="Z512" s="347"/>
      <c r="AA512" s="347"/>
      <c r="AB512" s="347"/>
      <c r="AC512" s="347"/>
      <c r="AD512" s="347"/>
      <c r="AE512" s="347"/>
      <c r="AF512" s="347"/>
      <c r="AG512" s="347"/>
      <c r="AH512" s="347"/>
      <c r="AI512" s="347"/>
      <c r="AJ512" s="347"/>
      <c r="AK512" s="347"/>
      <c r="AL512" s="347"/>
      <c r="AM512" s="347"/>
      <c r="AN512" s="347"/>
      <c r="AO512" s="347"/>
      <c r="AP512" s="347"/>
      <c r="AQ512" s="347"/>
      <c r="AR512" s="347"/>
      <c r="AS512" s="347"/>
      <c r="AT512" s="347"/>
      <c r="AU512" s="347"/>
      <c r="AV512" s="347"/>
      <c r="AW512" s="347"/>
      <c r="AX512" s="347"/>
      <c r="AY512" s="390"/>
      <c r="AZ512" s="386"/>
      <c r="BA512" s="202"/>
      <c r="BB512" s="96"/>
      <c r="BC512" s="96"/>
      <c r="BD512" s="96"/>
      <c r="BE512" s="96"/>
      <c r="BF512" s="96"/>
      <c r="BG512" s="96"/>
      <c r="BH512" s="96"/>
      <c r="BI512" s="96"/>
      <c r="BJ512" s="96"/>
      <c r="BK512" s="96"/>
      <c r="BL512" s="96"/>
      <c r="BM512" s="96"/>
      <c r="BN512" s="96"/>
      <c r="BO512" s="96"/>
      <c r="BP512" s="96"/>
      <c r="BQ512" s="96"/>
      <c r="BR512" s="96"/>
      <c r="BS512" s="96"/>
      <c r="BT512" s="96"/>
      <c r="BU512" s="96"/>
      <c r="BV512" s="96"/>
      <c r="BW512" s="96"/>
      <c r="BX512" s="96"/>
      <c r="BY512" s="96"/>
      <c r="BZ512" s="96"/>
      <c r="CA512" s="96"/>
      <c r="CB512" s="96"/>
      <c r="CC512" s="96"/>
    </row>
    <row r="513" spans="1:81" s="314" customFormat="1" ht="15" customHeight="1" x14ac:dyDescent="0.2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574"/>
      <c r="M513" s="97"/>
      <c r="N513" s="97"/>
      <c r="O513" s="97"/>
      <c r="P513" s="97"/>
      <c r="Q513" s="97"/>
      <c r="R513" s="97"/>
      <c r="S513" s="451"/>
      <c r="T513" s="451"/>
      <c r="U513" s="451"/>
      <c r="V513" s="97"/>
      <c r="W513" s="97"/>
      <c r="X513" s="347"/>
      <c r="Y513" s="347"/>
      <c r="Z513" s="347"/>
      <c r="AA513" s="347"/>
      <c r="AB513" s="347"/>
      <c r="AC513" s="347"/>
      <c r="AD513" s="347"/>
      <c r="AE513" s="347"/>
      <c r="AF513" s="347"/>
      <c r="AG513" s="347"/>
      <c r="AH513" s="347"/>
      <c r="AI513" s="347"/>
      <c r="AJ513" s="347"/>
      <c r="AK513" s="347"/>
      <c r="AL513" s="347"/>
      <c r="AM513" s="347"/>
      <c r="AN513" s="347"/>
      <c r="AO513" s="347"/>
      <c r="AP513" s="347"/>
      <c r="AQ513" s="347"/>
      <c r="AR513" s="347"/>
      <c r="AS513" s="347"/>
      <c r="AT513" s="347"/>
      <c r="AU513" s="347"/>
      <c r="AV513" s="347"/>
      <c r="AW513" s="347"/>
      <c r="AX513" s="347"/>
      <c r="AY513" s="390"/>
      <c r="AZ513" s="386"/>
      <c r="BA513" s="202"/>
      <c r="BB513" s="96"/>
      <c r="BC513" s="96"/>
      <c r="BD513" s="96"/>
      <c r="BE513" s="96"/>
      <c r="BF513" s="96"/>
      <c r="BG513" s="96"/>
      <c r="BH513" s="96"/>
      <c r="BI513" s="96"/>
      <c r="BJ513" s="96"/>
      <c r="BK513" s="96"/>
      <c r="BL513" s="96"/>
      <c r="BM513" s="96"/>
      <c r="BN513" s="96"/>
      <c r="BO513" s="96"/>
      <c r="BP513" s="96"/>
      <c r="BQ513" s="96"/>
      <c r="BR513" s="96"/>
      <c r="BS513" s="96"/>
      <c r="BT513" s="96"/>
      <c r="BU513" s="96"/>
      <c r="BV513" s="96"/>
      <c r="BW513" s="96"/>
      <c r="BX513" s="96"/>
      <c r="BY513" s="96"/>
      <c r="BZ513" s="96"/>
      <c r="CA513" s="96"/>
      <c r="CB513" s="96"/>
      <c r="CC513" s="96"/>
    </row>
    <row r="514" spans="1:81" s="314" customFormat="1" ht="15" customHeight="1" x14ac:dyDescent="0.2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574"/>
      <c r="M514" s="97"/>
      <c r="N514" s="97"/>
      <c r="O514" s="97"/>
      <c r="P514" s="97"/>
      <c r="Q514" s="97"/>
      <c r="R514" s="97"/>
      <c r="S514" s="451"/>
      <c r="T514" s="451"/>
      <c r="U514" s="451"/>
      <c r="V514" s="97"/>
      <c r="W514" s="97"/>
      <c r="X514" s="347"/>
      <c r="Y514" s="347"/>
      <c r="Z514" s="347"/>
      <c r="AA514" s="347"/>
      <c r="AB514" s="347"/>
      <c r="AC514" s="347"/>
      <c r="AD514" s="347"/>
      <c r="AE514" s="347"/>
      <c r="AF514" s="347"/>
      <c r="AG514" s="347"/>
      <c r="AH514" s="347"/>
      <c r="AI514" s="347"/>
      <c r="AJ514" s="347"/>
      <c r="AK514" s="347"/>
      <c r="AL514" s="347"/>
      <c r="AM514" s="347"/>
      <c r="AN514" s="347"/>
      <c r="AO514" s="347"/>
      <c r="AP514" s="347"/>
      <c r="AQ514" s="347"/>
      <c r="AR514" s="347"/>
      <c r="AS514" s="347"/>
      <c r="AT514" s="347"/>
      <c r="AU514" s="347"/>
      <c r="AV514" s="347"/>
      <c r="AW514" s="347"/>
      <c r="AX514" s="347"/>
      <c r="AY514" s="390"/>
      <c r="AZ514" s="386"/>
      <c r="BA514" s="202"/>
      <c r="BB514" s="96"/>
      <c r="BC514" s="96"/>
      <c r="BD514" s="96"/>
      <c r="BE514" s="96"/>
      <c r="BF514" s="96"/>
      <c r="BG514" s="96"/>
      <c r="BH514" s="96"/>
      <c r="BI514" s="96"/>
      <c r="BJ514" s="96"/>
      <c r="BK514" s="96"/>
      <c r="BL514" s="96"/>
      <c r="BM514" s="96"/>
      <c r="BN514" s="96"/>
      <c r="BO514" s="96"/>
      <c r="BP514" s="96"/>
      <c r="BQ514" s="96"/>
      <c r="BR514" s="96"/>
      <c r="BS514" s="96"/>
      <c r="BT514" s="96"/>
      <c r="BU514" s="96"/>
      <c r="BV514" s="96"/>
      <c r="BW514" s="96"/>
      <c r="BX514" s="96"/>
      <c r="BY514" s="96"/>
      <c r="BZ514" s="96"/>
      <c r="CA514" s="96"/>
      <c r="CB514" s="96"/>
      <c r="CC514" s="96"/>
    </row>
    <row r="515" spans="1:81" s="314" customFormat="1" ht="15" customHeight="1" x14ac:dyDescent="0.2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574"/>
      <c r="M515" s="97"/>
      <c r="N515" s="97"/>
      <c r="O515" s="97"/>
      <c r="P515" s="97"/>
      <c r="Q515" s="97"/>
      <c r="R515" s="97"/>
      <c r="S515" s="451"/>
      <c r="T515" s="451"/>
      <c r="U515" s="451"/>
      <c r="V515" s="97"/>
      <c r="W515" s="97"/>
      <c r="X515" s="347"/>
      <c r="Y515" s="347"/>
      <c r="Z515" s="347"/>
      <c r="AA515" s="347"/>
      <c r="AB515" s="347"/>
      <c r="AC515" s="347"/>
      <c r="AD515" s="347"/>
      <c r="AE515" s="347"/>
      <c r="AF515" s="347"/>
      <c r="AG515" s="347"/>
      <c r="AH515" s="347"/>
      <c r="AI515" s="347"/>
      <c r="AJ515" s="347"/>
      <c r="AK515" s="347"/>
      <c r="AL515" s="347"/>
      <c r="AM515" s="347"/>
      <c r="AN515" s="347"/>
      <c r="AO515" s="347"/>
      <c r="AP515" s="347"/>
      <c r="AQ515" s="347"/>
      <c r="AR515" s="347"/>
      <c r="AS515" s="347"/>
      <c r="AT515" s="347"/>
      <c r="AU515" s="347"/>
      <c r="AV515" s="347"/>
      <c r="AW515" s="347"/>
      <c r="AX515" s="347"/>
      <c r="AY515" s="390"/>
      <c r="AZ515" s="386"/>
      <c r="BA515" s="202"/>
      <c r="BB515" s="96"/>
      <c r="BC515" s="96"/>
      <c r="BD515" s="96"/>
      <c r="BE515" s="96"/>
      <c r="BF515" s="96"/>
      <c r="BG515" s="96"/>
      <c r="BH515" s="96"/>
      <c r="BI515" s="96"/>
      <c r="BJ515" s="96"/>
      <c r="BK515" s="96"/>
      <c r="BL515" s="96"/>
      <c r="BM515" s="96"/>
      <c r="BN515" s="96"/>
      <c r="BO515" s="96"/>
      <c r="BP515" s="96"/>
      <c r="BQ515" s="96"/>
      <c r="BR515" s="96"/>
      <c r="BS515" s="96"/>
      <c r="BT515" s="96"/>
      <c r="BU515" s="96"/>
      <c r="BV515" s="96"/>
      <c r="BW515" s="96"/>
      <c r="BX515" s="96"/>
      <c r="BY515" s="96"/>
      <c r="BZ515" s="96"/>
      <c r="CA515" s="96"/>
      <c r="CB515" s="96"/>
      <c r="CC515" s="96"/>
    </row>
    <row r="516" spans="1:81" s="314" customFormat="1" ht="15" customHeight="1" x14ac:dyDescent="0.2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574"/>
      <c r="M516" s="97"/>
      <c r="N516" s="97"/>
      <c r="O516" s="97"/>
      <c r="P516" s="97"/>
      <c r="Q516" s="97"/>
      <c r="R516" s="97"/>
      <c r="S516" s="451"/>
      <c r="T516" s="451"/>
      <c r="U516" s="451"/>
      <c r="V516" s="97"/>
      <c r="W516" s="97"/>
      <c r="X516" s="347"/>
      <c r="Y516" s="347"/>
      <c r="Z516" s="347"/>
      <c r="AA516" s="347"/>
      <c r="AB516" s="347"/>
      <c r="AC516" s="347"/>
      <c r="AD516" s="347"/>
      <c r="AE516" s="347"/>
      <c r="AF516" s="347"/>
      <c r="AG516" s="347"/>
      <c r="AH516" s="347"/>
      <c r="AI516" s="347"/>
      <c r="AJ516" s="347"/>
      <c r="AK516" s="347"/>
      <c r="AL516" s="347"/>
      <c r="AM516" s="347"/>
      <c r="AN516" s="347"/>
      <c r="AO516" s="347"/>
      <c r="AP516" s="347"/>
      <c r="AQ516" s="347"/>
      <c r="AR516" s="347"/>
      <c r="AS516" s="347"/>
      <c r="AT516" s="347"/>
      <c r="AU516" s="347"/>
      <c r="AV516" s="347"/>
      <c r="AW516" s="347"/>
      <c r="AX516" s="347"/>
      <c r="AY516" s="390"/>
      <c r="AZ516" s="386"/>
      <c r="BA516" s="202"/>
      <c r="BB516" s="96"/>
      <c r="BC516" s="96"/>
      <c r="BD516" s="96"/>
      <c r="BE516" s="96"/>
      <c r="BF516" s="96"/>
      <c r="BG516" s="96"/>
      <c r="BH516" s="96"/>
      <c r="BI516" s="96"/>
      <c r="BJ516" s="96"/>
      <c r="BK516" s="96"/>
      <c r="BL516" s="96"/>
      <c r="BM516" s="96"/>
      <c r="BN516" s="96"/>
      <c r="BO516" s="96"/>
      <c r="BP516" s="96"/>
      <c r="BQ516" s="96"/>
      <c r="BR516" s="96"/>
      <c r="BS516" s="96"/>
      <c r="BT516" s="96"/>
      <c r="BU516" s="96"/>
      <c r="BV516" s="96"/>
      <c r="BW516" s="96"/>
      <c r="BX516" s="96"/>
      <c r="BY516" s="96"/>
      <c r="BZ516" s="96"/>
      <c r="CA516" s="96"/>
      <c r="CB516" s="96"/>
      <c r="CC516" s="96"/>
    </row>
    <row r="517" spans="1:81" s="314" customFormat="1" ht="15" customHeight="1" x14ac:dyDescent="0.2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574"/>
      <c r="M517" s="97"/>
      <c r="N517" s="97"/>
      <c r="O517" s="97"/>
      <c r="P517" s="97"/>
      <c r="Q517" s="97"/>
      <c r="R517" s="97"/>
      <c r="S517" s="451"/>
      <c r="T517" s="451"/>
      <c r="U517" s="451"/>
      <c r="V517" s="97"/>
      <c r="W517" s="97"/>
      <c r="X517" s="347"/>
      <c r="Y517" s="347"/>
      <c r="Z517" s="347"/>
      <c r="AA517" s="347"/>
      <c r="AB517" s="347"/>
      <c r="AC517" s="347"/>
      <c r="AD517" s="347"/>
      <c r="AE517" s="347"/>
      <c r="AF517" s="347"/>
      <c r="AG517" s="347"/>
      <c r="AH517" s="347"/>
      <c r="AI517" s="347"/>
      <c r="AJ517" s="347"/>
      <c r="AK517" s="347"/>
      <c r="AL517" s="347"/>
      <c r="AM517" s="347"/>
      <c r="AN517" s="347"/>
      <c r="AO517" s="347"/>
      <c r="AP517" s="347"/>
      <c r="AQ517" s="347"/>
      <c r="AR517" s="347"/>
      <c r="AS517" s="347"/>
      <c r="AT517" s="347"/>
      <c r="AU517" s="347"/>
      <c r="AV517" s="347"/>
      <c r="AW517" s="347"/>
      <c r="AX517" s="347"/>
      <c r="AY517" s="390"/>
      <c r="AZ517" s="386"/>
      <c r="BA517" s="202"/>
      <c r="BB517" s="96"/>
      <c r="BC517" s="96"/>
      <c r="BD517" s="96"/>
      <c r="BE517" s="96"/>
      <c r="BF517" s="96"/>
      <c r="BG517" s="96"/>
      <c r="BH517" s="96"/>
      <c r="BI517" s="96"/>
      <c r="BJ517" s="96"/>
      <c r="BK517" s="96"/>
      <c r="BL517" s="96"/>
      <c r="BM517" s="96"/>
      <c r="BN517" s="96"/>
      <c r="BO517" s="96"/>
      <c r="BP517" s="96"/>
      <c r="BQ517" s="96"/>
      <c r="BR517" s="96"/>
      <c r="BS517" s="96"/>
      <c r="BT517" s="96"/>
      <c r="BU517" s="96"/>
      <c r="BV517" s="96"/>
      <c r="BW517" s="96"/>
      <c r="BX517" s="96"/>
      <c r="BY517" s="96"/>
      <c r="BZ517" s="96"/>
      <c r="CA517" s="96"/>
      <c r="CB517" s="96"/>
      <c r="CC517" s="96"/>
    </row>
    <row r="518" spans="1:81" s="314" customFormat="1" ht="15" customHeight="1" x14ac:dyDescent="0.2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574"/>
      <c r="M518" s="97"/>
      <c r="N518" s="97"/>
      <c r="O518" s="97"/>
      <c r="P518" s="97"/>
      <c r="Q518" s="97"/>
      <c r="R518" s="97"/>
      <c r="S518" s="451"/>
      <c r="T518" s="451"/>
      <c r="U518" s="451"/>
      <c r="V518" s="97"/>
      <c r="W518" s="97"/>
      <c r="X518" s="347"/>
      <c r="Y518" s="347"/>
      <c r="Z518" s="347"/>
      <c r="AA518" s="347"/>
      <c r="AB518" s="347"/>
      <c r="AC518" s="347"/>
      <c r="AD518" s="347"/>
      <c r="AE518" s="347"/>
      <c r="AF518" s="347"/>
      <c r="AG518" s="347"/>
      <c r="AH518" s="347"/>
      <c r="AI518" s="347"/>
      <c r="AJ518" s="347"/>
      <c r="AK518" s="347"/>
      <c r="AL518" s="347"/>
      <c r="AM518" s="347"/>
      <c r="AN518" s="347"/>
      <c r="AO518" s="347"/>
      <c r="AP518" s="347"/>
      <c r="AQ518" s="347"/>
      <c r="AR518" s="347"/>
      <c r="AS518" s="347"/>
      <c r="AT518" s="347"/>
      <c r="AU518" s="347"/>
      <c r="AV518" s="347"/>
      <c r="AW518" s="347"/>
      <c r="AX518" s="347"/>
      <c r="AY518" s="390"/>
      <c r="AZ518" s="386"/>
      <c r="BA518" s="202"/>
      <c r="BB518" s="96"/>
      <c r="BC518" s="96"/>
      <c r="BD518" s="96"/>
      <c r="BE518" s="96"/>
      <c r="BF518" s="96"/>
      <c r="BG518" s="96"/>
      <c r="BH518" s="96"/>
      <c r="BI518" s="96"/>
      <c r="BJ518" s="96"/>
      <c r="BK518" s="96"/>
      <c r="BL518" s="96"/>
      <c r="BM518" s="96"/>
      <c r="BN518" s="96"/>
      <c r="BO518" s="96"/>
      <c r="BP518" s="96"/>
      <c r="BQ518" s="96"/>
      <c r="BR518" s="96"/>
      <c r="BS518" s="96"/>
      <c r="BT518" s="96"/>
      <c r="BU518" s="96"/>
      <c r="BV518" s="96"/>
      <c r="BW518" s="96"/>
      <c r="BX518" s="96"/>
      <c r="BY518" s="96"/>
      <c r="BZ518" s="96"/>
      <c r="CA518" s="96"/>
      <c r="CB518" s="96"/>
      <c r="CC518" s="96"/>
    </row>
    <row r="519" spans="1:81" s="314" customFormat="1" ht="15" customHeight="1" x14ac:dyDescent="0.2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574"/>
      <c r="M519" s="97"/>
      <c r="N519" s="97"/>
      <c r="O519" s="97"/>
      <c r="P519" s="97"/>
      <c r="Q519" s="97"/>
      <c r="R519" s="97"/>
      <c r="S519" s="451"/>
      <c r="T519" s="451"/>
      <c r="U519" s="451"/>
      <c r="V519" s="97"/>
      <c r="W519" s="97"/>
      <c r="X519" s="347"/>
      <c r="Y519" s="347"/>
      <c r="Z519" s="347"/>
      <c r="AA519" s="347"/>
      <c r="AB519" s="347"/>
      <c r="AC519" s="347"/>
      <c r="AD519" s="347"/>
      <c r="AE519" s="347"/>
      <c r="AF519" s="347"/>
      <c r="AG519" s="347"/>
      <c r="AH519" s="347"/>
      <c r="AI519" s="347"/>
      <c r="AJ519" s="347"/>
      <c r="AK519" s="347"/>
      <c r="AL519" s="347"/>
      <c r="AM519" s="347"/>
      <c r="AN519" s="347"/>
      <c r="AO519" s="347"/>
      <c r="AP519" s="347"/>
      <c r="AQ519" s="347"/>
      <c r="AR519" s="347"/>
      <c r="AS519" s="347"/>
      <c r="AT519" s="347"/>
      <c r="AU519" s="347"/>
      <c r="AV519" s="347"/>
      <c r="AW519" s="347"/>
      <c r="AX519" s="347"/>
      <c r="AY519" s="390"/>
      <c r="AZ519" s="386"/>
      <c r="BA519" s="202"/>
      <c r="BB519" s="96"/>
      <c r="BC519" s="96"/>
      <c r="BD519" s="96"/>
      <c r="BE519" s="96"/>
      <c r="BF519" s="96"/>
      <c r="BG519" s="96"/>
      <c r="BH519" s="96"/>
      <c r="BI519" s="96"/>
      <c r="BJ519" s="96"/>
      <c r="BK519" s="96"/>
      <c r="BL519" s="96"/>
      <c r="BM519" s="96"/>
      <c r="BN519" s="96"/>
      <c r="BO519" s="96"/>
      <c r="BP519" s="96"/>
      <c r="BQ519" s="96"/>
      <c r="BR519" s="96"/>
      <c r="BS519" s="96"/>
      <c r="BT519" s="96"/>
      <c r="BU519" s="96"/>
      <c r="BV519" s="96"/>
      <c r="BW519" s="96"/>
      <c r="BX519" s="96"/>
      <c r="BY519" s="96"/>
      <c r="BZ519" s="96"/>
      <c r="CA519" s="96"/>
      <c r="CB519" s="96"/>
      <c r="CC519" s="96"/>
    </row>
    <row r="520" spans="1:81" s="314" customFormat="1" ht="15" customHeight="1" x14ac:dyDescent="0.2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574"/>
      <c r="M520" s="97"/>
      <c r="N520" s="97"/>
      <c r="O520" s="97"/>
      <c r="P520" s="97"/>
      <c r="Q520" s="97"/>
      <c r="R520" s="97"/>
      <c r="S520" s="451"/>
      <c r="T520" s="451"/>
      <c r="U520" s="451"/>
      <c r="V520" s="97"/>
      <c r="W520" s="97"/>
      <c r="X520" s="347"/>
      <c r="Y520" s="347"/>
      <c r="Z520" s="347"/>
      <c r="AA520" s="347"/>
      <c r="AB520" s="347"/>
      <c r="AC520" s="347"/>
      <c r="AD520" s="347"/>
      <c r="AE520" s="347"/>
      <c r="AF520" s="347"/>
      <c r="AG520" s="347"/>
      <c r="AH520" s="347"/>
      <c r="AI520" s="347"/>
      <c r="AJ520" s="347"/>
      <c r="AK520" s="347"/>
      <c r="AL520" s="347"/>
      <c r="AM520" s="347"/>
      <c r="AN520" s="347"/>
      <c r="AO520" s="347"/>
      <c r="AP520" s="347"/>
      <c r="AQ520" s="347"/>
      <c r="AR520" s="347"/>
      <c r="AS520" s="347"/>
      <c r="AT520" s="347"/>
      <c r="AU520" s="347"/>
      <c r="AV520" s="347"/>
      <c r="AW520" s="347"/>
      <c r="AX520" s="347"/>
      <c r="AY520" s="390"/>
      <c r="AZ520" s="386"/>
      <c r="BA520" s="202"/>
      <c r="BB520" s="96"/>
      <c r="BC520" s="96"/>
      <c r="BD520" s="96"/>
      <c r="BE520" s="96"/>
      <c r="BF520" s="96"/>
      <c r="BG520" s="96"/>
      <c r="BH520" s="96"/>
      <c r="BI520" s="96"/>
      <c r="BJ520" s="96"/>
      <c r="BK520" s="96"/>
      <c r="BL520" s="96"/>
      <c r="BM520" s="96"/>
      <c r="BN520" s="96"/>
      <c r="BO520" s="96"/>
      <c r="BP520" s="96"/>
      <c r="BQ520" s="96"/>
      <c r="BR520" s="96"/>
      <c r="BS520" s="96"/>
      <c r="BT520" s="96"/>
      <c r="BU520" s="96"/>
      <c r="BV520" s="96"/>
      <c r="BW520" s="96"/>
      <c r="BX520" s="96"/>
      <c r="BY520" s="96"/>
      <c r="BZ520" s="96"/>
      <c r="CA520" s="96"/>
      <c r="CB520" s="96"/>
      <c r="CC520" s="96"/>
    </row>
    <row r="521" spans="1:81" s="314" customFormat="1" ht="15" customHeight="1" x14ac:dyDescent="0.2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574"/>
      <c r="M521" s="97"/>
      <c r="N521" s="97"/>
      <c r="O521" s="97"/>
      <c r="P521" s="97"/>
      <c r="Q521" s="97"/>
      <c r="R521" s="97"/>
      <c r="S521" s="451"/>
      <c r="T521" s="451"/>
      <c r="U521" s="451"/>
      <c r="V521" s="97"/>
      <c r="W521" s="97"/>
      <c r="X521" s="347"/>
      <c r="Y521" s="347"/>
      <c r="Z521" s="347"/>
      <c r="AA521" s="347"/>
      <c r="AB521" s="347"/>
      <c r="AC521" s="347"/>
      <c r="AD521" s="347"/>
      <c r="AE521" s="347"/>
      <c r="AF521" s="347"/>
      <c r="AG521" s="347"/>
      <c r="AH521" s="347"/>
      <c r="AI521" s="347"/>
      <c r="AJ521" s="347"/>
      <c r="AK521" s="347"/>
      <c r="AL521" s="347"/>
      <c r="AM521" s="347"/>
      <c r="AN521" s="347"/>
      <c r="AO521" s="347"/>
      <c r="AP521" s="347"/>
      <c r="AQ521" s="347"/>
      <c r="AR521" s="347"/>
      <c r="AS521" s="347"/>
      <c r="AT521" s="347"/>
      <c r="AU521" s="347"/>
      <c r="AV521" s="347"/>
      <c r="AW521" s="347"/>
      <c r="AX521" s="347"/>
      <c r="AY521" s="390"/>
      <c r="AZ521" s="386"/>
      <c r="BA521" s="202"/>
      <c r="BB521" s="96"/>
      <c r="BC521" s="96"/>
      <c r="BD521" s="96"/>
      <c r="BE521" s="96"/>
      <c r="BF521" s="96"/>
      <c r="BG521" s="96"/>
      <c r="BH521" s="96"/>
      <c r="BI521" s="96"/>
      <c r="BJ521" s="96"/>
      <c r="BK521" s="96"/>
      <c r="BL521" s="96"/>
      <c r="BM521" s="96"/>
      <c r="BN521" s="96"/>
      <c r="BO521" s="96"/>
      <c r="BP521" s="96"/>
      <c r="BQ521" s="96"/>
      <c r="BR521" s="96"/>
      <c r="BS521" s="96"/>
      <c r="BT521" s="96"/>
      <c r="BU521" s="96"/>
      <c r="BV521" s="96"/>
      <c r="BW521" s="96"/>
      <c r="BX521" s="96"/>
      <c r="BY521" s="96"/>
      <c r="BZ521" s="96"/>
      <c r="CA521" s="96"/>
      <c r="CB521" s="96"/>
      <c r="CC521" s="96"/>
    </row>
    <row r="522" spans="1:81" s="314" customFormat="1" ht="15" customHeight="1" x14ac:dyDescent="0.2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574"/>
      <c r="M522" s="97"/>
      <c r="N522" s="97"/>
      <c r="O522" s="97"/>
      <c r="P522" s="97"/>
      <c r="Q522" s="97"/>
      <c r="R522" s="97"/>
      <c r="S522" s="451"/>
      <c r="T522" s="451"/>
      <c r="U522" s="451"/>
      <c r="V522" s="97"/>
      <c r="W522" s="97"/>
      <c r="X522" s="347"/>
      <c r="Y522" s="347"/>
      <c r="Z522" s="347"/>
      <c r="AA522" s="347"/>
      <c r="AB522" s="347"/>
      <c r="AC522" s="347"/>
      <c r="AD522" s="347"/>
      <c r="AE522" s="347"/>
      <c r="AF522" s="347"/>
      <c r="AG522" s="347"/>
      <c r="AH522" s="347"/>
      <c r="AI522" s="347"/>
      <c r="AJ522" s="347"/>
      <c r="AK522" s="347"/>
      <c r="AL522" s="347"/>
      <c r="AM522" s="347"/>
      <c r="AN522" s="347"/>
      <c r="AO522" s="347"/>
      <c r="AP522" s="347"/>
      <c r="AQ522" s="347"/>
      <c r="AR522" s="347"/>
      <c r="AS522" s="347"/>
      <c r="AT522" s="347"/>
      <c r="AU522" s="347"/>
      <c r="AV522" s="347"/>
      <c r="AW522" s="347"/>
      <c r="AX522" s="347"/>
      <c r="AY522" s="390"/>
      <c r="AZ522" s="386"/>
      <c r="BA522" s="202"/>
      <c r="BB522" s="96"/>
      <c r="BC522" s="96"/>
      <c r="BD522" s="96"/>
      <c r="BE522" s="96"/>
      <c r="BF522" s="96"/>
      <c r="BG522" s="96"/>
      <c r="BH522" s="96"/>
      <c r="BI522" s="96"/>
      <c r="BJ522" s="96"/>
      <c r="BK522" s="96"/>
      <c r="BL522" s="96"/>
      <c r="BM522" s="96"/>
      <c r="BN522" s="96"/>
      <c r="BO522" s="96"/>
      <c r="BP522" s="96"/>
      <c r="BQ522" s="96"/>
      <c r="BR522" s="96"/>
      <c r="BS522" s="96"/>
      <c r="BT522" s="96"/>
      <c r="BU522" s="96"/>
      <c r="BV522" s="96"/>
      <c r="BW522" s="96"/>
      <c r="BX522" s="96"/>
      <c r="BY522" s="96"/>
      <c r="BZ522" s="96"/>
      <c r="CA522" s="96"/>
      <c r="CB522" s="96"/>
      <c r="CC522" s="96"/>
    </row>
    <row r="523" spans="1:81" s="314" customFormat="1" ht="15" customHeight="1" x14ac:dyDescent="0.2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574"/>
      <c r="M523" s="97"/>
      <c r="N523" s="97"/>
      <c r="O523" s="97"/>
      <c r="P523" s="97"/>
      <c r="Q523" s="97"/>
      <c r="R523" s="97"/>
      <c r="S523" s="451"/>
      <c r="T523" s="451"/>
      <c r="U523" s="451"/>
      <c r="V523" s="97"/>
      <c r="W523" s="97"/>
      <c r="X523" s="347"/>
      <c r="Y523" s="347"/>
      <c r="Z523" s="347"/>
      <c r="AA523" s="347"/>
      <c r="AB523" s="347"/>
      <c r="AC523" s="347"/>
      <c r="AD523" s="347"/>
      <c r="AE523" s="347"/>
      <c r="AF523" s="347"/>
      <c r="AG523" s="347"/>
      <c r="AH523" s="347"/>
      <c r="AI523" s="347"/>
      <c r="AJ523" s="347"/>
      <c r="AK523" s="347"/>
      <c r="AL523" s="347"/>
      <c r="AM523" s="347"/>
      <c r="AN523" s="347"/>
      <c r="AO523" s="347"/>
      <c r="AP523" s="347"/>
      <c r="AQ523" s="347"/>
      <c r="AR523" s="347"/>
      <c r="AS523" s="347"/>
      <c r="AT523" s="347"/>
      <c r="AU523" s="347"/>
      <c r="AV523" s="347"/>
      <c r="AW523" s="347"/>
      <c r="AX523" s="347"/>
      <c r="AY523" s="390"/>
      <c r="AZ523" s="386"/>
      <c r="BA523" s="202"/>
      <c r="BB523" s="96"/>
      <c r="BC523" s="96"/>
      <c r="BD523" s="96"/>
      <c r="BE523" s="96"/>
      <c r="BF523" s="96"/>
      <c r="BG523" s="96"/>
      <c r="BH523" s="96"/>
      <c r="BI523" s="96"/>
      <c r="BJ523" s="96"/>
      <c r="BK523" s="96"/>
      <c r="BL523" s="96"/>
      <c r="BM523" s="96"/>
      <c r="BN523" s="96"/>
      <c r="BO523" s="96"/>
      <c r="BP523" s="96"/>
      <c r="BQ523" s="96"/>
      <c r="BR523" s="96"/>
      <c r="BS523" s="96"/>
      <c r="BT523" s="96"/>
      <c r="BU523" s="96"/>
      <c r="BV523" s="96"/>
      <c r="BW523" s="96"/>
      <c r="BX523" s="96"/>
      <c r="BY523" s="96"/>
      <c r="BZ523" s="96"/>
      <c r="CA523" s="96"/>
      <c r="CB523" s="96"/>
      <c r="CC523" s="96"/>
    </row>
    <row r="524" spans="1:81" s="314" customFormat="1" ht="15" customHeight="1" x14ac:dyDescent="0.2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574"/>
      <c r="M524" s="97"/>
      <c r="N524" s="97"/>
      <c r="O524" s="97"/>
      <c r="P524" s="97"/>
      <c r="Q524" s="97"/>
      <c r="R524" s="97"/>
      <c r="S524" s="451"/>
      <c r="T524" s="451"/>
      <c r="U524" s="451"/>
      <c r="V524" s="97"/>
      <c r="W524" s="97"/>
      <c r="X524" s="347"/>
      <c r="Y524" s="347"/>
      <c r="Z524" s="347"/>
      <c r="AA524" s="347"/>
      <c r="AB524" s="347"/>
      <c r="AC524" s="347"/>
      <c r="AD524" s="347"/>
      <c r="AE524" s="347"/>
      <c r="AF524" s="347"/>
      <c r="AG524" s="347"/>
      <c r="AH524" s="347"/>
      <c r="AI524" s="347"/>
      <c r="AJ524" s="347"/>
      <c r="AK524" s="347"/>
      <c r="AL524" s="347"/>
      <c r="AM524" s="347"/>
      <c r="AN524" s="347"/>
      <c r="AO524" s="347"/>
      <c r="AP524" s="347"/>
      <c r="AQ524" s="347"/>
      <c r="AR524" s="347"/>
      <c r="AS524" s="347"/>
      <c r="AT524" s="347"/>
      <c r="AU524" s="347"/>
      <c r="AV524" s="347"/>
      <c r="AW524" s="347"/>
      <c r="AX524" s="347"/>
      <c r="AY524" s="390"/>
      <c r="AZ524" s="386"/>
      <c r="BA524" s="202"/>
      <c r="BB524" s="96"/>
      <c r="BC524" s="96"/>
      <c r="BD524" s="96"/>
      <c r="BE524" s="96"/>
      <c r="BF524" s="96"/>
      <c r="BG524" s="96"/>
      <c r="BH524" s="96"/>
      <c r="BI524" s="96"/>
      <c r="BJ524" s="96"/>
      <c r="BK524" s="96"/>
      <c r="BL524" s="96"/>
      <c r="BM524" s="96"/>
      <c r="BN524" s="96"/>
      <c r="BO524" s="96"/>
      <c r="BP524" s="96"/>
      <c r="BQ524" s="96"/>
      <c r="BR524" s="96"/>
      <c r="BS524" s="96"/>
      <c r="BT524" s="96"/>
      <c r="BU524" s="96"/>
      <c r="BV524" s="96"/>
      <c r="BW524" s="96"/>
      <c r="BX524" s="96"/>
      <c r="BY524" s="96"/>
      <c r="BZ524" s="96"/>
      <c r="CA524" s="96"/>
      <c r="CB524" s="96"/>
      <c r="CC524" s="96"/>
    </row>
    <row r="525" spans="1:81" s="314" customFormat="1" ht="15" customHeight="1" x14ac:dyDescent="0.2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574"/>
      <c r="M525" s="97"/>
      <c r="N525" s="97"/>
      <c r="O525" s="97"/>
      <c r="P525" s="97"/>
      <c r="Q525" s="97"/>
      <c r="R525" s="97"/>
      <c r="S525" s="451"/>
      <c r="T525" s="451"/>
      <c r="U525" s="451"/>
      <c r="V525" s="97"/>
      <c r="W525" s="97"/>
      <c r="X525" s="347"/>
      <c r="Y525" s="347"/>
      <c r="Z525" s="347"/>
      <c r="AA525" s="347"/>
      <c r="AB525" s="347"/>
      <c r="AC525" s="347"/>
      <c r="AD525" s="347"/>
      <c r="AE525" s="347"/>
      <c r="AF525" s="347"/>
      <c r="AG525" s="347"/>
      <c r="AH525" s="347"/>
      <c r="AI525" s="347"/>
      <c r="AJ525" s="347"/>
      <c r="AK525" s="347"/>
      <c r="AL525" s="347"/>
      <c r="AM525" s="347"/>
      <c r="AN525" s="347"/>
      <c r="AO525" s="347"/>
      <c r="AP525" s="347"/>
      <c r="AQ525" s="347"/>
      <c r="AR525" s="347"/>
      <c r="AS525" s="347"/>
      <c r="AT525" s="347"/>
      <c r="AU525" s="347"/>
      <c r="AV525" s="347"/>
      <c r="AW525" s="347"/>
      <c r="AX525" s="347"/>
      <c r="AY525" s="390"/>
      <c r="AZ525" s="386"/>
      <c r="BA525" s="202"/>
      <c r="BB525" s="96"/>
      <c r="BC525" s="96"/>
      <c r="BD525" s="96"/>
      <c r="BE525" s="96"/>
      <c r="BF525" s="96"/>
      <c r="BG525" s="96"/>
      <c r="BH525" s="96"/>
      <c r="BI525" s="96"/>
      <c r="BJ525" s="96"/>
      <c r="BK525" s="96"/>
      <c r="BL525" s="96"/>
      <c r="BM525" s="96"/>
      <c r="BN525" s="96"/>
      <c r="BO525" s="96"/>
      <c r="BP525" s="96"/>
      <c r="BQ525" s="96"/>
      <c r="BR525" s="96"/>
      <c r="BS525" s="96"/>
      <c r="BT525" s="96"/>
      <c r="BU525" s="96"/>
      <c r="BV525" s="96"/>
      <c r="BW525" s="96"/>
      <c r="BX525" s="96"/>
      <c r="BY525" s="96"/>
      <c r="BZ525" s="96"/>
      <c r="CA525" s="96"/>
      <c r="CB525" s="96"/>
      <c r="CC525" s="96"/>
    </row>
    <row r="526" spans="1:81" s="314" customFormat="1" ht="15" customHeight="1" x14ac:dyDescent="0.2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574"/>
      <c r="M526" s="97"/>
      <c r="N526" s="97"/>
      <c r="O526" s="97"/>
      <c r="P526" s="97"/>
      <c r="Q526" s="97"/>
      <c r="R526" s="97"/>
      <c r="S526" s="451"/>
      <c r="T526" s="451"/>
      <c r="U526" s="451"/>
      <c r="V526" s="97"/>
      <c r="W526" s="97"/>
      <c r="X526" s="347"/>
      <c r="Y526" s="347"/>
      <c r="Z526" s="347"/>
      <c r="AA526" s="347"/>
      <c r="AB526" s="347"/>
      <c r="AC526" s="347"/>
      <c r="AD526" s="347"/>
      <c r="AE526" s="347"/>
      <c r="AF526" s="347"/>
      <c r="AG526" s="347"/>
      <c r="AH526" s="347"/>
      <c r="AI526" s="347"/>
      <c r="AJ526" s="347"/>
      <c r="AK526" s="347"/>
      <c r="AL526" s="347"/>
      <c r="AM526" s="347"/>
      <c r="AN526" s="347"/>
      <c r="AO526" s="347"/>
      <c r="AP526" s="347"/>
      <c r="AQ526" s="347"/>
      <c r="AR526" s="347"/>
      <c r="AS526" s="347"/>
      <c r="AT526" s="347"/>
      <c r="AU526" s="347"/>
      <c r="AV526" s="347"/>
      <c r="AW526" s="347"/>
      <c r="AX526" s="347"/>
      <c r="AY526" s="390"/>
      <c r="AZ526" s="386"/>
      <c r="BA526" s="202"/>
      <c r="BB526" s="96"/>
      <c r="BC526" s="96"/>
      <c r="BD526" s="96"/>
      <c r="BE526" s="96"/>
      <c r="BF526" s="96"/>
      <c r="BG526" s="96"/>
      <c r="BH526" s="96"/>
      <c r="BI526" s="96"/>
      <c r="BJ526" s="96"/>
      <c r="BK526" s="96"/>
      <c r="BL526" s="96"/>
      <c r="BM526" s="96"/>
      <c r="BN526" s="96"/>
      <c r="BO526" s="96"/>
      <c r="BP526" s="96"/>
      <c r="BQ526" s="96"/>
      <c r="BR526" s="96"/>
      <c r="BS526" s="96"/>
      <c r="BT526" s="96"/>
      <c r="BU526" s="96"/>
      <c r="BV526" s="96"/>
      <c r="BW526" s="96"/>
      <c r="BX526" s="96"/>
      <c r="BY526" s="96"/>
      <c r="BZ526" s="96"/>
      <c r="CA526" s="96"/>
      <c r="CB526" s="96"/>
      <c r="CC526" s="96"/>
    </row>
    <row r="527" spans="1:81" s="314" customFormat="1" ht="15" customHeight="1" x14ac:dyDescent="0.2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574"/>
      <c r="M527" s="97"/>
      <c r="N527" s="97"/>
      <c r="O527" s="97"/>
      <c r="P527" s="97"/>
      <c r="Q527" s="97"/>
      <c r="R527" s="97"/>
      <c r="S527" s="451"/>
      <c r="T527" s="451"/>
      <c r="U527" s="451"/>
      <c r="V527" s="97"/>
      <c r="W527" s="97"/>
      <c r="X527" s="347"/>
      <c r="Y527" s="347"/>
      <c r="Z527" s="347"/>
      <c r="AA527" s="347"/>
      <c r="AB527" s="347"/>
      <c r="AC527" s="347"/>
      <c r="AD527" s="347"/>
      <c r="AE527" s="347"/>
      <c r="AF527" s="347"/>
      <c r="AG527" s="347"/>
      <c r="AH527" s="347"/>
      <c r="AI527" s="347"/>
      <c r="AJ527" s="347"/>
      <c r="AK527" s="347"/>
      <c r="AL527" s="347"/>
      <c r="AM527" s="347"/>
      <c r="AN527" s="347"/>
      <c r="AO527" s="347"/>
      <c r="AP527" s="347"/>
      <c r="AQ527" s="347"/>
      <c r="AR527" s="347"/>
      <c r="AS527" s="347"/>
      <c r="AT527" s="347"/>
      <c r="AU527" s="347"/>
      <c r="AV527" s="347"/>
      <c r="AW527" s="347"/>
      <c r="AX527" s="347"/>
      <c r="AY527" s="390"/>
      <c r="AZ527" s="386"/>
      <c r="BA527" s="202"/>
      <c r="BB527" s="96"/>
      <c r="BC527" s="96"/>
      <c r="BD527" s="96"/>
      <c r="BE527" s="96"/>
      <c r="BF527" s="96"/>
      <c r="BG527" s="96"/>
      <c r="BH527" s="96"/>
      <c r="BI527" s="96"/>
      <c r="BJ527" s="96"/>
      <c r="BK527" s="96"/>
      <c r="BL527" s="96"/>
      <c r="BM527" s="96"/>
      <c r="BN527" s="96"/>
      <c r="BO527" s="96"/>
      <c r="BP527" s="96"/>
      <c r="BQ527" s="96"/>
      <c r="BR527" s="96"/>
      <c r="BS527" s="96"/>
      <c r="BT527" s="96"/>
      <c r="BU527" s="96"/>
      <c r="BV527" s="96"/>
      <c r="BW527" s="96"/>
      <c r="BX527" s="96"/>
      <c r="BY527" s="96"/>
      <c r="BZ527" s="96"/>
      <c r="CA527" s="96"/>
      <c r="CB527" s="96"/>
      <c r="CC527" s="96"/>
    </row>
    <row r="528" spans="1:81" s="314" customFormat="1" ht="15" customHeight="1" x14ac:dyDescent="0.2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574"/>
      <c r="M528" s="97"/>
      <c r="N528" s="97"/>
      <c r="O528" s="97"/>
      <c r="P528" s="97"/>
      <c r="Q528" s="97"/>
      <c r="R528" s="97"/>
      <c r="S528" s="451"/>
      <c r="T528" s="451"/>
      <c r="U528" s="451"/>
      <c r="V528" s="97"/>
      <c r="W528" s="97"/>
      <c r="X528" s="347"/>
      <c r="Y528" s="347"/>
      <c r="Z528" s="347"/>
      <c r="AA528" s="347"/>
      <c r="AB528" s="347"/>
      <c r="AC528" s="347"/>
      <c r="AD528" s="347"/>
      <c r="AE528" s="347"/>
      <c r="AF528" s="347"/>
      <c r="AG528" s="347"/>
      <c r="AH528" s="347"/>
      <c r="AI528" s="347"/>
      <c r="AJ528" s="347"/>
      <c r="AK528" s="347"/>
      <c r="AL528" s="347"/>
      <c r="AM528" s="347"/>
      <c r="AN528" s="347"/>
      <c r="AO528" s="347"/>
      <c r="AP528" s="347"/>
      <c r="AQ528" s="347"/>
      <c r="AR528" s="347"/>
      <c r="AS528" s="347"/>
      <c r="AT528" s="347"/>
      <c r="AU528" s="347"/>
      <c r="AV528" s="347"/>
      <c r="AW528" s="347"/>
      <c r="AX528" s="347"/>
      <c r="AY528" s="390"/>
      <c r="AZ528" s="386"/>
      <c r="BA528" s="202"/>
      <c r="BB528" s="96"/>
      <c r="BC528" s="96"/>
      <c r="BD528" s="96"/>
      <c r="BE528" s="96"/>
      <c r="BF528" s="96"/>
      <c r="BG528" s="96"/>
      <c r="BH528" s="96"/>
      <c r="BI528" s="96"/>
      <c r="BJ528" s="96"/>
      <c r="BK528" s="96"/>
      <c r="BL528" s="96"/>
      <c r="BM528" s="96"/>
      <c r="BN528" s="96"/>
      <c r="BO528" s="96"/>
      <c r="BP528" s="96"/>
      <c r="BQ528" s="96"/>
      <c r="BR528" s="96"/>
      <c r="BS528" s="96"/>
      <c r="BT528" s="96"/>
      <c r="BU528" s="96"/>
      <c r="BV528" s="96"/>
      <c r="BW528" s="96"/>
      <c r="BX528" s="96"/>
      <c r="BY528" s="96"/>
      <c r="BZ528" s="96"/>
      <c r="CA528" s="96"/>
      <c r="CB528" s="96"/>
      <c r="CC528" s="96"/>
    </row>
    <row r="529" spans="1:81" s="314" customFormat="1" ht="15" customHeight="1" x14ac:dyDescent="0.2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574"/>
      <c r="M529" s="97"/>
      <c r="N529" s="97"/>
      <c r="O529" s="97"/>
      <c r="P529" s="97"/>
      <c r="Q529" s="97"/>
      <c r="R529" s="97"/>
      <c r="S529" s="451"/>
      <c r="T529" s="451"/>
      <c r="U529" s="451"/>
      <c r="V529" s="97"/>
      <c r="W529" s="97"/>
      <c r="X529" s="347"/>
      <c r="Y529" s="347"/>
      <c r="Z529" s="347"/>
      <c r="AA529" s="347"/>
      <c r="AB529" s="347"/>
      <c r="AC529" s="347"/>
      <c r="AD529" s="347"/>
      <c r="AE529" s="347"/>
      <c r="AF529" s="347"/>
      <c r="AG529" s="347"/>
      <c r="AH529" s="347"/>
      <c r="AI529" s="347"/>
      <c r="AJ529" s="347"/>
      <c r="AK529" s="347"/>
      <c r="AL529" s="347"/>
      <c r="AM529" s="347"/>
      <c r="AN529" s="347"/>
      <c r="AO529" s="347"/>
      <c r="AP529" s="347"/>
      <c r="AQ529" s="347"/>
      <c r="AR529" s="347"/>
      <c r="AS529" s="347"/>
      <c r="AT529" s="347"/>
      <c r="AU529" s="347"/>
      <c r="AV529" s="347"/>
      <c r="AW529" s="347"/>
      <c r="AX529" s="347"/>
      <c r="AY529" s="390"/>
      <c r="AZ529" s="386"/>
      <c r="BA529" s="202"/>
      <c r="BB529" s="96"/>
      <c r="BC529" s="96"/>
      <c r="BD529" s="96"/>
      <c r="BE529" s="96"/>
      <c r="BF529" s="96"/>
      <c r="BG529" s="96"/>
      <c r="BH529" s="96"/>
      <c r="BI529" s="96"/>
      <c r="BJ529" s="96"/>
      <c r="BK529" s="96"/>
      <c r="BL529" s="96"/>
      <c r="BM529" s="96"/>
      <c r="BN529" s="96"/>
      <c r="BO529" s="96"/>
      <c r="BP529" s="96"/>
      <c r="BQ529" s="96"/>
      <c r="BR529" s="96"/>
      <c r="BS529" s="96"/>
      <c r="BT529" s="96"/>
      <c r="BU529" s="96"/>
      <c r="BV529" s="96"/>
      <c r="BW529" s="96"/>
      <c r="BX529" s="96"/>
      <c r="BY529" s="96"/>
      <c r="BZ529" s="96"/>
      <c r="CA529" s="96"/>
      <c r="CB529" s="96"/>
      <c r="CC529" s="96"/>
    </row>
    <row r="530" spans="1:81" s="314" customFormat="1" ht="15" customHeight="1" x14ac:dyDescent="0.2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574"/>
      <c r="M530" s="97"/>
      <c r="N530" s="97"/>
      <c r="O530" s="97"/>
      <c r="P530" s="97"/>
      <c r="Q530" s="97"/>
      <c r="R530" s="97"/>
      <c r="S530" s="451"/>
      <c r="T530" s="451"/>
      <c r="U530" s="451"/>
      <c r="V530" s="97"/>
      <c r="W530" s="97"/>
      <c r="X530" s="347"/>
      <c r="Y530" s="347"/>
      <c r="Z530" s="347"/>
      <c r="AA530" s="347"/>
      <c r="AB530" s="347"/>
      <c r="AC530" s="347"/>
      <c r="AD530" s="347"/>
      <c r="AE530" s="347"/>
      <c r="AF530" s="347"/>
      <c r="AG530" s="347"/>
      <c r="AH530" s="347"/>
      <c r="AI530" s="347"/>
      <c r="AJ530" s="347"/>
      <c r="AK530" s="347"/>
      <c r="AL530" s="347"/>
      <c r="AM530" s="347"/>
      <c r="AN530" s="347"/>
      <c r="AO530" s="347"/>
      <c r="AP530" s="347"/>
      <c r="AQ530" s="347"/>
      <c r="AR530" s="347"/>
      <c r="AS530" s="347"/>
      <c r="AT530" s="347"/>
      <c r="AU530" s="347"/>
      <c r="AV530" s="347"/>
      <c r="AW530" s="347"/>
      <c r="AX530" s="347"/>
      <c r="AY530" s="390"/>
      <c r="AZ530" s="386"/>
      <c r="BA530" s="202"/>
      <c r="BB530" s="96"/>
      <c r="BC530" s="96"/>
      <c r="BD530" s="96"/>
      <c r="BE530" s="96"/>
      <c r="BF530" s="96"/>
      <c r="BG530" s="96"/>
      <c r="BH530" s="96"/>
      <c r="BI530" s="96"/>
      <c r="BJ530" s="96"/>
      <c r="BK530" s="96"/>
      <c r="BL530" s="96"/>
      <c r="BM530" s="96"/>
      <c r="BN530" s="96"/>
      <c r="BO530" s="96"/>
      <c r="BP530" s="96"/>
      <c r="BQ530" s="96"/>
      <c r="BR530" s="96"/>
      <c r="BS530" s="96"/>
      <c r="BT530" s="96"/>
      <c r="BU530" s="96"/>
      <c r="BV530" s="96"/>
      <c r="BW530" s="96"/>
      <c r="BX530" s="96"/>
      <c r="BY530" s="96"/>
      <c r="BZ530" s="96"/>
      <c r="CA530" s="96"/>
      <c r="CB530" s="96"/>
      <c r="CC530" s="96"/>
    </row>
    <row r="531" spans="1:81" s="314" customFormat="1" ht="15" customHeight="1" x14ac:dyDescent="0.2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574"/>
      <c r="M531" s="97"/>
      <c r="N531" s="97"/>
      <c r="O531" s="97"/>
      <c r="P531" s="97"/>
      <c r="Q531" s="97"/>
      <c r="R531" s="97"/>
      <c r="S531" s="451"/>
      <c r="T531" s="451"/>
      <c r="U531" s="451"/>
      <c r="V531" s="97"/>
      <c r="W531" s="97"/>
      <c r="X531" s="347"/>
      <c r="Y531" s="347"/>
      <c r="Z531" s="347"/>
      <c r="AA531" s="347"/>
      <c r="AB531" s="347"/>
      <c r="AC531" s="347"/>
      <c r="AD531" s="347"/>
      <c r="AE531" s="347"/>
      <c r="AF531" s="347"/>
      <c r="AG531" s="347"/>
      <c r="AH531" s="347"/>
      <c r="AI531" s="347"/>
      <c r="AJ531" s="347"/>
      <c r="AK531" s="347"/>
      <c r="AL531" s="347"/>
      <c r="AM531" s="347"/>
      <c r="AN531" s="347"/>
      <c r="AO531" s="347"/>
      <c r="AP531" s="347"/>
      <c r="AQ531" s="347"/>
      <c r="AR531" s="347"/>
      <c r="AS531" s="347"/>
      <c r="AT531" s="347"/>
      <c r="AU531" s="347"/>
      <c r="AV531" s="347"/>
      <c r="AW531" s="347"/>
      <c r="AX531" s="347"/>
      <c r="AY531" s="390"/>
      <c r="AZ531" s="386"/>
      <c r="BA531" s="202"/>
      <c r="BB531" s="96"/>
      <c r="BC531" s="96"/>
      <c r="BD531" s="96"/>
      <c r="BE531" s="96"/>
      <c r="BF531" s="96"/>
      <c r="BG531" s="96"/>
      <c r="BH531" s="96"/>
      <c r="BI531" s="96"/>
      <c r="BJ531" s="96"/>
      <c r="BK531" s="96"/>
      <c r="BL531" s="96"/>
      <c r="BM531" s="96"/>
      <c r="BN531" s="96"/>
      <c r="BO531" s="96"/>
      <c r="BP531" s="96"/>
      <c r="BQ531" s="96"/>
      <c r="BR531" s="96"/>
      <c r="BS531" s="96"/>
      <c r="BT531" s="96"/>
      <c r="BU531" s="96"/>
      <c r="BV531" s="96"/>
      <c r="BW531" s="96"/>
      <c r="BX531" s="96"/>
      <c r="BY531" s="96"/>
      <c r="BZ531" s="96"/>
      <c r="CA531" s="96"/>
      <c r="CB531" s="96"/>
      <c r="CC531" s="96"/>
    </row>
    <row r="532" spans="1:81" s="314" customFormat="1" ht="15" customHeight="1" x14ac:dyDescent="0.2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574"/>
      <c r="M532" s="97"/>
      <c r="N532" s="97"/>
      <c r="O532" s="97"/>
      <c r="P532" s="97"/>
      <c r="Q532" s="97"/>
      <c r="R532" s="97"/>
      <c r="S532" s="451"/>
      <c r="T532" s="451"/>
      <c r="U532" s="451"/>
      <c r="V532" s="97"/>
      <c r="W532" s="97"/>
      <c r="X532" s="347"/>
      <c r="Y532" s="347"/>
      <c r="Z532" s="347"/>
      <c r="AA532" s="347"/>
      <c r="AB532" s="347"/>
      <c r="AC532" s="347"/>
      <c r="AD532" s="347"/>
      <c r="AE532" s="347"/>
      <c r="AF532" s="347"/>
      <c r="AG532" s="347"/>
      <c r="AH532" s="347"/>
      <c r="AI532" s="347"/>
      <c r="AJ532" s="347"/>
      <c r="AK532" s="347"/>
      <c r="AL532" s="347"/>
      <c r="AM532" s="347"/>
      <c r="AN532" s="347"/>
      <c r="AO532" s="347"/>
      <c r="AP532" s="347"/>
      <c r="AQ532" s="347"/>
      <c r="AR532" s="347"/>
      <c r="AS532" s="347"/>
      <c r="AT532" s="347"/>
      <c r="AU532" s="347"/>
      <c r="AV532" s="347"/>
      <c r="AW532" s="347"/>
      <c r="AX532" s="347"/>
      <c r="AY532" s="390"/>
      <c r="AZ532" s="386"/>
      <c r="BA532" s="202"/>
      <c r="BB532" s="96"/>
      <c r="BC532" s="96"/>
      <c r="BD532" s="96"/>
      <c r="BE532" s="96"/>
      <c r="BF532" s="96"/>
      <c r="BG532" s="96"/>
      <c r="BH532" s="96"/>
      <c r="BI532" s="96"/>
      <c r="BJ532" s="96"/>
      <c r="BK532" s="96"/>
      <c r="BL532" s="96"/>
      <c r="BM532" s="96"/>
      <c r="BN532" s="96"/>
      <c r="BO532" s="96"/>
      <c r="BP532" s="96"/>
      <c r="BQ532" s="96"/>
      <c r="BR532" s="96"/>
      <c r="BS532" s="96"/>
      <c r="BT532" s="96"/>
      <c r="BU532" s="96"/>
      <c r="BV532" s="96"/>
      <c r="BW532" s="96"/>
      <c r="BX532" s="96"/>
      <c r="BY532" s="96"/>
      <c r="BZ532" s="96"/>
      <c r="CA532" s="96"/>
      <c r="CB532" s="96"/>
      <c r="CC532" s="96"/>
    </row>
    <row r="533" spans="1:81" s="314" customFormat="1" ht="15" customHeight="1" x14ac:dyDescent="0.2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574"/>
      <c r="M533" s="97"/>
      <c r="N533" s="97"/>
      <c r="O533" s="97"/>
      <c r="P533" s="97"/>
      <c r="Q533" s="97"/>
      <c r="R533" s="97"/>
      <c r="S533" s="451"/>
      <c r="T533" s="451"/>
      <c r="U533" s="451"/>
      <c r="V533" s="97"/>
      <c r="W533" s="97"/>
      <c r="X533" s="347"/>
      <c r="Y533" s="347"/>
      <c r="Z533" s="347"/>
      <c r="AA533" s="347"/>
      <c r="AB533" s="347"/>
      <c r="AC533" s="347"/>
      <c r="AD533" s="347"/>
      <c r="AE533" s="347"/>
      <c r="AF533" s="347"/>
      <c r="AG533" s="347"/>
      <c r="AH533" s="347"/>
      <c r="AI533" s="347"/>
      <c r="AJ533" s="347"/>
      <c r="AK533" s="347"/>
      <c r="AL533" s="347"/>
      <c r="AM533" s="347"/>
      <c r="AN533" s="347"/>
      <c r="AO533" s="347"/>
      <c r="AP533" s="347"/>
      <c r="AQ533" s="347"/>
      <c r="AR533" s="347"/>
      <c r="AS533" s="347"/>
      <c r="AT533" s="347"/>
      <c r="AU533" s="347"/>
      <c r="AV533" s="347"/>
      <c r="AW533" s="347"/>
      <c r="AX533" s="347"/>
      <c r="AY533" s="390"/>
      <c r="AZ533" s="386"/>
      <c r="BA533" s="202"/>
      <c r="BB533" s="96"/>
      <c r="BC533" s="96"/>
      <c r="BD533" s="96"/>
      <c r="BE533" s="96"/>
      <c r="BF533" s="96"/>
      <c r="BG533" s="96"/>
      <c r="BH533" s="96"/>
      <c r="BI533" s="96"/>
      <c r="BJ533" s="96"/>
      <c r="BK533" s="96"/>
      <c r="BL533" s="96"/>
      <c r="BM533" s="96"/>
      <c r="BN533" s="96"/>
      <c r="BO533" s="96"/>
      <c r="BP533" s="96"/>
      <c r="BQ533" s="96"/>
      <c r="BR533" s="96"/>
      <c r="BS533" s="96"/>
      <c r="BT533" s="96"/>
      <c r="BU533" s="96"/>
      <c r="BV533" s="96"/>
      <c r="BW533" s="96"/>
      <c r="BX533" s="96"/>
      <c r="BY533" s="96"/>
      <c r="BZ533" s="96"/>
      <c r="CA533" s="96"/>
      <c r="CB533" s="96"/>
      <c r="CC533" s="96"/>
    </row>
    <row r="534" spans="1:81" s="314" customFormat="1" ht="15" customHeight="1" x14ac:dyDescent="0.2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574"/>
      <c r="M534" s="97"/>
      <c r="N534" s="97"/>
      <c r="O534" s="97"/>
      <c r="P534" s="97"/>
      <c r="Q534" s="97"/>
      <c r="R534" s="97"/>
      <c r="S534" s="451"/>
      <c r="T534" s="451"/>
      <c r="U534" s="451"/>
      <c r="V534" s="97"/>
      <c r="W534" s="97"/>
      <c r="X534" s="347"/>
      <c r="Y534" s="347"/>
      <c r="Z534" s="347"/>
      <c r="AA534" s="347"/>
      <c r="AB534" s="347"/>
      <c r="AC534" s="347"/>
      <c r="AD534" s="347"/>
      <c r="AE534" s="347"/>
      <c r="AF534" s="347"/>
      <c r="AG534" s="347"/>
      <c r="AH534" s="347"/>
      <c r="AI534" s="347"/>
      <c r="AJ534" s="347"/>
      <c r="AK534" s="347"/>
      <c r="AL534" s="347"/>
      <c r="AM534" s="347"/>
      <c r="AN534" s="347"/>
      <c r="AO534" s="347"/>
      <c r="AP534" s="347"/>
      <c r="AQ534" s="347"/>
      <c r="AR534" s="347"/>
      <c r="AS534" s="347"/>
      <c r="AT534" s="347"/>
      <c r="AU534" s="347"/>
      <c r="AV534" s="347"/>
      <c r="AW534" s="347"/>
      <c r="AX534" s="347"/>
      <c r="AY534" s="390"/>
      <c r="AZ534" s="386"/>
      <c r="BA534" s="202"/>
      <c r="BB534" s="96"/>
      <c r="BC534" s="96"/>
      <c r="BD534" s="96"/>
      <c r="BE534" s="96"/>
      <c r="BF534" s="96"/>
      <c r="BG534" s="96"/>
      <c r="BH534" s="96"/>
      <c r="BI534" s="96"/>
      <c r="BJ534" s="96"/>
      <c r="BK534" s="96"/>
      <c r="BL534" s="96"/>
      <c r="BM534" s="96"/>
      <c r="BN534" s="96"/>
      <c r="BO534" s="96"/>
      <c r="BP534" s="96"/>
      <c r="BQ534" s="96"/>
      <c r="BR534" s="96"/>
      <c r="BS534" s="96"/>
      <c r="BT534" s="96"/>
      <c r="BU534" s="96"/>
      <c r="BV534" s="96"/>
      <c r="BW534" s="96"/>
      <c r="BX534" s="96"/>
      <c r="BY534" s="96"/>
      <c r="BZ534" s="96"/>
      <c r="CA534" s="96"/>
      <c r="CB534" s="96"/>
      <c r="CC534" s="96"/>
    </row>
    <row r="535" spans="1:81" s="314" customFormat="1" ht="15" customHeight="1" x14ac:dyDescent="0.2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574"/>
      <c r="M535" s="97"/>
      <c r="N535" s="97"/>
      <c r="O535" s="97"/>
      <c r="P535" s="97"/>
      <c r="Q535" s="97"/>
      <c r="R535" s="97"/>
      <c r="S535" s="451"/>
      <c r="T535" s="451"/>
      <c r="U535" s="451"/>
      <c r="V535" s="97"/>
      <c r="W535" s="97"/>
      <c r="X535" s="347"/>
      <c r="Y535" s="347"/>
      <c r="Z535" s="347"/>
      <c r="AA535" s="347"/>
      <c r="AB535" s="347"/>
      <c r="AC535" s="347"/>
      <c r="AD535" s="347"/>
      <c r="AE535" s="347"/>
      <c r="AF535" s="347"/>
      <c r="AG535" s="347"/>
      <c r="AH535" s="347"/>
      <c r="AI535" s="347"/>
      <c r="AJ535" s="347"/>
      <c r="AK535" s="347"/>
      <c r="AL535" s="347"/>
      <c r="AM535" s="347"/>
      <c r="AN535" s="347"/>
      <c r="AO535" s="347"/>
      <c r="AP535" s="347"/>
      <c r="AQ535" s="347"/>
      <c r="AR535" s="347"/>
      <c r="AS535" s="347"/>
      <c r="AT535" s="347"/>
      <c r="AU535" s="347"/>
      <c r="AV535" s="347"/>
      <c r="AW535" s="347"/>
      <c r="AX535" s="347"/>
      <c r="AY535" s="390"/>
      <c r="AZ535" s="386"/>
      <c r="BA535" s="202"/>
      <c r="BB535" s="96"/>
      <c r="BC535" s="96"/>
      <c r="BD535" s="96"/>
      <c r="BE535" s="96"/>
      <c r="BF535" s="96"/>
      <c r="BG535" s="96"/>
      <c r="BH535" s="96"/>
      <c r="BI535" s="96"/>
      <c r="BJ535" s="96"/>
      <c r="BK535" s="96"/>
      <c r="BL535" s="96"/>
      <c r="BM535" s="96"/>
      <c r="BN535" s="96"/>
      <c r="BO535" s="96"/>
      <c r="BP535" s="96"/>
      <c r="BQ535" s="96"/>
      <c r="BR535" s="96"/>
      <c r="BS535" s="96"/>
      <c r="BT535" s="96"/>
      <c r="BU535" s="96"/>
      <c r="BV535" s="96"/>
      <c r="BW535" s="96"/>
      <c r="BX535" s="96"/>
      <c r="BY535" s="96"/>
      <c r="BZ535" s="96"/>
      <c r="CA535" s="96"/>
      <c r="CB535" s="96"/>
      <c r="CC535" s="96"/>
    </row>
    <row r="536" spans="1:81" s="314" customFormat="1" ht="15" customHeight="1" x14ac:dyDescent="0.2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574"/>
      <c r="M536" s="97"/>
      <c r="N536" s="97"/>
      <c r="O536" s="97"/>
      <c r="P536" s="97"/>
      <c r="Q536" s="97"/>
      <c r="R536" s="97"/>
      <c r="S536" s="451"/>
      <c r="T536" s="451"/>
      <c r="U536" s="451"/>
      <c r="V536" s="97"/>
      <c r="W536" s="97"/>
      <c r="X536" s="347"/>
      <c r="Y536" s="347"/>
      <c r="Z536" s="347"/>
      <c r="AA536" s="347"/>
      <c r="AB536" s="347"/>
      <c r="AC536" s="347"/>
      <c r="AD536" s="347"/>
      <c r="AE536" s="347"/>
      <c r="AF536" s="347"/>
      <c r="AG536" s="347"/>
      <c r="AH536" s="347"/>
      <c r="AI536" s="347"/>
      <c r="AJ536" s="347"/>
      <c r="AK536" s="347"/>
      <c r="AL536" s="347"/>
      <c r="AM536" s="347"/>
      <c r="AN536" s="347"/>
      <c r="AO536" s="347"/>
      <c r="AP536" s="347"/>
      <c r="AQ536" s="347"/>
      <c r="AR536" s="347"/>
      <c r="AS536" s="347"/>
      <c r="AT536" s="347"/>
      <c r="AU536" s="347"/>
      <c r="AV536" s="347"/>
      <c r="AW536" s="347"/>
      <c r="AX536" s="347"/>
      <c r="AY536" s="390"/>
      <c r="AZ536" s="386"/>
      <c r="BA536" s="202"/>
      <c r="BB536" s="96"/>
      <c r="BC536" s="96"/>
      <c r="BD536" s="96"/>
      <c r="BE536" s="96"/>
      <c r="BF536" s="96"/>
      <c r="BG536" s="96"/>
      <c r="BH536" s="96"/>
      <c r="BI536" s="96"/>
      <c r="BJ536" s="96"/>
      <c r="BK536" s="96"/>
      <c r="BL536" s="96"/>
      <c r="BM536" s="96"/>
      <c r="BN536" s="96"/>
      <c r="BO536" s="96"/>
      <c r="BP536" s="96"/>
      <c r="BQ536" s="96"/>
      <c r="BR536" s="96"/>
      <c r="BS536" s="96"/>
      <c r="BT536" s="96"/>
      <c r="BU536" s="96"/>
      <c r="BV536" s="96"/>
      <c r="BW536" s="96"/>
      <c r="BX536" s="96"/>
      <c r="BY536" s="96"/>
      <c r="BZ536" s="96"/>
      <c r="CA536" s="96"/>
      <c r="CB536" s="96"/>
      <c r="CC536" s="96"/>
    </row>
    <row r="537" spans="1:81" s="314" customFormat="1" ht="15" customHeight="1" x14ac:dyDescent="0.2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574"/>
      <c r="M537" s="97"/>
      <c r="N537" s="97"/>
      <c r="O537" s="97"/>
      <c r="P537" s="97"/>
      <c r="Q537" s="97"/>
      <c r="R537" s="97"/>
      <c r="S537" s="451"/>
      <c r="T537" s="451"/>
      <c r="U537" s="451"/>
      <c r="V537" s="97"/>
      <c r="W537" s="97"/>
      <c r="X537" s="347"/>
      <c r="Y537" s="347"/>
      <c r="Z537" s="347"/>
      <c r="AA537" s="347"/>
      <c r="AB537" s="347"/>
      <c r="AC537" s="347"/>
      <c r="AD537" s="347"/>
      <c r="AE537" s="347"/>
      <c r="AF537" s="347"/>
      <c r="AG537" s="347"/>
      <c r="AH537" s="347"/>
      <c r="AI537" s="347"/>
      <c r="AJ537" s="347"/>
      <c r="AK537" s="347"/>
      <c r="AL537" s="347"/>
      <c r="AM537" s="347"/>
      <c r="AN537" s="347"/>
      <c r="AO537" s="347"/>
      <c r="AP537" s="347"/>
      <c r="AQ537" s="347"/>
      <c r="AR537" s="347"/>
      <c r="AS537" s="347"/>
      <c r="AT537" s="347"/>
      <c r="AU537" s="347"/>
      <c r="AV537" s="347"/>
      <c r="AW537" s="347"/>
      <c r="AX537" s="347"/>
      <c r="AY537" s="390"/>
      <c r="AZ537" s="386"/>
      <c r="BA537" s="202"/>
      <c r="BB537" s="96"/>
      <c r="BC537" s="96"/>
      <c r="BD537" s="96"/>
      <c r="BE537" s="96"/>
      <c r="BF537" s="96"/>
      <c r="BG537" s="96"/>
      <c r="BH537" s="96"/>
      <c r="BI537" s="96"/>
      <c r="BJ537" s="96"/>
      <c r="BK537" s="96"/>
      <c r="BL537" s="96"/>
      <c r="BM537" s="96"/>
      <c r="BN537" s="96"/>
      <c r="BO537" s="96"/>
      <c r="BP537" s="96"/>
      <c r="BQ537" s="96"/>
      <c r="BR537" s="96"/>
      <c r="BS537" s="96"/>
      <c r="BT537" s="96"/>
      <c r="BU537" s="96"/>
      <c r="BV537" s="96"/>
      <c r="BW537" s="96"/>
      <c r="BX537" s="96"/>
      <c r="BY537" s="96"/>
      <c r="BZ537" s="96"/>
      <c r="CA537" s="96"/>
      <c r="CB537" s="96"/>
      <c r="CC537" s="96"/>
    </row>
    <row r="538" spans="1:81" s="314" customFormat="1" ht="15" customHeight="1" x14ac:dyDescent="0.2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574"/>
      <c r="M538" s="97"/>
      <c r="N538" s="97"/>
      <c r="O538" s="97"/>
      <c r="P538" s="97"/>
      <c r="Q538" s="97"/>
      <c r="R538" s="97"/>
      <c r="S538" s="451"/>
      <c r="T538" s="451"/>
      <c r="U538" s="451"/>
      <c r="V538" s="97"/>
      <c r="W538" s="97"/>
      <c r="X538" s="347"/>
      <c r="Y538" s="347"/>
      <c r="Z538" s="347"/>
      <c r="AA538" s="347"/>
      <c r="AB538" s="347"/>
      <c r="AC538" s="347"/>
      <c r="AD538" s="347"/>
      <c r="AE538" s="347"/>
      <c r="AF538" s="347"/>
      <c r="AG538" s="347"/>
      <c r="AH538" s="347"/>
      <c r="AI538" s="347"/>
      <c r="AJ538" s="347"/>
      <c r="AK538" s="347"/>
      <c r="AL538" s="347"/>
      <c r="AM538" s="347"/>
      <c r="AN538" s="347"/>
      <c r="AO538" s="347"/>
      <c r="AP538" s="347"/>
      <c r="AQ538" s="347"/>
      <c r="AR538" s="347"/>
      <c r="AS538" s="347"/>
      <c r="AT538" s="347"/>
      <c r="AU538" s="347"/>
      <c r="AV538" s="347"/>
      <c r="AW538" s="347"/>
      <c r="AX538" s="347"/>
      <c r="AY538" s="390"/>
      <c r="AZ538" s="386"/>
      <c r="BA538" s="202"/>
      <c r="BB538" s="96"/>
      <c r="BC538" s="96"/>
      <c r="BD538" s="96"/>
      <c r="BE538" s="96"/>
      <c r="BF538" s="96"/>
      <c r="BG538" s="96"/>
      <c r="BH538" s="96"/>
      <c r="BI538" s="96"/>
      <c r="BJ538" s="96"/>
      <c r="BK538" s="96"/>
      <c r="BL538" s="96"/>
      <c r="BM538" s="96"/>
      <c r="BN538" s="96"/>
      <c r="BO538" s="96"/>
      <c r="BP538" s="96"/>
      <c r="BQ538" s="96"/>
      <c r="BR538" s="96"/>
      <c r="BS538" s="96"/>
      <c r="BT538" s="96"/>
      <c r="BU538" s="96"/>
      <c r="BV538" s="96"/>
      <c r="BW538" s="96"/>
      <c r="BX538" s="96"/>
      <c r="BY538" s="96"/>
      <c r="BZ538" s="96"/>
      <c r="CA538" s="96"/>
      <c r="CB538" s="96"/>
      <c r="CC538" s="96"/>
    </row>
    <row r="539" spans="1:81" s="314" customFormat="1" ht="15" customHeight="1" x14ac:dyDescent="0.2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574"/>
      <c r="M539" s="97"/>
      <c r="N539" s="97"/>
      <c r="O539" s="97"/>
      <c r="P539" s="97"/>
      <c r="Q539" s="97"/>
      <c r="R539" s="97"/>
      <c r="S539" s="451"/>
      <c r="T539" s="451"/>
      <c r="U539" s="451"/>
      <c r="V539" s="97"/>
      <c r="W539" s="97"/>
      <c r="X539" s="347"/>
      <c r="Y539" s="347"/>
      <c r="Z539" s="347"/>
      <c r="AA539" s="347"/>
      <c r="AB539" s="347"/>
      <c r="AC539" s="347"/>
      <c r="AD539" s="347"/>
      <c r="AE539" s="347"/>
      <c r="AF539" s="347"/>
      <c r="AG539" s="347"/>
      <c r="AH539" s="347"/>
      <c r="AI539" s="347"/>
      <c r="AJ539" s="347"/>
      <c r="AK539" s="347"/>
      <c r="AL539" s="347"/>
      <c r="AM539" s="347"/>
      <c r="AN539" s="347"/>
      <c r="AO539" s="347"/>
      <c r="AP539" s="347"/>
      <c r="AQ539" s="347"/>
      <c r="AR539" s="347"/>
      <c r="AS539" s="347"/>
      <c r="AT539" s="347"/>
      <c r="AU539" s="347"/>
      <c r="AV539" s="347"/>
      <c r="AW539" s="347"/>
      <c r="AX539" s="347"/>
      <c r="AY539" s="390"/>
      <c r="AZ539" s="386"/>
      <c r="BA539" s="202"/>
      <c r="BB539" s="96"/>
      <c r="BC539" s="96"/>
      <c r="BD539" s="96"/>
      <c r="BE539" s="96"/>
      <c r="BF539" s="96"/>
      <c r="BG539" s="96"/>
      <c r="BH539" s="96"/>
      <c r="BI539" s="96"/>
      <c r="BJ539" s="96"/>
      <c r="BK539" s="96"/>
      <c r="BL539" s="96"/>
      <c r="BM539" s="96"/>
      <c r="BN539" s="96"/>
      <c r="BO539" s="96"/>
      <c r="BP539" s="96"/>
      <c r="BQ539" s="96"/>
      <c r="BR539" s="96"/>
      <c r="BS539" s="96"/>
      <c r="BT539" s="96"/>
      <c r="BU539" s="96"/>
      <c r="BV539" s="96"/>
      <c r="BW539" s="96"/>
      <c r="BX539" s="96"/>
      <c r="BY539" s="96"/>
      <c r="BZ539" s="96"/>
      <c r="CA539" s="96"/>
      <c r="CB539" s="96"/>
      <c r="CC539" s="96"/>
    </row>
    <row r="540" spans="1:81" s="314" customFormat="1" ht="15" customHeight="1" x14ac:dyDescent="0.2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574"/>
      <c r="M540" s="97"/>
      <c r="N540" s="97"/>
      <c r="O540" s="97"/>
      <c r="P540" s="97"/>
      <c r="Q540" s="97"/>
      <c r="R540" s="97"/>
      <c r="S540" s="451"/>
      <c r="T540" s="451"/>
      <c r="U540" s="451"/>
      <c r="V540" s="97"/>
      <c r="W540" s="97"/>
      <c r="X540" s="347"/>
      <c r="Y540" s="347"/>
      <c r="Z540" s="347"/>
      <c r="AA540" s="347"/>
      <c r="AB540" s="347"/>
      <c r="AC540" s="347"/>
      <c r="AD540" s="347"/>
      <c r="AE540" s="347"/>
      <c r="AF540" s="347"/>
      <c r="AG540" s="347"/>
      <c r="AH540" s="347"/>
      <c r="AI540" s="347"/>
      <c r="AJ540" s="347"/>
      <c r="AK540" s="347"/>
      <c r="AL540" s="347"/>
      <c r="AM540" s="347"/>
      <c r="AN540" s="347"/>
      <c r="AO540" s="347"/>
      <c r="AP540" s="347"/>
      <c r="AQ540" s="347"/>
      <c r="AR540" s="347"/>
      <c r="AS540" s="347"/>
      <c r="AT540" s="347"/>
      <c r="AU540" s="347"/>
      <c r="AV540" s="347"/>
      <c r="AW540" s="347"/>
      <c r="AX540" s="347"/>
      <c r="AY540" s="390"/>
      <c r="AZ540" s="386"/>
      <c r="BA540" s="202"/>
      <c r="BB540" s="96"/>
      <c r="BC540" s="96"/>
      <c r="BD540" s="96"/>
      <c r="BE540" s="96"/>
      <c r="BF540" s="96"/>
      <c r="BG540" s="96"/>
      <c r="BH540" s="96"/>
      <c r="BI540" s="96"/>
      <c r="BJ540" s="96"/>
      <c r="BK540" s="96"/>
      <c r="BL540" s="96"/>
      <c r="BM540" s="96"/>
      <c r="BN540" s="96"/>
      <c r="BO540" s="96"/>
      <c r="BP540" s="96"/>
      <c r="BQ540" s="96"/>
      <c r="BR540" s="96"/>
      <c r="BS540" s="96"/>
      <c r="BT540" s="96"/>
      <c r="BU540" s="96"/>
      <c r="BV540" s="96"/>
      <c r="BW540" s="96"/>
      <c r="BX540" s="96"/>
      <c r="BY540" s="96"/>
      <c r="BZ540" s="96"/>
      <c r="CA540" s="96"/>
      <c r="CB540" s="96"/>
      <c r="CC540" s="96"/>
    </row>
    <row r="541" spans="1:81" s="314" customFormat="1" ht="15" customHeight="1" x14ac:dyDescent="0.2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574"/>
      <c r="M541" s="97"/>
      <c r="N541" s="97"/>
      <c r="O541" s="97"/>
      <c r="P541" s="97"/>
      <c r="Q541" s="97"/>
      <c r="R541" s="97"/>
      <c r="S541" s="451"/>
      <c r="T541" s="451"/>
      <c r="U541" s="451"/>
      <c r="V541" s="97"/>
      <c r="W541" s="97"/>
      <c r="X541" s="347"/>
      <c r="Y541" s="347"/>
      <c r="Z541" s="347"/>
      <c r="AA541" s="347"/>
      <c r="AB541" s="347"/>
      <c r="AC541" s="347"/>
      <c r="AD541" s="347"/>
      <c r="AE541" s="347"/>
      <c r="AF541" s="347"/>
      <c r="AG541" s="347"/>
      <c r="AH541" s="347"/>
      <c r="AI541" s="347"/>
      <c r="AJ541" s="347"/>
      <c r="AK541" s="347"/>
      <c r="AL541" s="347"/>
      <c r="AM541" s="347"/>
      <c r="AN541" s="347"/>
      <c r="AO541" s="347"/>
      <c r="AP541" s="347"/>
      <c r="AQ541" s="347"/>
      <c r="AR541" s="347"/>
      <c r="AS541" s="347"/>
      <c r="AT541" s="347"/>
      <c r="AU541" s="347"/>
      <c r="AV541" s="347"/>
      <c r="AW541" s="347"/>
      <c r="AX541" s="347"/>
      <c r="AY541" s="390"/>
      <c r="AZ541" s="386"/>
      <c r="BA541" s="202"/>
      <c r="BB541" s="96"/>
      <c r="BC541" s="96"/>
      <c r="BD541" s="96"/>
      <c r="BE541" s="96"/>
      <c r="BF541" s="96"/>
      <c r="BG541" s="96"/>
      <c r="BH541" s="96"/>
      <c r="BI541" s="96"/>
      <c r="BJ541" s="96"/>
      <c r="BK541" s="96"/>
      <c r="BL541" s="96"/>
      <c r="BM541" s="96"/>
      <c r="BN541" s="96"/>
      <c r="BO541" s="96"/>
      <c r="BP541" s="96"/>
      <c r="BQ541" s="96"/>
      <c r="BR541" s="96"/>
      <c r="BS541" s="96"/>
      <c r="BT541" s="96"/>
      <c r="BU541" s="96"/>
      <c r="BV541" s="96"/>
      <c r="BW541" s="96"/>
      <c r="BX541" s="96"/>
      <c r="BY541" s="96"/>
      <c r="BZ541" s="96"/>
      <c r="CA541" s="96"/>
      <c r="CB541" s="96"/>
      <c r="CC541" s="96"/>
    </row>
    <row r="542" spans="1:81" s="314" customFormat="1" ht="15" customHeight="1" x14ac:dyDescent="0.2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574"/>
      <c r="M542" s="97"/>
      <c r="N542" s="97"/>
      <c r="O542" s="97"/>
      <c r="P542" s="97"/>
      <c r="Q542" s="97"/>
      <c r="R542" s="97"/>
      <c r="S542" s="451"/>
      <c r="T542" s="451"/>
      <c r="U542" s="451"/>
      <c r="V542" s="97"/>
      <c r="W542" s="97"/>
      <c r="X542" s="347"/>
      <c r="Y542" s="347"/>
      <c r="Z542" s="347"/>
      <c r="AA542" s="347"/>
      <c r="AB542" s="347"/>
      <c r="AC542" s="347"/>
      <c r="AD542" s="347"/>
      <c r="AE542" s="347"/>
      <c r="AF542" s="347"/>
      <c r="AG542" s="347"/>
      <c r="AH542" s="347"/>
      <c r="AI542" s="347"/>
      <c r="AJ542" s="347"/>
      <c r="AK542" s="347"/>
      <c r="AL542" s="347"/>
      <c r="AM542" s="347"/>
      <c r="AN542" s="347"/>
      <c r="AO542" s="347"/>
      <c r="AP542" s="347"/>
      <c r="AQ542" s="347"/>
      <c r="AR542" s="347"/>
      <c r="AS542" s="347"/>
      <c r="AT542" s="347"/>
      <c r="AU542" s="347"/>
      <c r="AV542" s="347"/>
      <c r="AW542" s="347"/>
      <c r="AX542" s="347"/>
      <c r="AY542" s="390"/>
      <c r="AZ542" s="386"/>
      <c r="BA542" s="202"/>
      <c r="BB542" s="96"/>
      <c r="BC542" s="96"/>
      <c r="BD542" s="96"/>
      <c r="BE542" s="96"/>
      <c r="BF542" s="96"/>
      <c r="BG542" s="96"/>
      <c r="BH542" s="96"/>
      <c r="BI542" s="96"/>
      <c r="BJ542" s="96"/>
      <c r="BK542" s="96"/>
      <c r="BL542" s="96"/>
      <c r="BM542" s="96"/>
      <c r="BN542" s="96"/>
      <c r="BO542" s="96"/>
      <c r="BP542" s="96"/>
      <c r="BQ542" s="96"/>
      <c r="BR542" s="96"/>
      <c r="BS542" s="96"/>
      <c r="BT542" s="96"/>
      <c r="BU542" s="96"/>
      <c r="BV542" s="96"/>
      <c r="BW542" s="96"/>
      <c r="BX542" s="96"/>
      <c r="BY542" s="96"/>
      <c r="BZ542" s="96"/>
      <c r="CA542" s="96"/>
      <c r="CB542" s="96"/>
      <c r="CC542" s="96"/>
    </row>
    <row r="543" spans="1:81" s="314" customFormat="1" ht="15" customHeight="1" x14ac:dyDescent="0.2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574"/>
      <c r="M543" s="97"/>
      <c r="N543" s="97"/>
      <c r="O543" s="97"/>
      <c r="P543" s="97"/>
      <c r="Q543" s="97"/>
      <c r="R543" s="97"/>
      <c r="S543" s="451"/>
      <c r="T543" s="451"/>
      <c r="U543" s="451"/>
      <c r="V543" s="97"/>
      <c r="W543" s="97"/>
      <c r="X543" s="347"/>
      <c r="Y543" s="347"/>
      <c r="Z543" s="347"/>
      <c r="AA543" s="347"/>
      <c r="AB543" s="347"/>
      <c r="AC543" s="347"/>
      <c r="AD543" s="347"/>
      <c r="AE543" s="347"/>
      <c r="AF543" s="347"/>
      <c r="AG543" s="347"/>
      <c r="AH543" s="347"/>
      <c r="AI543" s="347"/>
      <c r="AJ543" s="347"/>
      <c r="AK543" s="347"/>
      <c r="AL543" s="347"/>
      <c r="AM543" s="347"/>
      <c r="AN543" s="347"/>
      <c r="AO543" s="347"/>
      <c r="AP543" s="347"/>
      <c r="AQ543" s="347"/>
      <c r="AR543" s="347"/>
      <c r="AS543" s="347"/>
      <c r="AT543" s="347"/>
      <c r="AU543" s="347"/>
      <c r="AV543" s="347"/>
      <c r="AW543" s="347"/>
      <c r="AX543" s="347"/>
      <c r="AY543" s="390"/>
      <c r="AZ543" s="386"/>
      <c r="BA543" s="202"/>
      <c r="BB543" s="96"/>
      <c r="BC543" s="96"/>
      <c r="BD543" s="96"/>
      <c r="BE543" s="96"/>
      <c r="BF543" s="96"/>
      <c r="BG543" s="96"/>
      <c r="BH543" s="96"/>
      <c r="BI543" s="96"/>
      <c r="BJ543" s="96"/>
      <c r="BK543" s="96"/>
      <c r="BL543" s="96"/>
      <c r="BM543" s="96"/>
      <c r="BN543" s="96"/>
      <c r="BO543" s="96"/>
      <c r="BP543" s="96"/>
      <c r="BQ543" s="96"/>
      <c r="BR543" s="96"/>
      <c r="BS543" s="96"/>
      <c r="BT543" s="96"/>
      <c r="BU543" s="96"/>
      <c r="BV543" s="96"/>
      <c r="BW543" s="96"/>
      <c r="BX543" s="96"/>
      <c r="BY543" s="96"/>
      <c r="BZ543" s="96"/>
      <c r="CA543" s="96"/>
      <c r="CB543" s="96"/>
      <c r="CC543" s="96"/>
    </row>
    <row r="544" spans="1:81" s="314" customFormat="1" ht="15" customHeight="1" x14ac:dyDescent="0.2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574"/>
      <c r="M544" s="97"/>
      <c r="N544" s="97"/>
      <c r="O544" s="97"/>
      <c r="P544" s="97"/>
      <c r="Q544" s="97"/>
      <c r="R544" s="97"/>
      <c r="S544" s="451"/>
      <c r="T544" s="451"/>
      <c r="U544" s="451"/>
      <c r="V544" s="97"/>
      <c r="W544" s="97"/>
      <c r="X544" s="347"/>
      <c r="Y544" s="347"/>
      <c r="Z544" s="347"/>
      <c r="AA544" s="347"/>
      <c r="AB544" s="347"/>
      <c r="AC544" s="347"/>
      <c r="AD544" s="347"/>
      <c r="AE544" s="347"/>
      <c r="AF544" s="347"/>
      <c r="AG544" s="347"/>
      <c r="AH544" s="347"/>
      <c r="AI544" s="347"/>
      <c r="AJ544" s="347"/>
      <c r="AK544" s="347"/>
      <c r="AL544" s="347"/>
      <c r="AM544" s="347"/>
      <c r="AN544" s="347"/>
      <c r="AO544" s="347"/>
      <c r="AP544" s="347"/>
      <c r="AQ544" s="347"/>
      <c r="AR544" s="347"/>
      <c r="AS544" s="347"/>
      <c r="AT544" s="347"/>
      <c r="AU544" s="347"/>
      <c r="AV544" s="347"/>
      <c r="AW544" s="347"/>
      <c r="AX544" s="347"/>
      <c r="AY544" s="390"/>
      <c r="AZ544" s="386"/>
      <c r="BA544" s="202"/>
      <c r="BB544" s="96"/>
      <c r="BC544" s="96"/>
      <c r="BD544" s="96"/>
      <c r="BE544" s="96"/>
      <c r="BF544" s="96"/>
      <c r="BG544" s="96"/>
      <c r="BH544" s="96"/>
      <c r="BI544" s="96"/>
      <c r="BJ544" s="96"/>
      <c r="BK544" s="96"/>
      <c r="BL544" s="96"/>
      <c r="BM544" s="96"/>
      <c r="BN544" s="96"/>
      <c r="BO544" s="96"/>
      <c r="BP544" s="96"/>
      <c r="BQ544" s="96"/>
      <c r="BR544" s="96"/>
      <c r="BS544" s="96"/>
      <c r="BT544" s="96"/>
      <c r="BU544" s="96"/>
      <c r="BV544" s="96"/>
      <c r="BW544" s="96"/>
      <c r="BX544" s="96"/>
      <c r="BY544" s="96"/>
      <c r="BZ544" s="96"/>
      <c r="CA544" s="96"/>
      <c r="CB544" s="96"/>
      <c r="CC544" s="96"/>
    </row>
    <row r="545" spans="1:81" s="314" customFormat="1" ht="15" customHeight="1" x14ac:dyDescent="0.2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574"/>
      <c r="M545" s="97"/>
      <c r="N545" s="97"/>
      <c r="O545" s="97"/>
      <c r="P545" s="97"/>
      <c r="Q545" s="97"/>
      <c r="R545" s="97"/>
      <c r="S545" s="451"/>
      <c r="T545" s="451"/>
      <c r="U545" s="451"/>
      <c r="V545" s="97"/>
      <c r="W545" s="97"/>
      <c r="X545" s="347"/>
      <c r="Y545" s="347"/>
      <c r="Z545" s="347"/>
      <c r="AA545" s="347"/>
      <c r="AB545" s="347"/>
      <c r="AC545" s="347"/>
      <c r="AD545" s="347"/>
      <c r="AE545" s="347"/>
      <c r="AF545" s="347"/>
      <c r="AG545" s="347"/>
      <c r="AH545" s="347"/>
      <c r="AI545" s="347"/>
      <c r="AJ545" s="347"/>
      <c r="AK545" s="347"/>
      <c r="AL545" s="347"/>
      <c r="AM545" s="347"/>
      <c r="AN545" s="347"/>
      <c r="AO545" s="347"/>
      <c r="AP545" s="347"/>
      <c r="AQ545" s="347"/>
      <c r="AR545" s="347"/>
      <c r="AS545" s="347"/>
      <c r="AT545" s="347"/>
      <c r="AU545" s="347"/>
      <c r="AV545" s="347"/>
      <c r="AW545" s="347"/>
      <c r="AX545" s="347"/>
      <c r="AY545" s="390"/>
      <c r="AZ545" s="386"/>
      <c r="BA545" s="202"/>
      <c r="BB545" s="96"/>
      <c r="BC545" s="96"/>
      <c r="BD545" s="96"/>
      <c r="BE545" s="96"/>
      <c r="BF545" s="96"/>
      <c r="BG545" s="96"/>
      <c r="BH545" s="96"/>
      <c r="BI545" s="96"/>
      <c r="BJ545" s="96"/>
      <c r="BK545" s="96"/>
      <c r="BL545" s="96"/>
      <c r="BM545" s="96"/>
      <c r="BN545" s="96"/>
      <c r="BO545" s="96"/>
      <c r="BP545" s="96"/>
      <c r="BQ545" s="96"/>
      <c r="BR545" s="96"/>
      <c r="BS545" s="96"/>
      <c r="BT545" s="96"/>
      <c r="BU545" s="96"/>
      <c r="BV545" s="96"/>
      <c r="BW545" s="96"/>
      <c r="BX545" s="96"/>
      <c r="BY545" s="96"/>
      <c r="BZ545" s="96"/>
      <c r="CA545" s="96"/>
      <c r="CB545" s="96"/>
      <c r="CC545" s="96"/>
    </row>
    <row r="546" spans="1:81" s="314" customFormat="1" ht="15" customHeight="1" x14ac:dyDescent="0.2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574"/>
      <c r="M546" s="97"/>
      <c r="N546" s="97"/>
      <c r="O546" s="97"/>
      <c r="P546" s="97"/>
      <c r="Q546" s="97"/>
      <c r="R546" s="97"/>
      <c r="S546" s="451"/>
      <c r="T546" s="451"/>
      <c r="U546" s="451"/>
      <c r="V546" s="97"/>
      <c r="W546" s="97"/>
      <c r="X546" s="347"/>
      <c r="Y546" s="347"/>
      <c r="Z546" s="347"/>
      <c r="AA546" s="347"/>
      <c r="AB546" s="347"/>
      <c r="AC546" s="347"/>
      <c r="AD546" s="347"/>
      <c r="AE546" s="347"/>
      <c r="AF546" s="347"/>
      <c r="AG546" s="347"/>
      <c r="AH546" s="347"/>
      <c r="AI546" s="347"/>
      <c r="AJ546" s="347"/>
      <c r="AK546" s="347"/>
      <c r="AL546" s="347"/>
      <c r="AM546" s="347"/>
      <c r="AN546" s="347"/>
      <c r="AO546" s="347"/>
      <c r="AP546" s="347"/>
      <c r="AQ546" s="347"/>
      <c r="AR546" s="347"/>
      <c r="AS546" s="347"/>
      <c r="AT546" s="347"/>
      <c r="AU546" s="347"/>
      <c r="AV546" s="347"/>
      <c r="AW546" s="347"/>
      <c r="AX546" s="347"/>
      <c r="AY546" s="390"/>
      <c r="AZ546" s="386"/>
      <c r="BA546" s="202"/>
      <c r="BB546" s="96"/>
      <c r="BC546" s="96"/>
      <c r="BD546" s="96"/>
      <c r="BE546" s="96"/>
      <c r="BF546" s="96"/>
      <c r="BG546" s="96"/>
      <c r="BH546" s="96"/>
      <c r="BI546" s="96"/>
      <c r="BJ546" s="96"/>
      <c r="BK546" s="96"/>
      <c r="BL546" s="96"/>
      <c r="BM546" s="96"/>
      <c r="BN546" s="96"/>
      <c r="BO546" s="96"/>
      <c r="BP546" s="96"/>
      <c r="BQ546" s="96"/>
      <c r="BR546" s="96"/>
      <c r="BS546" s="96"/>
      <c r="BT546" s="96"/>
      <c r="BU546" s="96"/>
      <c r="BV546" s="96"/>
      <c r="BW546" s="96"/>
      <c r="BX546" s="96"/>
      <c r="BY546" s="96"/>
      <c r="BZ546" s="96"/>
      <c r="CA546" s="96"/>
      <c r="CB546" s="96"/>
      <c r="CC546" s="96"/>
    </row>
    <row r="547" spans="1:81" s="314" customFormat="1" ht="15" customHeight="1" x14ac:dyDescent="0.2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574"/>
      <c r="M547" s="97"/>
      <c r="N547" s="97"/>
      <c r="O547" s="97"/>
      <c r="P547" s="97"/>
      <c r="Q547" s="97"/>
      <c r="R547" s="97"/>
      <c r="S547" s="451"/>
      <c r="T547" s="451"/>
      <c r="U547" s="451"/>
      <c r="V547" s="97"/>
      <c r="W547" s="97"/>
      <c r="X547" s="347"/>
      <c r="Y547" s="347"/>
      <c r="Z547" s="347"/>
      <c r="AA547" s="347"/>
      <c r="AB547" s="347"/>
      <c r="AC547" s="347"/>
      <c r="AD547" s="347"/>
      <c r="AE547" s="347"/>
      <c r="AF547" s="347"/>
      <c r="AG547" s="347"/>
      <c r="AH547" s="347"/>
      <c r="AI547" s="347"/>
      <c r="AJ547" s="347"/>
      <c r="AK547" s="347"/>
      <c r="AL547" s="347"/>
      <c r="AM547" s="347"/>
      <c r="AN547" s="347"/>
      <c r="AO547" s="347"/>
      <c r="AP547" s="347"/>
      <c r="AQ547" s="347"/>
      <c r="AR547" s="347"/>
      <c r="AS547" s="347"/>
      <c r="AT547" s="347"/>
      <c r="AU547" s="347"/>
      <c r="AV547" s="347"/>
      <c r="AW547" s="347"/>
      <c r="AX547" s="347"/>
      <c r="AY547" s="390"/>
      <c r="AZ547" s="386"/>
      <c r="BA547" s="202"/>
      <c r="BB547" s="96"/>
      <c r="BC547" s="96"/>
      <c r="BD547" s="96"/>
      <c r="BE547" s="96"/>
      <c r="BF547" s="96"/>
      <c r="BG547" s="96"/>
      <c r="BH547" s="96"/>
      <c r="BI547" s="96"/>
      <c r="BJ547" s="96"/>
      <c r="BK547" s="96"/>
      <c r="BL547" s="96"/>
      <c r="BM547" s="96"/>
      <c r="BN547" s="96"/>
      <c r="BO547" s="96"/>
      <c r="BP547" s="96"/>
      <c r="BQ547" s="96"/>
      <c r="BR547" s="96"/>
      <c r="BS547" s="96"/>
      <c r="BT547" s="96"/>
      <c r="BU547" s="96"/>
      <c r="BV547" s="96"/>
      <c r="BW547" s="96"/>
      <c r="BX547" s="96"/>
      <c r="BY547" s="96"/>
      <c r="BZ547" s="96"/>
      <c r="CA547" s="96"/>
      <c r="CB547" s="96"/>
      <c r="CC547" s="96"/>
    </row>
    <row r="548" spans="1:81" s="314" customFormat="1" ht="15" customHeight="1" x14ac:dyDescent="0.2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574"/>
      <c r="M548" s="97"/>
      <c r="N548" s="97"/>
      <c r="O548" s="97"/>
      <c r="P548" s="97"/>
      <c r="Q548" s="97"/>
      <c r="R548" s="97"/>
      <c r="S548" s="451"/>
      <c r="T548" s="451"/>
      <c r="U548" s="451"/>
      <c r="V548" s="97"/>
      <c r="W548" s="97"/>
      <c r="X548" s="347"/>
      <c r="Y548" s="347"/>
      <c r="Z548" s="347"/>
      <c r="AA548" s="347"/>
      <c r="AB548" s="347"/>
      <c r="AC548" s="347"/>
      <c r="AD548" s="347"/>
      <c r="AE548" s="347"/>
      <c r="AF548" s="347"/>
      <c r="AG548" s="347"/>
      <c r="AH548" s="347"/>
      <c r="AI548" s="347"/>
      <c r="AJ548" s="347"/>
      <c r="AK548" s="347"/>
      <c r="AL548" s="347"/>
      <c r="AM548" s="347"/>
      <c r="AN548" s="347"/>
      <c r="AO548" s="347"/>
      <c r="AP548" s="347"/>
      <c r="AQ548" s="347"/>
      <c r="AR548" s="347"/>
      <c r="AS548" s="347"/>
      <c r="AT548" s="347"/>
      <c r="AU548" s="347"/>
      <c r="AV548" s="347"/>
      <c r="AW548" s="347"/>
      <c r="AX548" s="347"/>
      <c r="AY548" s="390"/>
      <c r="AZ548" s="386"/>
      <c r="BA548" s="202"/>
      <c r="BB548" s="96"/>
      <c r="BC548" s="96"/>
      <c r="BD548" s="96"/>
      <c r="BE548" s="96"/>
      <c r="BF548" s="96"/>
      <c r="BG548" s="96"/>
      <c r="BH548" s="96"/>
      <c r="BI548" s="96"/>
      <c r="BJ548" s="96"/>
      <c r="BK548" s="96"/>
      <c r="BL548" s="96"/>
      <c r="BM548" s="96"/>
      <c r="BN548" s="96"/>
      <c r="BO548" s="96"/>
      <c r="BP548" s="96"/>
      <c r="BQ548" s="96"/>
      <c r="BR548" s="96"/>
      <c r="BS548" s="96"/>
      <c r="BT548" s="96"/>
      <c r="BU548" s="96"/>
      <c r="BV548" s="96"/>
      <c r="BW548" s="96"/>
      <c r="BX548" s="96"/>
      <c r="BY548" s="96"/>
      <c r="BZ548" s="96"/>
      <c r="CA548" s="96"/>
      <c r="CB548" s="96"/>
      <c r="CC548" s="96"/>
    </row>
    <row r="549" spans="1:81" s="314" customFormat="1" ht="15" customHeight="1" x14ac:dyDescent="0.2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574"/>
      <c r="M549" s="97"/>
      <c r="N549" s="97"/>
      <c r="O549" s="97"/>
      <c r="P549" s="97"/>
      <c r="Q549" s="97"/>
      <c r="R549" s="97"/>
      <c r="S549" s="451"/>
      <c r="T549" s="451"/>
      <c r="U549" s="451"/>
      <c r="V549" s="97"/>
      <c r="W549" s="97"/>
      <c r="X549" s="347"/>
      <c r="Y549" s="347"/>
      <c r="Z549" s="347"/>
      <c r="AA549" s="347"/>
      <c r="AB549" s="347"/>
      <c r="AC549" s="347"/>
      <c r="AD549" s="347"/>
      <c r="AE549" s="347"/>
      <c r="AF549" s="347"/>
      <c r="AG549" s="347"/>
      <c r="AH549" s="347"/>
      <c r="AI549" s="347"/>
      <c r="AJ549" s="347"/>
      <c r="AK549" s="347"/>
      <c r="AL549" s="347"/>
      <c r="AM549" s="347"/>
      <c r="AN549" s="347"/>
      <c r="AO549" s="347"/>
      <c r="AP549" s="347"/>
      <c r="AQ549" s="347"/>
      <c r="AR549" s="347"/>
      <c r="AS549" s="347"/>
      <c r="AT549" s="347"/>
      <c r="AU549" s="347"/>
      <c r="AV549" s="347"/>
      <c r="AW549" s="347"/>
      <c r="AX549" s="347"/>
      <c r="AY549" s="390"/>
      <c r="AZ549" s="386"/>
      <c r="BA549" s="202"/>
      <c r="BB549" s="96"/>
      <c r="BC549" s="96"/>
      <c r="BD549" s="96"/>
      <c r="BE549" s="96"/>
      <c r="BF549" s="96"/>
      <c r="BG549" s="96"/>
      <c r="BH549" s="96"/>
      <c r="BI549" s="96"/>
      <c r="BJ549" s="96"/>
      <c r="BK549" s="96"/>
      <c r="BL549" s="96"/>
      <c r="BM549" s="96"/>
      <c r="BN549" s="96"/>
      <c r="BO549" s="96"/>
      <c r="BP549" s="96"/>
      <c r="BQ549" s="96"/>
      <c r="BR549" s="96"/>
      <c r="BS549" s="96"/>
      <c r="BT549" s="96"/>
      <c r="BU549" s="96"/>
      <c r="BV549" s="96"/>
      <c r="BW549" s="96"/>
      <c r="BX549" s="96"/>
      <c r="BY549" s="96"/>
      <c r="BZ549" s="96"/>
      <c r="CA549" s="96"/>
      <c r="CB549" s="96"/>
      <c r="CC549" s="96"/>
    </row>
    <row r="550" spans="1:81" s="314" customFormat="1" ht="15" customHeight="1" x14ac:dyDescent="0.2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574"/>
      <c r="M550" s="97"/>
      <c r="N550" s="97"/>
      <c r="O550" s="97"/>
      <c r="P550" s="97"/>
      <c r="Q550" s="97"/>
      <c r="R550" s="97"/>
      <c r="S550" s="451"/>
      <c r="T550" s="451"/>
      <c r="U550" s="451"/>
      <c r="V550" s="97"/>
      <c r="W550" s="97"/>
      <c r="X550" s="347"/>
      <c r="Y550" s="347"/>
      <c r="Z550" s="347"/>
      <c r="AA550" s="347"/>
      <c r="AB550" s="347"/>
      <c r="AC550" s="347"/>
      <c r="AD550" s="347"/>
      <c r="AE550" s="347"/>
      <c r="AF550" s="347"/>
      <c r="AG550" s="347"/>
      <c r="AH550" s="347"/>
      <c r="AI550" s="347"/>
      <c r="AJ550" s="347"/>
      <c r="AK550" s="347"/>
      <c r="AL550" s="347"/>
      <c r="AM550" s="347"/>
      <c r="AN550" s="347"/>
      <c r="AO550" s="347"/>
      <c r="AP550" s="347"/>
      <c r="AQ550" s="347"/>
      <c r="AR550" s="347"/>
      <c r="AS550" s="347"/>
      <c r="AT550" s="347"/>
      <c r="AU550" s="347"/>
      <c r="AV550" s="347"/>
      <c r="AW550" s="347"/>
      <c r="AX550" s="347"/>
      <c r="AY550" s="390"/>
      <c r="AZ550" s="386"/>
      <c r="BA550" s="202"/>
      <c r="BB550" s="96"/>
      <c r="BC550" s="96"/>
      <c r="BD550" s="96"/>
      <c r="BE550" s="96"/>
      <c r="BF550" s="96"/>
      <c r="BG550" s="96"/>
      <c r="BH550" s="96"/>
      <c r="BI550" s="96"/>
      <c r="BJ550" s="96"/>
      <c r="BK550" s="96"/>
      <c r="BL550" s="96"/>
      <c r="BM550" s="96"/>
      <c r="BN550" s="96"/>
      <c r="BO550" s="96"/>
      <c r="BP550" s="96"/>
      <c r="BQ550" s="96"/>
      <c r="BR550" s="96"/>
      <c r="BS550" s="96"/>
      <c r="BT550" s="96"/>
      <c r="BU550" s="96"/>
      <c r="BV550" s="96"/>
      <c r="BW550" s="96"/>
      <c r="BX550" s="96"/>
      <c r="BY550" s="96"/>
      <c r="BZ550" s="96"/>
      <c r="CA550" s="96"/>
      <c r="CB550" s="96"/>
      <c r="CC550" s="96"/>
    </row>
    <row r="551" spans="1:81" s="314" customFormat="1" ht="15" customHeight="1" x14ac:dyDescent="0.2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574"/>
      <c r="M551" s="97"/>
      <c r="N551" s="97"/>
      <c r="O551" s="97"/>
      <c r="P551" s="97"/>
      <c r="Q551" s="97"/>
      <c r="R551" s="97"/>
      <c r="S551" s="451"/>
      <c r="T551" s="451"/>
      <c r="U551" s="451"/>
      <c r="V551" s="97"/>
      <c r="W551" s="97"/>
      <c r="X551" s="347"/>
      <c r="Y551" s="347"/>
      <c r="Z551" s="347"/>
      <c r="AA551" s="347"/>
      <c r="AB551" s="347"/>
      <c r="AC551" s="347"/>
      <c r="AD551" s="347"/>
      <c r="AE551" s="347"/>
      <c r="AF551" s="347"/>
      <c r="AG551" s="347"/>
      <c r="AH551" s="347"/>
      <c r="AI551" s="347"/>
      <c r="AJ551" s="347"/>
      <c r="AK551" s="347"/>
      <c r="AL551" s="347"/>
      <c r="AM551" s="347"/>
      <c r="AN551" s="347"/>
      <c r="AO551" s="347"/>
      <c r="AP551" s="347"/>
      <c r="AQ551" s="347"/>
      <c r="AR551" s="347"/>
      <c r="AS551" s="347"/>
      <c r="AT551" s="347"/>
      <c r="AU551" s="347"/>
      <c r="AV551" s="347"/>
      <c r="AW551" s="347"/>
      <c r="AX551" s="347"/>
      <c r="AY551" s="390"/>
      <c r="AZ551" s="386"/>
      <c r="BA551" s="202"/>
      <c r="BB551" s="96"/>
      <c r="BC551" s="96"/>
      <c r="BD551" s="96"/>
      <c r="BE551" s="96"/>
      <c r="BF551" s="96"/>
      <c r="BG551" s="96"/>
      <c r="BH551" s="96"/>
      <c r="BI551" s="96"/>
      <c r="BJ551" s="96"/>
      <c r="BK551" s="96"/>
      <c r="BL551" s="96"/>
      <c r="BM551" s="96"/>
      <c r="BN551" s="96"/>
      <c r="BO551" s="96"/>
      <c r="BP551" s="96"/>
      <c r="BQ551" s="96"/>
      <c r="BR551" s="96"/>
      <c r="BS551" s="96"/>
      <c r="BT551" s="96"/>
      <c r="BU551" s="96"/>
      <c r="BV551" s="96"/>
      <c r="BW551" s="96"/>
      <c r="BX551" s="96"/>
      <c r="BY551" s="96"/>
      <c r="BZ551" s="96"/>
      <c r="CA551" s="96"/>
      <c r="CB551" s="96"/>
      <c r="CC551" s="96"/>
    </row>
    <row r="552" spans="1:81" s="314" customFormat="1" ht="15" customHeight="1" x14ac:dyDescent="0.2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574"/>
      <c r="M552" s="97"/>
      <c r="N552" s="97"/>
      <c r="O552" s="97"/>
      <c r="P552" s="97"/>
      <c r="Q552" s="97"/>
      <c r="R552" s="97"/>
      <c r="S552" s="451"/>
      <c r="T552" s="451"/>
      <c r="U552" s="451"/>
      <c r="V552" s="97"/>
      <c r="W552" s="97"/>
      <c r="X552" s="347"/>
      <c r="Y552" s="347"/>
      <c r="Z552" s="347"/>
      <c r="AA552" s="347"/>
      <c r="AB552" s="347"/>
      <c r="AC552" s="347"/>
      <c r="AD552" s="347"/>
      <c r="AE552" s="347"/>
      <c r="AF552" s="347"/>
      <c r="AG552" s="347"/>
      <c r="AH552" s="347"/>
      <c r="AI552" s="347"/>
      <c r="AJ552" s="347"/>
      <c r="AK552" s="347"/>
      <c r="AL552" s="347"/>
      <c r="AM552" s="347"/>
      <c r="AN552" s="347"/>
      <c r="AO552" s="347"/>
      <c r="AP552" s="347"/>
      <c r="AQ552" s="347"/>
      <c r="AR552" s="347"/>
      <c r="AS552" s="347"/>
      <c r="AT552" s="347"/>
      <c r="AU552" s="347"/>
      <c r="AV552" s="347"/>
      <c r="AW552" s="347"/>
      <c r="AX552" s="347"/>
      <c r="AY552" s="390"/>
      <c r="AZ552" s="386"/>
      <c r="BA552" s="202"/>
      <c r="BB552" s="96"/>
      <c r="BC552" s="96"/>
      <c r="BD552" s="96"/>
      <c r="BE552" s="96"/>
      <c r="BF552" s="96"/>
      <c r="BG552" s="96"/>
      <c r="BH552" s="96"/>
      <c r="BI552" s="96"/>
      <c r="BJ552" s="96"/>
      <c r="BK552" s="96"/>
      <c r="BL552" s="96"/>
      <c r="BM552" s="96"/>
      <c r="BN552" s="96"/>
      <c r="BO552" s="96"/>
      <c r="BP552" s="96"/>
      <c r="BQ552" s="96"/>
      <c r="BR552" s="96"/>
      <c r="BS552" s="96"/>
      <c r="BT552" s="96"/>
      <c r="BU552" s="96"/>
      <c r="BV552" s="96"/>
      <c r="BW552" s="96"/>
      <c r="BX552" s="96"/>
      <c r="BY552" s="96"/>
      <c r="BZ552" s="96"/>
      <c r="CA552" s="96"/>
      <c r="CB552" s="96"/>
      <c r="CC552" s="96"/>
    </row>
    <row r="553" spans="1:81" s="314" customFormat="1" ht="15" customHeight="1" x14ac:dyDescent="0.2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574"/>
      <c r="M553" s="97"/>
      <c r="N553" s="97"/>
      <c r="O553" s="97"/>
      <c r="P553" s="97"/>
      <c r="Q553" s="97"/>
      <c r="R553" s="97"/>
      <c r="S553" s="451"/>
      <c r="T553" s="451"/>
      <c r="U553" s="451"/>
      <c r="V553" s="97"/>
      <c r="W553" s="97"/>
      <c r="X553" s="347"/>
      <c r="Y553" s="347"/>
      <c r="Z553" s="347"/>
      <c r="AA553" s="347"/>
      <c r="AB553" s="347"/>
      <c r="AC553" s="347"/>
      <c r="AD553" s="347"/>
      <c r="AE553" s="347"/>
      <c r="AF553" s="347"/>
      <c r="AG553" s="347"/>
      <c r="AH553" s="347"/>
      <c r="AI553" s="347"/>
      <c r="AJ553" s="347"/>
      <c r="AK553" s="347"/>
      <c r="AL553" s="347"/>
      <c r="AM553" s="347"/>
      <c r="AN553" s="347"/>
      <c r="AO553" s="347"/>
      <c r="AP553" s="347"/>
      <c r="AQ553" s="347"/>
      <c r="AR553" s="347"/>
      <c r="AS553" s="347"/>
      <c r="AT553" s="347"/>
      <c r="AU553" s="347"/>
      <c r="AV553" s="347"/>
      <c r="AW553" s="347"/>
      <c r="AX553" s="347"/>
      <c r="AY553" s="390"/>
      <c r="AZ553" s="386"/>
      <c r="BA553" s="202"/>
      <c r="BB553" s="96"/>
      <c r="BC553" s="96"/>
      <c r="BD553" s="96"/>
      <c r="BE553" s="96"/>
      <c r="BF553" s="96"/>
      <c r="BG553" s="96"/>
      <c r="BH553" s="96"/>
      <c r="BI553" s="96"/>
      <c r="BJ553" s="96"/>
      <c r="BK553" s="96"/>
      <c r="BL553" s="96"/>
      <c r="BM553" s="96"/>
      <c r="BN553" s="96"/>
      <c r="BO553" s="96"/>
      <c r="BP553" s="96"/>
      <c r="BQ553" s="96"/>
      <c r="BR553" s="96"/>
      <c r="BS553" s="96"/>
      <c r="BT553" s="96"/>
      <c r="BU553" s="96"/>
      <c r="BV553" s="96"/>
      <c r="BW553" s="96"/>
      <c r="BX553" s="96"/>
      <c r="BY553" s="96"/>
      <c r="BZ553" s="96"/>
      <c r="CA553" s="96"/>
      <c r="CB553" s="96"/>
      <c r="CC553" s="96"/>
    </row>
    <row r="554" spans="1:81" s="314" customFormat="1" ht="15" customHeight="1" x14ac:dyDescent="0.2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574"/>
      <c r="M554" s="97"/>
      <c r="N554" s="97"/>
      <c r="O554" s="97"/>
      <c r="P554" s="97"/>
      <c r="Q554" s="97"/>
      <c r="R554" s="97"/>
      <c r="S554" s="451"/>
      <c r="T554" s="451"/>
      <c r="U554" s="451"/>
      <c r="V554" s="97"/>
      <c r="W554" s="97"/>
      <c r="X554" s="347"/>
      <c r="Y554" s="347"/>
      <c r="Z554" s="347"/>
      <c r="AA554" s="347"/>
      <c r="AB554" s="347"/>
      <c r="AC554" s="347"/>
      <c r="AD554" s="347"/>
      <c r="AE554" s="347"/>
      <c r="AF554" s="347"/>
      <c r="AG554" s="347"/>
      <c r="AH554" s="347"/>
      <c r="AI554" s="347"/>
      <c r="AJ554" s="347"/>
      <c r="AK554" s="347"/>
      <c r="AL554" s="347"/>
      <c r="AM554" s="347"/>
      <c r="AN554" s="347"/>
      <c r="AO554" s="347"/>
      <c r="AP554" s="347"/>
      <c r="AQ554" s="347"/>
      <c r="AR554" s="347"/>
      <c r="AS554" s="347"/>
      <c r="AT554" s="347"/>
      <c r="AU554" s="347"/>
      <c r="AV554" s="347"/>
      <c r="AW554" s="347"/>
      <c r="AX554" s="347"/>
      <c r="AY554" s="390"/>
      <c r="AZ554" s="386"/>
      <c r="BA554" s="202"/>
      <c r="BB554" s="96"/>
      <c r="BC554" s="96"/>
      <c r="BD554" s="96"/>
      <c r="BE554" s="96"/>
      <c r="BF554" s="96"/>
      <c r="BG554" s="96"/>
      <c r="BH554" s="96"/>
      <c r="BI554" s="96"/>
      <c r="BJ554" s="96"/>
      <c r="BK554" s="96"/>
      <c r="BL554" s="96"/>
      <c r="BM554" s="96"/>
      <c r="BN554" s="96"/>
      <c r="BO554" s="96"/>
      <c r="BP554" s="96"/>
      <c r="BQ554" s="96"/>
      <c r="BR554" s="96"/>
      <c r="BS554" s="96"/>
      <c r="BT554" s="96"/>
      <c r="BU554" s="96"/>
      <c r="BV554" s="96"/>
      <c r="BW554" s="96"/>
      <c r="BX554" s="96"/>
      <c r="BY554" s="96"/>
      <c r="BZ554" s="96"/>
      <c r="CA554" s="96"/>
      <c r="CB554" s="96"/>
      <c r="CC554" s="96"/>
    </row>
    <row r="555" spans="1:81" s="314" customFormat="1" ht="15" customHeight="1" x14ac:dyDescent="0.2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574"/>
      <c r="M555" s="97"/>
      <c r="N555" s="97"/>
      <c r="O555" s="97"/>
      <c r="P555" s="97"/>
      <c r="Q555" s="97"/>
      <c r="R555" s="97"/>
      <c r="S555" s="451"/>
      <c r="T555" s="451"/>
      <c r="U555" s="451"/>
      <c r="V555" s="97"/>
      <c r="W555" s="97"/>
      <c r="X555" s="347"/>
      <c r="Y555" s="347"/>
      <c r="Z555" s="347"/>
      <c r="AA555" s="347"/>
      <c r="AB555" s="347"/>
      <c r="AC555" s="347"/>
      <c r="AD555" s="347"/>
      <c r="AE555" s="347"/>
      <c r="AF555" s="347"/>
      <c r="AG555" s="347"/>
      <c r="AH555" s="347"/>
      <c r="AI555" s="347"/>
      <c r="AJ555" s="347"/>
      <c r="AK555" s="347"/>
      <c r="AL555" s="347"/>
      <c r="AM555" s="347"/>
      <c r="AN555" s="347"/>
      <c r="AO555" s="347"/>
      <c r="AP555" s="347"/>
      <c r="AQ555" s="347"/>
      <c r="AR555" s="347"/>
      <c r="AS555" s="347"/>
      <c r="AT555" s="347"/>
      <c r="AU555" s="347"/>
      <c r="AV555" s="347"/>
      <c r="AW555" s="347"/>
      <c r="AX555" s="347"/>
      <c r="AY555" s="390"/>
      <c r="AZ555" s="386"/>
      <c r="BA555" s="202"/>
      <c r="BB555" s="96"/>
      <c r="BC555" s="96"/>
      <c r="BD555" s="96"/>
      <c r="BE555" s="96"/>
      <c r="BF555" s="96"/>
      <c r="BG555" s="96"/>
      <c r="BH555" s="96"/>
      <c r="BI555" s="96"/>
      <c r="BJ555" s="96"/>
      <c r="BK555" s="96"/>
      <c r="BL555" s="96"/>
      <c r="BM555" s="96"/>
      <c r="BN555" s="96"/>
      <c r="BO555" s="96"/>
      <c r="BP555" s="96"/>
      <c r="BQ555" s="96"/>
      <c r="BR555" s="96"/>
      <c r="BS555" s="96"/>
      <c r="BT555" s="96"/>
      <c r="BU555" s="96"/>
      <c r="BV555" s="96"/>
      <c r="BW555" s="96"/>
      <c r="BX555" s="96"/>
      <c r="BY555" s="96"/>
      <c r="BZ555" s="96"/>
      <c r="CA555" s="96"/>
      <c r="CB555" s="96"/>
      <c r="CC555" s="96"/>
    </row>
    <row r="556" spans="1:81" s="314" customFormat="1" ht="15" customHeight="1" x14ac:dyDescent="0.2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574"/>
      <c r="M556" s="97"/>
      <c r="N556" s="97"/>
      <c r="O556" s="97"/>
      <c r="P556" s="97"/>
      <c r="Q556" s="97"/>
      <c r="R556" s="97"/>
      <c r="S556" s="451"/>
      <c r="T556" s="451"/>
      <c r="U556" s="451"/>
      <c r="V556" s="97"/>
      <c r="W556" s="97"/>
      <c r="X556" s="347"/>
      <c r="Y556" s="347"/>
      <c r="Z556" s="347"/>
      <c r="AA556" s="347"/>
      <c r="AB556" s="347"/>
      <c r="AC556" s="347"/>
      <c r="AD556" s="347"/>
      <c r="AE556" s="347"/>
      <c r="AF556" s="347"/>
      <c r="AG556" s="347"/>
      <c r="AH556" s="347"/>
      <c r="AI556" s="347"/>
      <c r="AJ556" s="347"/>
      <c r="AK556" s="347"/>
      <c r="AL556" s="347"/>
      <c r="AM556" s="347"/>
      <c r="AN556" s="347"/>
      <c r="AO556" s="347"/>
      <c r="AP556" s="347"/>
      <c r="AQ556" s="347"/>
      <c r="AR556" s="347"/>
      <c r="AS556" s="347"/>
      <c r="AT556" s="347"/>
      <c r="AU556" s="347"/>
      <c r="AV556" s="347"/>
      <c r="AW556" s="347"/>
      <c r="AX556" s="347"/>
      <c r="AY556" s="390"/>
      <c r="AZ556" s="386"/>
      <c r="BA556" s="202"/>
      <c r="BB556" s="96"/>
      <c r="BC556" s="96"/>
      <c r="BD556" s="96"/>
      <c r="BE556" s="96"/>
      <c r="BF556" s="96"/>
      <c r="BG556" s="96"/>
      <c r="BH556" s="96"/>
      <c r="BI556" s="96"/>
      <c r="BJ556" s="96"/>
      <c r="BK556" s="96"/>
      <c r="BL556" s="96"/>
      <c r="BM556" s="96"/>
      <c r="BN556" s="96"/>
      <c r="BO556" s="96"/>
      <c r="BP556" s="96"/>
      <c r="BQ556" s="96"/>
      <c r="BR556" s="96"/>
      <c r="BS556" s="96"/>
      <c r="BT556" s="96"/>
      <c r="BU556" s="96"/>
      <c r="BV556" s="96"/>
      <c r="BW556" s="96"/>
      <c r="BX556" s="96"/>
      <c r="BY556" s="96"/>
      <c r="BZ556" s="96"/>
      <c r="CA556" s="96"/>
      <c r="CB556" s="96"/>
      <c r="CC556" s="96"/>
    </row>
    <row r="557" spans="1:81" s="314" customFormat="1" ht="15" customHeight="1" x14ac:dyDescent="0.2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574"/>
      <c r="M557" s="97"/>
      <c r="N557" s="97"/>
      <c r="O557" s="97"/>
      <c r="P557" s="97"/>
      <c r="Q557" s="97"/>
      <c r="R557" s="97"/>
      <c r="S557" s="451"/>
      <c r="T557" s="451"/>
      <c r="U557" s="451"/>
      <c r="V557" s="97"/>
      <c r="W557" s="97"/>
      <c r="X557" s="347"/>
      <c r="Y557" s="347"/>
      <c r="Z557" s="347"/>
      <c r="AA557" s="347"/>
      <c r="AB557" s="347"/>
      <c r="AC557" s="347"/>
      <c r="AD557" s="347"/>
      <c r="AE557" s="347"/>
      <c r="AF557" s="347"/>
      <c r="AG557" s="347"/>
      <c r="AH557" s="347"/>
      <c r="AI557" s="347"/>
      <c r="AJ557" s="347"/>
      <c r="AK557" s="347"/>
      <c r="AL557" s="347"/>
      <c r="AM557" s="347"/>
      <c r="AN557" s="347"/>
      <c r="AO557" s="347"/>
      <c r="AP557" s="347"/>
      <c r="AQ557" s="347"/>
      <c r="AR557" s="347"/>
      <c r="AS557" s="347"/>
      <c r="AT557" s="347"/>
      <c r="AU557" s="347"/>
      <c r="AV557" s="347"/>
      <c r="AW557" s="347"/>
      <c r="AX557" s="347"/>
      <c r="AY557" s="390"/>
      <c r="AZ557" s="386"/>
      <c r="BA557" s="202"/>
      <c r="BB557" s="96"/>
      <c r="BC557" s="96"/>
      <c r="BD557" s="96"/>
      <c r="BE557" s="96"/>
      <c r="BF557" s="96"/>
      <c r="BG557" s="96"/>
      <c r="BH557" s="96"/>
      <c r="BI557" s="96"/>
      <c r="BJ557" s="96"/>
      <c r="BK557" s="96"/>
      <c r="BL557" s="96"/>
      <c r="BM557" s="96"/>
      <c r="BN557" s="96"/>
      <c r="BO557" s="96"/>
      <c r="BP557" s="96"/>
      <c r="BQ557" s="96"/>
      <c r="BR557" s="96"/>
      <c r="BS557" s="96"/>
      <c r="BT557" s="96"/>
      <c r="BU557" s="96"/>
      <c r="BV557" s="96"/>
      <c r="BW557" s="96"/>
      <c r="BX557" s="96"/>
      <c r="BY557" s="96"/>
      <c r="BZ557" s="96"/>
      <c r="CA557" s="96"/>
      <c r="CB557" s="96"/>
      <c r="CC557" s="96"/>
    </row>
    <row r="558" spans="1:81" s="314" customFormat="1" ht="15" customHeight="1" x14ac:dyDescent="0.2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574"/>
      <c r="M558" s="97"/>
      <c r="N558" s="97"/>
      <c r="O558" s="97"/>
      <c r="P558" s="97"/>
      <c r="Q558" s="97"/>
      <c r="R558" s="97"/>
      <c r="S558" s="451"/>
      <c r="T558" s="451"/>
      <c r="U558" s="451"/>
      <c r="V558" s="97"/>
      <c r="W558" s="97"/>
      <c r="X558" s="347"/>
      <c r="Y558" s="347"/>
      <c r="Z558" s="347"/>
      <c r="AA558" s="347"/>
      <c r="AB558" s="347"/>
      <c r="AC558" s="347"/>
      <c r="AD558" s="347"/>
      <c r="AE558" s="347"/>
      <c r="AF558" s="347"/>
      <c r="AG558" s="347"/>
      <c r="AH558" s="347"/>
      <c r="AI558" s="347"/>
      <c r="AJ558" s="347"/>
      <c r="AK558" s="347"/>
      <c r="AL558" s="347"/>
      <c r="AM558" s="347"/>
      <c r="AN558" s="347"/>
      <c r="AO558" s="347"/>
      <c r="AP558" s="347"/>
      <c r="AQ558" s="347"/>
      <c r="AR558" s="347"/>
      <c r="AS558" s="347"/>
      <c r="AT558" s="347"/>
      <c r="AU558" s="347"/>
      <c r="AV558" s="347"/>
      <c r="AW558" s="347"/>
      <c r="AX558" s="347"/>
      <c r="AY558" s="390"/>
      <c r="AZ558" s="386"/>
      <c r="BA558" s="202"/>
      <c r="BB558" s="96"/>
      <c r="BC558" s="96"/>
      <c r="BD558" s="96"/>
      <c r="BE558" s="96"/>
      <c r="BF558" s="96"/>
      <c r="BG558" s="96"/>
      <c r="BH558" s="96"/>
      <c r="BI558" s="96"/>
      <c r="BJ558" s="96"/>
      <c r="BK558" s="96"/>
      <c r="BL558" s="96"/>
      <c r="BM558" s="96"/>
      <c r="BN558" s="96"/>
      <c r="BO558" s="96"/>
      <c r="BP558" s="96"/>
      <c r="BQ558" s="96"/>
      <c r="BR558" s="96"/>
      <c r="BS558" s="96"/>
      <c r="BT558" s="96"/>
      <c r="BU558" s="96"/>
      <c r="BV558" s="96"/>
      <c r="BW558" s="96"/>
      <c r="BX558" s="96"/>
      <c r="BY558" s="96"/>
      <c r="BZ558" s="96"/>
      <c r="CA558" s="96"/>
      <c r="CB558" s="96"/>
      <c r="CC558" s="96"/>
    </row>
    <row r="559" spans="1:81" s="314" customFormat="1" ht="15" customHeight="1" x14ac:dyDescent="0.2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574"/>
      <c r="M559" s="97"/>
      <c r="N559" s="97"/>
      <c r="O559" s="97"/>
      <c r="P559" s="97"/>
      <c r="Q559" s="97"/>
      <c r="R559" s="97"/>
      <c r="S559" s="451"/>
      <c r="T559" s="451"/>
      <c r="U559" s="451"/>
      <c r="V559" s="97"/>
      <c r="W559" s="97"/>
      <c r="X559" s="347"/>
      <c r="Y559" s="347"/>
      <c r="Z559" s="347"/>
      <c r="AA559" s="347"/>
      <c r="AB559" s="347"/>
      <c r="AC559" s="347"/>
      <c r="AD559" s="347"/>
      <c r="AE559" s="347"/>
      <c r="AF559" s="347"/>
      <c r="AG559" s="347"/>
      <c r="AH559" s="347"/>
      <c r="AI559" s="347"/>
      <c r="AJ559" s="347"/>
      <c r="AK559" s="347"/>
      <c r="AL559" s="347"/>
      <c r="AM559" s="347"/>
      <c r="AN559" s="347"/>
      <c r="AO559" s="347"/>
      <c r="AP559" s="347"/>
      <c r="AQ559" s="347"/>
      <c r="AR559" s="347"/>
      <c r="AS559" s="347"/>
      <c r="AT559" s="347"/>
      <c r="AU559" s="347"/>
      <c r="AV559" s="347"/>
      <c r="AW559" s="347"/>
      <c r="AX559" s="347"/>
      <c r="AY559" s="390"/>
      <c r="AZ559" s="386"/>
      <c r="BA559" s="202"/>
      <c r="BB559" s="96"/>
      <c r="BC559" s="96"/>
      <c r="BD559" s="96"/>
      <c r="BE559" s="96"/>
      <c r="BF559" s="96"/>
      <c r="BG559" s="96"/>
      <c r="BH559" s="96"/>
      <c r="BI559" s="96"/>
      <c r="BJ559" s="96"/>
      <c r="BK559" s="96"/>
      <c r="BL559" s="96"/>
      <c r="BM559" s="96"/>
      <c r="BN559" s="96"/>
      <c r="BO559" s="96"/>
      <c r="BP559" s="96"/>
      <c r="BQ559" s="96"/>
      <c r="BR559" s="96"/>
      <c r="BS559" s="96"/>
      <c r="BT559" s="96"/>
      <c r="BU559" s="96"/>
      <c r="BV559" s="96"/>
      <c r="BW559" s="96"/>
      <c r="BX559" s="96"/>
      <c r="BY559" s="96"/>
      <c r="BZ559" s="96"/>
      <c r="CA559" s="96"/>
      <c r="CB559" s="96"/>
      <c r="CC559" s="96"/>
    </row>
    <row r="560" spans="1:81" s="314" customFormat="1" ht="15" customHeight="1" x14ac:dyDescent="0.2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574"/>
      <c r="M560" s="97"/>
      <c r="N560" s="97"/>
      <c r="O560" s="97"/>
      <c r="P560" s="97"/>
      <c r="Q560" s="97"/>
      <c r="R560" s="97"/>
      <c r="S560" s="451"/>
      <c r="T560" s="451"/>
      <c r="U560" s="451"/>
      <c r="V560" s="97"/>
      <c r="W560" s="97"/>
      <c r="X560" s="347"/>
      <c r="Y560" s="347"/>
      <c r="Z560" s="347"/>
      <c r="AA560" s="347"/>
      <c r="AB560" s="347"/>
      <c r="AC560" s="347"/>
      <c r="AD560" s="347"/>
      <c r="AE560" s="347"/>
      <c r="AF560" s="347"/>
      <c r="AG560" s="347"/>
      <c r="AH560" s="347"/>
      <c r="AI560" s="347"/>
      <c r="AJ560" s="347"/>
      <c r="AK560" s="347"/>
      <c r="AL560" s="347"/>
      <c r="AM560" s="347"/>
      <c r="AN560" s="347"/>
      <c r="AO560" s="347"/>
      <c r="AP560" s="347"/>
      <c r="AQ560" s="347"/>
      <c r="AR560" s="347"/>
      <c r="AS560" s="347"/>
      <c r="AT560" s="347"/>
      <c r="AU560" s="347"/>
      <c r="AV560" s="347"/>
      <c r="AW560" s="347"/>
      <c r="AX560" s="347"/>
      <c r="AY560" s="390"/>
      <c r="AZ560" s="386"/>
      <c r="BA560" s="202"/>
      <c r="BB560" s="96"/>
      <c r="BC560" s="96"/>
      <c r="BD560" s="96"/>
      <c r="BE560" s="96"/>
      <c r="BF560" s="96"/>
      <c r="BG560" s="96"/>
      <c r="BH560" s="96"/>
      <c r="BI560" s="96"/>
      <c r="BJ560" s="96"/>
      <c r="BK560" s="96"/>
      <c r="BL560" s="96"/>
      <c r="BM560" s="96"/>
      <c r="BN560" s="96"/>
      <c r="BO560" s="96"/>
      <c r="BP560" s="96"/>
      <c r="BQ560" s="96"/>
      <c r="BR560" s="96"/>
      <c r="BS560" s="96"/>
      <c r="BT560" s="96"/>
      <c r="BU560" s="96"/>
      <c r="BV560" s="96"/>
      <c r="BW560" s="96"/>
      <c r="BX560" s="96"/>
      <c r="BY560" s="96"/>
      <c r="BZ560" s="96"/>
      <c r="CA560" s="96"/>
      <c r="CB560" s="96"/>
      <c r="CC560" s="96"/>
    </row>
    <row r="561" spans="1:81" s="314" customFormat="1" ht="15" customHeight="1" x14ac:dyDescent="0.2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574"/>
      <c r="M561" s="97"/>
      <c r="N561" s="97"/>
      <c r="O561" s="97"/>
      <c r="P561" s="97"/>
      <c r="Q561" s="97"/>
      <c r="R561" s="97"/>
      <c r="S561" s="451"/>
      <c r="T561" s="451"/>
      <c r="U561" s="451"/>
      <c r="V561" s="97"/>
      <c r="W561" s="97"/>
      <c r="X561" s="347"/>
      <c r="Y561" s="347"/>
      <c r="Z561" s="347"/>
      <c r="AA561" s="347"/>
      <c r="AB561" s="347"/>
      <c r="AC561" s="347"/>
      <c r="AD561" s="347"/>
      <c r="AE561" s="347"/>
      <c r="AF561" s="347"/>
      <c r="AG561" s="347"/>
      <c r="AH561" s="347"/>
      <c r="AI561" s="347"/>
      <c r="AJ561" s="347"/>
      <c r="AK561" s="347"/>
      <c r="AL561" s="347"/>
      <c r="AM561" s="347"/>
      <c r="AN561" s="347"/>
      <c r="AO561" s="347"/>
      <c r="AP561" s="347"/>
      <c r="AQ561" s="347"/>
      <c r="AR561" s="347"/>
      <c r="AS561" s="347"/>
      <c r="AT561" s="347"/>
      <c r="AU561" s="347"/>
      <c r="AV561" s="347"/>
      <c r="AW561" s="347"/>
      <c r="AX561" s="347"/>
      <c r="AY561" s="390"/>
      <c r="AZ561" s="386"/>
      <c r="BA561" s="202"/>
      <c r="BB561" s="96"/>
      <c r="BC561" s="96"/>
      <c r="BD561" s="96"/>
      <c r="BE561" s="96"/>
      <c r="BF561" s="96"/>
      <c r="BG561" s="96"/>
      <c r="BH561" s="96"/>
      <c r="BI561" s="96"/>
      <c r="BJ561" s="96"/>
      <c r="BK561" s="96"/>
      <c r="BL561" s="96"/>
      <c r="BM561" s="96"/>
      <c r="BN561" s="96"/>
      <c r="BO561" s="96"/>
      <c r="BP561" s="96"/>
      <c r="BQ561" s="96"/>
      <c r="BR561" s="96"/>
      <c r="BS561" s="96"/>
      <c r="BT561" s="96"/>
      <c r="BU561" s="96"/>
      <c r="BV561" s="96"/>
      <c r="BW561" s="96"/>
      <c r="BX561" s="96"/>
      <c r="BY561" s="96"/>
      <c r="BZ561" s="96"/>
      <c r="CA561" s="96"/>
      <c r="CB561" s="96"/>
      <c r="CC561" s="96"/>
    </row>
    <row r="562" spans="1:81" s="314" customFormat="1" ht="15" customHeight="1" x14ac:dyDescent="0.2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574"/>
      <c r="M562" s="97"/>
      <c r="N562" s="97"/>
      <c r="O562" s="97"/>
      <c r="P562" s="97"/>
      <c r="Q562" s="97"/>
      <c r="R562" s="97"/>
      <c r="S562" s="451"/>
      <c r="T562" s="451"/>
      <c r="U562" s="451"/>
      <c r="V562" s="97"/>
      <c r="W562" s="97"/>
      <c r="X562" s="347"/>
      <c r="Y562" s="347"/>
      <c r="Z562" s="347"/>
      <c r="AA562" s="347"/>
      <c r="AB562" s="347"/>
      <c r="AC562" s="347"/>
      <c r="AD562" s="347"/>
      <c r="AE562" s="347"/>
      <c r="AF562" s="347"/>
      <c r="AG562" s="347"/>
      <c r="AH562" s="347"/>
      <c r="AI562" s="347"/>
      <c r="AJ562" s="347"/>
      <c r="AK562" s="347"/>
      <c r="AL562" s="347"/>
      <c r="AM562" s="347"/>
      <c r="AN562" s="347"/>
      <c r="AO562" s="347"/>
      <c r="AP562" s="347"/>
      <c r="AQ562" s="347"/>
      <c r="AR562" s="347"/>
      <c r="AS562" s="347"/>
      <c r="AT562" s="347"/>
      <c r="AU562" s="347"/>
      <c r="AV562" s="347"/>
      <c r="AW562" s="347"/>
      <c r="AX562" s="347"/>
      <c r="AY562" s="390"/>
      <c r="AZ562" s="386"/>
      <c r="BA562" s="202"/>
      <c r="BB562" s="96"/>
      <c r="BC562" s="96"/>
      <c r="BD562" s="96"/>
      <c r="BE562" s="96"/>
      <c r="BF562" s="96"/>
      <c r="BG562" s="96"/>
      <c r="BH562" s="96"/>
      <c r="BI562" s="96"/>
      <c r="BJ562" s="96"/>
      <c r="BK562" s="96"/>
      <c r="BL562" s="96"/>
      <c r="BM562" s="96"/>
      <c r="BN562" s="96"/>
      <c r="BO562" s="96"/>
      <c r="BP562" s="96"/>
      <c r="BQ562" s="96"/>
      <c r="BR562" s="96"/>
      <c r="BS562" s="96"/>
      <c r="BT562" s="96"/>
      <c r="BU562" s="96"/>
      <c r="BV562" s="96"/>
      <c r="BW562" s="96"/>
      <c r="BX562" s="96"/>
      <c r="BY562" s="96"/>
      <c r="BZ562" s="96"/>
      <c r="CA562" s="96"/>
      <c r="CB562" s="96"/>
      <c r="CC562" s="96"/>
    </row>
    <row r="563" spans="1:81" s="314" customFormat="1" ht="15" customHeight="1" x14ac:dyDescent="0.2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574"/>
      <c r="M563" s="97"/>
      <c r="N563" s="97"/>
      <c r="O563" s="97"/>
      <c r="P563" s="97"/>
      <c r="Q563" s="97"/>
      <c r="R563" s="97"/>
      <c r="S563" s="451"/>
      <c r="T563" s="451"/>
      <c r="U563" s="451"/>
      <c r="V563" s="97"/>
      <c r="W563" s="97"/>
      <c r="X563" s="347"/>
      <c r="Y563" s="347"/>
      <c r="Z563" s="347"/>
      <c r="AA563" s="347"/>
      <c r="AB563" s="347"/>
      <c r="AC563" s="347"/>
      <c r="AD563" s="347"/>
      <c r="AE563" s="347"/>
      <c r="AF563" s="347"/>
      <c r="AG563" s="347"/>
      <c r="AH563" s="347"/>
      <c r="AI563" s="347"/>
      <c r="AJ563" s="347"/>
      <c r="AK563" s="347"/>
      <c r="AL563" s="347"/>
      <c r="AM563" s="347"/>
      <c r="AN563" s="347"/>
      <c r="AO563" s="347"/>
      <c r="AP563" s="347"/>
      <c r="AQ563" s="347"/>
      <c r="AR563" s="347"/>
      <c r="AS563" s="347"/>
      <c r="AT563" s="347"/>
      <c r="AU563" s="347"/>
      <c r="AV563" s="347"/>
      <c r="AW563" s="347"/>
      <c r="AX563" s="347"/>
      <c r="AY563" s="390"/>
      <c r="AZ563" s="386"/>
      <c r="BA563" s="202"/>
      <c r="BB563" s="96"/>
      <c r="BC563" s="96"/>
      <c r="BD563" s="96"/>
      <c r="BE563" s="96"/>
      <c r="BF563" s="96"/>
      <c r="BG563" s="96"/>
      <c r="BH563" s="96"/>
      <c r="BI563" s="96"/>
      <c r="BJ563" s="96"/>
      <c r="BK563" s="96"/>
      <c r="BL563" s="96"/>
      <c r="BM563" s="96"/>
      <c r="BN563" s="96"/>
      <c r="BO563" s="96"/>
      <c r="BP563" s="96"/>
      <c r="BQ563" s="96"/>
      <c r="BR563" s="96"/>
      <c r="BS563" s="96"/>
      <c r="BT563" s="96"/>
      <c r="BU563" s="96"/>
      <c r="BV563" s="96"/>
      <c r="BW563" s="96"/>
      <c r="BX563" s="96"/>
      <c r="BY563" s="96"/>
      <c r="BZ563" s="96"/>
      <c r="CA563" s="96"/>
      <c r="CB563" s="96"/>
      <c r="CC563" s="96"/>
    </row>
    <row r="564" spans="1:81" s="314" customFormat="1" ht="15" customHeight="1" x14ac:dyDescent="0.2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574"/>
      <c r="M564" s="97"/>
      <c r="N564" s="97"/>
      <c r="O564" s="97"/>
      <c r="P564" s="97"/>
      <c r="Q564" s="97"/>
      <c r="R564" s="97"/>
      <c r="S564" s="451"/>
      <c r="T564" s="451"/>
      <c r="U564" s="451"/>
      <c r="V564" s="97"/>
      <c r="W564" s="97"/>
      <c r="X564" s="347"/>
      <c r="Y564" s="347"/>
      <c r="Z564" s="347"/>
      <c r="AA564" s="347"/>
      <c r="AB564" s="347"/>
      <c r="AC564" s="347"/>
      <c r="AD564" s="347"/>
      <c r="AE564" s="347"/>
      <c r="AF564" s="347"/>
      <c r="AG564" s="347"/>
      <c r="AH564" s="347"/>
      <c r="AI564" s="347"/>
      <c r="AJ564" s="347"/>
      <c r="AK564" s="347"/>
      <c r="AL564" s="347"/>
      <c r="AM564" s="347"/>
      <c r="AN564" s="347"/>
      <c r="AO564" s="347"/>
      <c r="AP564" s="347"/>
      <c r="AQ564" s="347"/>
      <c r="AR564" s="347"/>
      <c r="AS564" s="347"/>
      <c r="AT564" s="347"/>
      <c r="AU564" s="347"/>
      <c r="AV564" s="347"/>
      <c r="AW564" s="347"/>
      <c r="AX564" s="347"/>
      <c r="AY564" s="390"/>
      <c r="AZ564" s="386"/>
      <c r="BA564" s="202"/>
      <c r="BB564" s="96"/>
      <c r="BC564" s="96"/>
      <c r="BD564" s="96"/>
      <c r="BE564" s="96"/>
      <c r="BF564" s="96"/>
      <c r="BG564" s="96"/>
      <c r="BH564" s="96"/>
      <c r="BI564" s="96"/>
      <c r="BJ564" s="96"/>
      <c r="BK564" s="96"/>
      <c r="BL564" s="96"/>
      <c r="BM564" s="96"/>
      <c r="BN564" s="96"/>
      <c r="BO564" s="96"/>
      <c r="BP564" s="96"/>
      <c r="BQ564" s="96"/>
      <c r="BR564" s="96"/>
      <c r="BS564" s="96"/>
      <c r="BT564" s="96"/>
      <c r="BU564" s="96"/>
      <c r="BV564" s="96"/>
      <c r="BW564" s="96"/>
      <c r="BX564" s="96"/>
      <c r="BY564" s="96"/>
      <c r="BZ564" s="96"/>
      <c r="CA564" s="96"/>
      <c r="CB564" s="96"/>
      <c r="CC564" s="96"/>
    </row>
    <row r="565" spans="1:81" s="314" customFormat="1" ht="15" customHeight="1" x14ac:dyDescent="0.2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574"/>
      <c r="M565" s="97"/>
      <c r="N565" s="97"/>
      <c r="O565" s="97"/>
      <c r="P565" s="97"/>
      <c r="Q565" s="97"/>
      <c r="R565" s="97"/>
      <c r="S565" s="451"/>
      <c r="T565" s="451"/>
      <c r="U565" s="451"/>
      <c r="V565" s="97"/>
      <c r="W565" s="97"/>
      <c r="X565" s="347"/>
      <c r="Y565" s="347"/>
      <c r="Z565" s="347"/>
      <c r="AA565" s="347"/>
      <c r="AB565" s="347"/>
      <c r="AC565" s="347"/>
      <c r="AD565" s="347"/>
      <c r="AE565" s="347"/>
      <c r="AF565" s="347"/>
      <c r="AG565" s="347"/>
      <c r="AH565" s="347"/>
      <c r="AI565" s="347"/>
      <c r="AJ565" s="347"/>
      <c r="AK565" s="347"/>
      <c r="AL565" s="347"/>
      <c r="AM565" s="347"/>
      <c r="AN565" s="347"/>
      <c r="AO565" s="347"/>
      <c r="AP565" s="347"/>
      <c r="AQ565" s="347"/>
      <c r="AR565" s="347"/>
      <c r="AS565" s="347"/>
      <c r="AT565" s="347"/>
      <c r="AU565" s="347"/>
      <c r="AV565" s="347"/>
      <c r="AW565" s="347"/>
      <c r="AX565" s="347"/>
      <c r="AY565" s="390"/>
      <c r="AZ565" s="386"/>
      <c r="BA565" s="202"/>
      <c r="BB565" s="96"/>
      <c r="BC565" s="96"/>
      <c r="BD565" s="96"/>
      <c r="BE565" s="96"/>
      <c r="BF565" s="96"/>
      <c r="BG565" s="96"/>
      <c r="BH565" s="96"/>
      <c r="BI565" s="96"/>
      <c r="BJ565" s="96"/>
      <c r="BK565" s="96"/>
      <c r="BL565" s="96"/>
      <c r="BM565" s="96"/>
      <c r="BN565" s="96"/>
      <c r="BO565" s="96"/>
      <c r="BP565" s="96"/>
      <c r="BQ565" s="96"/>
      <c r="BR565" s="96"/>
      <c r="BS565" s="96"/>
      <c r="BT565" s="96"/>
      <c r="BU565" s="96"/>
      <c r="BV565" s="96"/>
      <c r="BW565" s="96"/>
      <c r="BX565" s="96"/>
      <c r="BY565" s="96"/>
      <c r="BZ565" s="96"/>
      <c r="CA565" s="96"/>
      <c r="CB565" s="96"/>
      <c r="CC565" s="96"/>
    </row>
    <row r="566" spans="1:81" s="314" customFormat="1" ht="15" customHeight="1" x14ac:dyDescent="0.2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574"/>
      <c r="M566" s="97"/>
      <c r="N566" s="97"/>
      <c r="O566" s="97"/>
      <c r="P566" s="97"/>
      <c r="Q566" s="97"/>
      <c r="R566" s="97"/>
      <c r="S566" s="451"/>
      <c r="T566" s="451"/>
      <c r="U566" s="451"/>
      <c r="V566" s="97"/>
      <c r="W566" s="97"/>
      <c r="X566" s="347"/>
      <c r="Y566" s="347"/>
      <c r="Z566" s="347"/>
      <c r="AA566" s="347"/>
      <c r="AB566" s="347"/>
      <c r="AC566" s="347"/>
      <c r="AD566" s="347"/>
      <c r="AE566" s="347"/>
      <c r="AF566" s="347"/>
      <c r="AG566" s="347"/>
      <c r="AH566" s="347"/>
      <c r="AI566" s="347"/>
      <c r="AJ566" s="347"/>
      <c r="AK566" s="347"/>
      <c r="AL566" s="347"/>
      <c r="AM566" s="347"/>
      <c r="AN566" s="347"/>
      <c r="AO566" s="347"/>
      <c r="AP566" s="347"/>
      <c r="AQ566" s="347"/>
      <c r="AR566" s="347"/>
      <c r="AS566" s="347"/>
      <c r="AT566" s="347"/>
      <c r="AU566" s="347"/>
      <c r="AV566" s="347"/>
      <c r="AW566" s="347"/>
      <c r="AX566" s="347"/>
      <c r="AY566" s="390"/>
      <c r="AZ566" s="386"/>
      <c r="BA566" s="202"/>
      <c r="BB566" s="96"/>
      <c r="BC566" s="96"/>
      <c r="BD566" s="96"/>
      <c r="BE566" s="96"/>
      <c r="BF566" s="96"/>
      <c r="BG566" s="96"/>
      <c r="BH566" s="96"/>
      <c r="BI566" s="96"/>
      <c r="BJ566" s="96"/>
      <c r="BK566" s="96"/>
      <c r="BL566" s="96"/>
      <c r="BM566" s="96"/>
      <c r="BN566" s="96"/>
      <c r="BO566" s="96"/>
      <c r="BP566" s="96"/>
      <c r="BQ566" s="96"/>
      <c r="BR566" s="96"/>
      <c r="BS566" s="96"/>
      <c r="BT566" s="96"/>
      <c r="BU566" s="96"/>
      <c r="BV566" s="96"/>
      <c r="BW566" s="96"/>
      <c r="BX566" s="96"/>
      <c r="BY566" s="96"/>
      <c r="BZ566" s="96"/>
      <c r="CA566" s="96"/>
      <c r="CB566" s="96"/>
      <c r="CC566" s="96"/>
    </row>
    <row r="567" spans="1:81" s="314" customFormat="1" ht="15" customHeight="1" x14ac:dyDescent="0.2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574"/>
      <c r="M567" s="97"/>
      <c r="N567" s="97"/>
      <c r="O567" s="97"/>
      <c r="P567" s="97"/>
      <c r="Q567" s="97"/>
      <c r="R567" s="97"/>
      <c r="S567" s="451"/>
      <c r="T567" s="451"/>
      <c r="U567" s="451"/>
      <c r="V567" s="97"/>
      <c r="W567" s="97"/>
      <c r="X567" s="347"/>
      <c r="Y567" s="347"/>
      <c r="Z567" s="347"/>
      <c r="AA567" s="347"/>
      <c r="AB567" s="347"/>
      <c r="AC567" s="347"/>
      <c r="AD567" s="347"/>
      <c r="AE567" s="347"/>
      <c r="AF567" s="347"/>
      <c r="AG567" s="347"/>
      <c r="AH567" s="347"/>
      <c r="AI567" s="347"/>
      <c r="AJ567" s="347"/>
      <c r="AK567" s="347"/>
      <c r="AL567" s="347"/>
      <c r="AM567" s="347"/>
      <c r="AN567" s="347"/>
      <c r="AO567" s="347"/>
      <c r="AP567" s="347"/>
      <c r="AQ567" s="347"/>
      <c r="AR567" s="347"/>
      <c r="AS567" s="347"/>
      <c r="AT567" s="347"/>
      <c r="AU567" s="347"/>
      <c r="AV567" s="347"/>
      <c r="AW567" s="347"/>
      <c r="AX567" s="347"/>
      <c r="AY567" s="390"/>
      <c r="AZ567" s="386"/>
      <c r="BA567" s="202"/>
      <c r="BB567" s="96"/>
      <c r="BC567" s="96"/>
      <c r="BD567" s="96"/>
      <c r="BE567" s="96"/>
      <c r="BF567" s="96"/>
      <c r="BG567" s="96"/>
      <c r="BH567" s="96"/>
      <c r="BI567" s="96"/>
      <c r="BJ567" s="96"/>
      <c r="BK567" s="96"/>
      <c r="BL567" s="96"/>
      <c r="BM567" s="96"/>
      <c r="BN567" s="96"/>
      <c r="BO567" s="96"/>
      <c r="BP567" s="96"/>
      <c r="BQ567" s="96"/>
      <c r="BR567" s="96"/>
      <c r="BS567" s="96"/>
      <c r="BT567" s="96"/>
      <c r="BU567" s="96"/>
      <c r="BV567" s="96"/>
      <c r="BW567" s="96"/>
      <c r="BX567" s="96"/>
      <c r="BY567" s="96"/>
      <c r="BZ567" s="96"/>
      <c r="CA567" s="96"/>
      <c r="CB567" s="96"/>
      <c r="CC567" s="96"/>
    </row>
    <row r="568" spans="1:81" s="314" customFormat="1" ht="15" customHeight="1" x14ac:dyDescent="0.2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574"/>
      <c r="M568" s="97"/>
      <c r="N568" s="97"/>
      <c r="O568" s="97"/>
      <c r="P568" s="97"/>
      <c r="Q568" s="97"/>
      <c r="R568" s="97"/>
      <c r="S568" s="451"/>
      <c r="T568" s="451"/>
      <c r="U568" s="451"/>
      <c r="V568" s="97"/>
      <c r="W568" s="97"/>
      <c r="X568" s="347"/>
      <c r="Y568" s="347"/>
      <c r="Z568" s="347"/>
      <c r="AA568" s="347"/>
      <c r="AB568" s="347"/>
      <c r="AC568" s="347"/>
      <c r="AD568" s="347"/>
      <c r="AE568" s="347"/>
      <c r="AF568" s="347"/>
      <c r="AG568" s="347"/>
      <c r="AH568" s="347"/>
      <c r="AI568" s="347"/>
      <c r="AJ568" s="347"/>
      <c r="AK568" s="347"/>
      <c r="AL568" s="347"/>
      <c r="AM568" s="347"/>
      <c r="AN568" s="347"/>
      <c r="AO568" s="347"/>
      <c r="AP568" s="347"/>
      <c r="AQ568" s="347"/>
      <c r="AR568" s="347"/>
      <c r="AS568" s="347"/>
      <c r="AT568" s="347"/>
      <c r="AU568" s="347"/>
      <c r="AV568" s="347"/>
      <c r="AW568" s="347"/>
      <c r="AX568" s="347"/>
      <c r="AY568" s="390"/>
      <c r="AZ568" s="386"/>
      <c r="BA568" s="202"/>
      <c r="BB568" s="96"/>
      <c r="BC568" s="96"/>
      <c r="BD568" s="96"/>
      <c r="BE568" s="96"/>
      <c r="BF568" s="96"/>
      <c r="BG568" s="96"/>
      <c r="BH568" s="96"/>
      <c r="BI568" s="96"/>
      <c r="BJ568" s="96"/>
      <c r="BK568" s="96"/>
      <c r="BL568" s="96"/>
      <c r="BM568" s="96"/>
      <c r="BN568" s="96"/>
      <c r="BO568" s="96"/>
      <c r="BP568" s="96"/>
      <c r="BQ568" s="96"/>
      <c r="BR568" s="96"/>
      <c r="BS568" s="96"/>
      <c r="BT568" s="96"/>
      <c r="BU568" s="96"/>
      <c r="BV568" s="96"/>
      <c r="BW568" s="96"/>
      <c r="BX568" s="96"/>
      <c r="BY568" s="96"/>
      <c r="BZ568" s="96"/>
      <c r="CA568" s="96"/>
      <c r="CB568" s="96"/>
      <c r="CC568" s="96"/>
    </row>
    <row r="569" spans="1:81" s="314" customFormat="1" ht="15" customHeight="1" x14ac:dyDescent="0.2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574"/>
      <c r="M569" s="97"/>
      <c r="N569" s="97"/>
      <c r="O569" s="97"/>
      <c r="P569" s="97"/>
      <c r="Q569" s="97"/>
      <c r="R569" s="97"/>
      <c r="S569" s="451"/>
      <c r="T569" s="451"/>
      <c r="U569" s="451"/>
      <c r="V569" s="97"/>
      <c r="W569" s="97"/>
      <c r="X569" s="347"/>
      <c r="Y569" s="347"/>
      <c r="Z569" s="347"/>
      <c r="AA569" s="347"/>
      <c r="AB569" s="347"/>
      <c r="AC569" s="347"/>
      <c r="AD569" s="347"/>
      <c r="AE569" s="347"/>
      <c r="AF569" s="347"/>
      <c r="AG569" s="347"/>
      <c r="AH569" s="347"/>
      <c r="AI569" s="347"/>
      <c r="AJ569" s="347"/>
      <c r="AK569" s="347"/>
      <c r="AL569" s="347"/>
      <c r="AM569" s="347"/>
      <c r="AN569" s="347"/>
      <c r="AO569" s="347"/>
      <c r="AP569" s="347"/>
      <c r="AQ569" s="347"/>
      <c r="AR569" s="347"/>
      <c r="AS569" s="347"/>
      <c r="AT569" s="347"/>
      <c r="AU569" s="347"/>
      <c r="AV569" s="347"/>
      <c r="AW569" s="347"/>
      <c r="AX569" s="347"/>
      <c r="AY569" s="390"/>
      <c r="AZ569" s="386"/>
      <c r="BA569" s="202"/>
      <c r="BB569" s="96"/>
      <c r="BC569" s="96"/>
      <c r="BD569" s="96"/>
      <c r="BE569" s="96"/>
      <c r="BF569" s="96"/>
      <c r="BG569" s="96"/>
      <c r="BH569" s="96"/>
      <c r="BI569" s="96"/>
      <c r="BJ569" s="96"/>
      <c r="BK569" s="96"/>
      <c r="BL569" s="96"/>
      <c r="BM569" s="96"/>
      <c r="BN569" s="96"/>
      <c r="BO569" s="96"/>
      <c r="BP569" s="96"/>
      <c r="BQ569" s="96"/>
      <c r="BR569" s="96"/>
      <c r="BS569" s="96"/>
      <c r="BT569" s="96"/>
      <c r="BU569" s="96"/>
      <c r="BV569" s="96"/>
      <c r="BW569" s="96"/>
      <c r="BX569" s="96"/>
      <c r="BY569" s="96"/>
      <c r="BZ569" s="96"/>
      <c r="CA569" s="96"/>
      <c r="CB569" s="96"/>
      <c r="CC569" s="96"/>
    </row>
    <row r="570" spans="1:81" s="314" customFormat="1" ht="15" customHeight="1" x14ac:dyDescent="0.2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574"/>
      <c r="M570" s="97"/>
      <c r="N570" s="97"/>
      <c r="O570" s="97"/>
      <c r="P570" s="97"/>
      <c r="Q570" s="97"/>
      <c r="R570" s="97"/>
      <c r="S570" s="451"/>
      <c r="T570" s="451"/>
      <c r="U570" s="451"/>
      <c r="V570" s="97"/>
      <c r="W570" s="97"/>
      <c r="X570" s="347"/>
      <c r="Y570" s="347"/>
      <c r="Z570" s="347"/>
      <c r="AA570" s="347"/>
      <c r="AB570" s="347"/>
      <c r="AC570" s="347"/>
      <c r="AD570" s="347"/>
      <c r="AE570" s="347"/>
      <c r="AF570" s="347"/>
      <c r="AG570" s="347"/>
      <c r="AH570" s="347"/>
      <c r="AI570" s="347"/>
      <c r="AJ570" s="347"/>
      <c r="AK570" s="347"/>
      <c r="AL570" s="347"/>
      <c r="AM570" s="347"/>
      <c r="AN570" s="347"/>
      <c r="AO570" s="347"/>
      <c r="AP570" s="347"/>
      <c r="AQ570" s="347"/>
      <c r="AR570" s="347"/>
      <c r="AS570" s="347"/>
      <c r="AT570" s="347"/>
      <c r="AU570" s="347"/>
      <c r="AV570" s="347"/>
      <c r="AW570" s="347"/>
      <c r="AX570" s="347"/>
      <c r="AY570" s="390"/>
      <c r="AZ570" s="386"/>
      <c r="BA570" s="202"/>
      <c r="BB570" s="96"/>
      <c r="BC570" s="96"/>
      <c r="BD570" s="96"/>
      <c r="BE570" s="96"/>
      <c r="BF570" s="96"/>
      <c r="BG570" s="96"/>
      <c r="BH570" s="96"/>
      <c r="BI570" s="96"/>
      <c r="BJ570" s="96"/>
      <c r="BK570" s="96"/>
      <c r="BL570" s="96"/>
      <c r="BM570" s="96"/>
      <c r="BN570" s="96"/>
      <c r="BO570" s="96"/>
      <c r="BP570" s="96"/>
      <c r="BQ570" s="96"/>
      <c r="BR570" s="96"/>
      <c r="BS570" s="96"/>
      <c r="BT570" s="96"/>
      <c r="BU570" s="96"/>
      <c r="BV570" s="96"/>
      <c r="BW570" s="96"/>
      <c r="BX570" s="96"/>
      <c r="BY570" s="96"/>
      <c r="BZ570" s="96"/>
      <c r="CA570" s="96"/>
      <c r="CB570" s="96"/>
      <c r="CC570" s="96"/>
    </row>
    <row r="571" spans="1:81" s="314" customFormat="1" ht="15" customHeight="1" x14ac:dyDescent="0.2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574"/>
      <c r="M571" s="97"/>
      <c r="N571" s="97"/>
      <c r="O571" s="97"/>
      <c r="P571" s="97"/>
      <c r="Q571" s="97"/>
      <c r="R571" s="97"/>
      <c r="S571" s="451"/>
      <c r="T571" s="451"/>
      <c r="U571" s="451"/>
      <c r="V571" s="97"/>
      <c r="W571" s="97"/>
      <c r="X571" s="347"/>
      <c r="Y571" s="347"/>
      <c r="Z571" s="347"/>
      <c r="AA571" s="347"/>
      <c r="AB571" s="347"/>
      <c r="AC571" s="347"/>
      <c r="AD571" s="347"/>
      <c r="AE571" s="347"/>
      <c r="AF571" s="347"/>
      <c r="AG571" s="347"/>
      <c r="AH571" s="347"/>
      <c r="AI571" s="347"/>
      <c r="AJ571" s="347"/>
      <c r="AK571" s="347"/>
      <c r="AL571" s="347"/>
      <c r="AM571" s="347"/>
      <c r="AN571" s="347"/>
      <c r="AO571" s="347"/>
      <c r="AP571" s="347"/>
      <c r="AQ571" s="347"/>
      <c r="AR571" s="347"/>
      <c r="AS571" s="347"/>
      <c r="AT571" s="347"/>
      <c r="AU571" s="347"/>
      <c r="AV571" s="347"/>
      <c r="AW571" s="347"/>
      <c r="AX571" s="347"/>
      <c r="AY571" s="390"/>
      <c r="AZ571" s="386"/>
      <c r="BA571" s="202"/>
      <c r="BB571" s="96"/>
      <c r="BC571" s="96"/>
      <c r="BD571" s="96"/>
      <c r="BE571" s="96"/>
      <c r="BF571" s="96"/>
      <c r="BG571" s="96"/>
      <c r="BH571" s="96"/>
      <c r="BI571" s="96"/>
      <c r="BJ571" s="96"/>
      <c r="BK571" s="96"/>
      <c r="BL571" s="96"/>
      <c r="BM571" s="96"/>
      <c r="BN571" s="96"/>
      <c r="BO571" s="96"/>
      <c r="BP571" s="96"/>
      <c r="BQ571" s="96"/>
      <c r="BR571" s="96"/>
      <c r="BS571" s="96"/>
      <c r="BT571" s="96"/>
      <c r="BU571" s="96"/>
      <c r="BV571" s="96"/>
      <c r="BW571" s="96"/>
      <c r="BX571" s="96"/>
      <c r="BY571" s="96"/>
      <c r="BZ571" s="96"/>
      <c r="CA571" s="96"/>
      <c r="CB571" s="96"/>
      <c r="CC571" s="96"/>
    </row>
    <row r="572" spans="1:81" s="314" customFormat="1" ht="15" customHeight="1" x14ac:dyDescent="0.2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574"/>
      <c r="M572" s="97"/>
      <c r="N572" s="97"/>
      <c r="O572" s="97"/>
      <c r="P572" s="97"/>
      <c r="Q572" s="97"/>
      <c r="R572" s="97"/>
      <c r="S572" s="451"/>
      <c r="T572" s="451"/>
      <c r="U572" s="451"/>
      <c r="V572" s="97"/>
      <c r="W572" s="97"/>
      <c r="X572" s="347"/>
      <c r="Y572" s="347"/>
      <c r="Z572" s="347"/>
      <c r="AA572" s="347"/>
      <c r="AB572" s="347"/>
      <c r="AC572" s="347"/>
      <c r="AD572" s="347"/>
      <c r="AE572" s="347"/>
      <c r="AF572" s="347"/>
      <c r="AG572" s="347"/>
      <c r="AH572" s="347"/>
      <c r="AI572" s="347"/>
      <c r="AJ572" s="347"/>
      <c r="AK572" s="347"/>
      <c r="AL572" s="347"/>
      <c r="AM572" s="347"/>
      <c r="AN572" s="347"/>
      <c r="AO572" s="347"/>
      <c r="AP572" s="347"/>
      <c r="AQ572" s="347"/>
      <c r="AR572" s="347"/>
      <c r="AS572" s="347"/>
      <c r="AT572" s="347"/>
      <c r="AU572" s="347"/>
      <c r="AV572" s="347"/>
      <c r="AW572" s="347"/>
      <c r="AX572" s="347"/>
      <c r="AY572" s="390"/>
      <c r="AZ572" s="386"/>
      <c r="BA572" s="202"/>
      <c r="BB572" s="96"/>
      <c r="BC572" s="96"/>
      <c r="BD572" s="96"/>
      <c r="BE572" s="96"/>
      <c r="BF572" s="96"/>
      <c r="BG572" s="96"/>
      <c r="BH572" s="96"/>
      <c r="BI572" s="96"/>
      <c r="BJ572" s="96"/>
      <c r="BK572" s="96"/>
      <c r="BL572" s="96"/>
      <c r="BM572" s="96"/>
      <c r="BN572" s="96"/>
      <c r="BO572" s="96"/>
      <c r="BP572" s="96"/>
      <c r="BQ572" s="96"/>
      <c r="BR572" s="96"/>
      <c r="BS572" s="96"/>
      <c r="BT572" s="96"/>
      <c r="BU572" s="96"/>
      <c r="BV572" s="96"/>
      <c r="BW572" s="96"/>
      <c r="BX572" s="96"/>
      <c r="BY572" s="96"/>
      <c r="BZ572" s="96"/>
      <c r="CA572" s="96"/>
      <c r="CB572" s="96"/>
      <c r="CC572" s="96"/>
    </row>
    <row r="573" spans="1:81" s="314" customFormat="1" ht="15" customHeight="1" x14ac:dyDescent="0.2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574"/>
      <c r="M573" s="97"/>
      <c r="N573" s="97"/>
      <c r="O573" s="97"/>
      <c r="P573" s="97"/>
      <c r="Q573" s="97"/>
      <c r="R573" s="97"/>
      <c r="S573" s="451"/>
      <c r="T573" s="451"/>
      <c r="U573" s="451"/>
      <c r="V573" s="97"/>
      <c r="W573" s="97"/>
      <c r="X573" s="347"/>
      <c r="Y573" s="347"/>
      <c r="Z573" s="347"/>
      <c r="AA573" s="347"/>
      <c r="AB573" s="347"/>
      <c r="AC573" s="347"/>
      <c r="AD573" s="347"/>
      <c r="AE573" s="347"/>
      <c r="AF573" s="347"/>
      <c r="AG573" s="347"/>
      <c r="AH573" s="347"/>
      <c r="AI573" s="347"/>
      <c r="AJ573" s="347"/>
      <c r="AK573" s="347"/>
      <c r="AL573" s="347"/>
      <c r="AM573" s="347"/>
      <c r="AN573" s="347"/>
      <c r="AO573" s="347"/>
      <c r="AP573" s="347"/>
      <c r="AQ573" s="347"/>
      <c r="AR573" s="347"/>
      <c r="AS573" s="347"/>
      <c r="AT573" s="347"/>
      <c r="AU573" s="347"/>
      <c r="AV573" s="347"/>
      <c r="AW573" s="347"/>
      <c r="AX573" s="347"/>
      <c r="AY573" s="390"/>
      <c r="AZ573" s="386"/>
      <c r="BA573" s="202"/>
      <c r="BB573" s="96"/>
      <c r="BC573" s="96"/>
      <c r="BD573" s="96"/>
      <c r="BE573" s="96"/>
      <c r="BF573" s="96"/>
      <c r="BG573" s="96"/>
      <c r="BH573" s="96"/>
      <c r="BI573" s="96"/>
      <c r="BJ573" s="96"/>
      <c r="BK573" s="96"/>
      <c r="BL573" s="96"/>
      <c r="BM573" s="96"/>
      <c r="BN573" s="96"/>
      <c r="BO573" s="96"/>
      <c r="BP573" s="96"/>
      <c r="BQ573" s="96"/>
      <c r="BR573" s="96"/>
      <c r="BS573" s="96"/>
      <c r="BT573" s="96"/>
      <c r="BU573" s="96"/>
      <c r="BV573" s="96"/>
      <c r="BW573" s="96"/>
      <c r="BX573" s="96"/>
      <c r="BY573" s="96"/>
      <c r="BZ573" s="96"/>
      <c r="CA573" s="96"/>
      <c r="CB573" s="96"/>
      <c r="CC573" s="96"/>
    </row>
    <row r="574" spans="1:81" s="314" customFormat="1" ht="15" customHeight="1" x14ac:dyDescent="0.2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574"/>
      <c r="M574" s="97"/>
      <c r="N574" s="97"/>
      <c r="O574" s="97"/>
      <c r="P574" s="97"/>
      <c r="Q574" s="97"/>
      <c r="R574" s="97"/>
      <c r="S574" s="451"/>
      <c r="T574" s="451"/>
      <c r="U574" s="451"/>
      <c r="V574" s="97"/>
      <c r="W574" s="97"/>
      <c r="X574" s="347"/>
      <c r="Y574" s="347"/>
      <c r="Z574" s="347"/>
      <c r="AA574" s="347"/>
      <c r="AB574" s="347"/>
      <c r="AC574" s="347"/>
      <c r="AD574" s="347"/>
      <c r="AE574" s="347"/>
      <c r="AF574" s="347"/>
      <c r="AG574" s="347"/>
      <c r="AH574" s="347"/>
      <c r="AI574" s="347"/>
      <c r="AJ574" s="347"/>
      <c r="AK574" s="347"/>
      <c r="AL574" s="347"/>
      <c r="AM574" s="347"/>
      <c r="AN574" s="347"/>
      <c r="AO574" s="347"/>
      <c r="AP574" s="347"/>
      <c r="AQ574" s="347"/>
      <c r="AR574" s="347"/>
      <c r="AS574" s="347"/>
      <c r="AT574" s="347"/>
      <c r="AU574" s="347"/>
      <c r="AV574" s="347"/>
      <c r="AW574" s="347"/>
      <c r="AX574" s="347"/>
      <c r="AY574" s="390"/>
      <c r="AZ574" s="386"/>
      <c r="BA574" s="202"/>
      <c r="BB574" s="96"/>
      <c r="BC574" s="96"/>
      <c r="BD574" s="96"/>
      <c r="BE574" s="96"/>
      <c r="BF574" s="96"/>
      <c r="BG574" s="96"/>
      <c r="BH574" s="96"/>
      <c r="BI574" s="96"/>
      <c r="BJ574" s="96"/>
      <c r="BK574" s="96"/>
      <c r="BL574" s="96"/>
      <c r="BM574" s="96"/>
      <c r="BN574" s="96"/>
      <c r="BO574" s="96"/>
      <c r="BP574" s="96"/>
      <c r="BQ574" s="96"/>
      <c r="BR574" s="96"/>
      <c r="BS574" s="96"/>
      <c r="BT574" s="96"/>
      <c r="BU574" s="96"/>
      <c r="BV574" s="96"/>
      <c r="BW574" s="96"/>
      <c r="BX574" s="96"/>
      <c r="BY574" s="96"/>
      <c r="BZ574" s="96"/>
      <c r="CA574" s="96"/>
      <c r="CB574" s="96"/>
      <c r="CC574" s="96"/>
    </row>
    <row r="575" spans="1:81" s="314" customFormat="1" ht="15" customHeight="1" x14ac:dyDescent="0.2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574"/>
      <c r="M575" s="97"/>
      <c r="N575" s="97"/>
      <c r="O575" s="97"/>
      <c r="P575" s="97"/>
      <c r="Q575" s="97"/>
      <c r="R575" s="97"/>
      <c r="S575" s="451"/>
      <c r="T575" s="451"/>
      <c r="U575" s="451"/>
      <c r="V575" s="97"/>
      <c r="W575" s="97"/>
      <c r="X575" s="347"/>
      <c r="Y575" s="347"/>
      <c r="Z575" s="347"/>
      <c r="AA575" s="347"/>
      <c r="AB575" s="347"/>
      <c r="AC575" s="347"/>
      <c r="AD575" s="347"/>
      <c r="AE575" s="347"/>
      <c r="AF575" s="347"/>
      <c r="AG575" s="347"/>
      <c r="AH575" s="347"/>
      <c r="AI575" s="347"/>
      <c r="AJ575" s="347"/>
      <c r="AK575" s="347"/>
      <c r="AL575" s="347"/>
      <c r="AM575" s="347"/>
      <c r="AN575" s="347"/>
      <c r="AO575" s="347"/>
      <c r="AP575" s="347"/>
      <c r="AQ575" s="347"/>
      <c r="AR575" s="347"/>
      <c r="AS575" s="347"/>
      <c r="AT575" s="347"/>
      <c r="AU575" s="347"/>
      <c r="AV575" s="347"/>
      <c r="AW575" s="347"/>
      <c r="AX575" s="347"/>
      <c r="AY575" s="390"/>
      <c r="AZ575" s="386"/>
      <c r="BA575" s="202"/>
      <c r="BB575" s="96"/>
      <c r="BC575" s="96"/>
      <c r="BD575" s="96"/>
      <c r="BE575" s="96"/>
      <c r="BF575" s="96"/>
      <c r="BG575" s="96"/>
      <c r="BH575" s="96"/>
      <c r="BI575" s="96"/>
      <c r="BJ575" s="96"/>
      <c r="BK575" s="96"/>
      <c r="BL575" s="96"/>
      <c r="BM575" s="96"/>
      <c r="BN575" s="96"/>
      <c r="BO575" s="96"/>
      <c r="BP575" s="96"/>
      <c r="BQ575" s="96"/>
      <c r="BR575" s="96"/>
      <c r="BS575" s="96"/>
      <c r="BT575" s="96"/>
      <c r="BU575" s="96"/>
      <c r="BV575" s="96"/>
      <c r="BW575" s="96"/>
      <c r="BX575" s="96"/>
      <c r="BY575" s="96"/>
      <c r="BZ575" s="96"/>
      <c r="CA575" s="96"/>
      <c r="CB575" s="96"/>
      <c r="CC575" s="96"/>
    </row>
    <row r="576" spans="1:81" s="314" customFormat="1" ht="15" customHeight="1" x14ac:dyDescent="0.2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574"/>
      <c r="M576" s="97"/>
      <c r="N576" s="97"/>
      <c r="O576" s="97"/>
      <c r="P576" s="97"/>
      <c r="Q576" s="97"/>
      <c r="R576" s="97"/>
      <c r="S576" s="451"/>
      <c r="T576" s="451"/>
      <c r="U576" s="451"/>
      <c r="V576" s="97"/>
      <c r="W576" s="97"/>
      <c r="X576" s="347"/>
      <c r="Y576" s="347"/>
      <c r="Z576" s="347"/>
      <c r="AA576" s="347"/>
      <c r="AB576" s="347"/>
      <c r="AC576" s="347"/>
      <c r="AD576" s="347"/>
      <c r="AE576" s="347"/>
      <c r="AF576" s="347"/>
      <c r="AG576" s="347"/>
      <c r="AH576" s="347"/>
      <c r="AI576" s="347"/>
      <c r="AJ576" s="347"/>
      <c r="AK576" s="347"/>
      <c r="AL576" s="347"/>
      <c r="AM576" s="347"/>
      <c r="AN576" s="347"/>
      <c r="AO576" s="347"/>
      <c r="AP576" s="347"/>
      <c r="AQ576" s="347"/>
      <c r="AR576" s="347"/>
      <c r="AS576" s="347"/>
      <c r="AT576" s="347"/>
      <c r="AU576" s="347"/>
      <c r="AV576" s="347"/>
      <c r="AW576" s="347"/>
      <c r="AX576" s="347"/>
      <c r="AY576" s="390"/>
      <c r="AZ576" s="386"/>
      <c r="BA576" s="202"/>
      <c r="BB576" s="96"/>
      <c r="BC576" s="96"/>
      <c r="BD576" s="96"/>
      <c r="BE576" s="96"/>
      <c r="BF576" s="96"/>
      <c r="BG576" s="96"/>
      <c r="BH576" s="96"/>
      <c r="BI576" s="96"/>
      <c r="BJ576" s="96"/>
      <c r="BK576" s="96"/>
      <c r="BL576" s="96"/>
      <c r="BM576" s="96"/>
      <c r="BN576" s="96"/>
      <c r="BO576" s="96"/>
      <c r="BP576" s="96"/>
      <c r="BQ576" s="96"/>
      <c r="BR576" s="96"/>
      <c r="BS576" s="96"/>
      <c r="BT576" s="96"/>
      <c r="BU576" s="96"/>
      <c r="BV576" s="96"/>
      <c r="BW576" s="96"/>
      <c r="BX576" s="96"/>
      <c r="BY576" s="96"/>
      <c r="BZ576" s="96"/>
      <c r="CA576" s="96"/>
      <c r="CB576" s="96"/>
      <c r="CC576" s="96"/>
    </row>
    <row r="577" spans="1:81" s="314" customFormat="1" ht="15" customHeight="1" x14ac:dyDescent="0.2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574"/>
      <c r="M577" s="97"/>
      <c r="N577" s="97"/>
      <c r="O577" s="97"/>
      <c r="P577" s="97"/>
      <c r="Q577" s="97"/>
      <c r="R577" s="97"/>
      <c r="S577" s="451"/>
      <c r="T577" s="451"/>
      <c r="U577" s="451"/>
      <c r="V577" s="97"/>
      <c r="W577" s="97"/>
      <c r="X577" s="347"/>
      <c r="Y577" s="347"/>
      <c r="Z577" s="347"/>
      <c r="AA577" s="347"/>
      <c r="AB577" s="347"/>
      <c r="AC577" s="347"/>
      <c r="AD577" s="347"/>
      <c r="AE577" s="347"/>
      <c r="AF577" s="347"/>
      <c r="AG577" s="347"/>
      <c r="AH577" s="347"/>
      <c r="AI577" s="347"/>
      <c r="AJ577" s="347"/>
      <c r="AK577" s="347"/>
      <c r="AL577" s="347"/>
      <c r="AM577" s="347"/>
      <c r="AN577" s="347"/>
      <c r="AO577" s="347"/>
      <c r="AP577" s="347"/>
      <c r="AQ577" s="347"/>
      <c r="AR577" s="347"/>
      <c r="AS577" s="347"/>
      <c r="AT577" s="347"/>
      <c r="AU577" s="347"/>
      <c r="AV577" s="347"/>
      <c r="AW577" s="347"/>
      <c r="AX577" s="347"/>
      <c r="AY577" s="390"/>
      <c r="AZ577" s="386"/>
      <c r="BA577" s="202"/>
      <c r="BB577" s="96"/>
      <c r="BC577" s="96"/>
      <c r="BD577" s="96"/>
      <c r="BE577" s="96"/>
      <c r="BF577" s="96"/>
      <c r="BG577" s="96"/>
      <c r="BH577" s="96"/>
      <c r="BI577" s="96"/>
      <c r="BJ577" s="96"/>
      <c r="BK577" s="96"/>
      <c r="BL577" s="96"/>
      <c r="BM577" s="96"/>
      <c r="BN577" s="96"/>
      <c r="BO577" s="96"/>
      <c r="BP577" s="96"/>
      <c r="BQ577" s="96"/>
      <c r="BR577" s="96"/>
      <c r="BS577" s="96"/>
      <c r="BT577" s="96"/>
      <c r="BU577" s="96"/>
      <c r="BV577" s="96"/>
      <c r="BW577" s="96"/>
      <c r="BX577" s="96"/>
      <c r="BY577" s="96"/>
      <c r="BZ577" s="96"/>
      <c r="CA577" s="96"/>
      <c r="CB577" s="96"/>
      <c r="CC577" s="96"/>
    </row>
    <row r="578" spans="1:81" s="314" customFormat="1" ht="15" customHeight="1" x14ac:dyDescent="0.2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574"/>
      <c r="M578" s="97"/>
      <c r="N578" s="97"/>
      <c r="O578" s="97"/>
      <c r="P578" s="97"/>
      <c r="Q578" s="97"/>
      <c r="R578" s="97"/>
      <c r="S578" s="451"/>
      <c r="T578" s="451"/>
      <c r="U578" s="451"/>
      <c r="V578" s="97"/>
      <c r="W578" s="97"/>
      <c r="X578" s="347"/>
      <c r="Y578" s="347"/>
      <c r="Z578" s="347"/>
      <c r="AA578" s="347"/>
      <c r="AB578" s="347"/>
      <c r="AC578" s="347"/>
      <c r="AD578" s="347"/>
      <c r="AE578" s="347"/>
      <c r="AF578" s="347"/>
      <c r="AG578" s="347"/>
      <c r="AH578" s="347"/>
      <c r="AI578" s="347"/>
      <c r="AJ578" s="347"/>
      <c r="AK578" s="347"/>
      <c r="AL578" s="347"/>
      <c r="AM578" s="347"/>
      <c r="AN578" s="347"/>
      <c r="AO578" s="347"/>
      <c r="AP578" s="347"/>
      <c r="AQ578" s="347"/>
      <c r="AR578" s="347"/>
      <c r="AS578" s="347"/>
      <c r="AT578" s="347"/>
      <c r="AU578" s="347"/>
      <c r="AV578" s="347"/>
      <c r="AW578" s="347"/>
      <c r="AX578" s="347"/>
      <c r="AY578" s="390"/>
      <c r="AZ578" s="386"/>
      <c r="BA578" s="202"/>
      <c r="BB578" s="96"/>
      <c r="BC578" s="96"/>
      <c r="BD578" s="96"/>
      <c r="BE578" s="96"/>
      <c r="BF578" s="96"/>
      <c r="BG578" s="96"/>
      <c r="BH578" s="96"/>
      <c r="BI578" s="96"/>
      <c r="BJ578" s="96"/>
      <c r="BK578" s="96"/>
      <c r="BL578" s="96"/>
      <c r="BM578" s="96"/>
      <c r="BN578" s="96"/>
      <c r="BO578" s="96"/>
      <c r="BP578" s="96"/>
      <c r="BQ578" s="96"/>
      <c r="BR578" s="96"/>
      <c r="BS578" s="96"/>
      <c r="BT578" s="96"/>
      <c r="BU578" s="96"/>
      <c r="BV578" s="96"/>
      <c r="BW578" s="96"/>
      <c r="BX578" s="96"/>
      <c r="BY578" s="96"/>
      <c r="BZ578" s="96"/>
      <c r="CA578" s="96"/>
      <c r="CB578" s="96"/>
      <c r="CC578" s="96"/>
    </row>
    <row r="579" spans="1:81" s="314" customFormat="1" ht="15" customHeight="1" x14ac:dyDescent="0.2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574"/>
      <c r="M579" s="97"/>
      <c r="N579" s="97"/>
      <c r="O579" s="97"/>
      <c r="P579" s="97"/>
      <c r="Q579" s="97"/>
      <c r="R579" s="97"/>
      <c r="S579" s="451"/>
      <c r="T579" s="451"/>
      <c r="U579" s="451"/>
      <c r="V579" s="97"/>
      <c r="W579" s="97"/>
      <c r="X579" s="347"/>
      <c r="Y579" s="347"/>
      <c r="Z579" s="347"/>
      <c r="AA579" s="347"/>
      <c r="AB579" s="347"/>
      <c r="AC579" s="347"/>
      <c r="AD579" s="347"/>
      <c r="AE579" s="347"/>
      <c r="AF579" s="347"/>
      <c r="AG579" s="347"/>
      <c r="AH579" s="347"/>
      <c r="AI579" s="347"/>
      <c r="AJ579" s="347"/>
      <c r="AK579" s="347"/>
      <c r="AL579" s="347"/>
      <c r="AM579" s="347"/>
      <c r="AN579" s="347"/>
      <c r="AO579" s="347"/>
      <c r="AP579" s="347"/>
      <c r="AQ579" s="347"/>
      <c r="AR579" s="347"/>
      <c r="AS579" s="347"/>
      <c r="AT579" s="347"/>
      <c r="AU579" s="347"/>
      <c r="AV579" s="347"/>
      <c r="AW579" s="347"/>
      <c r="AX579" s="347"/>
      <c r="AZ579" s="212"/>
      <c r="BA579" s="202"/>
      <c r="BB579" s="96"/>
      <c r="BC579" s="96"/>
      <c r="BD579" s="96"/>
      <c r="BE579" s="96"/>
      <c r="BF579" s="96"/>
      <c r="BG579" s="96"/>
      <c r="BH579" s="96"/>
      <c r="BI579" s="96"/>
      <c r="BJ579" s="96"/>
      <c r="BK579" s="96"/>
      <c r="BL579" s="96"/>
      <c r="BM579" s="96"/>
      <c r="BN579" s="96"/>
      <c r="BO579" s="96"/>
      <c r="BP579" s="96"/>
      <c r="BQ579" s="96"/>
      <c r="BR579" s="96"/>
      <c r="BS579" s="96"/>
      <c r="BT579" s="96"/>
      <c r="BU579" s="96"/>
      <c r="BV579" s="96"/>
      <c r="BW579" s="96"/>
      <c r="BX579" s="96"/>
      <c r="BY579" s="96"/>
      <c r="BZ579" s="96"/>
      <c r="CA579" s="96"/>
      <c r="CB579" s="96"/>
      <c r="CC579" s="96"/>
    </row>
    <row r="580" spans="1:81" s="314" customFormat="1" ht="15" customHeight="1" x14ac:dyDescent="0.2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574"/>
      <c r="M580" s="97"/>
      <c r="N580" s="97"/>
      <c r="O580" s="97"/>
      <c r="P580" s="97"/>
      <c r="Q580" s="97"/>
      <c r="R580" s="97"/>
      <c r="S580" s="451"/>
      <c r="T580" s="451"/>
      <c r="U580" s="451"/>
      <c r="V580" s="97"/>
      <c r="W580" s="97"/>
      <c r="X580" s="347"/>
      <c r="Y580" s="347"/>
      <c r="Z580" s="347"/>
      <c r="AA580" s="347"/>
      <c r="AB580" s="347"/>
      <c r="AC580" s="347"/>
      <c r="AD580" s="347"/>
      <c r="AE580" s="347"/>
      <c r="AF580" s="347"/>
      <c r="AG580" s="347"/>
      <c r="AH580" s="347"/>
      <c r="AI580" s="347"/>
      <c r="AJ580" s="347"/>
      <c r="AK580" s="347"/>
      <c r="AL580" s="347"/>
      <c r="AM580" s="347"/>
      <c r="AN580" s="347"/>
      <c r="AO580" s="347"/>
      <c r="AP580" s="347"/>
      <c r="AQ580" s="347"/>
      <c r="AR580" s="347"/>
      <c r="AS580" s="347"/>
      <c r="AT580" s="347"/>
      <c r="AU580" s="347"/>
      <c r="AV580" s="347"/>
      <c r="AW580" s="347"/>
      <c r="AX580" s="347"/>
      <c r="AZ580" s="212"/>
      <c r="BA580" s="202"/>
      <c r="BB580" s="96"/>
      <c r="BC580" s="96"/>
      <c r="BD580" s="96"/>
      <c r="BE580" s="96"/>
      <c r="BF580" s="96"/>
      <c r="BG580" s="96"/>
      <c r="BH580" s="96"/>
      <c r="BI580" s="96"/>
      <c r="BJ580" s="96"/>
      <c r="BK580" s="96"/>
      <c r="BL580" s="96"/>
      <c r="BM580" s="96"/>
      <c r="BN580" s="96"/>
      <c r="BO580" s="96"/>
      <c r="BP580" s="96"/>
      <c r="BQ580" s="96"/>
      <c r="BR580" s="96"/>
      <c r="BS580" s="96"/>
      <c r="BT580" s="96"/>
      <c r="BU580" s="96"/>
      <c r="BV580" s="96"/>
      <c r="BW580" s="96"/>
      <c r="BX580" s="96"/>
      <c r="BY580" s="96"/>
      <c r="BZ580" s="96"/>
      <c r="CA580" s="96"/>
      <c r="CB580" s="96"/>
      <c r="CC580" s="96"/>
    </row>
    <row r="581" spans="1:81" s="314" customFormat="1" ht="15" customHeight="1" x14ac:dyDescent="0.2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574"/>
      <c r="M581" s="97"/>
      <c r="N581" s="97"/>
      <c r="O581" s="97"/>
      <c r="P581" s="97"/>
      <c r="Q581" s="97"/>
      <c r="R581" s="97"/>
      <c r="S581" s="451"/>
      <c r="T581" s="451"/>
      <c r="U581" s="451"/>
      <c r="V581" s="97"/>
      <c r="W581" s="97"/>
      <c r="X581" s="347"/>
      <c r="Y581" s="347"/>
      <c r="Z581" s="347"/>
      <c r="AA581" s="347"/>
      <c r="AB581" s="347"/>
      <c r="AC581" s="347"/>
      <c r="AD581" s="347"/>
      <c r="AE581" s="347"/>
      <c r="AF581" s="347"/>
      <c r="AG581" s="347"/>
      <c r="AH581" s="347"/>
      <c r="AI581" s="347"/>
      <c r="AJ581" s="347"/>
      <c r="AK581" s="347"/>
      <c r="AL581" s="347"/>
      <c r="AM581" s="347"/>
      <c r="AN581" s="347"/>
      <c r="AO581" s="347"/>
      <c r="AP581" s="347"/>
      <c r="AQ581" s="347"/>
      <c r="AR581" s="347"/>
      <c r="AS581" s="347"/>
      <c r="AT581" s="347"/>
      <c r="AU581" s="347"/>
      <c r="AV581" s="347"/>
      <c r="AW581" s="347"/>
      <c r="AX581" s="347"/>
      <c r="AZ581" s="212"/>
      <c r="BA581" s="202"/>
      <c r="BB581" s="96"/>
      <c r="BC581" s="96"/>
      <c r="BD581" s="96"/>
      <c r="BE581" s="96"/>
      <c r="BF581" s="96"/>
      <c r="BG581" s="96"/>
      <c r="BH581" s="96"/>
      <c r="BI581" s="96"/>
      <c r="BJ581" s="96"/>
      <c r="BK581" s="96"/>
      <c r="BL581" s="96"/>
      <c r="BM581" s="96"/>
      <c r="BN581" s="96"/>
      <c r="BO581" s="96"/>
      <c r="BP581" s="96"/>
      <c r="BQ581" s="96"/>
      <c r="BR581" s="96"/>
      <c r="BS581" s="96"/>
      <c r="BT581" s="96"/>
      <c r="BU581" s="96"/>
      <c r="BV581" s="96"/>
      <c r="BW581" s="96"/>
      <c r="BX581" s="96"/>
      <c r="BY581" s="96"/>
      <c r="BZ581" s="96"/>
      <c r="CA581" s="96"/>
      <c r="CB581" s="96"/>
      <c r="CC581" s="96"/>
    </row>
    <row r="582" spans="1:81" s="314" customFormat="1" ht="15" customHeight="1" x14ac:dyDescent="0.2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574"/>
      <c r="M582" s="97"/>
      <c r="N582" s="97"/>
      <c r="O582" s="97"/>
      <c r="P582" s="97"/>
      <c r="Q582" s="97"/>
      <c r="R582" s="97"/>
      <c r="S582" s="451"/>
      <c r="T582" s="451"/>
      <c r="U582" s="451"/>
      <c r="V582" s="97"/>
      <c r="W582" s="97"/>
      <c r="X582" s="347"/>
      <c r="Y582" s="347"/>
      <c r="Z582" s="347"/>
      <c r="AA582" s="347"/>
      <c r="AB582" s="347"/>
      <c r="AC582" s="347"/>
      <c r="AD582" s="347"/>
      <c r="AE582" s="347"/>
      <c r="AF582" s="347"/>
      <c r="AG582" s="347"/>
      <c r="AH582" s="347"/>
      <c r="AI582" s="347"/>
      <c r="AJ582" s="347"/>
      <c r="AK582" s="347"/>
      <c r="AL582" s="347"/>
      <c r="AM582" s="347"/>
      <c r="AN582" s="347"/>
      <c r="AO582" s="347"/>
      <c r="AP582" s="347"/>
      <c r="AQ582" s="347"/>
      <c r="AR582" s="347"/>
      <c r="AS582" s="347"/>
      <c r="AT582" s="347"/>
      <c r="AU582" s="347"/>
      <c r="AV582" s="347"/>
      <c r="AW582" s="347"/>
      <c r="AX582" s="347"/>
      <c r="AZ582" s="212"/>
      <c r="BA582" s="202"/>
      <c r="BB582" s="96"/>
      <c r="BC582" s="96"/>
      <c r="BD582" s="96"/>
      <c r="BE582" s="96"/>
      <c r="BF582" s="96"/>
      <c r="BG582" s="96"/>
      <c r="BH582" s="96"/>
      <c r="BI582" s="96"/>
      <c r="BJ582" s="96"/>
      <c r="BK582" s="96"/>
      <c r="BL582" s="96"/>
      <c r="BM582" s="96"/>
      <c r="BN582" s="96"/>
      <c r="BO582" s="96"/>
      <c r="BP582" s="96"/>
      <c r="BQ582" s="96"/>
      <c r="BR582" s="96"/>
      <c r="BS582" s="96"/>
      <c r="BT582" s="96"/>
      <c r="BU582" s="96"/>
      <c r="BV582" s="96"/>
      <c r="BW582" s="96"/>
      <c r="BX582" s="96"/>
      <c r="BY582" s="96"/>
      <c r="BZ582" s="96"/>
      <c r="CA582" s="96"/>
      <c r="CB582" s="96"/>
      <c r="CC582" s="96"/>
    </row>
    <row r="583" spans="1:81" s="314" customFormat="1" ht="15" customHeight="1" x14ac:dyDescent="0.2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574"/>
      <c r="M583" s="97"/>
      <c r="N583" s="97"/>
      <c r="O583" s="97"/>
      <c r="P583" s="97"/>
      <c r="Q583" s="97"/>
      <c r="R583" s="97"/>
      <c r="S583" s="451"/>
      <c r="T583" s="451"/>
      <c r="U583" s="451"/>
      <c r="V583" s="97"/>
      <c r="W583" s="97"/>
      <c r="X583" s="347"/>
      <c r="Y583" s="347"/>
      <c r="Z583" s="347"/>
      <c r="AA583" s="347"/>
      <c r="AB583" s="347"/>
      <c r="AC583" s="347"/>
      <c r="AD583" s="347"/>
      <c r="AE583" s="347"/>
      <c r="AF583" s="347"/>
      <c r="AG583" s="347"/>
      <c r="AH583" s="347"/>
      <c r="AI583" s="347"/>
      <c r="AJ583" s="347"/>
      <c r="AK583" s="347"/>
      <c r="AL583" s="347"/>
      <c r="AM583" s="347"/>
      <c r="AN583" s="347"/>
      <c r="AO583" s="347"/>
      <c r="AP583" s="347"/>
      <c r="AQ583" s="347"/>
      <c r="AR583" s="347"/>
      <c r="AS583" s="347"/>
      <c r="AT583" s="347"/>
      <c r="AU583" s="347"/>
      <c r="AV583" s="347"/>
      <c r="AW583" s="347"/>
      <c r="AX583" s="347"/>
      <c r="AZ583" s="212"/>
      <c r="BA583" s="202"/>
      <c r="BB583" s="96"/>
      <c r="BC583" s="96"/>
      <c r="BD583" s="96"/>
      <c r="BE583" s="96"/>
      <c r="BF583" s="96"/>
      <c r="BG583" s="96"/>
      <c r="BH583" s="96"/>
      <c r="BI583" s="96"/>
      <c r="BJ583" s="96"/>
      <c r="BK583" s="96"/>
      <c r="BL583" s="96"/>
      <c r="BM583" s="96"/>
      <c r="BN583" s="96"/>
      <c r="BO583" s="96"/>
      <c r="BP583" s="96"/>
      <c r="BQ583" s="96"/>
      <c r="BR583" s="96"/>
      <c r="BS583" s="96"/>
      <c r="BT583" s="96"/>
      <c r="BU583" s="96"/>
      <c r="BV583" s="96"/>
      <c r="BW583" s="96"/>
      <c r="BX583" s="96"/>
      <c r="BY583" s="96"/>
      <c r="BZ583" s="96"/>
      <c r="CA583" s="96"/>
      <c r="CB583" s="96"/>
      <c r="CC583" s="96"/>
    </row>
    <row r="584" spans="1:81" s="314" customFormat="1" ht="15" customHeight="1" x14ac:dyDescent="0.2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574"/>
      <c r="M584" s="97"/>
      <c r="N584" s="97"/>
      <c r="O584" s="97"/>
      <c r="P584" s="97"/>
      <c r="Q584" s="97"/>
      <c r="R584" s="97"/>
      <c r="S584" s="451"/>
      <c r="T584" s="451"/>
      <c r="U584" s="451"/>
      <c r="V584" s="97"/>
      <c r="W584" s="97"/>
      <c r="X584" s="347"/>
      <c r="Y584" s="347"/>
      <c r="Z584" s="347"/>
      <c r="AA584" s="347"/>
      <c r="AB584" s="347"/>
      <c r="AC584" s="347"/>
      <c r="AD584" s="347"/>
      <c r="AE584" s="347"/>
      <c r="AF584" s="347"/>
      <c r="AG584" s="347"/>
      <c r="AH584" s="347"/>
      <c r="AI584" s="347"/>
      <c r="AJ584" s="347"/>
      <c r="AK584" s="347"/>
      <c r="AL584" s="347"/>
      <c r="AM584" s="347"/>
      <c r="AN584" s="347"/>
      <c r="AO584" s="347"/>
      <c r="AP584" s="347"/>
      <c r="AQ584" s="347"/>
      <c r="AR584" s="347"/>
      <c r="AS584" s="347"/>
      <c r="AT584" s="347"/>
      <c r="AU584" s="347"/>
      <c r="AV584" s="347"/>
      <c r="AW584" s="347"/>
      <c r="AX584" s="347"/>
      <c r="AZ584" s="212"/>
      <c r="BA584" s="202"/>
      <c r="BB584" s="96"/>
      <c r="BC584" s="96"/>
      <c r="BD584" s="96"/>
      <c r="BE584" s="96"/>
      <c r="BF584" s="96"/>
      <c r="BG584" s="96"/>
      <c r="BH584" s="96"/>
      <c r="BI584" s="96"/>
      <c r="BJ584" s="96"/>
      <c r="BK584" s="96"/>
      <c r="BL584" s="96"/>
      <c r="BM584" s="96"/>
      <c r="BN584" s="96"/>
      <c r="BO584" s="96"/>
      <c r="BP584" s="96"/>
      <c r="BQ584" s="96"/>
      <c r="BR584" s="96"/>
      <c r="BS584" s="96"/>
      <c r="BT584" s="96"/>
      <c r="BU584" s="96"/>
      <c r="BV584" s="96"/>
      <c r="BW584" s="96"/>
      <c r="BX584" s="96"/>
      <c r="BY584" s="96"/>
      <c r="BZ584" s="96"/>
      <c r="CA584" s="96"/>
      <c r="CB584" s="96"/>
      <c r="CC584" s="96"/>
    </row>
    <row r="585" spans="1:81" s="314" customFormat="1" ht="15" customHeight="1" x14ac:dyDescent="0.2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574"/>
      <c r="M585" s="97"/>
      <c r="N585" s="97"/>
      <c r="O585" s="97"/>
      <c r="P585" s="97"/>
      <c r="Q585" s="97"/>
      <c r="R585" s="97"/>
      <c r="S585" s="451"/>
      <c r="T585" s="451"/>
      <c r="U585" s="451"/>
      <c r="V585" s="97"/>
      <c r="W585" s="97"/>
      <c r="X585" s="347"/>
      <c r="Y585" s="347"/>
      <c r="Z585" s="347"/>
      <c r="AA585" s="347"/>
      <c r="AB585" s="347"/>
      <c r="AC585" s="347"/>
      <c r="AD585" s="347"/>
      <c r="AE585" s="347"/>
      <c r="AF585" s="347"/>
      <c r="AG585" s="347"/>
      <c r="AH585" s="347"/>
      <c r="AI585" s="347"/>
      <c r="AJ585" s="347"/>
      <c r="AK585" s="347"/>
      <c r="AL585" s="347"/>
      <c r="AM585" s="347"/>
      <c r="AN585" s="347"/>
      <c r="AO585" s="347"/>
      <c r="AP585" s="347"/>
      <c r="AQ585" s="347"/>
      <c r="AR585" s="347"/>
      <c r="AS585" s="347"/>
      <c r="AT585" s="347"/>
      <c r="AU585" s="347"/>
      <c r="AV585" s="347"/>
      <c r="AW585" s="347"/>
      <c r="AX585" s="347"/>
      <c r="AZ585" s="212"/>
      <c r="BA585" s="202"/>
      <c r="BB585" s="96"/>
      <c r="BC585" s="96"/>
      <c r="BD585" s="96"/>
      <c r="BE585" s="96"/>
      <c r="BF585" s="96"/>
      <c r="BG585" s="96"/>
      <c r="BH585" s="96"/>
      <c r="BI585" s="96"/>
      <c r="BJ585" s="96"/>
      <c r="BK585" s="96"/>
      <c r="BL585" s="96"/>
      <c r="BM585" s="96"/>
      <c r="BN585" s="96"/>
      <c r="BO585" s="96"/>
      <c r="BP585" s="96"/>
      <c r="BQ585" s="96"/>
      <c r="BR585" s="96"/>
      <c r="BS585" s="96"/>
      <c r="BT585" s="96"/>
      <c r="BU585" s="96"/>
      <c r="BV585" s="96"/>
      <c r="BW585" s="96"/>
      <c r="BX585" s="96"/>
      <c r="BY585" s="96"/>
      <c r="BZ585" s="96"/>
      <c r="CA585" s="96"/>
      <c r="CB585" s="96"/>
      <c r="CC585" s="96"/>
    </row>
    <row r="586" spans="1:81" s="314" customFormat="1" ht="15" customHeight="1" x14ac:dyDescent="0.2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574"/>
      <c r="M586" s="97"/>
      <c r="N586" s="97"/>
      <c r="O586" s="97"/>
      <c r="P586" s="97"/>
      <c r="Q586" s="97"/>
      <c r="R586" s="97"/>
      <c r="S586" s="451"/>
      <c r="T586" s="451"/>
      <c r="U586" s="451"/>
      <c r="V586" s="97"/>
      <c r="W586" s="97"/>
      <c r="X586" s="347"/>
      <c r="Y586" s="347"/>
      <c r="Z586" s="347"/>
      <c r="AA586" s="347"/>
      <c r="AB586" s="347"/>
      <c r="AC586" s="347"/>
      <c r="AD586" s="347"/>
      <c r="AE586" s="347"/>
      <c r="AF586" s="347"/>
      <c r="AG586" s="347"/>
      <c r="AH586" s="347"/>
      <c r="AI586" s="347"/>
      <c r="AJ586" s="347"/>
      <c r="AK586" s="347"/>
      <c r="AL586" s="347"/>
      <c r="AM586" s="347"/>
      <c r="AN586" s="347"/>
      <c r="AO586" s="347"/>
      <c r="AP586" s="347"/>
      <c r="AQ586" s="347"/>
      <c r="AR586" s="347"/>
      <c r="AS586" s="347"/>
      <c r="AT586" s="347"/>
      <c r="AU586" s="347"/>
      <c r="AV586" s="347"/>
      <c r="AW586" s="347"/>
      <c r="AX586" s="347"/>
      <c r="AZ586" s="212"/>
      <c r="BA586" s="202"/>
      <c r="BB586" s="96"/>
      <c r="BC586" s="96"/>
      <c r="BD586" s="96"/>
      <c r="BE586" s="96"/>
      <c r="BF586" s="96"/>
      <c r="BG586" s="96"/>
      <c r="BH586" s="96"/>
      <c r="BI586" s="96"/>
      <c r="BJ586" s="96"/>
      <c r="BK586" s="96"/>
      <c r="BL586" s="96"/>
      <c r="BM586" s="96"/>
      <c r="BN586" s="96"/>
      <c r="BO586" s="96"/>
      <c r="BP586" s="96"/>
      <c r="BQ586" s="96"/>
      <c r="BR586" s="96"/>
      <c r="BS586" s="96"/>
      <c r="BT586" s="96"/>
      <c r="BU586" s="96"/>
      <c r="BV586" s="96"/>
      <c r="BW586" s="96"/>
      <c r="BX586" s="96"/>
      <c r="BY586" s="96"/>
      <c r="BZ586" s="96"/>
      <c r="CA586" s="96"/>
      <c r="CB586" s="96"/>
      <c r="CC586" s="96"/>
    </row>
    <row r="587" spans="1:81" s="314" customFormat="1" ht="15" customHeight="1" x14ac:dyDescent="0.2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574"/>
      <c r="M587" s="97"/>
      <c r="N587" s="97"/>
      <c r="O587" s="97"/>
      <c r="P587" s="97"/>
      <c r="Q587" s="97"/>
      <c r="R587" s="97"/>
      <c r="S587" s="451"/>
      <c r="T587" s="451"/>
      <c r="U587" s="451"/>
      <c r="V587" s="97"/>
      <c r="W587" s="97"/>
      <c r="X587" s="347"/>
      <c r="Y587" s="347"/>
      <c r="Z587" s="347"/>
      <c r="AA587" s="347"/>
      <c r="AB587" s="347"/>
      <c r="AC587" s="347"/>
      <c r="AD587" s="347"/>
      <c r="AE587" s="347"/>
      <c r="AF587" s="347"/>
      <c r="AG587" s="347"/>
      <c r="AH587" s="347"/>
      <c r="AI587" s="347"/>
      <c r="AJ587" s="347"/>
      <c r="AK587" s="347"/>
      <c r="AL587" s="347"/>
      <c r="AM587" s="347"/>
      <c r="AN587" s="347"/>
      <c r="AO587" s="347"/>
      <c r="AP587" s="347"/>
      <c r="AQ587" s="347"/>
      <c r="AR587" s="347"/>
      <c r="AS587" s="347"/>
      <c r="AT587" s="347"/>
      <c r="AU587" s="347"/>
      <c r="AV587" s="347"/>
      <c r="AW587" s="347"/>
      <c r="AX587" s="347"/>
      <c r="AZ587" s="212"/>
      <c r="BA587" s="202"/>
      <c r="BB587" s="96"/>
      <c r="BC587" s="96"/>
      <c r="BD587" s="96"/>
      <c r="BE587" s="96"/>
      <c r="BF587" s="96"/>
      <c r="BG587" s="96"/>
      <c r="BH587" s="96"/>
      <c r="BI587" s="96"/>
      <c r="BJ587" s="96"/>
      <c r="BK587" s="96"/>
      <c r="BL587" s="96"/>
      <c r="BM587" s="96"/>
      <c r="BN587" s="96"/>
      <c r="BO587" s="96"/>
      <c r="BP587" s="96"/>
      <c r="BQ587" s="96"/>
      <c r="BR587" s="96"/>
      <c r="BS587" s="96"/>
      <c r="BT587" s="96"/>
      <c r="BU587" s="96"/>
      <c r="BV587" s="96"/>
      <c r="BW587" s="96"/>
      <c r="BX587" s="96"/>
      <c r="BY587" s="96"/>
      <c r="BZ587" s="96"/>
      <c r="CA587" s="96"/>
      <c r="CB587" s="96"/>
      <c r="CC587" s="96"/>
    </row>
    <row r="588" spans="1:81" s="314" customFormat="1" ht="1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347"/>
      <c r="Y588" s="347"/>
      <c r="Z588" s="347"/>
      <c r="AA588" s="347"/>
      <c r="AB588" s="347"/>
      <c r="AC588" s="347"/>
      <c r="AD588" s="347"/>
      <c r="AE588" s="347"/>
      <c r="AF588" s="347"/>
      <c r="AG588" s="347"/>
      <c r="AH588" s="347"/>
      <c r="AI588" s="347"/>
      <c r="AJ588" s="347"/>
      <c r="AK588" s="347"/>
      <c r="AL588" s="347"/>
      <c r="AM588" s="347"/>
      <c r="AN588" s="347"/>
      <c r="AO588" s="347"/>
      <c r="AP588" s="347"/>
      <c r="AQ588" s="347"/>
      <c r="AR588" s="347"/>
      <c r="AS588" s="347"/>
      <c r="AT588" s="347"/>
      <c r="AU588" s="347"/>
      <c r="AV588" s="347"/>
      <c r="AW588" s="347"/>
      <c r="AX588" s="347"/>
      <c r="AZ588" s="212"/>
      <c r="BA588" s="202"/>
      <c r="BB588" s="96"/>
      <c r="BC588" s="96"/>
      <c r="BD588" s="96"/>
      <c r="BE588" s="96"/>
      <c r="BF588" s="96"/>
      <c r="BG588" s="96"/>
      <c r="BH588" s="96"/>
      <c r="BI588" s="96"/>
      <c r="BJ588" s="96"/>
      <c r="BK588" s="96"/>
      <c r="BL588" s="96"/>
      <c r="BM588" s="96"/>
      <c r="BN588" s="96"/>
      <c r="BO588" s="96"/>
      <c r="BP588" s="96"/>
      <c r="BQ588" s="96"/>
      <c r="BR588" s="96"/>
      <c r="BS588" s="96"/>
      <c r="BT588" s="96"/>
      <c r="BU588" s="96"/>
      <c r="BV588" s="96"/>
      <c r="BW588" s="96"/>
      <c r="BX588" s="96"/>
      <c r="BY588" s="96"/>
      <c r="BZ588" s="96"/>
      <c r="CA588" s="96"/>
      <c r="CB588" s="96"/>
      <c r="CC588" s="96"/>
    </row>
  </sheetData>
  <mergeCells count="27">
    <mergeCell ref="B122:J122"/>
    <mergeCell ref="B81:J81"/>
    <mergeCell ref="B83:J83"/>
    <mergeCell ref="B84:G84"/>
    <mergeCell ref="H84:I84"/>
    <mergeCell ref="J84:J85"/>
    <mergeCell ref="B121:J121"/>
    <mergeCell ref="B1:J1"/>
    <mergeCell ref="R1:X1"/>
    <mergeCell ref="B2:G2"/>
    <mergeCell ref="H2:I2"/>
    <mergeCell ref="J2:J3"/>
    <mergeCell ref="L1:L2"/>
    <mergeCell ref="T16:W19"/>
    <mergeCell ref="T12:W15"/>
    <mergeCell ref="T4:W7"/>
    <mergeCell ref="T8:W11"/>
    <mergeCell ref="B80:J80"/>
    <mergeCell ref="B39:J39"/>
    <mergeCell ref="B40:J40"/>
    <mergeCell ref="B42:J42"/>
    <mergeCell ref="B43:G43"/>
    <mergeCell ref="H43:I43"/>
    <mergeCell ref="J43:J44"/>
    <mergeCell ref="T28:W31"/>
    <mergeCell ref="T24:W27"/>
    <mergeCell ref="T20:W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9" orientation="landscape" verticalDpi="300" r:id="rId1"/>
  <rowBreaks count="1" manualBreakCount="1">
    <brk id="82" max="16383" man="1"/>
  </rowBreaks>
  <colBreaks count="1" manualBreakCount="1">
    <brk id="33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E588"/>
  <sheetViews>
    <sheetView showGridLines="0" showRuler="0" showWhiteSpace="0" zoomScale="85" zoomScaleNormal="85" zoomScalePageLayoutView="90" workbookViewId="0">
      <selection activeCell="Q30" sqref="Q30"/>
    </sheetView>
  </sheetViews>
  <sheetFormatPr baseColWidth="10" defaultColWidth="8.5" defaultRowHeight="15" customHeight="1" x14ac:dyDescent="0.2"/>
  <cols>
    <col min="1" max="1" width="15.5" style="620" customWidth="1"/>
    <col min="2" max="2" width="14.25" style="620" customWidth="1"/>
    <col min="3" max="3" width="14.125" style="620" customWidth="1"/>
    <col min="4" max="4" width="14.125" style="822" customWidth="1"/>
    <col min="5" max="7" width="14.25" style="620" customWidth="1"/>
    <col min="8" max="8" width="10" style="620" customWidth="1"/>
    <col min="9" max="10" width="14.125" style="620" customWidth="1"/>
    <col min="11" max="11" width="14.25" style="620" customWidth="1"/>
    <col min="12" max="12" width="2.625" style="620" customWidth="1"/>
    <col min="13" max="14" width="12.5" style="620" customWidth="1"/>
    <col min="15" max="15" width="10.25" style="620" bestFit="1" customWidth="1"/>
    <col min="16" max="16" width="9.25" style="620" customWidth="1"/>
    <col min="17" max="17" width="7.5" style="620" customWidth="1"/>
    <col min="18" max="18" width="7.375" style="620" customWidth="1"/>
    <col min="19" max="19" width="2.625" style="620" customWidth="1"/>
    <col min="20" max="20" width="13" style="620" customWidth="1"/>
    <col min="21" max="22" width="7.375" style="620" customWidth="1"/>
    <col min="23" max="23" width="8.5" style="620" customWidth="1"/>
    <col min="24" max="25" width="7.5" style="620" customWidth="1"/>
    <col min="26" max="26" width="10" style="347" customWidth="1"/>
    <col min="27" max="27" width="8.625" style="347" customWidth="1"/>
    <col min="28" max="28" width="12.25" style="347" customWidth="1"/>
    <col min="29" max="29" width="8.625" style="347" customWidth="1"/>
    <col min="30" max="32" width="12.25" style="347" customWidth="1"/>
    <col min="33" max="33" width="8.625" style="347" customWidth="1"/>
    <col min="34" max="34" width="12.25" style="347" customWidth="1"/>
    <col min="35" max="35" width="14.25" style="347" customWidth="1"/>
    <col min="36" max="36" width="15.5" style="347" customWidth="1"/>
    <col min="37" max="38" width="8.75" style="347" customWidth="1"/>
    <col min="39" max="42" width="12.25" style="347" customWidth="1"/>
    <col min="43" max="43" width="8.75" style="347" customWidth="1"/>
    <col min="44" max="44" width="12.125" style="347" customWidth="1"/>
    <col min="45" max="45" width="14.125" style="347" customWidth="1"/>
    <col min="46" max="48" width="8.75" style="347" customWidth="1"/>
    <col min="49" max="52" width="12.25" style="347" customWidth="1"/>
    <col min="53" max="53" width="8.75" style="314" customWidth="1"/>
    <col min="54" max="54" width="10.875" style="212" customWidth="1"/>
    <col min="55" max="55" width="14.25" style="202" customWidth="1"/>
    <col min="56" max="56" width="15.5" style="620" customWidth="1"/>
    <col min="57" max="57" width="12.75" style="620" customWidth="1"/>
    <col min="58" max="58" width="3.5" style="620" customWidth="1"/>
    <col min="59" max="59" width="6.625" style="620" customWidth="1"/>
    <col min="60" max="62" width="15.5" style="620" customWidth="1"/>
    <col min="63" max="63" width="11.625" style="620" customWidth="1"/>
    <col min="64" max="64" width="14.125" style="620" customWidth="1"/>
    <col min="65" max="65" width="13.375" style="620" customWidth="1"/>
    <col min="66" max="66" width="11.625" style="620" customWidth="1"/>
    <col min="67" max="67" width="11" style="620" customWidth="1"/>
    <col min="68" max="68" width="12.5" style="620" customWidth="1"/>
    <col min="69" max="69" width="14.125" style="620" customWidth="1"/>
    <col min="70" max="70" width="9.625" style="620" customWidth="1"/>
    <col min="71" max="71" width="9" style="620" customWidth="1"/>
    <col min="72" max="72" width="8.375" style="620" customWidth="1"/>
    <col min="73" max="73" width="14.25" style="620" customWidth="1"/>
    <col min="74" max="74" width="8.75" style="620" customWidth="1"/>
    <col min="75" max="16384" width="8.5" style="620"/>
  </cols>
  <sheetData>
    <row r="1" spans="1:79" s="616" customFormat="1" ht="15" customHeight="1" thickBot="1" x14ac:dyDescent="0.25">
      <c r="A1" s="79"/>
      <c r="B1" s="883" t="s">
        <v>275</v>
      </c>
      <c r="C1" s="884"/>
      <c r="D1" s="884"/>
      <c r="E1" s="884"/>
      <c r="F1" s="884"/>
      <c r="G1" s="884"/>
      <c r="H1" s="884"/>
      <c r="I1" s="884"/>
      <c r="J1" s="884"/>
      <c r="K1" s="885"/>
      <c r="O1" s="81" t="s">
        <v>97</v>
      </c>
      <c r="P1" s="82">
        <f>SUM(P4:P34)</f>
        <v>91</v>
      </c>
      <c r="Q1" s="81"/>
      <c r="R1" s="83">
        <f>SUM(R4:R30)</f>
        <v>90.13</v>
      </c>
      <c r="T1" s="942"/>
      <c r="U1" s="943"/>
      <c r="V1" s="943"/>
      <c r="W1" s="943"/>
      <c r="X1" s="943"/>
      <c r="Y1" s="943"/>
      <c r="Z1" s="944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P1" s="355"/>
      <c r="AQ1" s="355"/>
      <c r="AR1" s="355"/>
      <c r="AS1" s="355"/>
      <c r="AT1" s="355"/>
      <c r="AU1" s="355"/>
      <c r="AV1" s="355"/>
      <c r="AW1" s="355"/>
      <c r="AX1" s="355"/>
      <c r="AY1" s="355"/>
      <c r="AZ1" s="355"/>
      <c r="BA1" s="615"/>
      <c r="BB1" s="356"/>
      <c r="BC1" s="615"/>
      <c r="BD1" s="84"/>
      <c r="BE1" s="84"/>
      <c r="BF1" s="84"/>
      <c r="BG1" s="84"/>
      <c r="BH1" s="84"/>
      <c r="BI1" s="84"/>
      <c r="BJ1" s="84"/>
      <c r="BK1" s="84"/>
      <c r="BR1" s="615"/>
      <c r="BS1" s="615"/>
      <c r="BT1" s="84"/>
      <c r="BU1" s="84"/>
      <c r="BV1" s="84"/>
      <c r="BW1" s="84"/>
      <c r="BX1" s="615"/>
      <c r="BY1" s="615"/>
      <c r="BZ1" s="615"/>
      <c r="CA1" s="615"/>
    </row>
    <row r="2" spans="1:79" s="616" customFormat="1" ht="15" customHeight="1" thickBot="1" x14ac:dyDescent="0.25">
      <c r="A2" s="79"/>
      <c r="B2" s="870"/>
      <c r="C2" s="871"/>
      <c r="D2" s="871"/>
      <c r="E2" s="871"/>
      <c r="F2" s="871"/>
      <c r="G2" s="872"/>
      <c r="H2" s="871" t="s">
        <v>14</v>
      </c>
      <c r="I2" s="871"/>
      <c r="J2" s="872"/>
      <c r="K2" s="873" t="s">
        <v>12</v>
      </c>
      <c r="M2" s="581" t="s">
        <v>271</v>
      </c>
      <c r="N2" s="581" t="s">
        <v>272</v>
      </c>
      <c r="O2" s="81"/>
      <c r="P2" s="81"/>
      <c r="Q2" s="81"/>
      <c r="R2" s="84"/>
      <c r="T2" s="319"/>
      <c r="U2" s="81"/>
      <c r="V2" s="81"/>
      <c r="W2" s="81"/>
      <c r="X2" s="81"/>
      <c r="Y2" s="81"/>
      <c r="Z2" s="320"/>
      <c r="AA2" s="355"/>
      <c r="AB2" s="355"/>
      <c r="AC2" s="355"/>
      <c r="AD2" s="355"/>
      <c r="AE2" s="355"/>
      <c r="AF2" s="355"/>
      <c r="AG2" s="355"/>
      <c r="AH2" s="357"/>
      <c r="AI2" s="355"/>
      <c r="AJ2" s="355"/>
      <c r="AK2" s="355"/>
      <c r="AL2" s="355"/>
      <c r="AM2" s="355"/>
      <c r="AN2" s="355"/>
      <c r="AO2" s="355"/>
      <c r="AP2" s="355"/>
      <c r="AQ2" s="357"/>
      <c r="AR2" s="355"/>
      <c r="AS2" s="355"/>
      <c r="AT2" s="355"/>
      <c r="AU2" s="355"/>
      <c r="AV2" s="355"/>
      <c r="AW2" s="355"/>
      <c r="AX2" s="355"/>
      <c r="AY2" s="355"/>
      <c r="AZ2" s="357"/>
      <c r="BA2" s="615"/>
      <c r="BB2" s="356"/>
      <c r="BC2" s="86"/>
      <c r="BD2" s="615"/>
      <c r="BE2" s="615"/>
      <c r="BF2" s="615"/>
      <c r="BG2" s="615"/>
      <c r="BR2" s="615"/>
      <c r="BS2" s="615"/>
      <c r="BT2" s="84"/>
      <c r="BU2" s="84"/>
      <c r="BV2" s="84"/>
      <c r="BW2" s="86"/>
      <c r="BX2" s="615"/>
      <c r="BY2" s="615"/>
      <c r="BZ2" s="615"/>
      <c r="CA2" s="615"/>
    </row>
    <row r="3" spans="1:79" ht="15" customHeight="1" thickBot="1" x14ac:dyDescent="0.25">
      <c r="A3" s="416"/>
      <c r="B3" s="88" t="s">
        <v>128</v>
      </c>
      <c r="C3" s="741">
        <v>20</v>
      </c>
      <c r="D3" s="741">
        <v>50</v>
      </c>
      <c r="E3" s="145" t="s">
        <v>17</v>
      </c>
      <c r="F3" s="90" t="s">
        <v>270</v>
      </c>
      <c r="G3" s="92" t="s">
        <v>30</v>
      </c>
      <c r="H3" s="89" t="s">
        <v>85</v>
      </c>
      <c r="I3" s="89" t="s">
        <v>276</v>
      </c>
      <c r="J3" s="144" t="s">
        <v>277</v>
      </c>
      <c r="K3" s="874"/>
      <c r="M3" s="457">
        <v>0.75</v>
      </c>
      <c r="N3" s="457">
        <f>100%-M3</f>
        <v>0.25</v>
      </c>
      <c r="O3" s="81" t="s">
        <v>41</v>
      </c>
      <c r="P3" s="81" t="s">
        <v>48</v>
      </c>
      <c r="Q3" s="81" t="s">
        <v>49</v>
      </c>
      <c r="R3" s="615" t="s">
        <v>44</v>
      </c>
      <c r="T3" s="319"/>
      <c r="U3" s="623"/>
      <c r="V3" s="360"/>
      <c r="W3" s="622"/>
      <c r="X3" s="623"/>
      <c r="Y3" s="360"/>
      <c r="Z3" s="320"/>
      <c r="AB3" s="361"/>
      <c r="AC3" s="361"/>
      <c r="AH3" s="357"/>
      <c r="AK3" s="361"/>
      <c r="AL3" s="361"/>
      <c r="AM3" s="361"/>
      <c r="AQ3" s="357"/>
      <c r="AZ3" s="357"/>
      <c r="BA3" s="621"/>
      <c r="BB3" s="356"/>
      <c r="BC3" s="86"/>
      <c r="BD3" s="621"/>
      <c r="BE3" s="621"/>
      <c r="BF3" s="621"/>
      <c r="BG3" s="621"/>
      <c r="BH3" s="312"/>
      <c r="BI3" s="312"/>
      <c r="BJ3" s="312"/>
      <c r="BK3" s="312"/>
      <c r="BL3" s="312"/>
      <c r="BM3" s="312"/>
      <c r="BN3" s="312"/>
      <c r="BO3" s="312"/>
      <c r="BP3" s="312"/>
      <c r="BQ3" s="312"/>
      <c r="BR3" s="621"/>
      <c r="BS3" s="621"/>
      <c r="BT3" s="621"/>
      <c r="BU3" s="621"/>
      <c r="BV3" s="621"/>
      <c r="BW3" s="86"/>
      <c r="BX3" s="621"/>
      <c r="BY3" s="621"/>
      <c r="BZ3" s="621"/>
      <c r="CA3" s="621"/>
    </row>
    <row r="4" spans="1:79" ht="15" customHeight="1" x14ac:dyDescent="0.2">
      <c r="A4" s="646">
        <v>42401</v>
      </c>
      <c r="B4" s="444"/>
      <c r="C4" s="449">
        <v>12</v>
      </c>
      <c r="D4" s="449"/>
      <c r="E4" s="126"/>
      <c r="F4" s="147">
        <v>1.51</v>
      </c>
      <c r="G4" s="321"/>
      <c r="H4" s="101">
        <v>12</v>
      </c>
      <c r="I4" s="169">
        <v>0</v>
      </c>
      <c r="J4" s="176">
        <v>0</v>
      </c>
      <c r="K4" s="458">
        <f>F4+I4+J4</f>
        <v>1.51</v>
      </c>
      <c r="M4" s="608">
        <f>K4*$M$3</f>
        <v>1.1325000000000001</v>
      </c>
      <c r="N4" s="608">
        <f>K4*$N$3</f>
        <v>0.3775</v>
      </c>
      <c r="O4" s="94">
        <v>42375</v>
      </c>
      <c r="P4" s="95">
        <v>25</v>
      </c>
      <c r="Q4" s="620" t="s">
        <v>50</v>
      </c>
      <c r="R4" s="95">
        <v>24.76</v>
      </c>
      <c r="T4" s="322"/>
      <c r="U4" s="611"/>
      <c r="V4" s="371"/>
      <c r="X4" s="611"/>
      <c r="Y4" s="371"/>
      <c r="Z4" s="613"/>
      <c r="AA4" s="364"/>
      <c r="AB4" s="361"/>
      <c r="AC4" s="361"/>
      <c r="AD4" s="364"/>
      <c r="AE4" s="364"/>
      <c r="AF4" s="361"/>
      <c r="AG4" s="361"/>
      <c r="AH4" s="361"/>
      <c r="AI4" s="364"/>
      <c r="AJ4" s="364"/>
      <c r="AK4" s="361"/>
      <c r="AL4" s="361"/>
      <c r="AM4" s="361"/>
      <c r="AN4" s="361"/>
      <c r="AO4" s="361"/>
      <c r="AP4" s="361"/>
      <c r="AQ4" s="361"/>
      <c r="AR4" s="364"/>
      <c r="AS4" s="361"/>
      <c r="AT4" s="344"/>
      <c r="AU4" s="364"/>
      <c r="AV4" s="364"/>
      <c r="AW4" s="361"/>
      <c r="AX4" s="361"/>
      <c r="AY4" s="361"/>
      <c r="AZ4" s="361"/>
      <c r="BA4" s="108"/>
      <c r="BB4" s="356"/>
      <c r="BC4" s="109"/>
      <c r="BD4" s="110"/>
      <c r="BE4" s="110"/>
      <c r="BF4" s="109"/>
      <c r="BG4" s="108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109"/>
      <c r="BS4" s="109"/>
      <c r="BT4" s="109"/>
      <c r="BU4" s="108"/>
      <c r="BV4" s="109"/>
      <c r="BW4" s="109"/>
      <c r="BX4" s="621"/>
      <c r="BY4" s="110"/>
      <c r="BZ4" s="108"/>
      <c r="CA4" s="108"/>
    </row>
    <row r="5" spans="1:79" ht="15" customHeight="1" x14ac:dyDescent="0.2">
      <c r="A5" s="586">
        <v>42402</v>
      </c>
      <c r="B5" s="444"/>
      <c r="C5" s="449">
        <v>12</v>
      </c>
      <c r="D5" s="449"/>
      <c r="E5" s="126"/>
      <c r="F5" s="147">
        <v>3.51</v>
      </c>
      <c r="G5" s="321">
        <f>F5/((C5*20)+D5*50)</f>
        <v>1.4624999999999999E-2</v>
      </c>
      <c r="H5" s="101">
        <v>12</v>
      </c>
      <c r="I5" s="169">
        <v>0</v>
      </c>
      <c r="J5" s="176">
        <v>0</v>
      </c>
      <c r="K5" s="458">
        <f>F5+I5+J5</f>
        <v>3.51</v>
      </c>
      <c r="M5" s="608">
        <f t="shared" ref="M5:M32" si="0">K5*$M$3</f>
        <v>2.6324999999999998</v>
      </c>
      <c r="N5" s="608">
        <f t="shared" ref="N5:N32" si="1">K5*$N$3</f>
        <v>0.87749999999999995</v>
      </c>
      <c r="O5" s="94">
        <v>42392</v>
      </c>
      <c r="P5" s="95">
        <v>18</v>
      </c>
      <c r="Q5" s="620" t="s">
        <v>50</v>
      </c>
      <c r="R5" s="95">
        <v>17.829999999999998</v>
      </c>
      <c r="T5" s="322"/>
      <c r="U5" s="611"/>
      <c r="V5" s="371"/>
      <c r="X5" s="611"/>
      <c r="Y5" s="371"/>
      <c r="Z5" s="107"/>
      <c r="AA5" s="364"/>
      <c r="AB5" s="361"/>
      <c r="AC5" s="361"/>
      <c r="AD5" s="364"/>
      <c r="AE5" s="364"/>
      <c r="AF5" s="361"/>
      <c r="AG5" s="361"/>
      <c r="AH5" s="361"/>
      <c r="AI5" s="364"/>
      <c r="AJ5" s="364"/>
      <c r="AK5" s="361"/>
      <c r="AL5" s="361"/>
      <c r="AM5" s="361"/>
      <c r="AN5" s="361"/>
      <c r="AO5" s="361"/>
      <c r="AP5" s="361"/>
      <c r="AQ5" s="361"/>
      <c r="AR5" s="364"/>
      <c r="AS5" s="361"/>
      <c r="AT5" s="344"/>
      <c r="AU5" s="364"/>
      <c r="AV5" s="364"/>
      <c r="AW5" s="361"/>
      <c r="AX5" s="361"/>
      <c r="AY5" s="361"/>
      <c r="AZ5" s="361"/>
      <c r="BA5" s="108"/>
      <c r="BB5" s="356"/>
      <c r="BC5" s="109"/>
      <c r="BD5" s="110"/>
      <c r="BE5" s="110"/>
      <c r="BF5" s="109"/>
      <c r="BG5" s="108"/>
      <c r="BH5" s="312"/>
      <c r="BI5" s="312"/>
      <c r="BJ5" s="312"/>
      <c r="BK5" s="312"/>
      <c r="BL5" s="312"/>
      <c r="BM5" s="312"/>
      <c r="BN5" s="312"/>
      <c r="BO5" s="312"/>
      <c r="BP5" s="312"/>
      <c r="BQ5" s="312"/>
      <c r="BR5" s="109"/>
      <c r="BS5" s="109"/>
      <c r="BT5" s="109"/>
      <c r="BU5" s="108"/>
      <c r="BV5" s="109"/>
      <c r="BW5" s="109"/>
      <c r="BX5" s="621"/>
      <c r="BY5" s="110"/>
      <c r="BZ5" s="108"/>
      <c r="CA5" s="108"/>
    </row>
    <row r="6" spans="1:79" ht="15" customHeight="1" x14ac:dyDescent="0.2">
      <c r="A6" s="586">
        <v>42403</v>
      </c>
      <c r="B6" s="444"/>
      <c r="C6" s="449">
        <v>12</v>
      </c>
      <c r="D6" s="449"/>
      <c r="E6" s="126"/>
      <c r="F6" s="147">
        <v>3.25</v>
      </c>
      <c r="G6" s="321">
        <f t="shared" ref="G6:G15" si="2">F6/((C6*20)+D6*50)</f>
        <v>1.3541666666666667E-2</v>
      </c>
      <c r="H6" s="101">
        <v>12</v>
      </c>
      <c r="I6" s="169">
        <v>0</v>
      </c>
      <c r="J6" s="176">
        <v>0</v>
      </c>
      <c r="K6" s="458">
        <f t="shared" ref="K6:K32" si="3">F6+I6+J6</f>
        <v>3.25</v>
      </c>
      <c r="M6" s="608">
        <f t="shared" si="0"/>
        <v>2.4375</v>
      </c>
      <c r="N6" s="608">
        <f t="shared" si="1"/>
        <v>0.8125</v>
      </c>
      <c r="O6" s="94">
        <v>42411</v>
      </c>
      <c r="P6" s="95">
        <v>48</v>
      </c>
      <c r="Q6" s="620" t="s">
        <v>50</v>
      </c>
      <c r="R6" s="95">
        <v>47.54</v>
      </c>
      <c r="T6" s="322"/>
      <c r="U6" s="611"/>
      <c r="V6" s="371"/>
      <c r="X6" s="611"/>
      <c r="Y6" s="371"/>
      <c r="Z6" s="365"/>
      <c r="AA6" s="364"/>
      <c r="AB6" s="361"/>
      <c r="AC6" s="361"/>
      <c r="AD6" s="364"/>
      <c r="AE6" s="364"/>
      <c r="AF6" s="361"/>
      <c r="AG6" s="361"/>
      <c r="AH6" s="361"/>
      <c r="AI6" s="364"/>
      <c r="AJ6" s="364"/>
      <c r="AK6" s="361"/>
      <c r="AL6" s="361"/>
      <c r="AM6" s="361"/>
      <c r="AN6" s="361"/>
      <c r="AO6" s="361"/>
      <c r="AP6" s="361"/>
      <c r="AQ6" s="361"/>
      <c r="AR6" s="364"/>
      <c r="AS6" s="361"/>
      <c r="AT6" s="344"/>
      <c r="AU6" s="364"/>
      <c r="AV6" s="364"/>
      <c r="AW6" s="361"/>
      <c r="AX6" s="361"/>
      <c r="AY6" s="361"/>
      <c r="AZ6" s="361"/>
      <c r="BA6" s="108"/>
      <c r="BB6" s="356"/>
      <c r="BC6" s="109"/>
      <c r="BD6" s="110"/>
      <c r="BE6" s="110"/>
      <c r="BF6" s="109"/>
      <c r="BG6" s="108"/>
      <c r="BH6" s="312"/>
      <c r="BI6" s="312"/>
      <c r="BJ6" s="312"/>
      <c r="BK6" s="312"/>
      <c r="BL6" s="312"/>
      <c r="BM6" s="312"/>
      <c r="BN6" s="312"/>
      <c r="BO6" s="312"/>
      <c r="BP6" s="312"/>
      <c r="BQ6" s="312"/>
      <c r="BR6" s="109"/>
      <c r="BS6" s="109"/>
      <c r="BT6" s="109"/>
      <c r="BU6" s="108"/>
      <c r="BV6" s="109"/>
      <c r="BW6" s="109"/>
      <c r="BX6" s="621"/>
      <c r="BY6" s="110"/>
      <c r="BZ6" s="108"/>
      <c r="CA6" s="108"/>
    </row>
    <row r="7" spans="1:79" ht="15" customHeight="1" x14ac:dyDescent="0.2">
      <c r="A7" s="586">
        <v>42404</v>
      </c>
      <c r="B7" s="444"/>
      <c r="C7" s="449">
        <v>12</v>
      </c>
      <c r="D7" s="449"/>
      <c r="E7" s="126">
        <v>20</v>
      </c>
      <c r="F7" s="147">
        <v>3.64</v>
      </c>
      <c r="G7" s="321">
        <f t="shared" si="2"/>
        <v>1.5166666666666667E-2</v>
      </c>
      <c r="H7" s="101">
        <v>12</v>
      </c>
      <c r="I7" s="169">
        <v>0</v>
      </c>
      <c r="J7" s="176">
        <v>12</v>
      </c>
      <c r="K7" s="458">
        <f t="shared" si="3"/>
        <v>15.64</v>
      </c>
      <c r="M7" s="608">
        <f t="shared" si="0"/>
        <v>11.73</v>
      </c>
      <c r="N7" s="608">
        <f t="shared" si="1"/>
        <v>3.91</v>
      </c>
      <c r="O7" s="94"/>
      <c r="P7" s="95"/>
      <c r="R7" s="95"/>
      <c r="T7" s="322"/>
      <c r="U7" s="611"/>
      <c r="V7" s="371"/>
      <c r="W7" s="202"/>
      <c r="X7" s="611"/>
      <c r="Y7" s="371"/>
      <c r="Z7" s="323"/>
      <c r="AA7" s="364"/>
      <c r="AB7" s="361"/>
      <c r="AC7" s="361"/>
      <c r="AD7" s="364"/>
      <c r="AE7" s="364"/>
      <c r="AF7" s="361"/>
      <c r="AG7" s="361"/>
      <c r="AH7" s="361"/>
      <c r="AI7" s="364"/>
      <c r="AJ7" s="364"/>
      <c r="AK7" s="361"/>
      <c r="AL7" s="361"/>
      <c r="AM7" s="361"/>
      <c r="AN7" s="361"/>
      <c r="AO7" s="361"/>
      <c r="AP7" s="361"/>
      <c r="AQ7" s="361"/>
      <c r="AR7" s="364"/>
      <c r="AS7" s="361"/>
      <c r="AT7" s="344"/>
      <c r="AU7" s="364"/>
      <c r="AV7" s="364"/>
      <c r="AW7" s="361"/>
      <c r="AX7" s="361"/>
      <c r="AY7" s="361"/>
      <c r="AZ7" s="361"/>
      <c r="BA7" s="108"/>
      <c r="BB7" s="356"/>
      <c r="BC7" s="109"/>
      <c r="BD7" s="110"/>
      <c r="BE7" s="110"/>
      <c r="BF7" s="109"/>
      <c r="BG7" s="108"/>
      <c r="BH7" s="312"/>
      <c r="BI7" s="312"/>
      <c r="BJ7" s="312"/>
      <c r="BK7" s="312"/>
      <c r="BL7" s="312"/>
      <c r="BM7" s="312"/>
      <c r="BN7" s="312"/>
      <c r="BO7" s="312"/>
      <c r="BP7" s="312"/>
      <c r="BQ7" s="312"/>
      <c r="BR7" s="109"/>
      <c r="BS7" s="109"/>
      <c r="BT7" s="109"/>
      <c r="BU7" s="108"/>
      <c r="BV7" s="109"/>
      <c r="BW7" s="109"/>
      <c r="BX7" s="621"/>
      <c r="BY7" s="110"/>
      <c r="BZ7" s="108"/>
      <c r="CA7" s="108"/>
    </row>
    <row r="8" spans="1:79" ht="15" customHeight="1" x14ac:dyDescent="0.2">
      <c r="A8" s="586">
        <v>42405</v>
      </c>
      <c r="B8" s="444"/>
      <c r="C8" s="449">
        <v>13</v>
      </c>
      <c r="D8" s="449"/>
      <c r="E8" s="126"/>
      <c r="F8" s="147">
        <v>3.36</v>
      </c>
      <c r="G8" s="321">
        <f t="shared" si="2"/>
        <v>1.2923076923076923E-2</v>
      </c>
      <c r="H8" s="101">
        <v>12</v>
      </c>
      <c r="I8" s="169">
        <v>0</v>
      </c>
      <c r="J8" s="176">
        <v>2</v>
      </c>
      <c r="K8" s="458">
        <f t="shared" si="3"/>
        <v>5.3599999999999994</v>
      </c>
      <c r="M8" s="608">
        <f t="shared" si="0"/>
        <v>4.0199999999999996</v>
      </c>
      <c r="N8" s="608">
        <f t="shared" si="1"/>
        <v>1.3399999999999999</v>
      </c>
      <c r="O8" s="94"/>
      <c r="P8" s="95"/>
      <c r="R8" s="95"/>
      <c r="T8" s="322"/>
      <c r="U8" s="611"/>
      <c r="V8" s="371"/>
      <c r="W8" s="202"/>
      <c r="X8" s="611"/>
      <c r="Y8" s="371"/>
      <c r="Z8" s="323"/>
      <c r="AA8" s="364"/>
      <c r="AB8" s="361"/>
      <c r="AC8" s="361"/>
      <c r="AD8" s="364"/>
      <c r="AE8" s="364"/>
      <c r="AF8" s="361"/>
      <c r="AG8" s="361"/>
      <c r="AH8" s="361"/>
      <c r="AI8" s="364"/>
      <c r="AJ8" s="364"/>
      <c r="AK8" s="361"/>
      <c r="AL8" s="361"/>
      <c r="AM8" s="361"/>
      <c r="AN8" s="361"/>
      <c r="AO8" s="361"/>
      <c r="AP8" s="361"/>
      <c r="AQ8" s="361"/>
      <c r="AR8" s="364"/>
      <c r="AS8" s="361"/>
      <c r="AT8" s="344"/>
      <c r="AU8" s="364"/>
      <c r="AV8" s="364"/>
      <c r="AW8" s="361"/>
      <c r="AX8" s="361"/>
      <c r="AY8" s="361"/>
      <c r="AZ8" s="361"/>
      <c r="BA8" s="108"/>
      <c r="BB8" s="356"/>
      <c r="BC8" s="109"/>
      <c r="BD8" s="110"/>
      <c r="BE8" s="110"/>
      <c r="BF8" s="109"/>
      <c r="BG8" s="108"/>
      <c r="BH8" s="312"/>
      <c r="BI8" s="312"/>
      <c r="BJ8" s="312"/>
      <c r="BK8" s="312"/>
      <c r="BL8" s="312"/>
      <c r="BM8" s="312"/>
      <c r="BN8" s="312"/>
      <c r="BO8" s="312"/>
      <c r="BP8" s="312"/>
      <c r="BQ8" s="312"/>
      <c r="BR8" s="109"/>
      <c r="BS8" s="109"/>
      <c r="BT8" s="109"/>
      <c r="BU8" s="108"/>
      <c r="BV8" s="109"/>
      <c r="BW8" s="109"/>
      <c r="BX8" s="621"/>
      <c r="BY8" s="110"/>
      <c r="BZ8" s="108"/>
      <c r="CA8" s="108"/>
    </row>
    <row r="9" spans="1:79" ht="15" customHeight="1" thickBot="1" x14ac:dyDescent="0.25">
      <c r="A9" s="586">
        <v>42406</v>
      </c>
      <c r="B9" s="444"/>
      <c r="C9" s="449">
        <v>13</v>
      </c>
      <c r="D9" s="449"/>
      <c r="E9" s="126"/>
      <c r="F9" s="147">
        <v>3.36</v>
      </c>
      <c r="G9" s="321">
        <f t="shared" si="2"/>
        <v>1.2923076923076923E-2</v>
      </c>
      <c r="H9" s="101">
        <v>12</v>
      </c>
      <c r="I9" s="169">
        <v>0</v>
      </c>
      <c r="J9" s="176">
        <v>0</v>
      </c>
      <c r="K9" s="458">
        <f t="shared" si="3"/>
        <v>3.36</v>
      </c>
      <c r="M9" s="608">
        <f t="shared" si="0"/>
        <v>2.52</v>
      </c>
      <c r="N9" s="608">
        <f t="shared" si="1"/>
        <v>0.84</v>
      </c>
      <c r="O9" s="94"/>
      <c r="P9" s="95"/>
      <c r="R9" s="95"/>
      <c r="T9" s="322"/>
      <c r="U9" s="611"/>
      <c r="V9" s="371"/>
      <c r="W9" s="202"/>
      <c r="X9" s="611"/>
      <c r="Y9" s="371"/>
      <c r="Z9" s="323"/>
      <c r="AA9" s="364"/>
      <c r="AB9" s="361"/>
      <c r="AC9" s="361"/>
      <c r="AD9" s="364"/>
      <c r="AE9" s="364"/>
      <c r="AF9" s="361"/>
      <c r="AG9" s="361"/>
      <c r="AH9" s="361"/>
      <c r="AI9" s="364"/>
      <c r="AJ9" s="364"/>
      <c r="AK9" s="361"/>
      <c r="AL9" s="361"/>
      <c r="AM9" s="361"/>
      <c r="AN9" s="361"/>
      <c r="AO9" s="361"/>
      <c r="AP9" s="361"/>
      <c r="AQ9" s="361"/>
      <c r="AR9" s="364"/>
      <c r="AS9" s="361"/>
      <c r="AT9" s="344"/>
      <c r="AU9" s="364"/>
      <c r="AV9" s="364"/>
      <c r="AW9" s="361"/>
      <c r="AX9" s="361"/>
      <c r="AY9" s="361"/>
      <c r="AZ9" s="361"/>
      <c r="BA9" s="108"/>
      <c r="BB9" s="356"/>
      <c r="BC9" s="109"/>
      <c r="BD9" s="110"/>
      <c r="BE9" s="110"/>
      <c r="BF9" s="109"/>
      <c r="BG9" s="108"/>
      <c r="BH9" s="312"/>
      <c r="BI9" s="312"/>
      <c r="BJ9" s="312"/>
      <c r="BK9" s="312"/>
      <c r="BL9" s="312"/>
      <c r="BM9" s="312"/>
      <c r="BN9" s="312"/>
      <c r="BO9" s="312"/>
      <c r="BP9" s="312"/>
      <c r="BQ9" s="312"/>
      <c r="BR9" s="109"/>
      <c r="BS9" s="109"/>
      <c r="BT9" s="109"/>
      <c r="BU9" s="108"/>
      <c r="BV9" s="109"/>
      <c r="BW9" s="109"/>
      <c r="BX9" s="621"/>
      <c r="BY9" s="110"/>
      <c r="BZ9" s="108"/>
      <c r="CA9" s="108"/>
    </row>
    <row r="10" spans="1:79" ht="15" customHeight="1" thickBot="1" x14ac:dyDescent="0.25">
      <c r="A10" s="586">
        <v>42407</v>
      </c>
      <c r="B10" s="147"/>
      <c r="C10" s="449">
        <v>13</v>
      </c>
      <c r="D10" s="449"/>
      <c r="E10" s="126"/>
      <c r="F10" s="147"/>
      <c r="G10" s="321"/>
      <c r="H10" s="101">
        <v>12</v>
      </c>
      <c r="I10" s="169">
        <v>9.4</v>
      </c>
      <c r="J10" s="176">
        <v>2</v>
      </c>
      <c r="K10" s="458">
        <f t="shared" si="3"/>
        <v>11.4</v>
      </c>
      <c r="M10" s="608">
        <f t="shared" si="0"/>
        <v>8.5500000000000007</v>
      </c>
      <c r="N10" s="608">
        <f t="shared" si="1"/>
        <v>2.85</v>
      </c>
      <c r="O10" s="94"/>
      <c r="P10" s="95"/>
      <c r="R10" s="95"/>
      <c r="T10" s="322"/>
      <c r="U10" s="324"/>
      <c r="V10" s="369"/>
      <c r="W10" s="367"/>
      <c r="X10" s="324"/>
      <c r="Y10" s="369"/>
      <c r="Z10" s="366"/>
      <c r="AA10" s="364"/>
      <c r="AB10" s="361"/>
      <c r="AC10" s="361"/>
      <c r="AD10" s="364"/>
      <c r="AE10" s="364"/>
      <c r="AF10" s="361"/>
      <c r="AG10" s="361"/>
      <c r="AH10" s="361"/>
      <c r="AI10" s="364"/>
      <c r="AJ10" s="364"/>
      <c r="AK10" s="361"/>
      <c r="AL10" s="361"/>
      <c r="AM10" s="361"/>
      <c r="AN10" s="361"/>
      <c r="AO10" s="361"/>
      <c r="AP10" s="361"/>
      <c r="AQ10" s="361"/>
      <c r="AR10" s="364"/>
      <c r="AS10" s="361"/>
      <c r="AT10" s="344"/>
      <c r="AU10" s="364"/>
      <c r="AV10" s="364"/>
      <c r="AW10" s="361"/>
      <c r="AX10" s="361"/>
      <c r="AY10" s="361"/>
      <c r="AZ10" s="361"/>
      <c r="BA10" s="108"/>
      <c r="BB10" s="356"/>
      <c r="BC10" s="109"/>
      <c r="BD10" s="110"/>
      <c r="BE10" s="110"/>
      <c r="BF10" s="109"/>
      <c r="BG10" s="108"/>
      <c r="BH10" s="312"/>
      <c r="BI10" s="312"/>
      <c r="BJ10" s="312"/>
      <c r="BK10" s="312"/>
      <c r="BL10" s="312"/>
      <c r="BM10" s="312"/>
      <c r="BN10" s="312"/>
      <c r="BO10" s="312"/>
      <c r="BP10" s="312"/>
      <c r="BQ10" s="312"/>
      <c r="BR10" s="109"/>
      <c r="BS10" s="109"/>
      <c r="BT10" s="109"/>
      <c r="BU10" s="108"/>
      <c r="BV10" s="109"/>
      <c r="BW10" s="109"/>
      <c r="BX10" s="621"/>
      <c r="BY10" s="110"/>
      <c r="BZ10" s="108"/>
      <c r="CA10" s="108"/>
    </row>
    <row r="11" spans="1:79" ht="15" customHeight="1" x14ac:dyDescent="0.2">
      <c r="A11" s="586">
        <v>42408</v>
      </c>
      <c r="B11" s="444"/>
      <c r="C11" s="449">
        <v>13</v>
      </c>
      <c r="D11" s="449">
        <v>1</v>
      </c>
      <c r="E11" s="126">
        <v>50</v>
      </c>
      <c r="F11" s="147"/>
      <c r="G11" s="321"/>
      <c r="H11" s="101">
        <v>12</v>
      </c>
      <c r="I11" s="169">
        <v>0</v>
      </c>
      <c r="J11" s="176">
        <v>51</v>
      </c>
      <c r="K11" s="458">
        <f t="shared" si="3"/>
        <v>51</v>
      </c>
      <c r="M11" s="608">
        <f t="shared" si="0"/>
        <v>38.25</v>
      </c>
      <c r="N11" s="608">
        <f t="shared" si="1"/>
        <v>12.75</v>
      </c>
      <c r="O11" s="94"/>
      <c r="P11" s="95"/>
      <c r="R11" s="95"/>
      <c r="T11" s="322"/>
      <c r="U11" s="325"/>
      <c r="V11" s="325"/>
      <c r="W11" s="367"/>
      <c r="X11" s="325"/>
      <c r="Y11" s="325"/>
      <c r="Z11" s="323"/>
      <c r="AA11" s="364"/>
      <c r="AB11" s="361"/>
      <c r="AC11" s="361"/>
      <c r="AD11" s="364"/>
      <c r="AE11" s="364"/>
      <c r="AF11" s="361"/>
      <c r="AG11" s="361"/>
      <c r="AH11" s="361"/>
      <c r="AI11" s="364"/>
      <c r="AJ11" s="364"/>
      <c r="AK11" s="361"/>
      <c r="AL11" s="361"/>
      <c r="AM11" s="361"/>
      <c r="AN11" s="361"/>
      <c r="AO11" s="361"/>
      <c r="AP11" s="361"/>
      <c r="AQ11" s="361"/>
      <c r="AR11" s="364"/>
      <c r="AS11" s="361"/>
      <c r="AT11" s="344"/>
      <c r="AU11" s="364"/>
      <c r="AV11" s="364"/>
      <c r="AW11" s="361"/>
      <c r="AX11" s="361"/>
      <c r="AY11" s="361"/>
      <c r="AZ11" s="361"/>
      <c r="BA11" s="108"/>
      <c r="BB11" s="356"/>
      <c r="BC11" s="109"/>
      <c r="BD11" s="110"/>
      <c r="BE11" s="110"/>
      <c r="BF11" s="109"/>
      <c r="BG11" s="108"/>
      <c r="BH11" s="312"/>
      <c r="BI11" s="312"/>
      <c r="BJ11" s="312"/>
      <c r="BK11" s="312"/>
      <c r="BL11" s="312"/>
      <c r="BM11" s="312"/>
      <c r="BN11" s="312"/>
      <c r="BO11" s="312"/>
      <c r="BP11" s="312"/>
      <c r="BQ11" s="312"/>
      <c r="BR11" s="109"/>
      <c r="BS11" s="109"/>
      <c r="BT11" s="109"/>
      <c r="BU11" s="108"/>
      <c r="BV11" s="109"/>
      <c r="BW11" s="109"/>
      <c r="BX11" s="621"/>
      <c r="BY11" s="110"/>
      <c r="BZ11" s="108"/>
      <c r="CA11" s="108"/>
    </row>
    <row r="12" spans="1:79" ht="15" customHeight="1" x14ac:dyDescent="0.2">
      <c r="A12" s="586">
        <v>42409</v>
      </c>
      <c r="B12" s="444"/>
      <c r="C12" s="449">
        <v>13</v>
      </c>
      <c r="D12" s="449">
        <v>1</v>
      </c>
      <c r="E12" s="126"/>
      <c r="F12" s="147">
        <v>4.53</v>
      </c>
      <c r="G12" s="321">
        <f t="shared" si="2"/>
        <v>1.4612903225806452E-2</v>
      </c>
      <c r="H12" s="101">
        <v>12</v>
      </c>
      <c r="I12" s="169">
        <v>0</v>
      </c>
      <c r="J12" s="176">
        <v>0</v>
      </c>
      <c r="K12" s="458">
        <f t="shared" si="3"/>
        <v>4.53</v>
      </c>
      <c r="M12" s="608">
        <f t="shared" si="0"/>
        <v>3.3975</v>
      </c>
      <c r="N12" s="608">
        <f t="shared" si="1"/>
        <v>1.1325000000000001</v>
      </c>
      <c r="O12" s="94"/>
      <c r="P12" s="95"/>
      <c r="R12" s="95"/>
      <c r="T12" s="322"/>
      <c r="U12" s="622"/>
      <c r="V12" s="622"/>
      <c r="W12" s="367"/>
      <c r="X12" s="622"/>
      <c r="Y12" s="622"/>
      <c r="Z12" s="323"/>
      <c r="AA12" s="364"/>
      <c r="AB12" s="361"/>
      <c r="AC12" s="361"/>
      <c r="AD12" s="364"/>
      <c r="AE12" s="364"/>
      <c r="AF12" s="361"/>
      <c r="AG12" s="361"/>
      <c r="AH12" s="361"/>
      <c r="AI12" s="364"/>
      <c r="AJ12" s="364"/>
      <c r="AK12" s="361"/>
      <c r="AL12" s="361"/>
      <c r="AM12" s="361"/>
      <c r="AN12" s="361"/>
      <c r="AO12" s="361"/>
      <c r="AP12" s="361"/>
      <c r="AQ12" s="361"/>
      <c r="AR12" s="364"/>
      <c r="AS12" s="361"/>
      <c r="AT12" s="344"/>
      <c r="AU12" s="364"/>
      <c r="AV12" s="364"/>
      <c r="AW12" s="361"/>
      <c r="AX12" s="361"/>
      <c r="AY12" s="361"/>
      <c r="AZ12" s="361"/>
      <c r="BA12" s="108"/>
      <c r="BB12" s="356"/>
      <c r="BC12" s="109"/>
      <c r="BD12" s="110"/>
      <c r="BE12" s="110"/>
      <c r="BF12" s="109"/>
      <c r="BG12" s="108"/>
      <c r="BH12" s="312"/>
      <c r="BI12" s="312"/>
      <c r="BJ12" s="312"/>
      <c r="BK12" s="312"/>
      <c r="BL12" s="312"/>
      <c r="BM12" s="312"/>
      <c r="BN12" s="312"/>
      <c r="BO12" s="312"/>
      <c r="BP12" s="312"/>
      <c r="BQ12" s="312"/>
      <c r="BR12" s="109"/>
      <c r="BS12" s="109"/>
      <c r="BT12" s="109"/>
      <c r="BU12" s="108"/>
      <c r="BV12" s="109"/>
      <c r="BW12" s="109"/>
      <c r="BX12" s="621"/>
      <c r="BY12" s="110"/>
      <c r="BZ12" s="108"/>
      <c r="CA12" s="108"/>
    </row>
    <row r="13" spans="1:79" ht="15" customHeight="1" x14ac:dyDescent="0.2">
      <c r="A13" s="586">
        <v>42410</v>
      </c>
      <c r="B13" s="444"/>
      <c r="C13" s="449">
        <v>13</v>
      </c>
      <c r="D13" s="449">
        <v>1</v>
      </c>
      <c r="E13" s="126"/>
      <c r="F13" s="147">
        <f>(C13*20)*1.3%+(D13*50)*1.37%</f>
        <v>4.0650000000000004</v>
      </c>
      <c r="G13" s="321">
        <f t="shared" si="2"/>
        <v>1.3112903225806452E-2</v>
      </c>
      <c r="H13" s="101">
        <v>12</v>
      </c>
      <c r="I13" s="169">
        <v>0</v>
      </c>
      <c r="J13" s="176">
        <v>0</v>
      </c>
      <c r="K13" s="458">
        <f t="shared" si="3"/>
        <v>4.0650000000000004</v>
      </c>
      <c r="M13" s="608">
        <f t="shared" si="0"/>
        <v>3.0487500000000001</v>
      </c>
      <c r="N13" s="608">
        <f t="shared" si="1"/>
        <v>1.0162500000000001</v>
      </c>
      <c r="O13" s="94"/>
      <c r="P13" s="95"/>
      <c r="R13" s="95"/>
      <c r="T13" s="322"/>
      <c r="U13" s="326"/>
      <c r="V13" s="326"/>
      <c r="W13" s="367"/>
      <c r="X13" s="326"/>
      <c r="Y13" s="326"/>
      <c r="Z13" s="366"/>
      <c r="AA13" s="364"/>
      <c r="AB13" s="361"/>
      <c r="AC13" s="361"/>
      <c r="AD13" s="364"/>
      <c r="AE13" s="364"/>
      <c r="AF13" s="361"/>
      <c r="AG13" s="361"/>
      <c r="AH13" s="361"/>
      <c r="AI13" s="364"/>
      <c r="AJ13" s="364"/>
      <c r="AK13" s="361"/>
      <c r="AL13" s="361"/>
      <c r="AM13" s="361"/>
      <c r="AN13" s="361"/>
      <c r="AO13" s="361"/>
      <c r="AP13" s="361"/>
      <c r="AQ13" s="361"/>
      <c r="AR13" s="364"/>
      <c r="AS13" s="361"/>
      <c r="AT13" s="344"/>
      <c r="AU13" s="364"/>
      <c r="AV13" s="364"/>
      <c r="AW13" s="361"/>
      <c r="AX13" s="361"/>
      <c r="AY13" s="361"/>
      <c r="AZ13" s="361"/>
      <c r="BA13" s="108"/>
      <c r="BB13" s="356"/>
      <c r="BC13" s="109"/>
      <c r="BD13" s="110"/>
      <c r="BE13" s="110"/>
      <c r="BF13" s="109"/>
      <c r="BG13" s="108"/>
      <c r="BH13" s="312"/>
      <c r="BI13" s="312"/>
      <c r="BJ13" s="312"/>
      <c r="BK13" s="312"/>
      <c r="BL13" s="312"/>
      <c r="BM13" s="312"/>
      <c r="BN13" s="312"/>
      <c r="BO13" s="312"/>
      <c r="BP13" s="312"/>
      <c r="BQ13" s="312"/>
      <c r="BR13" s="109"/>
      <c r="BS13" s="109"/>
      <c r="BT13" s="109"/>
      <c r="BU13" s="108"/>
      <c r="BV13" s="109"/>
      <c r="BW13" s="109"/>
      <c r="BX13" s="621"/>
      <c r="BY13" s="110"/>
      <c r="BZ13" s="108"/>
      <c r="CA13" s="108"/>
    </row>
    <row r="14" spans="1:79" ht="15" customHeight="1" thickBot="1" x14ac:dyDescent="0.25">
      <c r="A14" s="586">
        <v>42411</v>
      </c>
      <c r="B14" s="444"/>
      <c r="C14" s="449">
        <v>13</v>
      </c>
      <c r="D14" s="449">
        <v>1</v>
      </c>
      <c r="E14" s="126"/>
      <c r="F14" s="147">
        <f>(C14*20)*1.35%+(D14*50)*1.42%</f>
        <v>4.2200000000000006</v>
      </c>
      <c r="G14" s="321">
        <f t="shared" si="2"/>
        <v>1.3612903225806454E-2</v>
      </c>
      <c r="H14" s="101">
        <v>12</v>
      </c>
      <c r="I14" s="169">
        <v>0</v>
      </c>
      <c r="J14" s="176">
        <v>0</v>
      </c>
      <c r="K14" s="458">
        <f t="shared" si="3"/>
        <v>4.2200000000000006</v>
      </c>
      <c r="M14" s="608">
        <f t="shared" si="0"/>
        <v>3.1650000000000005</v>
      </c>
      <c r="N14" s="608">
        <f t="shared" si="1"/>
        <v>1.0550000000000002</v>
      </c>
      <c r="O14" s="94"/>
      <c r="P14" s="95"/>
      <c r="R14" s="95"/>
      <c r="T14" s="322"/>
      <c r="U14" s="202"/>
      <c r="V14" s="202"/>
      <c r="W14" s="367"/>
      <c r="Z14" s="323"/>
      <c r="AA14" s="364"/>
      <c r="AB14" s="361"/>
      <c r="AC14" s="361"/>
      <c r="AD14" s="364"/>
      <c r="AE14" s="364"/>
      <c r="AF14" s="361"/>
      <c r="AG14" s="361"/>
      <c r="AH14" s="361"/>
      <c r="AI14" s="364"/>
      <c r="AJ14" s="364"/>
      <c r="AK14" s="361"/>
      <c r="AL14" s="361"/>
      <c r="AM14" s="361"/>
      <c r="AN14" s="361"/>
      <c r="AO14" s="361"/>
      <c r="AP14" s="361"/>
      <c r="AQ14" s="361"/>
      <c r="AR14" s="364"/>
      <c r="AS14" s="361"/>
      <c r="AT14" s="344"/>
      <c r="AU14" s="364"/>
      <c r="AV14" s="364"/>
      <c r="AW14" s="361"/>
      <c r="AX14" s="361"/>
      <c r="AY14" s="361"/>
      <c r="AZ14" s="361"/>
      <c r="BA14" s="108"/>
      <c r="BB14" s="356"/>
      <c r="BC14" s="109"/>
      <c r="BD14" s="110"/>
      <c r="BE14" s="110"/>
      <c r="BF14" s="109"/>
      <c r="BG14" s="108"/>
      <c r="BH14" s="312"/>
      <c r="BI14" s="312"/>
      <c r="BJ14" s="312"/>
      <c r="BK14" s="312"/>
      <c r="BL14" s="312"/>
      <c r="BM14" s="312"/>
      <c r="BN14" s="312"/>
      <c r="BO14" s="312"/>
      <c r="BP14" s="312"/>
      <c r="BQ14" s="312"/>
      <c r="BR14" s="109"/>
      <c r="BS14" s="109"/>
      <c r="BT14" s="109"/>
      <c r="BU14" s="108"/>
      <c r="BV14" s="109"/>
      <c r="BW14" s="109"/>
      <c r="BX14" s="621"/>
      <c r="BY14" s="110"/>
      <c r="BZ14" s="108"/>
      <c r="CA14" s="108"/>
    </row>
    <row r="15" spans="1:79" ht="15" customHeight="1" thickBot="1" x14ac:dyDescent="0.25">
      <c r="A15" s="586">
        <v>42412</v>
      </c>
      <c r="B15" s="444"/>
      <c r="C15" s="449">
        <v>13</v>
      </c>
      <c r="D15" s="449">
        <v>1</v>
      </c>
      <c r="E15" s="126"/>
      <c r="F15" s="147">
        <f>(C15*20)*1.05%+(D15*50)*1.1%</f>
        <v>3.2800000000000002</v>
      </c>
      <c r="G15" s="321">
        <f t="shared" si="2"/>
        <v>1.0580645161290323E-2</v>
      </c>
      <c r="H15" s="101">
        <v>12</v>
      </c>
      <c r="I15" s="169">
        <v>23.5</v>
      </c>
      <c r="J15" s="176">
        <v>43</v>
      </c>
      <c r="K15" s="458">
        <f t="shared" si="3"/>
        <v>69.78</v>
      </c>
      <c r="M15" s="608">
        <f t="shared" si="0"/>
        <v>52.335000000000001</v>
      </c>
      <c r="N15" s="608">
        <f t="shared" si="1"/>
        <v>17.445</v>
      </c>
      <c r="O15" s="94"/>
      <c r="P15" s="95"/>
      <c r="R15" s="95"/>
      <c r="T15" s="327"/>
      <c r="U15" s="329"/>
      <c r="V15" s="329"/>
      <c r="W15" s="328"/>
      <c r="X15" s="624"/>
      <c r="Y15" s="329"/>
      <c r="Z15" s="625"/>
      <c r="AA15" s="364"/>
      <c r="AB15" s="361"/>
      <c r="AC15" s="361"/>
      <c r="AD15" s="364"/>
      <c r="AE15" s="364"/>
      <c r="AF15" s="361"/>
      <c r="AG15" s="361"/>
      <c r="AH15" s="361"/>
      <c r="AI15" s="364"/>
      <c r="AJ15" s="364"/>
      <c r="AK15" s="361"/>
      <c r="AL15" s="361"/>
      <c r="AM15" s="361"/>
      <c r="AN15" s="361"/>
      <c r="AO15" s="361"/>
      <c r="AP15" s="361"/>
      <c r="AQ15" s="361"/>
      <c r="AR15" s="364"/>
      <c r="AS15" s="361"/>
      <c r="AT15" s="344"/>
      <c r="AU15" s="364"/>
      <c r="AV15" s="364"/>
      <c r="AW15" s="361"/>
      <c r="AX15" s="361"/>
      <c r="AY15" s="361"/>
      <c r="AZ15" s="361"/>
      <c r="BA15" s="108"/>
      <c r="BB15" s="356"/>
      <c r="BC15" s="109"/>
      <c r="BD15" s="110"/>
      <c r="BE15" s="110"/>
      <c r="BF15" s="109"/>
      <c r="BG15" s="108"/>
      <c r="BH15" s="312"/>
      <c r="BI15" s="312"/>
      <c r="BJ15" s="312"/>
      <c r="BK15" s="312"/>
      <c r="BL15" s="312"/>
      <c r="BM15" s="312"/>
      <c r="BN15" s="312"/>
      <c r="BO15" s="312"/>
      <c r="BP15" s="312"/>
      <c r="BQ15" s="312"/>
      <c r="BR15" s="109"/>
      <c r="BS15" s="109"/>
      <c r="BT15" s="109"/>
      <c r="BU15" s="108"/>
      <c r="BV15" s="109"/>
      <c r="BW15" s="109"/>
      <c r="BX15" s="621"/>
      <c r="BY15" s="110"/>
      <c r="BZ15" s="108"/>
      <c r="CA15" s="108"/>
    </row>
    <row r="16" spans="1:79" ht="15" customHeight="1" thickBot="1" x14ac:dyDescent="0.25">
      <c r="A16" s="586">
        <v>42413</v>
      </c>
      <c r="B16" s="444"/>
      <c r="C16" s="449">
        <v>13</v>
      </c>
      <c r="D16" s="449">
        <v>1</v>
      </c>
      <c r="E16" s="126"/>
      <c r="F16" s="147"/>
      <c r="G16" s="321"/>
      <c r="H16" s="101">
        <v>12</v>
      </c>
      <c r="I16" s="169"/>
      <c r="J16" s="176"/>
      <c r="K16" s="458">
        <f t="shared" si="3"/>
        <v>0</v>
      </c>
      <c r="M16" s="608">
        <f t="shared" si="0"/>
        <v>0</v>
      </c>
      <c r="N16" s="608">
        <f t="shared" si="1"/>
        <v>0</v>
      </c>
      <c r="O16" s="94"/>
      <c r="P16" s="95"/>
      <c r="R16" s="95"/>
      <c r="T16" s="329"/>
      <c r="U16" s="329"/>
      <c r="V16" s="329"/>
      <c r="W16" s="331"/>
      <c r="X16" s="368"/>
      <c r="Y16" s="332"/>
      <c r="Z16" s="333"/>
      <c r="AA16" s="364"/>
      <c r="AB16" s="361"/>
      <c r="AC16" s="361"/>
      <c r="AD16" s="364"/>
      <c r="AE16" s="364"/>
      <c r="AF16" s="361"/>
      <c r="AG16" s="361"/>
      <c r="AH16" s="361"/>
      <c r="AI16" s="364"/>
      <c r="AJ16" s="364"/>
      <c r="AK16" s="361"/>
      <c r="AL16" s="361"/>
      <c r="AM16" s="361"/>
      <c r="AN16" s="361"/>
      <c r="AO16" s="361"/>
      <c r="AP16" s="361"/>
      <c r="AQ16" s="361"/>
      <c r="AR16" s="364"/>
      <c r="AS16" s="361"/>
      <c r="AT16" s="344"/>
      <c r="AU16" s="364"/>
      <c r="AV16" s="364"/>
      <c r="AW16" s="361"/>
      <c r="AX16" s="361"/>
      <c r="AY16" s="361"/>
      <c r="AZ16" s="361"/>
      <c r="BA16" s="108"/>
      <c r="BB16" s="356"/>
      <c r="BC16" s="109"/>
      <c r="BD16" s="110"/>
      <c r="BE16" s="110"/>
      <c r="BF16" s="109"/>
      <c r="BG16" s="108"/>
      <c r="BH16" s="312"/>
      <c r="BI16" s="312"/>
      <c r="BJ16" s="312"/>
      <c r="BK16" s="312"/>
      <c r="BL16" s="312"/>
      <c r="BM16" s="312"/>
      <c r="BN16" s="312"/>
      <c r="BO16" s="312"/>
      <c r="BP16" s="312"/>
      <c r="BQ16" s="312"/>
      <c r="BR16" s="109"/>
      <c r="BS16" s="109"/>
      <c r="BT16" s="109"/>
      <c r="BU16" s="108"/>
      <c r="BV16" s="109"/>
      <c r="BW16" s="109"/>
      <c r="BX16" s="621"/>
      <c r="BY16" s="110"/>
      <c r="BZ16" s="108"/>
      <c r="CA16" s="108"/>
    </row>
    <row r="17" spans="1:79" ht="15" customHeight="1" x14ac:dyDescent="0.2">
      <c r="A17" s="586">
        <v>42414</v>
      </c>
      <c r="B17" s="444"/>
      <c r="C17" s="449">
        <v>13</v>
      </c>
      <c r="D17" s="449">
        <v>1</v>
      </c>
      <c r="E17" s="126"/>
      <c r="F17" s="147"/>
      <c r="G17" s="321"/>
      <c r="H17" s="101">
        <v>12</v>
      </c>
      <c r="I17" s="169"/>
      <c r="J17" s="176"/>
      <c r="K17" s="458">
        <f t="shared" si="3"/>
        <v>0</v>
      </c>
      <c r="M17" s="608">
        <f t="shared" si="0"/>
        <v>0</v>
      </c>
      <c r="N17" s="608">
        <f t="shared" si="1"/>
        <v>0</v>
      </c>
      <c r="O17" s="94"/>
      <c r="P17" s="95"/>
      <c r="R17" s="95"/>
      <c r="T17" s="98"/>
      <c r="U17" s="123"/>
      <c r="V17" s="123"/>
      <c r="W17" s="619"/>
      <c r="X17" s="618"/>
      <c r="Y17" s="396"/>
      <c r="Z17" s="397"/>
      <c r="AA17" s="364"/>
      <c r="AB17" s="361"/>
      <c r="AC17" s="361"/>
      <c r="AD17" s="364"/>
      <c r="AE17" s="364"/>
      <c r="AF17" s="361"/>
      <c r="AG17" s="361"/>
      <c r="AH17" s="361"/>
      <c r="AI17" s="364"/>
      <c r="AJ17" s="364"/>
      <c r="AK17" s="361"/>
      <c r="AL17" s="361"/>
      <c r="AM17" s="361"/>
      <c r="AN17" s="361"/>
      <c r="AO17" s="361"/>
      <c r="AP17" s="361"/>
      <c r="AQ17" s="361"/>
      <c r="AR17" s="364"/>
      <c r="AS17" s="361"/>
      <c r="AT17" s="344"/>
      <c r="AU17" s="364"/>
      <c r="AV17" s="364"/>
      <c r="AW17" s="361"/>
      <c r="AX17" s="361"/>
      <c r="AY17" s="361"/>
      <c r="AZ17" s="361"/>
      <c r="BA17" s="108"/>
      <c r="BB17" s="356"/>
      <c r="BC17" s="109"/>
      <c r="BD17" s="110"/>
      <c r="BE17" s="110"/>
      <c r="BF17" s="109"/>
      <c r="BG17" s="108"/>
      <c r="BH17" s="312"/>
      <c r="BI17" s="312"/>
      <c r="BJ17" s="312"/>
      <c r="BK17" s="312"/>
      <c r="BL17" s="312"/>
      <c r="BM17" s="312"/>
      <c r="BN17" s="312"/>
      <c r="BO17" s="312"/>
      <c r="BP17" s="312"/>
      <c r="BQ17" s="312"/>
      <c r="BR17" s="109"/>
      <c r="BS17" s="109"/>
      <c r="BT17" s="109"/>
      <c r="BU17" s="108"/>
      <c r="BV17" s="109"/>
      <c r="BW17" s="109"/>
      <c r="BX17" s="621"/>
      <c r="BY17" s="110"/>
      <c r="BZ17" s="108"/>
      <c r="CA17" s="108"/>
    </row>
    <row r="18" spans="1:79" ht="15" customHeight="1" x14ac:dyDescent="0.2">
      <c r="A18" s="586">
        <v>42415</v>
      </c>
      <c r="B18" s="444"/>
      <c r="C18" s="449">
        <v>13</v>
      </c>
      <c r="D18" s="449">
        <v>1</v>
      </c>
      <c r="E18" s="126"/>
      <c r="F18" s="147"/>
      <c r="G18" s="321"/>
      <c r="H18" s="101">
        <v>12</v>
      </c>
      <c r="I18" s="169"/>
      <c r="J18" s="176"/>
      <c r="K18" s="458">
        <f t="shared" si="3"/>
        <v>0</v>
      </c>
      <c r="M18" s="608">
        <f t="shared" si="0"/>
        <v>0</v>
      </c>
      <c r="N18" s="608">
        <f t="shared" si="1"/>
        <v>0</v>
      </c>
      <c r="O18" s="94"/>
      <c r="P18" s="95"/>
      <c r="R18" s="95"/>
      <c r="T18" s="111"/>
      <c r="U18" s="124"/>
      <c r="V18" s="124"/>
      <c r="W18" s="311"/>
      <c r="X18" s="612"/>
      <c r="Y18" s="334"/>
      <c r="Z18" s="335"/>
      <c r="AA18" s="364"/>
      <c r="AB18" s="361"/>
      <c r="AC18" s="361"/>
      <c r="AD18" s="364"/>
      <c r="AE18" s="364"/>
      <c r="AF18" s="361"/>
      <c r="AG18" s="361"/>
      <c r="AH18" s="361"/>
      <c r="AI18" s="364"/>
      <c r="AJ18" s="364"/>
      <c r="AK18" s="361"/>
      <c r="AL18" s="361"/>
      <c r="AM18" s="361"/>
      <c r="AN18" s="361"/>
      <c r="AO18" s="361"/>
      <c r="AP18" s="361"/>
      <c r="AQ18" s="361"/>
      <c r="AR18" s="364"/>
      <c r="AS18" s="361"/>
      <c r="AT18" s="344"/>
      <c r="AU18" s="364"/>
      <c r="AV18" s="364"/>
      <c r="AW18" s="361"/>
      <c r="AX18" s="361"/>
      <c r="AY18" s="361"/>
      <c r="AZ18" s="361"/>
      <c r="BA18" s="108"/>
      <c r="BB18" s="356"/>
      <c r="BC18" s="109"/>
      <c r="BD18" s="110"/>
      <c r="BE18" s="110"/>
      <c r="BF18" s="109"/>
      <c r="BG18" s="312"/>
      <c r="BH18" s="312"/>
      <c r="BI18" s="312"/>
      <c r="BJ18" s="312"/>
      <c r="BK18" s="312"/>
      <c r="BL18" s="312"/>
      <c r="BM18" s="312"/>
      <c r="BN18" s="312"/>
      <c r="BO18" s="312"/>
      <c r="BP18" s="312"/>
      <c r="BQ18" s="312"/>
      <c r="BR18" s="109"/>
      <c r="BS18" s="109"/>
      <c r="BT18" s="109"/>
      <c r="BU18" s="108"/>
      <c r="BV18" s="109"/>
      <c r="BW18" s="109"/>
      <c r="BX18" s="621"/>
      <c r="BY18" s="110"/>
      <c r="BZ18" s="108"/>
      <c r="CA18" s="108"/>
    </row>
    <row r="19" spans="1:79" ht="15" customHeight="1" x14ac:dyDescent="0.2">
      <c r="A19" s="586">
        <v>42416</v>
      </c>
      <c r="B19" s="444"/>
      <c r="C19" s="449">
        <v>13</v>
      </c>
      <c r="D19" s="449">
        <v>1</v>
      </c>
      <c r="E19" s="126"/>
      <c r="F19" s="147"/>
      <c r="G19" s="321"/>
      <c r="H19" s="101">
        <v>12</v>
      </c>
      <c r="I19" s="169"/>
      <c r="J19" s="176"/>
      <c r="K19" s="458">
        <f t="shared" si="3"/>
        <v>0</v>
      </c>
      <c r="M19" s="608">
        <f t="shared" si="0"/>
        <v>0</v>
      </c>
      <c r="N19" s="608">
        <f t="shared" si="1"/>
        <v>0</v>
      </c>
      <c r="O19" s="94"/>
      <c r="P19" s="95"/>
      <c r="R19" s="95"/>
      <c r="T19" s="111"/>
      <c r="U19" s="124"/>
      <c r="V19" s="124"/>
      <c r="W19" s="311"/>
      <c r="X19" s="612"/>
      <c r="Y19" s="334"/>
      <c r="Z19" s="335"/>
      <c r="AA19" s="364"/>
      <c r="AB19" s="361"/>
      <c r="AC19" s="361"/>
      <c r="AD19" s="364"/>
      <c r="AE19" s="364"/>
      <c r="AF19" s="361"/>
      <c r="AG19" s="361"/>
      <c r="AH19" s="361"/>
      <c r="AI19" s="364"/>
      <c r="AJ19" s="364"/>
      <c r="AK19" s="361"/>
      <c r="AL19" s="361"/>
      <c r="AM19" s="361"/>
      <c r="AN19" s="361"/>
      <c r="AO19" s="361"/>
      <c r="AP19" s="361"/>
      <c r="AQ19" s="361"/>
      <c r="AR19" s="364"/>
      <c r="AS19" s="361"/>
      <c r="AT19" s="344"/>
      <c r="AU19" s="364"/>
      <c r="AV19" s="364"/>
      <c r="AW19" s="361"/>
      <c r="AX19" s="361"/>
      <c r="AY19" s="361"/>
      <c r="AZ19" s="361"/>
      <c r="BA19" s="108"/>
      <c r="BB19" s="356"/>
      <c r="BC19" s="109"/>
      <c r="BD19" s="110"/>
      <c r="BE19" s="110"/>
      <c r="BF19" s="109"/>
      <c r="BG19" s="108"/>
      <c r="BH19" s="312"/>
      <c r="BI19" s="312"/>
      <c r="BJ19" s="312"/>
      <c r="BK19" s="312"/>
      <c r="BL19" s="312"/>
      <c r="BM19" s="312"/>
      <c r="BN19" s="312"/>
      <c r="BO19" s="312"/>
      <c r="BP19" s="312"/>
      <c r="BQ19" s="312"/>
      <c r="BR19" s="109"/>
      <c r="BS19" s="109"/>
      <c r="BT19" s="109"/>
      <c r="BU19" s="108"/>
      <c r="BV19" s="109"/>
      <c r="BW19" s="109"/>
      <c r="BX19" s="621"/>
      <c r="BY19" s="110"/>
      <c r="BZ19" s="108"/>
      <c r="CA19" s="108"/>
    </row>
    <row r="20" spans="1:79" ht="15" customHeight="1" thickBot="1" x14ac:dyDescent="0.25">
      <c r="A20" s="586">
        <v>42417</v>
      </c>
      <c r="B20" s="444"/>
      <c r="C20" s="449">
        <v>13</v>
      </c>
      <c r="D20" s="449">
        <v>1</v>
      </c>
      <c r="E20" s="126"/>
      <c r="F20" s="147"/>
      <c r="G20" s="321"/>
      <c r="H20" s="101">
        <v>12</v>
      </c>
      <c r="I20" s="169"/>
      <c r="J20" s="176"/>
      <c r="K20" s="458">
        <f t="shared" si="3"/>
        <v>0</v>
      </c>
      <c r="M20" s="608">
        <f t="shared" si="0"/>
        <v>0</v>
      </c>
      <c r="N20" s="608">
        <f t="shared" si="1"/>
        <v>0</v>
      </c>
      <c r="O20" s="94"/>
      <c r="P20" s="95"/>
      <c r="R20" s="95"/>
      <c r="T20" s="336"/>
      <c r="U20" s="337"/>
      <c r="V20" s="337"/>
      <c r="W20" s="275"/>
      <c r="X20" s="119"/>
      <c r="Y20" s="338"/>
      <c r="Z20" s="339"/>
      <c r="AA20" s="364"/>
      <c r="AB20" s="361"/>
      <c r="AC20" s="361"/>
      <c r="AD20" s="364"/>
      <c r="AE20" s="364"/>
      <c r="AF20" s="361"/>
      <c r="AG20" s="361"/>
      <c r="AH20" s="361"/>
      <c r="AI20" s="364"/>
      <c r="AJ20" s="364"/>
      <c r="AK20" s="361"/>
      <c r="AL20" s="361"/>
      <c r="AM20" s="361"/>
      <c r="AN20" s="361"/>
      <c r="AO20" s="361"/>
      <c r="AP20" s="361"/>
      <c r="AQ20" s="361"/>
      <c r="AR20" s="364"/>
      <c r="AS20" s="361"/>
      <c r="AT20" s="344"/>
      <c r="AU20" s="364"/>
      <c r="AV20" s="364"/>
      <c r="AW20" s="361"/>
      <c r="AX20" s="361"/>
      <c r="AY20" s="361"/>
      <c r="AZ20" s="361"/>
      <c r="BA20" s="108"/>
      <c r="BB20" s="356"/>
      <c r="BC20" s="109"/>
      <c r="BD20" s="110"/>
      <c r="BE20" s="110"/>
      <c r="BF20" s="109"/>
      <c r="BG20" s="108"/>
      <c r="BH20" s="312"/>
      <c r="BI20" s="312"/>
      <c r="BJ20" s="312"/>
      <c r="BK20" s="312"/>
      <c r="BL20" s="312"/>
      <c r="BM20" s="312"/>
      <c r="BN20" s="312"/>
      <c r="BO20" s="312"/>
      <c r="BP20" s="312"/>
      <c r="BQ20" s="312"/>
      <c r="BR20" s="109"/>
      <c r="BS20" s="109"/>
      <c r="BT20" s="109"/>
      <c r="BU20" s="108"/>
      <c r="BV20" s="109"/>
      <c r="BW20" s="109"/>
      <c r="BX20" s="621"/>
      <c r="BY20" s="110"/>
      <c r="BZ20" s="108"/>
      <c r="CA20" s="108"/>
    </row>
    <row r="21" spans="1:79" ht="15" customHeight="1" x14ac:dyDescent="0.2">
      <c r="A21" s="586">
        <v>42418</v>
      </c>
      <c r="B21" s="444"/>
      <c r="C21" s="449">
        <v>13</v>
      </c>
      <c r="D21" s="449">
        <v>1</v>
      </c>
      <c r="E21" s="126"/>
      <c r="F21" s="147"/>
      <c r="G21" s="321"/>
      <c r="H21" s="101">
        <v>12</v>
      </c>
      <c r="I21" s="169"/>
      <c r="J21" s="176"/>
      <c r="K21" s="458">
        <f t="shared" si="3"/>
        <v>0</v>
      </c>
      <c r="M21" s="608">
        <f t="shared" si="0"/>
        <v>0</v>
      </c>
      <c r="N21" s="608">
        <f t="shared" si="1"/>
        <v>0</v>
      </c>
      <c r="O21" s="94"/>
      <c r="P21" s="95"/>
      <c r="R21" s="95"/>
      <c r="AA21" s="364"/>
      <c r="AB21" s="361"/>
      <c r="AC21" s="361"/>
      <c r="AD21" s="364"/>
      <c r="AE21" s="364"/>
      <c r="AF21" s="361"/>
      <c r="AG21" s="361"/>
      <c r="AH21" s="361"/>
      <c r="AI21" s="364"/>
      <c r="AJ21" s="364"/>
      <c r="AK21" s="361"/>
      <c r="AL21" s="361"/>
      <c r="AM21" s="361"/>
      <c r="AN21" s="361"/>
      <c r="AO21" s="361"/>
      <c r="AP21" s="361"/>
      <c r="AQ21" s="361"/>
      <c r="AR21" s="364"/>
      <c r="AS21" s="361"/>
      <c r="AT21" s="344"/>
      <c r="AU21" s="364"/>
      <c r="AV21" s="364"/>
      <c r="AW21" s="361"/>
      <c r="AX21" s="361"/>
      <c r="AY21" s="361"/>
      <c r="AZ21" s="361"/>
      <c r="BA21" s="108"/>
      <c r="BB21" s="356"/>
      <c r="BC21" s="109"/>
      <c r="BD21" s="110"/>
      <c r="BE21" s="110"/>
      <c r="BF21" s="109"/>
      <c r="BG21" s="108"/>
      <c r="BH21" s="312"/>
      <c r="BI21" s="312"/>
      <c r="BJ21" s="312"/>
      <c r="BK21" s="312"/>
      <c r="BL21" s="312"/>
      <c r="BM21" s="312"/>
      <c r="BN21" s="312"/>
      <c r="BO21" s="312"/>
      <c r="BP21" s="312"/>
      <c r="BQ21" s="312"/>
      <c r="BR21" s="109"/>
      <c r="BS21" s="109"/>
      <c r="BT21" s="109"/>
      <c r="BU21" s="108"/>
      <c r="BV21" s="109"/>
      <c r="BW21" s="109"/>
      <c r="BX21" s="621"/>
      <c r="BY21" s="110"/>
      <c r="BZ21" s="108"/>
      <c r="CA21" s="108"/>
    </row>
    <row r="22" spans="1:79" ht="15" customHeight="1" x14ac:dyDescent="0.2">
      <c r="A22" s="586">
        <v>42419</v>
      </c>
      <c r="B22" s="444"/>
      <c r="C22" s="449">
        <v>13</v>
      </c>
      <c r="D22" s="449">
        <v>1</v>
      </c>
      <c r="E22" s="126"/>
      <c r="F22" s="147"/>
      <c r="G22" s="321"/>
      <c r="H22" s="101">
        <v>12</v>
      </c>
      <c r="I22" s="169"/>
      <c r="J22" s="176"/>
      <c r="K22" s="458">
        <f t="shared" si="3"/>
        <v>0</v>
      </c>
      <c r="M22" s="608">
        <f t="shared" si="0"/>
        <v>0</v>
      </c>
      <c r="N22" s="608">
        <f t="shared" si="1"/>
        <v>0</v>
      </c>
      <c r="O22" s="94"/>
      <c r="P22" s="95"/>
      <c r="R22" s="95"/>
      <c r="T22" s="212"/>
      <c r="U22" s="202"/>
      <c r="V22" s="202"/>
      <c r="W22" s="612"/>
      <c r="X22" s="612"/>
      <c r="Y22" s="612"/>
      <c r="Z22" s="260"/>
      <c r="AA22" s="364"/>
      <c r="AB22" s="361"/>
      <c r="AC22" s="361"/>
      <c r="AD22" s="364"/>
      <c r="AE22" s="364"/>
      <c r="AF22" s="361"/>
      <c r="AG22" s="361"/>
      <c r="AH22" s="361"/>
      <c r="AI22" s="364"/>
      <c r="AJ22" s="364"/>
      <c r="AK22" s="361"/>
      <c r="AL22" s="361"/>
      <c r="AM22" s="361"/>
      <c r="AN22" s="361"/>
      <c r="AO22" s="361"/>
      <c r="AP22" s="361"/>
      <c r="AQ22" s="361"/>
      <c r="AR22" s="364"/>
      <c r="AS22" s="361"/>
      <c r="AT22" s="344"/>
      <c r="AU22" s="364"/>
      <c r="AV22" s="364"/>
      <c r="AW22" s="361"/>
      <c r="AX22" s="361"/>
      <c r="AY22" s="361"/>
      <c r="AZ22" s="361"/>
      <c r="BA22" s="108"/>
      <c r="BB22" s="356"/>
      <c r="BC22" s="109"/>
      <c r="BD22" s="110"/>
      <c r="BE22" s="110"/>
      <c r="BF22" s="109"/>
      <c r="BG22" s="108"/>
      <c r="BH22" s="312"/>
      <c r="BI22" s="312"/>
      <c r="BJ22" s="312"/>
      <c r="BK22" s="312"/>
      <c r="BL22" s="312"/>
      <c r="BM22" s="312"/>
      <c r="BN22" s="312"/>
      <c r="BO22" s="312"/>
      <c r="BP22" s="312"/>
      <c r="BQ22" s="312"/>
      <c r="BR22" s="109"/>
      <c r="BS22" s="109"/>
      <c r="BT22" s="109"/>
      <c r="BU22" s="108"/>
      <c r="BV22" s="109"/>
      <c r="BW22" s="109"/>
      <c r="BX22" s="621"/>
      <c r="BY22" s="110"/>
      <c r="BZ22" s="108"/>
      <c r="CA22" s="108"/>
    </row>
    <row r="23" spans="1:79" ht="15" customHeight="1" x14ac:dyDescent="0.2">
      <c r="A23" s="586">
        <v>42420</v>
      </c>
      <c r="B23" s="444"/>
      <c r="C23" s="449">
        <v>13</v>
      </c>
      <c r="D23" s="449">
        <v>1</v>
      </c>
      <c r="E23" s="126"/>
      <c r="F23" s="147"/>
      <c r="G23" s="321"/>
      <c r="H23" s="101">
        <v>12</v>
      </c>
      <c r="I23" s="169"/>
      <c r="J23" s="176"/>
      <c r="K23" s="458">
        <f t="shared" si="3"/>
        <v>0</v>
      </c>
      <c r="M23" s="608">
        <f t="shared" si="0"/>
        <v>0</v>
      </c>
      <c r="N23" s="608">
        <f t="shared" si="1"/>
        <v>0</v>
      </c>
      <c r="O23" s="94"/>
      <c r="P23" s="95"/>
      <c r="R23" s="95"/>
      <c r="V23" s="398"/>
      <c r="W23" s="110"/>
      <c r="X23" s="109"/>
      <c r="Y23" s="109"/>
      <c r="Z23" s="346"/>
      <c r="AA23" s="364"/>
      <c r="AB23" s="361"/>
      <c r="AC23" s="361"/>
      <c r="AD23" s="364"/>
      <c r="AE23" s="364"/>
      <c r="AF23" s="361"/>
      <c r="AG23" s="361"/>
      <c r="AH23" s="361"/>
      <c r="AI23" s="364"/>
      <c r="AJ23" s="364"/>
      <c r="AK23" s="361"/>
      <c r="AL23" s="361"/>
      <c r="AM23" s="361"/>
      <c r="AN23" s="361"/>
      <c r="AO23" s="361"/>
      <c r="AP23" s="361"/>
      <c r="AQ23" s="361"/>
      <c r="AR23" s="364"/>
      <c r="AS23" s="361"/>
      <c r="AT23" s="344"/>
      <c r="AU23" s="364"/>
      <c r="AV23" s="364"/>
      <c r="AW23" s="361"/>
      <c r="AX23" s="361"/>
      <c r="AY23" s="361"/>
      <c r="AZ23" s="361"/>
      <c r="BA23" s="108"/>
      <c r="BB23" s="356"/>
      <c r="BC23" s="109"/>
      <c r="BD23" s="110"/>
      <c r="BE23" s="110"/>
      <c r="BF23" s="109"/>
      <c r="BG23" s="108"/>
      <c r="BH23" s="312"/>
      <c r="BI23" s="312"/>
      <c r="BJ23" s="312"/>
      <c r="BK23" s="312"/>
      <c r="BL23" s="312"/>
      <c r="BM23" s="312"/>
      <c r="BN23" s="312"/>
      <c r="BO23" s="312"/>
      <c r="BP23" s="312"/>
      <c r="BQ23" s="312"/>
      <c r="BR23" s="109"/>
      <c r="BS23" s="109"/>
      <c r="BT23" s="109"/>
      <c r="BU23" s="108"/>
      <c r="BV23" s="109"/>
      <c r="BW23" s="109"/>
      <c r="BX23" s="621"/>
      <c r="BY23" s="110"/>
      <c r="BZ23" s="108"/>
      <c r="CA23" s="108"/>
    </row>
    <row r="24" spans="1:79" ht="15" customHeight="1" x14ac:dyDescent="0.2">
      <c r="A24" s="586">
        <v>42421</v>
      </c>
      <c r="B24" s="444"/>
      <c r="C24" s="449">
        <v>13</v>
      </c>
      <c r="D24" s="449">
        <v>1</v>
      </c>
      <c r="E24" s="126"/>
      <c r="F24" s="147"/>
      <c r="G24" s="321"/>
      <c r="H24" s="101">
        <v>12</v>
      </c>
      <c r="I24" s="169"/>
      <c r="J24" s="176"/>
      <c r="K24" s="458">
        <f t="shared" si="3"/>
        <v>0</v>
      </c>
      <c r="M24" s="608">
        <f t="shared" si="0"/>
        <v>0</v>
      </c>
      <c r="N24" s="608">
        <f t="shared" si="1"/>
        <v>0</v>
      </c>
      <c r="O24" s="94"/>
      <c r="P24" s="95"/>
      <c r="R24" s="95"/>
      <c r="V24" s="398"/>
      <c r="W24" s="110"/>
      <c r="X24" s="109"/>
      <c r="Y24" s="109"/>
      <c r="Z24" s="346"/>
      <c r="AA24" s="364"/>
      <c r="AB24" s="361"/>
      <c r="AC24" s="361"/>
      <c r="AD24" s="364"/>
      <c r="AE24" s="364"/>
      <c r="AF24" s="361"/>
      <c r="AG24" s="361"/>
      <c r="AH24" s="361"/>
      <c r="AI24" s="364"/>
      <c r="AJ24" s="364"/>
      <c r="AK24" s="361"/>
      <c r="AL24" s="361"/>
      <c r="AM24" s="361"/>
      <c r="AN24" s="361"/>
      <c r="AO24" s="361"/>
      <c r="AP24" s="361"/>
      <c r="AQ24" s="361"/>
      <c r="AR24" s="364"/>
      <c r="AS24" s="361"/>
      <c r="AT24" s="344"/>
      <c r="AU24" s="364"/>
      <c r="AV24" s="364"/>
      <c r="AW24" s="361"/>
      <c r="AX24" s="361"/>
      <c r="AY24" s="361"/>
      <c r="AZ24" s="361"/>
      <c r="BA24" s="108"/>
      <c r="BB24" s="356"/>
      <c r="BC24" s="109"/>
      <c r="BD24" s="110"/>
      <c r="BE24" s="110"/>
      <c r="BF24" s="109"/>
      <c r="BG24" s="108"/>
      <c r="BH24" s="312"/>
      <c r="BI24" s="312"/>
      <c r="BJ24" s="312"/>
      <c r="BK24" s="312"/>
      <c r="BL24" s="312"/>
      <c r="BM24" s="312"/>
      <c r="BN24" s="312"/>
      <c r="BO24" s="312"/>
      <c r="BP24" s="312"/>
      <c r="BQ24" s="312"/>
      <c r="BR24" s="109"/>
      <c r="BS24" s="109"/>
      <c r="BT24" s="109"/>
      <c r="BU24" s="108"/>
      <c r="BV24" s="109"/>
      <c r="BW24" s="109"/>
      <c r="BX24" s="621"/>
      <c r="BY24" s="110"/>
      <c r="BZ24" s="108"/>
      <c r="CA24" s="108"/>
    </row>
    <row r="25" spans="1:79" ht="15" customHeight="1" x14ac:dyDescent="0.2">
      <c r="A25" s="586">
        <v>42422</v>
      </c>
      <c r="B25" s="444"/>
      <c r="C25" s="449">
        <v>13</v>
      </c>
      <c r="D25" s="449">
        <v>1</v>
      </c>
      <c r="E25" s="126"/>
      <c r="F25" s="147"/>
      <c r="G25" s="321"/>
      <c r="H25" s="101">
        <v>12</v>
      </c>
      <c r="I25" s="169"/>
      <c r="J25" s="176"/>
      <c r="K25" s="458">
        <f t="shared" si="3"/>
        <v>0</v>
      </c>
      <c r="M25" s="608">
        <f t="shared" si="0"/>
        <v>0</v>
      </c>
      <c r="N25" s="608">
        <f t="shared" si="1"/>
        <v>0</v>
      </c>
      <c r="O25" s="94"/>
      <c r="P25" s="95"/>
      <c r="R25" s="95"/>
      <c r="V25" s="398"/>
      <c r="W25" s="110"/>
      <c r="X25" s="109"/>
      <c r="Y25" s="109"/>
      <c r="Z25" s="346"/>
      <c r="AA25" s="364"/>
      <c r="AB25" s="361"/>
      <c r="AC25" s="361"/>
      <c r="AD25" s="364"/>
      <c r="AE25" s="364"/>
      <c r="AF25" s="361"/>
      <c r="AG25" s="361"/>
      <c r="AH25" s="361"/>
      <c r="AI25" s="364"/>
      <c r="AJ25" s="364"/>
      <c r="AK25" s="361"/>
      <c r="AL25" s="361"/>
      <c r="AM25" s="361"/>
      <c r="AN25" s="361"/>
      <c r="AO25" s="361"/>
      <c r="AP25" s="361"/>
      <c r="AQ25" s="361"/>
      <c r="AR25" s="364"/>
      <c r="AS25" s="361"/>
      <c r="AT25" s="344"/>
      <c r="AU25" s="364"/>
      <c r="AV25" s="364"/>
      <c r="AW25" s="361"/>
      <c r="AX25" s="361"/>
      <c r="AY25" s="361"/>
      <c r="AZ25" s="361"/>
      <c r="BA25" s="108"/>
      <c r="BB25" s="356"/>
      <c r="BC25" s="109"/>
      <c r="BD25" s="110"/>
      <c r="BE25" s="110"/>
      <c r="BF25" s="109"/>
      <c r="BG25" s="108"/>
      <c r="BH25" s="312"/>
      <c r="BI25" s="312"/>
      <c r="BJ25" s="312"/>
      <c r="BK25" s="312"/>
      <c r="BL25" s="312"/>
      <c r="BM25" s="312"/>
      <c r="BN25" s="312"/>
      <c r="BO25" s="312"/>
      <c r="BP25" s="312"/>
      <c r="BQ25" s="312"/>
      <c r="BR25" s="109"/>
      <c r="BS25" s="109"/>
      <c r="BT25" s="109"/>
      <c r="BU25" s="108"/>
      <c r="BV25" s="109"/>
      <c r="BW25" s="109"/>
      <c r="BX25" s="621"/>
      <c r="BY25" s="110"/>
      <c r="BZ25" s="108"/>
      <c r="CA25" s="108"/>
    </row>
    <row r="26" spans="1:79" ht="15" customHeight="1" x14ac:dyDescent="0.2">
      <c r="A26" s="586">
        <v>42423</v>
      </c>
      <c r="B26" s="444"/>
      <c r="C26" s="449">
        <v>13</v>
      </c>
      <c r="D26" s="449">
        <v>1</v>
      </c>
      <c r="E26" s="126"/>
      <c r="F26" s="147"/>
      <c r="G26" s="321"/>
      <c r="H26" s="101">
        <v>12</v>
      </c>
      <c r="I26" s="169"/>
      <c r="J26" s="176"/>
      <c r="K26" s="458">
        <f t="shared" si="3"/>
        <v>0</v>
      </c>
      <c r="M26" s="608">
        <f t="shared" si="0"/>
        <v>0</v>
      </c>
      <c r="N26" s="608">
        <f t="shared" si="1"/>
        <v>0</v>
      </c>
      <c r="O26" s="94"/>
      <c r="P26" s="95"/>
      <c r="R26" s="95"/>
      <c r="V26" s="398"/>
      <c r="W26" s="110"/>
      <c r="X26" s="109"/>
      <c r="Y26" s="109"/>
      <c r="Z26" s="346"/>
      <c r="AA26" s="364"/>
      <c r="AB26" s="361"/>
      <c r="AC26" s="361"/>
      <c r="AD26" s="364"/>
      <c r="AE26" s="364"/>
      <c r="AF26" s="361"/>
      <c r="AG26" s="361"/>
      <c r="AH26" s="361"/>
      <c r="AI26" s="364"/>
      <c r="AJ26" s="364"/>
      <c r="AK26" s="361"/>
      <c r="AL26" s="361"/>
      <c r="AM26" s="361"/>
      <c r="AN26" s="361"/>
      <c r="AO26" s="361"/>
      <c r="AP26" s="361"/>
      <c r="AQ26" s="361"/>
      <c r="AR26" s="364"/>
      <c r="AS26" s="361"/>
      <c r="AT26" s="344"/>
      <c r="AU26" s="364"/>
      <c r="AV26" s="364"/>
      <c r="AW26" s="361"/>
      <c r="AX26" s="361"/>
      <c r="AY26" s="361"/>
      <c r="AZ26" s="361"/>
      <c r="BA26" s="108"/>
      <c r="BB26" s="356"/>
      <c r="BC26" s="109"/>
      <c r="BD26" s="110"/>
      <c r="BE26" s="110"/>
      <c r="BF26" s="109"/>
      <c r="BG26" s="108"/>
      <c r="BH26" s="312"/>
      <c r="BI26" s="312"/>
      <c r="BJ26" s="312"/>
      <c r="BK26" s="312"/>
      <c r="BL26" s="312"/>
      <c r="BM26" s="312"/>
      <c r="BN26" s="312"/>
      <c r="BO26" s="312"/>
      <c r="BP26" s="312"/>
      <c r="BQ26" s="312"/>
      <c r="BR26" s="109"/>
      <c r="BS26" s="109"/>
      <c r="BT26" s="109"/>
      <c r="BU26" s="108"/>
      <c r="BV26" s="109"/>
      <c r="BW26" s="109"/>
      <c r="BX26" s="621"/>
      <c r="BY26" s="110"/>
      <c r="BZ26" s="108"/>
      <c r="CA26" s="108"/>
    </row>
    <row r="27" spans="1:79" ht="15" customHeight="1" x14ac:dyDescent="0.2">
      <c r="A27" s="586">
        <v>42424</v>
      </c>
      <c r="B27" s="444"/>
      <c r="C27" s="449">
        <v>13</v>
      </c>
      <c r="D27" s="449">
        <v>1</v>
      </c>
      <c r="E27" s="126"/>
      <c r="F27" s="147"/>
      <c r="G27" s="321"/>
      <c r="H27" s="101">
        <v>12</v>
      </c>
      <c r="I27" s="169"/>
      <c r="J27" s="176"/>
      <c r="K27" s="458">
        <f t="shared" si="3"/>
        <v>0</v>
      </c>
      <c r="M27" s="608">
        <f t="shared" si="0"/>
        <v>0</v>
      </c>
      <c r="N27" s="608">
        <f t="shared" si="1"/>
        <v>0</v>
      </c>
      <c r="O27" s="94"/>
      <c r="P27" s="95"/>
      <c r="R27" s="95"/>
      <c r="V27" s="398"/>
      <c r="W27" s="110"/>
      <c r="X27" s="109"/>
      <c r="Y27" s="109"/>
      <c r="Z27" s="346"/>
      <c r="AA27" s="364"/>
      <c r="AB27" s="361"/>
      <c r="AC27" s="361"/>
      <c r="AD27" s="364"/>
      <c r="AE27" s="364"/>
      <c r="AF27" s="361"/>
      <c r="AG27" s="361"/>
      <c r="AH27" s="361"/>
      <c r="AI27" s="364"/>
      <c r="AJ27" s="364"/>
      <c r="AK27" s="361"/>
      <c r="AL27" s="361"/>
      <c r="AM27" s="361"/>
      <c r="AN27" s="361"/>
      <c r="AO27" s="361"/>
      <c r="AP27" s="361"/>
      <c r="AQ27" s="361"/>
      <c r="AR27" s="364"/>
      <c r="AS27" s="361"/>
      <c r="AT27" s="344"/>
      <c r="AU27" s="364"/>
      <c r="AV27" s="364"/>
      <c r="AW27" s="361"/>
      <c r="AX27" s="361"/>
      <c r="AY27" s="361"/>
      <c r="AZ27" s="361"/>
      <c r="BA27" s="108"/>
      <c r="BB27" s="356"/>
      <c r="BC27" s="109"/>
      <c r="BD27" s="110"/>
      <c r="BE27" s="110"/>
      <c r="BF27" s="109"/>
      <c r="BG27" s="108"/>
      <c r="BH27" s="312"/>
      <c r="BI27" s="312"/>
      <c r="BJ27" s="312"/>
      <c r="BK27" s="312"/>
      <c r="BL27" s="312"/>
      <c r="BM27" s="312"/>
      <c r="BN27" s="312"/>
      <c r="BO27" s="312"/>
      <c r="BP27" s="312"/>
      <c r="BQ27" s="312"/>
      <c r="BR27" s="109"/>
      <c r="BS27" s="109"/>
      <c r="BT27" s="109"/>
      <c r="BU27" s="108"/>
      <c r="BV27" s="109"/>
      <c r="BW27" s="109"/>
      <c r="BX27" s="621"/>
      <c r="BY27" s="110"/>
      <c r="BZ27" s="108"/>
      <c r="CA27" s="108"/>
    </row>
    <row r="28" spans="1:79" ht="15" customHeight="1" x14ac:dyDescent="0.2">
      <c r="A28" s="586">
        <v>42425</v>
      </c>
      <c r="B28" s="444"/>
      <c r="C28" s="449">
        <v>13</v>
      </c>
      <c r="D28" s="449">
        <v>1</v>
      </c>
      <c r="E28" s="126"/>
      <c r="F28" s="147"/>
      <c r="G28" s="321"/>
      <c r="H28" s="101">
        <v>12</v>
      </c>
      <c r="I28" s="169"/>
      <c r="J28" s="176"/>
      <c r="K28" s="458">
        <f t="shared" si="3"/>
        <v>0</v>
      </c>
      <c r="M28" s="608">
        <f t="shared" si="0"/>
        <v>0</v>
      </c>
      <c r="N28" s="608">
        <f t="shared" si="1"/>
        <v>0</v>
      </c>
      <c r="O28" s="94"/>
      <c r="P28" s="95"/>
      <c r="R28" s="95"/>
      <c r="V28" s="398"/>
      <c r="W28" s="110"/>
      <c r="X28" s="109"/>
      <c r="Y28" s="109"/>
      <c r="Z28" s="346"/>
      <c r="AA28" s="364"/>
      <c r="AB28" s="361"/>
      <c r="AC28" s="361"/>
      <c r="AD28" s="364"/>
      <c r="AE28" s="364"/>
      <c r="AF28" s="361"/>
      <c r="AG28" s="361"/>
      <c r="AH28" s="361"/>
      <c r="AI28" s="364"/>
      <c r="AJ28" s="364"/>
      <c r="AK28" s="361"/>
      <c r="AL28" s="361"/>
      <c r="AM28" s="361"/>
      <c r="AN28" s="361"/>
      <c r="AO28" s="361"/>
      <c r="AP28" s="361"/>
      <c r="AQ28" s="361"/>
      <c r="AR28" s="364"/>
      <c r="AS28" s="361"/>
      <c r="AT28" s="344"/>
      <c r="AU28" s="364"/>
      <c r="AV28" s="364"/>
      <c r="AW28" s="361"/>
      <c r="AX28" s="361"/>
      <c r="AY28" s="361"/>
      <c r="AZ28" s="361"/>
      <c r="BA28" s="108"/>
      <c r="BB28" s="356"/>
      <c r="BC28" s="109"/>
      <c r="BD28" s="110"/>
      <c r="BE28" s="110"/>
      <c r="BF28" s="109"/>
      <c r="BG28" s="108"/>
      <c r="BH28" s="312"/>
      <c r="BI28" s="312"/>
      <c r="BJ28" s="312"/>
      <c r="BK28" s="312"/>
      <c r="BL28" s="312"/>
      <c r="BM28" s="312"/>
      <c r="BN28" s="312"/>
      <c r="BO28" s="312"/>
      <c r="BP28" s="312"/>
      <c r="BQ28" s="312"/>
      <c r="BR28" s="109"/>
      <c r="BS28" s="109"/>
      <c r="BT28" s="109"/>
      <c r="BU28" s="108"/>
      <c r="BV28" s="109"/>
      <c r="BW28" s="109"/>
      <c r="BX28" s="621"/>
      <c r="BY28" s="110"/>
      <c r="BZ28" s="108"/>
      <c r="CA28" s="108"/>
    </row>
    <row r="29" spans="1:79" ht="15" customHeight="1" x14ac:dyDescent="0.2">
      <c r="A29" s="586">
        <v>42426</v>
      </c>
      <c r="B29" s="444"/>
      <c r="C29" s="449">
        <v>13</v>
      </c>
      <c r="D29" s="449">
        <v>1</v>
      </c>
      <c r="E29" s="126"/>
      <c r="F29" s="147"/>
      <c r="G29" s="321"/>
      <c r="H29" s="101">
        <v>12</v>
      </c>
      <c r="I29" s="169"/>
      <c r="J29" s="176"/>
      <c r="K29" s="458">
        <f t="shared" si="3"/>
        <v>0</v>
      </c>
      <c r="M29" s="608">
        <f t="shared" si="0"/>
        <v>0</v>
      </c>
      <c r="N29" s="608">
        <f t="shared" si="1"/>
        <v>0</v>
      </c>
      <c r="O29" s="94"/>
      <c r="P29" s="95"/>
      <c r="R29" s="95"/>
      <c r="V29" s="398"/>
      <c r="W29" s="110"/>
      <c r="X29" s="109"/>
      <c r="Y29" s="109"/>
      <c r="Z29" s="346"/>
      <c r="AA29" s="364"/>
      <c r="AB29" s="361"/>
      <c r="AC29" s="361"/>
      <c r="AD29" s="364"/>
      <c r="AE29" s="364"/>
      <c r="AF29" s="361"/>
      <c r="AG29" s="361"/>
      <c r="AH29" s="361"/>
      <c r="AI29" s="364"/>
      <c r="AJ29" s="364"/>
      <c r="AK29" s="361"/>
      <c r="AL29" s="361"/>
      <c r="AM29" s="361"/>
      <c r="AN29" s="361"/>
      <c r="AO29" s="361"/>
      <c r="AP29" s="361"/>
      <c r="AQ29" s="361"/>
      <c r="AR29" s="364"/>
      <c r="AS29" s="361"/>
      <c r="AT29" s="344"/>
      <c r="AU29" s="364"/>
      <c r="AV29" s="364"/>
      <c r="AW29" s="361"/>
      <c r="AX29" s="361"/>
      <c r="AY29" s="361"/>
      <c r="AZ29" s="361"/>
      <c r="BA29" s="108"/>
      <c r="BB29" s="356"/>
      <c r="BC29" s="109"/>
      <c r="BD29" s="110"/>
      <c r="BE29" s="110"/>
      <c r="BF29" s="109"/>
      <c r="BG29" s="108"/>
      <c r="BH29" s="312"/>
      <c r="BI29" s="312"/>
      <c r="BJ29" s="312"/>
      <c r="BK29" s="312"/>
      <c r="BL29" s="312"/>
      <c r="BM29" s="312"/>
      <c r="BN29" s="312"/>
      <c r="BO29" s="312"/>
      <c r="BP29" s="312"/>
      <c r="BQ29" s="312"/>
      <c r="BR29" s="109"/>
      <c r="BS29" s="109"/>
      <c r="BT29" s="109"/>
      <c r="BU29" s="108"/>
      <c r="BV29" s="109"/>
      <c r="BW29" s="109"/>
      <c r="BX29" s="621"/>
      <c r="BY29" s="110"/>
      <c r="BZ29" s="108"/>
      <c r="CA29" s="108"/>
    </row>
    <row r="30" spans="1:79" ht="15" customHeight="1" x14ac:dyDescent="0.2">
      <c r="A30" s="586">
        <v>42427</v>
      </c>
      <c r="B30" s="444"/>
      <c r="C30" s="449">
        <v>13</v>
      </c>
      <c r="D30" s="449">
        <v>1</v>
      </c>
      <c r="E30" s="126"/>
      <c r="F30" s="147"/>
      <c r="G30" s="321"/>
      <c r="H30" s="101">
        <v>12</v>
      </c>
      <c r="I30" s="169"/>
      <c r="J30" s="176"/>
      <c r="K30" s="458">
        <f t="shared" si="3"/>
        <v>0</v>
      </c>
      <c r="M30" s="608">
        <f t="shared" si="0"/>
        <v>0</v>
      </c>
      <c r="N30" s="608">
        <f t="shared" si="1"/>
        <v>0</v>
      </c>
      <c r="O30" s="94"/>
      <c r="P30" s="95"/>
      <c r="R30" s="95"/>
      <c r="V30" s="398"/>
      <c r="W30" s="110"/>
      <c r="X30" s="109"/>
      <c r="Y30" s="109"/>
      <c r="Z30" s="346"/>
      <c r="AA30" s="364"/>
      <c r="AB30" s="361"/>
      <c r="AC30" s="361"/>
      <c r="AD30" s="364"/>
      <c r="AE30" s="364"/>
      <c r="AF30" s="361"/>
      <c r="AG30" s="361"/>
      <c r="AH30" s="361"/>
      <c r="AI30" s="364"/>
      <c r="AJ30" s="364"/>
      <c r="AK30" s="361"/>
      <c r="AL30" s="361"/>
      <c r="AM30" s="361"/>
      <c r="AN30" s="361"/>
      <c r="AO30" s="361"/>
      <c r="AP30" s="361"/>
      <c r="AQ30" s="361"/>
      <c r="AR30" s="364"/>
      <c r="AS30" s="361"/>
      <c r="AT30" s="344"/>
      <c r="AU30" s="364"/>
      <c r="AV30" s="364"/>
      <c r="AW30" s="361"/>
      <c r="AX30" s="361"/>
      <c r="AY30" s="361"/>
      <c r="AZ30" s="361"/>
      <c r="BA30" s="108"/>
      <c r="BB30" s="356"/>
      <c r="BC30" s="109"/>
      <c r="BD30" s="110"/>
      <c r="BE30" s="110"/>
      <c r="BF30" s="109"/>
      <c r="BG30" s="108"/>
      <c r="BH30" s="312"/>
      <c r="BI30" s="312"/>
      <c r="BJ30" s="312"/>
      <c r="BK30" s="312"/>
      <c r="BL30" s="312"/>
      <c r="BM30" s="312"/>
      <c r="BN30" s="312"/>
      <c r="BO30" s="312"/>
      <c r="BP30" s="312"/>
      <c r="BQ30" s="312"/>
      <c r="BR30" s="109"/>
      <c r="BS30" s="109"/>
      <c r="BT30" s="109"/>
      <c r="BU30" s="108"/>
      <c r="BV30" s="109"/>
      <c r="BW30" s="109"/>
      <c r="BX30" s="621"/>
      <c r="BY30" s="110"/>
      <c r="BZ30" s="108"/>
      <c r="CA30" s="108"/>
    </row>
    <row r="31" spans="1:79" s="81" customFormat="1" ht="15" customHeight="1" x14ac:dyDescent="0.2">
      <c r="A31" s="586">
        <v>42428</v>
      </c>
      <c r="B31" s="444"/>
      <c r="C31" s="449">
        <v>13</v>
      </c>
      <c r="D31" s="449">
        <v>1</v>
      </c>
      <c r="E31" s="126"/>
      <c r="F31" s="147"/>
      <c r="G31" s="321"/>
      <c r="H31" s="101">
        <v>12</v>
      </c>
      <c r="I31" s="169"/>
      <c r="J31" s="176"/>
      <c r="K31" s="458">
        <f t="shared" si="3"/>
        <v>0</v>
      </c>
      <c r="M31" s="608">
        <f t="shared" si="0"/>
        <v>0</v>
      </c>
      <c r="N31" s="608">
        <f t="shared" si="1"/>
        <v>0</v>
      </c>
      <c r="O31" s="94"/>
      <c r="P31" s="95"/>
      <c r="Q31" s="620"/>
      <c r="R31" s="95"/>
      <c r="V31" s="398"/>
      <c r="W31" s="110"/>
      <c r="X31" s="109"/>
      <c r="Y31" s="109"/>
      <c r="Z31" s="346"/>
      <c r="AA31" s="364"/>
      <c r="AB31" s="361"/>
      <c r="AC31" s="361"/>
      <c r="AD31" s="364"/>
      <c r="AE31" s="364"/>
      <c r="AF31" s="361"/>
      <c r="AG31" s="361"/>
      <c r="AH31" s="361"/>
      <c r="AI31" s="364"/>
      <c r="AJ31" s="364"/>
      <c r="AK31" s="361"/>
      <c r="AL31" s="361"/>
      <c r="AM31" s="361"/>
      <c r="AN31" s="361"/>
      <c r="AO31" s="361"/>
      <c r="AP31" s="361"/>
      <c r="AQ31" s="361"/>
      <c r="AR31" s="364"/>
      <c r="AS31" s="361"/>
      <c r="AT31" s="344"/>
      <c r="AU31" s="364"/>
      <c r="AV31" s="364"/>
      <c r="AW31" s="361"/>
      <c r="AX31" s="361"/>
      <c r="AY31" s="361"/>
      <c r="AZ31" s="361"/>
      <c r="BA31" s="108"/>
      <c r="BB31" s="356"/>
      <c r="BC31" s="109"/>
      <c r="BD31" s="110"/>
      <c r="BE31" s="110"/>
      <c r="BF31" s="109"/>
      <c r="BG31" s="108"/>
      <c r="BH31" s="616"/>
      <c r="BI31" s="616"/>
      <c r="BJ31" s="616"/>
      <c r="BK31" s="616"/>
      <c r="BL31" s="616"/>
      <c r="BM31" s="616"/>
      <c r="BN31" s="616"/>
      <c r="BO31" s="616"/>
      <c r="BP31" s="616"/>
      <c r="BQ31" s="616"/>
      <c r="BR31" s="109"/>
      <c r="BS31" s="109"/>
      <c r="BT31" s="109"/>
      <c r="BU31" s="108"/>
      <c r="BV31" s="109"/>
      <c r="BW31" s="109"/>
      <c r="BX31" s="615"/>
      <c r="BY31" s="137"/>
      <c r="BZ31" s="174"/>
      <c r="CA31" s="174"/>
    </row>
    <row r="32" spans="1:79" ht="15" customHeight="1" x14ac:dyDescent="0.2">
      <c r="A32" s="586">
        <v>42429</v>
      </c>
      <c r="B32" s="444"/>
      <c r="C32" s="449">
        <v>13</v>
      </c>
      <c r="D32" s="449">
        <v>1</v>
      </c>
      <c r="E32" s="126"/>
      <c r="F32" s="147"/>
      <c r="G32" s="321"/>
      <c r="H32" s="101">
        <v>12</v>
      </c>
      <c r="I32" s="169"/>
      <c r="J32" s="176"/>
      <c r="K32" s="458">
        <f t="shared" si="3"/>
        <v>0</v>
      </c>
      <c r="M32" s="608">
        <f t="shared" si="0"/>
        <v>0</v>
      </c>
      <c r="N32" s="608">
        <f t="shared" si="1"/>
        <v>0</v>
      </c>
      <c r="O32" s="94"/>
      <c r="P32" s="95"/>
      <c r="R32" s="95"/>
      <c r="V32" s="398"/>
      <c r="W32" s="110"/>
      <c r="X32" s="109"/>
      <c r="Y32" s="109"/>
      <c r="Z32" s="346"/>
      <c r="AA32" s="364"/>
      <c r="AB32" s="361"/>
      <c r="AC32" s="361"/>
      <c r="AD32" s="364"/>
      <c r="AE32" s="364"/>
      <c r="AF32" s="361"/>
      <c r="AG32" s="361"/>
      <c r="AH32" s="361"/>
      <c r="AI32" s="364"/>
      <c r="AJ32" s="364"/>
      <c r="AK32" s="361"/>
      <c r="AL32" s="361"/>
      <c r="AM32" s="361"/>
      <c r="AN32" s="361"/>
      <c r="AO32" s="361"/>
      <c r="AP32" s="361"/>
      <c r="AQ32" s="361"/>
      <c r="AR32" s="364"/>
      <c r="AS32" s="361"/>
      <c r="AT32" s="344"/>
      <c r="AU32" s="364"/>
      <c r="AV32" s="364"/>
      <c r="AW32" s="361"/>
      <c r="AX32" s="361"/>
      <c r="AY32" s="361"/>
      <c r="AZ32" s="361"/>
      <c r="BA32" s="108"/>
      <c r="BB32" s="356"/>
      <c r="BC32" s="109"/>
      <c r="BD32" s="110"/>
      <c r="BE32" s="110"/>
      <c r="BF32" s="109"/>
      <c r="BG32" s="108"/>
      <c r="BH32" s="312"/>
      <c r="BI32" s="312"/>
      <c r="BJ32" s="312"/>
      <c r="BK32" s="312"/>
      <c r="BL32" s="312"/>
      <c r="BM32" s="312"/>
      <c r="BN32" s="312"/>
      <c r="BO32" s="312"/>
      <c r="BP32" s="312"/>
      <c r="BQ32" s="312"/>
      <c r="BR32" s="109"/>
      <c r="BS32" s="109"/>
      <c r="BT32" s="109"/>
      <c r="BU32" s="108"/>
      <c r="BV32" s="109"/>
      <c r="BW32" s="109"/>
      <c r="BX32" s="621"/>
      <c r="BY32" s="110"/>
      <c r="BZ32" s="108"/>
      <c r="CA32" s="108"/>
    </row>
    <row r="33" spans="1:79" ht="15" customHeight="1" x14ac:dyDescent="0.2">
      <c r="A33" s="586"/>
      <c r="B33" s="444"/>
      <c r="C33" s="449"/>
      <c r="D33" s="449"/>
      <c r="E33" s="126"/>
      <c r="F33" s="147"/>
      <c r="G33" s="321"/>
      <c r="H33" s="101"/>
      <c r="I33" s="169"/>
      <c r="J33" s="176"/>
      <c r="K33" s="458"/>
      <c r="M33" s="608"/>
      <c r="N33" s="608"/>
      <c r="O33" s="94"/>
      <c r="P33" s="95"/>
      <c r="R33" s="95"/>
      <c r="V33" s="398"/>
      <c r="W33" s="110"/>
      <c r="X33" s="109"/>
      <c r="Y33" s="109"/>
      <c r="Z33" s="346"/>
      <c r="AA33" s="364"/>
      <c r="AB33" s="361"/>
      <c r="AC33" s="361"/>
      <c r="AD33" s="364"/>
      <c r="AE33" s="364"/>
      <c r="AF33" s="361"/>
      <c r="AG33" s="361"/>
      <c r="AH33" s="361"/>
      <c r="AI33" s="364"/>
      <c r="AJ33" s="364"/>
      <c r="AK33" s="361"/>
      <c r="AL33" s="361"/>
      <c r="AM33" s="361"/>
      <c r="AN33" s="361"/>
      <c r="AO33" s="361"/>
      <c r="AP33" s="361"/>
      <c r="AQ33" s="361"/>
      <c r="AR33" s="364"/>
      <c r="AS33" s="361"/>
      <c r="AT33" s="344"/>
      <c r="AU33" s="364"/>
      <c r="AV33" s="364"/>
      <c r="AW33" s="361"/>
      <c r="AX33" s="361"/>
      <c r="AY33" s="361"/>
      <c r="AZ33" s="361"/>
      <c r="BA33" s="108"/>
      <c r="BB33" s="356"/>
      <c r="BC33" s="109"/>
      <c r="BD33" s="110"/>
      <c r="BE33" s="110"/>
      <c r="BF33" s="109"/>
      <c r="BG33" s="108"/>
      <c r="BH33" s="312"/>
      <c r="BI33" s="312"/>
      <c r="BJ33" s="312"/>
      <c r="BK33" s="312"/>
      <c r="BL33" s="312"/>
      <c r="BM33" s="312"/>
      <c r="BN33" s="312"/>
      <c r="BO33" s="312"/>
      <c r="BP33" s="312"/>
      <c r="BQ33" s="312"/>
      <c r="BR33" s="109"/>
      <c r="BS33" s="109"/>
      <c r="BT33" s="109"/>
      <c r="BU33" s="108"/>
      <c r="BV33" s="109"/>
      <c r="BW33" s="109"/>
      <c r="BX33" s="621"/>
      <c r="BY33" s="621"/>
      <c r="BZ33" s="621"/>
      <c r="CA33" s="312"/>
    </row>
    <row r="34" spans="1:79" ht="15" customHeight="1" x14ac:dyDescent="0.2">
      <c r="A34" s="586"/>
      <c r="B34" s="444"/>
      <c r="C34" s="449"/>
      <c r="D34" s="449"/>
      <c r="E34" s="126"/>
      <c r="F34" s="147"/>
      <c r="G34" s="321"/>
      <c r="H34" s="101"/>
      <c r="I34" s="169"/>
      <c r="J34" s="176"/>
      <c r="K34" s="458"/>
      <c r="M34" s="608"/>
      <c r="N34" s="608"/>
      <c r="O34" s="94"/>
      <c r="P34" s="95"/>
      <c r="R34" s="95"/>
      <c r="V34" s="398"/>
      <c r="W34" s="110"/>
      <c r="X34" s="109"/>
      <c r="Y34" s="109"/>
      <c r="Z34" s="346"/>
      <c r="AA34" s="364"/>
      <c r="AB34" s="361"/>
      <c r="AC34" s="361"/>
      <c r="AD34" s="364"/>
      <c r="AE34" s="364"/>
      <c r="AF34" s="361"/>
      <c r="AG34" s="361"/>
      <c r="AH34" s="361"/>
      <c r="AI34" s="364"/>
      <c r="AJ34" s="364"/>
      <c r="AK34" s="361"/>
      <c r="AL34" s="361"/>
      <c r="AM34" s="361"/>
      <c r="AN34" s="361"/>
      <c r="AO34" s="361"/>
      <c r="AP34" s="361"/>
      <c r="AQ34" s="361"/>
      <c r="AR34" s="364"/>
      <c r="AS34" s="361"/>
      <c r="AT34" s="344"/>
      <c r="AU34" s="364"/>
      <c r="AV34" s="364"/>
      <c r="AW34" s="361"/>
      <c r="AX34" s="361"/>
      <c r="AY34" s="361"/>
      <c r="AZ34" s="361"/>
      <c r="BA34" s="108"/>
      <c r="BB34" s="356"/>
      <c r="BC34" s="109"/>
      <c r="BD34" s="110"/>
      <c r="BE34" s="110"/>
      <c r="BF34" s="109"/>
      <c r="BG34" s="108"/>
      <c r="BH34" s="312"/>
      <c r="BI34" s="312"/>
      <c r="BJ34" s="312"/>
      <c r="BK34" s="312"/>
      <c r="BL34" s="312"/>
      <c r="BM34" s="312"/>
      <c r="BN34" s="312"/>
      <c r="BO34" s="312"/>
      <c r="BP34" s="312"/>
      <c r="BQ34" s="312"/>
      <c r="BR34" s="109"/>
      <c r="BS34" s="109"/>
      <c r="BT34" s="109"/>
      <c r="BU34" s="108"/>
      <c r="BV34" s="109"/>
      <c r="BW34" s="109"/>
      <c r="BX34" s="621"/>
      <c r="BY34" s="621"/>
      <c r="BZ34" s="621"/>
      <c r="CA34" s="312"/>
    </row>
    <row r="35" spans="1:79" ht="15" customHeight="1" thickBot="1" x14ac:dyDescent="0.25">
      <c r="A35" s="111"/>
      <c r="B35" s="445"/>
      <c r="C35" s="177"/>
      <c r="D35" s="177"/>
      <c r="E35" s="264"/>
      <c r="F35" s="156"/>
      <c r="G35" s="340"/>
      <c r="H35" s="117"/>
      <c r="I35" s="178"/>
      <c r="J35" s="179"/>
      <c r="K35" s="459"/>
      <c r="V35" s="398"/>
      <c r="W35" s="110"/>
      <c r="X35" s="109"/>
      <c r="Y35" s="109"/>
      <c r="Z35" s="346"/>
      <c r="AA35" s="364"/>
      <c r="AB35" s="361"/>
      <c r="AC35" s="361"/>
      <c r="AD35" s="364"/>
      <c r="AE35" s="364"/>
      <c r="AF35" s="361"/>
      <c r="AG35" s="361"/>
      <c r="AH35" s="361"/>
      <c r="AI35" s="364"/>
      <c r="AJ35" s="364"/>
      <c r="AK35" s="361"/>
      <c r="AL35" s="361"/>
      <c r="AM35" s="361"/>
      <c r="AN35" s="361"/>
      <c r="AO35" s="361"/>
      <c r="AP35" s="361"/>
      <c r="AQ35" s="361"/>
      <c r="AR35" s="364"/>
      <c r="AS35" s="361"/>
      <c r="AT35" s="344"/>
      <c r="AU35" s="364"/>
      <c r="AV35" s="364"/>
      <c r="AW35" s="361"/>
      <c r="AX35" s="361"/>
      <c r="AY35" s="361"/>
      <c r="AZ35" s="361"/>
      <c r="BA35" s="108"/>
      <c r="BB35" s="356"/>
      <c r="BC35" s="109"/>
      <c r="BD35" s="110"/>
      <c r="BE35" s="110"/>
      <c r="BF35" s="109"/>
      <c r="BG35" s="108"/>
      <c r="BH35" s="312"/>
      <c r="BI35" s="312"/>
      <c r="BJ35" s="312"/>
      <c r="BK35" s="312"/>
      <c r="BL35" s="312"/>
      <c r="BM35" s="312"/>
      <c r="BN35" s="312"/>
      <c r="BO35" s="312"/>
      <c r="BP35" s="312"/>
      <c r="BQ35" s="312"/>
      <c r="BR35" s="109"/>
      <c r="BS35" s="109"/>
      <c r="BT35" s="109"/>
      <c r="BU35" s="108"/>
      <c r="BV35" s="109"/>
      <c r="BW35" s="109"/>
      <c r="BX35" s="621"/>
      <c r="BY35" s="621"/>
      <c r="BZ35" s="621"/>
      <c r="CA35" s="312"/>
    </row>
    <row r="36" spans="1:79" ht="15" customHeight="1" x14ac:dyDescent="0.2">
      <c r="A36" s="123" t="s">
        <v>6</v>
      </c>
      <c r="B36" s="446">
        <f>SUM(B4:B34)</f>
        <v>0</v>
      </c>
      <c r="C36" s="105"/>
      <c r="D36" s="105"/>
      <c r="E36" s="103">
        <f>SUM(E4:E34)</f>
        <v>70</v>
      </c>
      <c r="F36" s="180">
        <f>SUM(F4:F34)</f>
        <v>34.725000000000001</v>
      </c>
      <c r="G36" s="341">
        <f>SUM(G4:G35)</f>
        <v>0.12109884201819687</v>
      </c>
      <c r="H36" s="150"/>
      <c r="I36" s="126">
        <f>SUM(I4:I34)</f>
        <v>32.9</v>
      </c>
      <c r="J36" s="176">
        <f>SUM(J4:J35)</f>
        <v>110</v>
      </c>
      <c r="K36" s="460">
        <f>SUM(K4:K35)</f>
        <v>177.625</v>
      </c>
      <c r="M36" s="608">
        <f>SUM(M4:M34)</f>
        <v>133.21875</v>
      </c>
      <c r="N36" s="608">
        <f>SUM(N4:N33)</f>
        <v>44.40625</v>
      </c>
      <c r="V36" s="398"/>
      <c r="W36" s="110"/>
      <c r="X36" s="109"/>
      <c r="Y36" s="109"/>
      <c r="AA36" s="364"/>
      <c r="AB36" s="361"/>
      <c r="AC36" s="344"/>
      <c r="AD36" s="375"/>
      <c r="AE36" s="375"/>
      <c r="AF36" s="361"/>
      <c r="AG36" s="361"/>
      <c r="AH36" s="361"/>
      <c r="AI36" s="364"/>
      <c r="AJ36" s="364"/>
      <c r="AK36" s="361"/>
      <c r="AL36" s="344"/>
      <c r="AM36" s="344"/>
      <c r="AN36" s="361"/>
      <c r="AO36" s="361"/>
      <c r="AP36" s="361"/>
      <c r="AQ36" s="361"/>
      <c r="AR36" s="364"/>
      <c r="AS36" s="361"/>
      <c r="AT36" s="344"/>
      <c r="AU36" s="375"/>
      <c r="AV36" s="375"/>
      <c r="AW36" s="361"/>
      <c r="AX36" s="361"/>
      <c r="AY36" s="361"/>
      <c r="AZ36" s="361"/>
      <c r="BA36" s="110"/>
      <c r="BB36" s="356"/>
      <c r="BC36" s="109"/>
      <c r="BD36" s="110"/>
      <c r="BE36" s="110"/>
      <c r="BF36" s="109"/>
      <c r="BG36" s="110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109"/>
      <c r="BS36" s="109"/>
      <c r="BT36" s="109"/>
      <c r="BU36" s="110"/>
      <c r="BV36" s="109"/>
      <c r="BW36" s="109"/>
      <c r="BX36" s="621"/>
      <c r="BY36" s="621"/>
      <c r="BZ36" s="621"/>
      <c r="CA36" s="312"/>
    </row>
    <row r="37" spans="1:79" ht="15" customHeight="1" x14ac:dyDescent="0.2">
      <c r="A37" s="124"/>
      <c r="B37" s="444"/>
      <c r="C37" s="112"/>
      <c r="D37" s="112"/>
      <c r="E37" s="126"/>
      <c r="F37" s="102">
        <f>F36+134.23</f>
        <v>168.95499999999998</v>
      </c>
      <c r="G37" s="321"/>
      <c r="H37" s="101"/>
      <c r="I37" s="169">
        <f>I36+40.5</f>
        <v>73.400000000000006</v>
      </c>
      <c r="J37" s="176">
        <f>J36+123</f>
        <v>233</v>
      </c>
      <c r="K37" s="458"/>
      <c r="M37" s="608">
        <f>M36-E36+12.127-44.506</f>
        <v>30.839749999999995</v>
      </c>
      <c r="N37" s="608">
        <f>N36-B42-2.956-14.93</f>
        <v>-21.479749999999999</v>
      </c>
      <c r="V37" s="398"/>
      <c r="W37" s="110"/>
      <c r="X37" s="614"/>
      <c r="Y37" s="109"/>
      <c r="AA37" s="361"/>
      <c r="AB37" s="361"/>
      <c r="AC37" s="361"/>
      <c r="AD37" s="364"/>
      <c r="AE37" s="364"/>
      <c r="AF37" s="364"/>
      <c r="AG37" s="361"/>
      <c r="AH37" s="361"/>
      <c r="AI37" s="361"/>
      <c r="AJ37" s="361"/>
      <c r="AK37" s="361"/>
      <c r="AL37" s="361"/>
      <c r="AM37" s="361"/>
      <c r="AN37" s="364"/>
      <c r="AO37" s="364"/>
      <c r="AP37" s="361"/>
      <c r="AQ37" s="361"/>
      <c r="AR37" s="364"/>
      <c r="AS37" s="377"/>
      <c r="AT37" s="377"/>
      <c r="AU37" s="364"/>
      <c r="AV37" s="364"/>
      <c r="AW37" s="361"/>
      <c r="AX37" s="361"/>
      <c r="AY37" s="344"/>
      <c r="AZ37" s="361"/>
      <c r="BA37" s="108"/>
      <c r="BB37" s="356"/>
      <c r="BC37" s="614"/>
      <c r="BD37" s="110"/>
      <c r="BE37" s="110"/>
      <c r="BF37" s="614"/>
      <c r="BG37" s="108"/>
      <c r="BH37" s="312"/>
      <c r="BI37" s="312"/>
      <c r="BJ37" s="312"/>
      <c r="BK37" s="312"/>
      <c r="BL37" s="312"/>
      <c r="BM37" s="312"/>
      <c r="BN37" s="312"/>
      <c r="BO37" s="312"/>
      <c r="BP37" s="312"/>
      <c r="BQ37" s="312"/>
      <c r="BR37" s="614"/>
      <c r="BS37" s="614"/>
      <c r="BT37" s="614"/>
      <c r="BU37" s="108"/>
      <c r="BV37" s="614"/>
      <c r="BW37" s="614"/>
      <c r="BX37" s="621"/>
      <c r="BY37" s="621"/>
      <c r="BZ37" s="621"/>
      <c r="CA37" s="312"/>
    </row>
    <row r="38" spans="1:79" ht="15" customHeight="1" x14ac:dyDescent="0.2">
      <c r="A38" s="128" t="s">
        <v>16</v>
      </c>
      <c r="B38" s="447" t="e">
        <f>AVERAGE(B4:B34)</f>
        <v>#DIV/0!</v>
      </c>
      <c r="C38" s="134"/>
      <c r="D38" s="134"/>
      <c r="E38" s="342">
        <f>AVERAGE(E4:E34)</f>
        <v>35</v>
      </c>
      <c r="F38" s="131">
        <f>AVERAGE(F4:F34)</f>
        <v>3.4725000000000001</v>
      </c>
      <c r="G38" s="343">
        <f>AVERAGE(G4:G34)</f>
        <v>1.3455426890910763E-2</v>
      </c>
      <c r="H38" s="172"/>
      <c r="I38" s="172"/>
      <c r="J38" s="183">
        <f>AVERAGE(J4:J35)</f>
        <v>9.1666666666666661</v>
      </c>
      <c r="K38" s="461" t="e">
        <f>#REF!+J38</f>
        <v>#REF!</v>
      </c>
      <c r="V38" s="399"/>
      <c r="W38" s="348"/>
      <c r="X38" s="349"/>
      <c r="Y38" s="349"/>
      <c r="Z38" s="350"/>
      <c r="AA38" s="379"/>
      <c r="AB38" s="380"/>
      <c r="AC38" s="381"/>
      <c r="AD38" s="382"/>
      <c r="AE38" s="382"/>
      <c r="AF38" s="380"/>
      <c r="AG38" s="380"/>
      <c r="AH38" s="380"/>
      <c r="AI38" s="379"/>
      <c r="AJ38" s="379"/>
      <c r="AK38" s="380"/>
      <c r="AL38" s="381"/>
      <c r="AM38" s="381"/>
      <c r="AN38" s="380"/>
      <c r="AO38" s="380"/>
      <c r="AP38" s="380"/>
      <c r="AQ38" s="380"/>
      <c r="AR38" s="379"/>
      <c r="AS38" s="380"/>
      <c r="AT38" s="380"/>
      <c r="AU38" s="382"/>
      <c r="AV38" s="382"/>
      <c r="AW38" s="380"/>
      <c r="AX38" s="380"/>
      <c r="AY38" s="380"/>
      <c r="AZ38" s="380"/>
      <c r="BA38" s="621"/>
      <c r="BB38" s="356"/>
      <c r="BC38" s="621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</row>
    <row r="39" spans="1:79" ht="15" customHeight="1" x14ac:dyDescent="0.2">
      <c r="A39" s="135" t="s">
        <v>15</v>
      </c>
      <c r="B39" s="868">
        <f>F36+I36+J36-E36+B36-B42+9.47-59.735</f>
        <v>9.36</v>
      </c>
      <c r="C39" s="868"/>
      <c r="D39" s="868"/>
      <c r="E39" s="868"/>
      <c r="F39" s="868"/>
      <c r="G39" s="868"/>
      <c r="H39" s="868"/>
      <c r="I39" s="868"/>
      <c r="J39" s="868"/>
      <c r="K39" s="869"/>
      <c r="M39" s="608">
        <f>M37+N37</f>
        <v>9.3599999999999959</v>
      </c>
      <c r="O39" s="81"/>
      <c r="P39" s="81"/>
      <c r="Q39" s="81"/>
      <c r="R39" s="81"/>
      <c r="V39" s="136"/>
      <c r="W39" s="136"/>
      <c r="X39" s="136"/>
      <c r="Y39" s="136"/>
      <c r="Z39" s="351"/>
      <c r="AA39" s="383"/>
      <c r="AB39" s="383"/>
      <c r="AC39" s="383"/>
      <c r="AD39" s="383"/>
      <c r="AE39" s="383"/>
      <c r="AF39" s="383"/>
      <c r="AG39" s="383"/>
      <c r="AH39" s="383"/>
      <c r="AI39" s="383"/>
      <c r="AJ39" s="383"/>
      <c r="AK39" s="383"/>
      <c r="AL39" s="383"/>
      <c r="AM39" s="383"/>
      <c r="AN39" s="383"/>
      <c r="AO39" s="383"/>
      <c r="AP39" s="383"/>
      <c r="AQ39" s="383"/>
      <c r="AR39" s="383"/>
      <c r="AS39" s="383"/>
      <c r="AT39" s="383"/>
      <c r="AU39" s="383"/>
      <c r="AV39" s="383"/>
      <c r="AW39" s="383"/>
      <c r="AX39" s="383"/>
      <c r="AY39" s="383"/>
      <c r="AZ39" s="383"/>
      <c r="BA39" s="617"/>
      <c r="BB39" s="356"/>
      <c r="BC39" s="617"/>
      <c r="BD39" s="617"/>
      <c r="BE39" s="617"/>
      <c r="BF39" s="617"/>
      <c r="BG39" s="617"/>
      <c r="BH39" s="312"/>
      <c r="BI39" s="312"/>
      <c r="BJ39" s="312"/>
      <c r="BK39" s="312"/>
      <c r="BL39" s="312"/>
      <c r="BM39" s="312"/>
      <c r="BN39" s="312"/>
      <c r="BO39" s="312"/>
      <c r="BP39" s="312"/>
      <c r="BQ39" s="312"/>
      <c r="BR39" s="617"/>
      <c r="BS39" s="617"/>
      <c r="BT39" s="136"/>
      <c r="BU39" s="136"/>
      <c r="BV39" s="136"/>
      <c r="BW39" s="136"/>
      <c r="BX39" s="621"/>
      <c r="BY39" s="621"/>
      <c r="BZ39" s="621"/>
      <c r="CA39" s="312"/>
    </row>
    <row r="40" spans="1:79" ht="15" customHeight="1" thickBot="1" x14ac:dyDescent="0.25">
      <c r="A40" s="124" t="s">
        <v>1</v>
      </c>
      <c r="B40" s="935"/>
      <c r="C40" s="935"/>
      <c r="D40" s="935"/>
      <c r="E40" s="935"/>
      <c r="F40" s="935"/>
      <c r="G40" s="935"/>
      <c r="H40" s="935"/>
      <c r="I40" s="935"/>
      <c r="J40" s="935"/>
      <c r="K40" s="936"/>
      <c r="V40" s="139"/>
      <c r="W40" s="139"/>
      <c r="X40" s="139"/>
      <c r="Y40" s="139"/>
      <c r="AA40" s="384"/>
      <c r="AB40" s="384"/>
      <c r="AC40" s="384"/>
      <c r="AD40" s="384"/>
      <c r="AE40" s="384"/>
      <c r="AF40" s="384"/>
      <c r="AG40" s="384"/>
      <c r="AH40" s="384"/>
      <c r="AI40" s="384"/>
      <c r="AJ40" s="384"/>
      <c r="AK40" s="384"/>
      <c r="AL40" s="384"/>
      <c r="AM40" s="384"/>
      <c r="AN40" s="384"/>
      <c r="AO40" s="384"/>
      <c r="AP40" s="384"/>
      <c r="AQ40" s="384"/>
      <c r="AR40" s="384"/>
      <c r="AS40" s="384"/>
      <c r="AT40" s="384"/>
      <c r="AU40" s="384"/>
      <c r="AV40" s="384"/>
      <c r="AW40" s="384"/>
      <c r="AX40" s="384"/>
      <c r="AY40" s="384"/>
      <c r="AZ40" s="384"/>
      <c r="BA40" s="614"/>
      <c r="BB40" s="356"/>
      <c r="BC40" s="614"/>
      <c r="BD40" s="614"/>
      <c r="BE40" s="614"/>
      <c r="BF40" s="614"/>
      <c r="BG40" s="614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614"/>
      <c r="BS40" s="614"/>
      <c r="BT40" s="139"/>
      <c r="BU40" s="139"/>
      <c r="BV40" s="139"/>
      <c r="BW40" s="139"/>
      <c r="BX40" s="621"/>
      <c r="BY40" s="621"/>
      <c r="BZ40" s="621"/>
      <c r="CA40" s="312"/>
    </row>
    <row r="41" spans="1:79" ht="3" customHeight="1" x14ac:dyDescent="0.2">
      <c r="A41" s="141"/>
      <c r="B41" s="143"/>
      <c r="C41" s="143"/>
      <c r="D41" s="143"/>
      <c r="E41" s="143"/>
      <c r="F41" s="143"/>
      <c r="G41" s="143"/>
      <c r="H41" s="143"/>
      <c r="I41" s="143"/>
      <c r="J41" s="141"/>
      <c r="K41" s="141"/>
      <c r="V41" s="621"/>
      <c r="W41" s="621"/>
      <c r="X41" s="621"/>
      <c r="Y41" s="621"/>
      <c r="BA41" s="621"/>
      <c r="BB41" s="356"/>
      <c r="BC41" s="621"/>
      <c r="BD41" s="621"/>
      <c r="BE41" s="621"/>
      <c r="BF41" s="621"/>
      <c r="BG41" s="621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621"/>
      <c r="BS41" s="621"/>
      <c r="BT41" s="621"/>
      <c r="BU41" s="621"/>
      <c r="BV41" s="621"/>
      <c r="BW41" s="621"/>
      <c r="BX41" s="621"/>
      <c r="BY41" s="621"/>
      <c r="BZ41" s="621"/>
      <c r="CA41" s="621"/>
    </row>
    <row r="42" spans="1:79" s="312" customFormat="1" ht="15" customHeight="1" x14ac:dyDescent="0.2">
      <c r="A42" s="614"/>
      <c r="B42" s="875">
        <v>48</v>
      </c>
      <c r="C42" s="875"/>
      <c r="D42" s="875"/>
      <c r="E42" s="875"/>
      <c r="F42" s="875"/>
      <c r="G42" s="875"/>
      <c r="H42" s="875"/>
      <c r="I42" s="875"/>
      <c r="J42" s="875"/>
      <c r="K42" s="875"/>
      <c r="V42" s="84"/>
      <c r="W42" s="84"/>
      <c r="X42" s="84"/>
      <c r="Y42" s="84"/>
      <c r="Z42" s="344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  <c r="AL42" s="355"/>
      <c r="AM42" s="355"/>
      <c r="AN42" s="355"/>
      <c r="AO42" s="355"/>
      <c r="AP42" s="355"/>
      <c r="AQ42" s="355"/>
      <c r="AR42" s="355"/>
      <c r="AS42" s="355"/>
      <c r="AT42" s="355"/>
      <c r="AU42" s="355"/>
      <c r="AV42" s="355"/>
      <c r="AW42" s="355"/>
      <c r="AX42" s="355"/>
      <c r="AY42" s="355"/>
      <c r="AZ42" s="355"/>
      <c r="BA42" s="621"/>
      <c r="BB42" s="356"/>
      <c r="BC42" s="621"/>
      <c r="BD42" s="621"/>
      <c r="BE42" s="621"/>
      <c r="BF42" s="621"/>
      <c r="BG42" s="621"/>
      <c r="BH42" s="621"/>
      <c r="BI42" s="621"/>
      <c r="BJ42" s="621"/>
      <c r="BT42" s="621"/>
      <c r="BU42" s="621"/>
      <c r="BV42" s="621"/>
      <c r="BW42" s="621"/>
      <c r="BX42" s="621"/>
      <c r="BY42" s="621"/>
      <c r="BZ42" s="621"/>
    </row>
    <row r="43" spans="1:79" ht="15" customHeight="1" x14ac:dyDescent="0.2">
      <c r="A43" s="614"/>
      <c r="B43" s="932"/>
      <c r="C43" s="932"/>
      <c r="D43" s="932"/>
      <c r="E43" s="932"/>
      <c r="F43" s="932"/>
      <c r="G43" s="932"/>
      <c r="H43" s="475"/>
      <c r="I43" s="959">
        <f>AVERAGE(I4:I32)</f>
        <v>2.7416666666666667</v>
      </c>
      <c r="J43" s="959">
        <f>AVERAGE(J4:J34)</f>
        <v>9.1666666666666661</v>
      </c>
      <c r="K43" s="86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6"/>
      <c r="Z43" s="344"/>
      <c r="AA43" s="355"/>
      <c r="AB43" s="355"/>
      <c r="AC43" s="355"/>
      <c r="AD43" s="355"/>
      <c r="AE43" s="355"/>
      <c r="AF43" s="355"/>
      <c r="AG43" s="355"/>
      <c r="AH43" s="357"/>
      <c r="AI43" s="355"/>
      <c r="AJ43" s="355"/>
      <c r="AK43" s="355"/>
      <c r="AL43" s="355"/>
      <c r="AM43" s="355"/>
      <c r="AN43" s="355"/>
      <c r="AO43" s="355"/>
      <c r="AP43" s="355"/>
      <c r="AQ43" s="357"/>
      <c r="AR43" s="355"/>
      <c r="AS43" s="355"/>
      <c r="AT43" s="355"/>
      <c r="AU43" s="355"/>
      <c r="AV43" s="355"/>
      <c r="AW43" s="355"/>
      <c r="AX43" s="355"/>
      <c r="AY43" s="355"/>
      <c r="AZ43" s="357"/>
      <c r="BA43" s="621"/>
      <c r="BB43" s="356"/>
      <c r="BC43" s="86"/>
      <c r="BD43" s="621"/>
      <c r="BE43" s="621"/>
      <c r="BF43" s="621"/>
      <c r="BG43" s="621"/>
      <c r="BH43" s="621"/>
      <c r="BI43" s="621"/>
      <c r="BJ43" s="621"/>
      <c r="BK43" s="312"/>
      <c r="BL43" s="312"/>
      <c r="BM43" s="312"/>
      <c r="BN43" s="312"/>
      <c r="BO43" s="312"/>
      <c r="BP43" s="312"/>
      <c r="BQ43" s="312"/>
      <c r="BR43" s="312"/>
      <c r="BS43" s="312"/>
      <c r="BT43" s="621"/>
      <c r="BU43" s="621"/>
      <c r="BV43" s="621"/>
      <c r="BW43" s="621"/>
      <c r="BX43" s="621"/>
      <c r="BY43" s="621"/>
      <c r="BZ43" s="621"/>
      <c r="CA43" s="312"/>
    </row>
    <row r="44" spans="1:79" ht="15" customHeight="1" x14ac:dyDescent="0.2">
      <c r="A44" s="345"/>
      <c r="B44" s="621"/>
      <c r="C44" s="621"/>
      <c r="D44" s="827"/>
      <c r="E44" s="621"/>
      <c r="F44" s="621"/>
      <c r="G44" s="109"/>
      <c r="H44" s="829"/>
      <c r="I44" s="960">
        <f>I43+J43</f>
        <v>11.908333333333333</v>
      </c>
      <c r="J44" s="961"/>
      <c r="K44" s="86"/>
      <c r="L44" s="621"/>
      <c r="M44" s="621"/>
      <c r="N44" s="621"/>
      <c r="O44" s="621"/>
      <c r="P44" s="621"/>
      <c r="Q44" s="621"/>
      <c r="R44" s="621"/>
      <c r="S44" s="621"/>
      <c r="T44" s="621"/>
      <c r="U44" s="621"/>
      <c r="V44" s="621"/>
      <c r="W44" s="621"/>
      <c r="X44" s="621"/>
      <c r="Y44" s="86"/>
      <c r="Z44" s="345"/>
      <c r="AH44" s="357"/>
      <c r="AQ44" s="357"/>
      <c r="AZ44" s="357"/>
      <c r="BA44" s="621"/>
      <c r="BB44" s="356"/>
      <c r="BC44" s="86"/>
      <c r="BD44" s="621"/>
      <c r="BE44" s="621"/>
      <c r="BF44" s="621"/>
      <c r="BG44" s="621"/>
      <c r="BH44" s="621"/>
      <c r="BI44" s="621"/>
      <c r="BJ44" s="621"/>
      <c r="BK44" s="312"/>
      <c r="BL44" s="312"/>
      <c r="BM44" s="312"/>
      <c r="BN44" s="312"/>
      <c r="BO44" s="312"/>
      <c r="BP44" s="312"/>
      <c r="BQ44" s="312"/>
      <c r="BR44" s="312"/>
      <c r="BS44" s="312"/>
      <c r="BT44" s="621"/>
      <c r="BU44" s="621"/>
      <c r="BV44" s="621"/>
      <c r="BW44" s="621"/>
      <c r="BX44" s="621"/>
      <c r="BY44" s="621"/>
      <c r="BZ44" s="621"/>
      <c r="CA44" s="312"/>
    </row>
    <row r="45" spans="1:79" ht="15" customHeight="1" x14ac:dyDescent="0.2">
      <c r="A45" s="386"/>
      <c r="B45" s="110"/>
      <c r="C45" s="110"/>
      <c r="D45" s="110"/>
      <c r="E45" s="110"/>
      <c r="F45" s="110"/>
      <c r="G45" s="109"/>
      <c r="H45" s="109"/>
      <c r="I45" s="109"/>
      <c r="J45" s="109"/>
      <c r="K45" s="109"/>
      <c r="L45" s="110"/>
      <c r="M45" s="110"/>
      <c r="N45" s="110"/>
      <c r="O45" s="109"/>
      <c r="P45" s="109"/>
      <c r="Q45" s="614"/>
      <c r="R45" s="614"/>
      <c r="S45" s="614"/>
      <c r="T45" s="110"/>
      <c r="U45" s="110"/>
      <c r="V45" s="110"/>
      <c r="W45" s="109"/>
      <c r="X45" s="109"/>
      <c r="Y45" s="109"/>
      <c r="Z45" s="346"/>
      <c r="AA45" s="364"/>
      <c r="AB45" s="361"/>
      <c r="AC45" s="344"/>
      <c r="AD45" s="364"/>
      <c r="AE45" s="364"/>
      <c r="AF45" s="361"/>
      <c r="AG45" s="361"/>
      <c r="AH45" s="361"/>
      <c r="AI45" s="364"/>
      <c r="AJ45" s="364"/>
      <c r="AK45" s="361"/>
      <c r="AL45" s="344"/>
      <c r="AM45" s="344"/>
      <c r="AN45" s="361"/>
      <c r="AO45" s="361"/>
      <c r="AP45" s="361"/>
      <c r="AQ45" s="361"/>
      <c r="AR45" s="364"/>
      <c r="AS45" s="361"/>
      <c r="AT45" s="344"/>
      <c r="AU45" s="364"/>
      <c r="AV45" s="364"/>
      <c r="AW45" s="361"/>
      <c r="AX45" s="361"/>
      <c r="AY45" s="361"/>
      <c r="AZ45" s="361"/>
      <c r="BA45" s="621"/>
      <c r="BB45" s="356"/>
      <c r="BC45" s="109"/>
      <c r="BD45" s="621"/>
      <c r="BE45" s="621"/>
      <c r="BF45" s="621"/>
      <c r="BG45" s="621"/>
      <c r="BH45" s="621"/>
      <c r="BI45" s="621"/>
      <c r="BJ45" s="621"/>
      <c r="BK45" s="312"/>
      <c r="BL45" s="312"/>
      <c r="BM45" s="312"/>
      <c r="BN45" s="312"/>
      <c r="BO45" s="312"/>
      <c r="BP45" s="312"/>
      <c r="BQ45" s="312"/>
      <c r="BR45" s="312"/>
      <c r="BS45" s="312"/>
      <c r="BT45" s="621"/>
      <c r="BU45" s="621"/>
      <c r="BV45" s="621"/>
      <c r="BW45" s="621"/>
      <c r="BX45" s="621"/>
      <c r="BY45" s="621"/>
      <c r="BZ45" s="621"/>
      <c r="CA45" s="312"/>
    </row>
    <row r="46" spans="1:79" ht="15" customHeight="1" x14ac:dyDescent="0.2">
      <c r="A46" s="386"/>
      <c r="B46" s="110"/>
      <c r="C46" s="110"/>
      <c r="D46" s="110"/>
      <c r="E46" s="110"/>
      <c r="F46" s="110"/>
      <c r="G46" s="109"/>
      <c r="H46" s="109"/>
      <c r="I46" s="109"/>
      <c r="J46" s="109"/>
      <c r="K46" s="109"/>
      <c r="L46" s="110"/>
      <c r="M46" s="110"/>
      <c r="N46" s="110"/>
      <c r="O46" s="109"/>
      <c r="P46" s="109"/>
      <c r="Q46" s="614"/>
      <c r="R46" s="614"/>
      <c r="S46" s="614"/>
      <c r="T46" s="110"/>
      <c r="U46" s="110"/>
      <c r="V46" s="110"/>
      <c r="W46" s="109"/>
      <c r="X46" s="109"/>
      <c r="Y46" s="109"/>
      <c r="Z46" s="346"/>
      <c r="AA46" s="364"/>
      <c r="AB46" s="361"/>
      <c r="AC46" s="344"/>
      <c r="AD46" s="364"/>
      <c r="AE46" s="364"/>
      <c r="AF46" s="361"/>
      <c r="AG46" s="361"/>
      <c r="AH46" s="361"/>
      <c r="AI46" s="364"/>
      <c r="AJ46" s="364"/>
      <c r="AK46" s="361"/>
      <c r="AL46" s="344"/>
      <c r="AM46" s="344"/>
      <c r="AN46" s="361"/>
      <c r="AO46" s="361"/>
      <c r="AP46" s="361"/>
      <c r="AQ46" s="361"/>
      <c r="AR46" s="364"/>
      <c r="AS46" s="361"/>
      <c r="AT46" s="344"/>
      <c r="AU46" s="364"/>
      <c r="AV46" s="364"/>
      <c r="AW46" s="361"/>
      <c r="AX46" s="361"/>
      <c r="AY46" s="361"/>
      <c r="AZ46" s="361"/>
      <c r="BA46" s="621"/>
      <c r="BB46" s="356"/>
      <c r="BC46" s="109"/>
      <c r="BD46" s="621"/>
      <c r="BE46" s="621"/>
      <c r="BF46" s="621"/>
      <c r="BG46" s="621"/>
      <c r="BH46" s="621"/>
      <c r="BI46" s="621"/>
      <c r="BJ46" s="621"/>
      <c r="BK46" s="312"/>
      <c r="BL46" s="312"/>
      <c r="BM46" s="312"/>
      <c r="BN46" s="312"/>
      <c r="BO46" s="312"/>
      <c r="BP46" s="312"/>
      <c r="BQ46" s="312"/>
      <c r="BR46" s="312"/>
      <c r="BS46" s="312"/>
      <c r="BT46" s="621"/>
      <c r="BU46" s="621"/>
      <c r="BV46" s="621"/>
      <c r="BW46" s="621"/>
      <c r="BX46" s="621"/>
      <c r="BY46" s="621"/>
      <c r="BZ46" s="621"/>
      <c r="CA46" s="312"/>
    </row>
    <row r="47" spans="1:79" ht="15" customHeight="1" x14ac:dyDescent="0.2">
      <c r="A47" s="386"/>
      <c r="B47" s="110"/>
      <c r="C47" s="110"/>
      <c r="D47" s="110"/>
      <c r="E47" s="110"/>
      <c r="F47" s="110"/>
      <c r="G47" s="109"/>
      <c r="H47" s="109"/>
      <c r="I47" s="109"/>
      <c r="J47" s="109"/>
      <c r="K47" s="109"/>
      <c r="L47" s="110"/>
      <c r="M47" s="110"/>
      <c r="N47" s="110"/>
      <c r="O47" s="109"/>
      <c r="P47" s="109"/>
      <c r="Q47" s="614"/>
      <c r="R47" s="614"/>
      <c r="S47" s="614"/>
      <c r="T47" s="110"/>
      <c r="U47" s="110"/>
      <c r="V47" s="110"/>
      <c r="W47" s="109"/>
      <c r="X47" s="109"/>
      <c r="Y47" s="109"/>
      <c r="Z47" s="346"/>
      <c r="AA47" s="364"/>
      <c r="AB47" s="361"/>
      <c r="AC47" s="344"/>
      <c r="AD47" s="364"/>
      <c r="AE47" s="364"/>
      <c r="AF47" s="361"/>
      <c r="AG47" s="361"/>
      <c r="AH47" s="361"/>
      <c r="AI47" s="364"/>
      <c r="AJ47" s="364"/>
      <c r="AK47" s="361"/>
      <c r="AL47" s="344"/>
      <c r="AM47" s="344"/>
      <c r="AN47" s="361"/>
      <c r="AO47" s="361"/>
      <c r="AP47" s="361"/>
      <c r="AQ47" s="361"/>
      <c r="AR47" s="364"/>
      <c r="AS47" s="361"/>
      <c r="AT47" s="344"/>
      <c r="AU47" s="364"/>
      <c r="AV47" s="364"/>
      <c r="AW47" s="361"/>
      <c r="AX47" s="361"/>
      <c r="AY47" s="361"/>
      <c r="AZ47" s="361"/>
      <c r="BA47" s="621"/>
      <c r="BB47" s="356"/>
      <c r="BC47" s="109"/>
      <c r="BD47" s="621"/>
      <c r="BE47" s="621"/>
      <c r="BF47" s="621"/>
      <c r="BG47" s="621"/>
      <c r="BH47" s="621"/>
      <c r="BI47" s="621"/>
      <c r="BJ47" s="621"/>
      <c r="BK47" s="312"/>
      <c r="BL47" s="312"/>
      <c r="BM47" s="312"/>
      <c r="BN47" s="312"/>
      <c r="BO47" s="312"/>
      <c r="BP47" s="312"/>
      <c r="BQ47" s="312"/>
      <c r="BR47" s="312"/>
      <c r="BS47" s="312"/>
      <c r="BT47" s="621"/>
      <c r="BU47" s="621"/>
      <c r="BV47" s="621"/>
      <c r="BW47" s="621"/>
      <c r="BX47" s="621"/>
      <c r="BY47" s="621"/>
      <c r="BZ47" s="621"/>
      <c r="CA47" s="312"/>
    </row>
    <row r="48" spans="1:79" ht="15" customHeight="1" x14ac:dyDescent="0.2">
      <c r="A48" s="386"/>
      <c r="B48" s="110"/>
      <c r="C48" s="110"/>
      <c r="D48" s="110"/>
      <c r="E48" s="110"/>
      <c r="F48" s="110"/>
      <c r="G48" s="109"/>
      <c r="H48" s="109"/>
      <c r="I48" s="109"/>
      <c r="J48" s="109"/>
      <c r="K48" s="109"/>
      <c r="L48" s="110"/>
      <c r="M48" s="110"/>
      <c r="N48" s="110"/>
      <c r="O48" s="109"/>
      <c r="P48" s="109"/>
      <c r="Q48" s="614"/>
      <c r="R48" s="614"/>
      <c r="S48" s="614"/>
      <c r="T48" s="110"/>
      <c r="U48" s="110"/>
      <c r="V48" s="110"/>
      <c r="W48" s="109"/>
      <c r="X48" s="109"/>
      <c r="Y48" s="109"/>
      <c r="Z48" s="346"/>
      <c r="AA48" s="364"/>
      <c r="AB48" s="361"/>
      <c r="AC48" s="344"/>
      <c r="AD48" s="364"/>
      <c r="AE48" s="364"/>
      <c r="AF48" s="361"/>
      <c r="AG48" s="361"/>
      <c r="AH48" s="361"/>
      <c r="AI48" s="364"/>
      <c r="AJ48" s="364"/>
      <c r="AK48" s="361"/>
      <c r="AL48" s="344"/>
      <c r="AM48" s="344"/>
      <c r="AN48" s="361"/>
      <c r="AO48" s="361"/>
      <c r="AP48" s="361"/>
      <c r="AQ48" s="361"/>
      <c r="AR48" s="364"/>
      <c r="AS48" s="361"/>
      <c r="AT48" s="344"/>
      <c r="AU48" s="364"/>
      <c r="AV48" s="364"/>
      <c r="AW48" s="361"/>
      <c r="AX48" s="361"/>
      <c r="AY48" s="361"/>
      <c r="AZ48" s="361"/>
      <c r="BA48" s="621"/>
      <c r="BB48" s="356"/>
      <c r="BC48" s="109"/>
      <c r="BD48" s="621"/>
      <c r="BE48" s="621"/>
      <c r="BF48" s="621"/>
      <c r="BG48" s="621"/>
      <c r="BH48" s="621"/>
      <c r="BI48" s="621"/>
      <c r="BJ48" s="621"/>
      <c r="BK48" s="312"/>
      <c r="BL48" s="312"/>
      <c r="BM48" s="312"/>
      <c r="BN48" s="312"/>
      <c r="BO48" s="312"/>
      <c r="BP48" s="312"/>
      <c r="BQ48" s="312"/>
      <c r="BR48" s="312"/>
      <c r="BS48" s="312"/>
      <c r="BT48" s="621"/>
      <c r="BU48" s="621"/>
      <c r="BV48" s="621"/>
      <c r="BW48" s="621"/>
      <c r="BX48" s="621"/>
      <c r="BY48" s="621"/>
      <c r="BZ48" s="621"/>
      <c r="CA48" s="312"/>
    </row>
    <row r="49" spans="1:79" ht="15" customHeight="1" x14ac:dyDescent="0.2">
      <c r="A49" s="386"/>
      <c r="B49" s="110"/>
      <c r="C49" s="110"/>
      <c r="D49" s="110"/>
      <c r="E49" s="110"/>
      <c r="F49" s="110"/>
      <c r="G49" s="109"/>
      <c r="H49" s="109"/>
      <c r="I49" s="109"/>
      <c r="J49" s="109"/>
      <c r="K49" s="109"/>
      <c r="L49" s="110"/>
      <c r="M49" s="110"/>
      <c r="N49" s="110"/>
      <c r="O49" s="109"/>
      <c r="P49" s="109"/>
      <c r="Q49" s="614"/>
      <c r="R49" s="614"/>
      <c r="S49" s="614"/>
      <c r="T49" s="110"/>
      <c r="U49" s="110"/>
      <c r="V49" s="110"/>
      <c r="W49" s="109"/>
      <c r="X49" s="109"/>
      <c r="Y49" s="109"/>
      <c r="Z49" s="346"/>
      <c r="AA49" s="364"/>
      <c r="AB49" s="361"/>
      <c r="AC49" s="344"/>
      <c r="AD49" s="364"/>
      <c r="AE49" s="364"/>
      <c r="AF49" s="361"/>
      <c r="AG49" s="361"/>
      <c r="AH49" s="361"/>
      <c r="AI49" s="364"/>
      <c r="AJ49" s="364"/>
      <c r="AK49" s="361"/>
      <c r="AL49" s="344"/>
      <c r="AM49" s="344"/>
      <c r="AN49" s="361"/>
      <c r="AO49" s="361"/>
      <c r="AP49" s="361"/>
      <c r="AQ49" s="361"/>
      <c r="AR49" s="364"/>
      <c r="AS49" s="361"/>
      <c r="AT49" s="344"/>
      <c r="AU49" s="364"/>
      <c r="AV49" s="364"/>
      <c r="AW49" s="361"/>
      <c r="AX49" s="361"/>
      <c r="AY49" s="361"/>
      <c r="AZ49" s="361"/>
      <c r="BA49" s="621"/>
      <c r="BB49" s="356"/>
      <c r="BC49" s="109"/>
      <c r="BD49" s="621"/>
      <c r="BE49" s="621"/>
      <c r="BF49" s="621"/>
      <c r="BG49" s="621"/>
      <c r="BH49" s="621"/>
      <c r="BI49" s="621"/>
      <c r="BJ49" s="621"/>
      <c r="BK49" s="312"/>
      <c r="BL49" s="312"/>
      <c r="BM49" s="312"/>
      <c r="BN49" s="312"/>
      <c r="BO49" s="312"/>
      <c r="BP49" s="312"/>
      <c r="BQ49" s="312"/>
      <c r="BR49" s="312"/>
      <c r="BS49" s="312"/>
      <c r="BT49" s="621"/>
      <c r="BU49" s="621"/>
      <c r="BV49" s="621"/>
      <c r="BW49" s="621"/>
      <c r="BX49" s="621"/>
      <c r="BY49" s="621"/>
      <c r="BZ49" s="621"/>
      <c r="CA49" s="312"/>
    </row>
    <row r="50" spans="1:79" ht="15" customHeight="1" x14ac:dyDescent="0.2">
      <c r="A50" s="386"/>
      <c r="B50" s="110"/>
      <c r="C50" s="110"/>
      <c r="D50" s="110"/>
      <c r="E50" s="110"/>
      <c r="F50" s="110"/>
      <c r="G50" s="109"/>
      <c r="H50" s="109"/>
      <c r="I50" s="109"/>
      <c r="J50" s="109"/>
      <c r="K50" s="109"/>
      <c r="L50" s="110"/>
      <c r="M50" s="110"/>
      <c r="N50" s="110"/>
      <c r="O50" s="109"/>
      <c r="P50" s="109"/>
      <c r="Q50" s="614"/>
      <c r="R50" s="614"/>
      <c r="S50" s="614"/>
      <c r="T50" s="110"/>
      <c r="U50" s="110"/>
      <c r="V50" s="110"/>
      <c r="W50" s="109"/>
      <c r="X50" s="109"/>
      <c r="Y50" s="109"/>
      <c r="Z50" s="346"/>
      <c r="AA50" s="364"/>
      <c r="AB50" s="361"/>
      <c r="AC50" s="344"/>
      <c r="AD50" s="364"/>
      <c r="AE50" s="364"/>
      <c r="AF50" s="361"/>
      <c r="AG50" s="361"/>
      <c r="AH50" s="361"/>
      <c r="AI50" s="364"/>
      <c r="AJ50" s="364"/>
      <c r="AK50" s="361"/>
      <c r="AL50" s="344"/>
      <c r="AM50" s="344"/>
      <c r="AN50" s="361"/>
      <c r="AO50" s="361"/>
      <c r="AP50" s="361"/>
      <c r="AQ50" s="361"/>
      <c r="AR50" s="364"/>
      <c r="AS50" s="361"/>
      <c r="AT50" s="344"/>
      <c r="AU50" s="364"/>
      <c r="AV50" s="364"/>
      <c r="AW50" s="361"/>
      <c r="AX50" s="361"/>
      <c r="AY50" s="361"/>
      <c r="AZ50" s="361"/>
      <c r="BA50" s="621"/>
      <c r="BB50" s="356"/>
      <c r="BC50" s="109"/>
      <c r="BD50" s="621"/>
      <c r="BE50" s="621"/>
      <c r="BF50" s="621"/>
      <c r="BG50" s="621"/>
      <c r="BH50" s="621"/>
      <c r="BI50" s="621"/>
      <c r="BJ50" s="621"/>
      <c r="BK50" s="312"/>
      <c r="BL50" s="312"/>
      <c r="BM50" s="312"/>
      <c r="BN50" s="312"/>
      <c r="BO50" s="312"/>
      <c r="BP50" s="312"/>
      <c r="BQ50" s="312"/>
      <c r="BR50" s="312"/>
      <c r="BS50" s="312"/>
      <c r="BT50" s="621"/>
      <c r="BU50" s="621"/>
      <c r="BV50" s="621"/>
      <c r="BW50" s="621"/>
      <c r="BX50" s="621"/>
      <c r="BY50" s="621"/>
      <c r="BZ50" s="621"/>
      <c r="CA50" s="312"/>
    </row>
    <row r="51" spans="1:79" ht="15" customHeight="1" x14ac:dyDescent="0.2">
      <c r="A51" s="386"/>
      <c r="B51" s="110"/>
      <c r="C51" s="110"/>
      <c r="D51" s="110"/>
      <c r="E51" s="110"/>
      <c r="F51" s="110"/>
      <c r="G51" s="109"/>
      <c r="H51" s="109"/>
      <c r="I51" s="109"/>
      <c r="J51" s="109"/>
      <c r="K51" s="109"/>
      <c r="L51" s="110"/>
      <c r="M51" s="110"/>
      <c r="N51" s="110"/>
      <c r="O51" s="109"/>
      <c r="P51" s="109"/>
      <c r="Q51" s="614"/>
      <c r="R51" s="614"/>
      <c r="S51" s="614"/>
      <c r="T51" s="110"/>
      <c r="U51" s="110"/>
      <c r="V51" s="110"/>
      <c r="W51" s="109"/>
      <c r="X51" s="109"/>
      <c r="Y51" s="109"/>
      <c r="Z51" s="346"/>
      <c r="AA51" s="364"/>
      <c r="AB51" s="361"/>
      <c r="AC51" s="344"/>
      <c r="AD51" s="364"/>
      <c r="AE51" s="364"/>
      <c r="AF51" s="361"/>
      <c r="AG51" s="361"/>
      <c r="AH51" s="361"/>
      <c r="AI51" s="364"/>
      <c r="AJ51" s="364"/>
      <c r="AK51" s="361"/>
      <c r="AL51" s="344"/>
      <c r="AM51" s="344"/>
      <c r="AN51" s="361"/>
      <c r="AO51" s="361"/>
      <c r="AP51" s="361"/>
      <c r="AQ51" s="361"/>
      <c r="AR51" s="364"/>
      <c r="AS51" s="361"/>
      <c r="AT51" s="344"/>
      <c r="AU51" s="364"/>
      <c r="AV51" s="364"/>
      <c r="AW51" s="361"/>
      <c r="AX51" s="361"/>
      <c r="AY51" s="361"/>
      <c r="AZ51" s="361"/>
      <c r="BA51" s="621"/>
      <c r="BB51" s="356"/>
      <c r="BC51" s="109"/>
      <c r="BD51" s="621"/>
      <c r="BE51" s="621"/>
      <c r="BF51" s="621"/>
      <c r="BG51" s="621"/>
      <c r="BH51" s="621"/>
      <c r="BI51" s="621"/>
      <c r="BJ51" s="621"/>
      <c r="BK51" s="312"/>
      <c r="BL51" s="312"/>
      <c r="BM51" s="312"/>
      <c r="BN51" s="312"/>
      <c r="BO51" s="312"/>
      <c r="BP51" s="312"/>
      <c r="BQ51" s="312"/>
      <c r="BR51" s="312"/>
      <c r="BS51" s="312"/>
      <c r="BT51" s="621"/>
      <c r="BU51" s="621"/>
      <c r="BV51" s="621"/>
      <c r="BW51" s="621"/>
      <c r="BX51" s="621"/>
      <c r="BY51" s="621"/>
      <c r="BZ51" s="621"/>
      <c r="CA51" s="312"/>
    </row>
    <row r="52" spans="1:79" ht="15" customHeight="1" x14ac:dyDescent="0.2">
      <c r="A52" s="386"/>
      <c r="B52" s="110"/>
      <c r="C52" s="110"/>
      <c r="D52" s="110"/>
      <c r="E52" s="110"/>
      <c r="F52" s="110"/>
      <c r="G52" s="109"/>
      <c r="H52" s="109"/>
      <c r="I52" s="109"/>
      <c r="J52" s="109"/>
      <c r="K52" s="109"/>
      <c r="L52" s="110"/>
      <c r="M52" s="110"/>
      <c r="N52" s="110"/>
      <c r="O52" s="109"/>
      <c r="P52" s="109"/>
      <c r="Q52" s="614"/>
      <c r="R52" s="614"/>
      <c r="S52" s="614"/>
      <c r="T52" s="110"/>
      <c r="U52" s="110"/>
      <c r="V52" s="110"/>
      <c r="W52" s="109"/>
      <c r="X52" s="109"/>
      <c r="Y52" s="109"/>
      <c r="Z52" s="346"/>
      <c r="AA52" s="364"/>
      <c r="AB52" s="361"/>
      <c r="AC52" s="344"/>
      <c r="AD52" s="364"/>
      <c r="AE52" s="364"/>
      <c r="AF52" s="361"/>
      <c r="AG52" s="361"/>
      <c r="AH52" s="361"/>
      <c r="AI52" s="364"/>
      <c r="AJ52" s="364"/>
      <c r="AK52" s="361"/>
      <c r="AL52" s="344"/>
      <c r="AM52" s="344"/>
      <c r="AN52" s="361"/>
      <c r="AO52" s="361"/>
      <c r="AP52" s="361"/>
      <c r="AQ52" s="361"/>
      <c r="AR52" s="364"/>
      <c r="AS52" s="361"/>
      <c r="AT52" s="344"/>
      <c r="AU52" s="364"/>
      <c r="AV52" s="364"/>
      <c r="AW52" s="361"/>
      <c r="AX52" s="361"/>
      <c r="AY52" s="361"/>
      <c r="AZ52" s="361"/>
      <c r="BA52" s="621"/>
      <c r="BB52" s="356"/>
      <c r="BC52" s="109"/>
      <c r="BD52" s="621"/>
      <c r="BE52" s="621"/>
      <c r="BF52" s="621"/>
      <c r="BG52" s="621"/>
      <c r="BH52" s="621"/>
      <c r="BI52" s="621"/>
      <c r="BJ52" s="621"/>
      <c r="BK52" s="312"/>
      <c r="BL52" s="312"/>
      <c r="BM52" s="312"/>
      <c r="BN52" s="312"/>
      <c r="BO52" s="312"/>
      <c r="BP52" s="312"/>
      <c r="BQ52" s="312"/>
      <c r="BR52" s="312"/>
      <c r="BS52" s="312"/>
      <c r="BT52" s="621"/>
      <c r="BU52" s="621"/>
      <c r="BV52" s="621"/>
      <c r="BW52" s="621"/>
      <c r="BX52" s="621"/>
      <c r="BY52" s="621"/>
      <c r="BZ52" s="621"/>
      <c r="CA52" s="312"/>
    </row>
    <row r="53" spans="1:79" ht="15" customHeight="1" x14ac:dyDescent="0.2">
      <c r="A53" s="386"/>
      <c r="B53" s="110"/>
      <c r="C53" s="110"/>
      <c r="D53" s="110"/>
      <c r="E53" s="110"/>
      <c r="F53" s="110"/>
      <c r="G53" s="109"/>
      <c r="H53" s="109"/>
      <c r="I53" s="109"/>
      <c r="J53" s="109"/>
      <c r="K53" s="109"/>
      <c r="L53" s="110"/>
      <c r="M53" s="110"/>
      <c r="N53" s="110"/>
      <c r="O53" s="109"/>
      <c r="P53" s="109"/>
      <c r="Q53" s="614"/>
      <c r="R53" s="614"/>
      <c r="S53" s="614"/>
      <c r="T53" s="110"/>
      <c r="U53" s="110"/>
      <c r="V53" s="110"/>
      <c r="W53" s="109"/>
      <c r="X53" s="109"/>
      <c r="Y53" s="109"/>
      <c r="Z53" s="346"/>
      <c r="AA53" s="364"/>
      <c r="AB53" s="361"/>
      <c r="AC53" s="344"/>
      <c r="AD53" s="364"/>
      <c r="AE53" s="364"/>
      <c r="AF53" s="361"/>
      <c r="AG53" s="361"/>
      <c r="AH53" s="361"/>
      <c r="AI53" s="364"/>
      <c r="AJ53" s="364"/>
      <c r="AK53" s="361"/>
      <c r="AL53" s="344"/>
      <c r="AM53" s="344"/>
      <c r="AN53" s="361"/>
      <c r="AO53" s="361"/>
      <c r="AP53" s="361"/>
      <c r="AQ53" s="361"/>
      <c r="AR53" s="364"/>
      <c r="AS53" s="361"/>
      <c r="AT53" s="344"/>
      <c r="AU53" s="364"/>
      <c r="AV53" s="364"/>
      <c r="AW53" s="361"/>
      <c r="AX53" s="361"/>
      <c r="AY53" s="361"/>
      <c r="AZ53" s="361"/>
      <c r="BA53" s="621"/>
      <c r="BB53" s="356"/>
      <c r="BC53" s="109"/>
      <c r="BD53" s="621"/>
      <c r="BE53" s="621"/>
      <c r="BF53" s="621"/>
      <c r="BG53" s="621"/>
      <c r="BH53" s="621"/>
      <c r="BI53" s="621"/>
      <c r="BJ53" s="621"/>
      <c r="BK53" s="312"/>
      <c r="BL53" s="312"/>
      <c r="BM53" s="312"/>
      <c r="BN53" s="312"/>
      <c r="BO53" s="312"/>
      <c r="BP53" s="312"/>
      <c r="BQ53" s="312"/>
      <c r="BR53" s="312"/>
      <c r="BS53" s="312"/>
      <c r="BT53" s="621"/>
      <c r="BU53" s="621"/>
      <c r="BV53" s="621"/>
      <c r="BW53" s="621"/>
      <c r="BX53" s="621"/>
      <c r="BY53" s="621"/>
      <c r="BZ53" s="621"/>
      <c r="CA53" s="312"/>
    </row>
    <row r="54" spans="1:79" ht="15" customHeight="1" x14ac:dyDescent="0.2">
      <c r="A54" s="386"/>
      <c r="B54" s="110"/>
      <c r="C54" s="110"/>
      <c r="D54" s="110"/>
      <c r="E54" s="110"/>
      <c r="F54" s="110"/>
      <c r="G54" s="109"/>
      <c r="H54" s="109"/>
      <c r="I54" s="109"/>
      <c r="J54" s="109"/>
      <c r="K54" s="109"/>
      <c r="L54" s="110"/>
      <c r="M54" s="110"/>
      <c r="N54" s="110"/>
      <c r="O54" s="109"/>
      <c r="P54" s="109"/>
      <c r="Q54" s="614"/>
      <c r="R54" s="614"/>
      <c r="S54" s="614"/>
      <c r="T54" s="110"/>
      <c r="U54" s="110"/>
      <c r="V54" s="110"/>
      <c r="W54" s="109"/>
      <c r="X54" s="109"/>
      <c r="Y54" s="109"/>
      <c r="Z54" s="346"/>
      <c r="AA54" s="364"/>
      <c r="AB54" s="361"/>
      <c r="AC54" s="344"/>
      <c r="AD54" s="364"/>
      <c r="AE54" s="364"/>
      <c r="AF54" s="361"/>
      <c r="AG54" s="361"/>
      <c r="AH54" s="361"/>
      <c r="AI54" s="364"/>
      <c r="AJ54" s="364"/>
      <c r="AK54" s="361"/>
      <c r="AL54" s="344"/>
      <c r="AM54" s="344"/>
      <c r="AN54" s="361"/>
      <c r="AO54" s="361"/>
      <c r="AP54" s="361"/>
      <c r="AQ54" s="361"/>
      <c r="AR54" s="364"/>
      <c r="AS54" s="361"/>
      <c r="AT54" s="344"/>
      <c r="AU54" s="364"/>
      <c r="AV54" s="364"/>
      <c r="AW54" s="361"/>
      <c r="AX54" s="361"/>
      <c r="AY54" s="361"/>
      <c r="AZ54" s="361"/>
      <c r="BA54" s="621"/>
      <c r="BB54" s="356"/>
      <c r="BC54" s="109"/>
      <c r="BD54" s="621"/>
      <c r="BE54" s="621"/>
      <c r="BF54" s="621"/>
      <c r="BG54" s="621"/>
      <c r="BH54" s="621"/>
      <c r="BI54" s="621"/>
      <c r="BJ54" s="621"/>
      <c r="BK54" s="312"/>
      <c r="BL54" s="312"/>
      <c r="BM54" s="312"/>
      <c r="BN54" s="312"/>
      <c r="BO54" s="312"/>
      <c r="BP54" s="312"/>
      <c r="BQ54" s="312"/>
      <c r="BR54" s="312"/>
      <c r="BS54" s="312"/>
      <c r="BT54" s="621"/>
      <c r="BU54" s="621"/>
      <c r="BV54" s="621"/>
      <c r="BW54" s="621"/>
      <c r="BX54" s="621"/>
      <c r="BY54" s="621"/>
      <c r="BZ54" s="621"/>
      <c r="CA54" s="312"/>
    </row>
    <row r="55" spans="1:79" ht="15" customHeight="1" x14ac:dyDescent="0.2">
      <c r="A55" s="386"/>
      <c r="B55" s="110"/>
      <c r="C55" s="110"/>
      <c r="D55" s="110"/>
      <c r="E55" s="110"/>
      <c r="F55" s="110"/>
      <c r="G55" s="109"/>
      <c r="H55" s="109"/>
      <c r="I55" s="109"/>
      <c r="J55" s="109"/>
      <c r="K55" s="109"/>
      <c r="L55" s="110"/>
      <c r="M55" s="110"/>
      <c r="N55" s="110"/>
      <c r="O55" s="109"/>
      <c r="P55" s="109"/>
      <c r="Q55" s="614"/>
      <c r="R55" s="614"/>
      <c r="S55" s="614"/>
      <c r="T55" s="110"/>
      <c r="U55" s="110"/>
      <c r="V55" s="110"/>
      <c r="W55" s="109"/>
      <c r="X55" s="109"/>
      <c r="Y55" s="109"/>
      <c r="Z55" s="346"/>
      <c r="AA55" s="364"/>
      <c r="AB55" s="361"/>
      <c r="AC55" s="344"/>
      <c r="AD55" s="364"/>
      <c r="AE55" s="364"/>
      <c r="AF55" s="361"/>
      <c r="AG55" s="361"/>
      <c r="AH55" s="361"/>
      <c r="AI55" s="364"/>
      <c r="AJ55" s="364"/>
      <c r="AK55" s="361"/>
      <c r="AL55" s="344"/>
      <c r="AM55" s="344"/>
      <c r="AN55" s="361"/>
      <c r="AO55" s="361"/>
      <c r="AP55" s="361"/>
      <c r="AQ55" s="361"/>
      <c r="AR55" s="364"/>
      <c r="AS55" s="361"/>
      <c r="AT55" s="344"/>
      <c r="AU55" s="364"/>
      <c r="AV55" s="364"/>
      <c r="AW55" s="361"/>
      <c r="AX55" s="361"/>
      <c r="AY55" s="361"/>
      <c r="AZ55" s="361"/>
      <c r="BA55" s="621"/>
      <c r="BB55" s="356"/>
      <c r="BC55" s="109"/>
      <c r="BD55" s="621"/>
      <c r="BE55" s="621"/>
      <c r="BF55" s="621"/>
      <c r="BG55" s="621"/>
      <c r="BH55" s="621"/>
      <c r="BI55" s="621"/>
      <c r="BJ55" s="621"/>
      <c r="BK55" s="312"/>
      <c r="BL55" s="312"/>
      <c r="BM55" s="312"/>
      <c r="BN55" s="312"/>
      <c r="BO55" s="312"/>
      <c r="BP55" s="312"/>
      <c r="BQ55" s="312"/>
      <c r="BR55" s="312"/>
      <c r="BS55" s="312"/>
      <c r="BT55" s="621"/>
      <c r="BU55" s="621"/>
      <c r="BV55" s="621"/>
      <c r="BW55" s="621"/>
      <c r="BX55" s="621"/>
      <c r="BY55" s="621"/>
      <c r="BZ55" s="621"/>
      <c r="CA55" s="312"/>
    </row>
    <row r="56" spans="1:79" ht="15" customHeight="1" x14ac:dyDescent="0.2">
      <c r="A56" s="386"/>
      <c r="B56" s="110"/>
      <c r="C56" s="110"/>
      <c r="D56" s="110"/>
      <c r="E56" s="110"/>
      <c r="F56" s="110"/>
      <c r="G56" s="109"/>
      <c r="H56" s="109"/>
      <c r="I56" s="109"/>
      <c r="J56" s="109"/>
      <c r="K56" s="109"/>
      <c r="L56" s="110"/>
      <c r="M56" s="110"/>
      <c r="N56" s="110"/>
      <c r="O56" s="109"/>
      <c r="P56" s="109"/>
      <c r="Q56" s="614"/>
      <c r="R56" s="614"/>
      <c r="S56" s="614"/>
      <c r="T56" s="110"/>
      <c r="U56" s="110"/>
      <c r="V56" s="110"/>
      <c r="W56" s="109"/>
      <c r="X56" s="109"/>
      <c r="Y56" s="109"/>
      <c r="Z56" s="346"/>
      <c r="AA56" s="364"/>
      <c r="AB56" s="361"/>
      <c r="AC56" s="344"/>
      <c r="AD56" s="364"/>
      <c r="AE56" s="364"/>
      <c r="AF56" s="361"/>
      <c r="AG56" s="361"/>
      <c r="AH56" s="361"/>
      <c r="AI56" s="364"/>
      <c r="AJ56" s="364"/>
      <c r="AK56" s="361"/>
      <c r="AL56" s="344"/>
      <c r="AM56" s="344"/>
      <c r="AN56" s="361"/>
      <c r="AO56" s="361"/>
      <c r="AP56" s="361"/>
      <c r="AQ56" s="361"/>
      <c r="AR56" s="364"/>
      <c r="AS56" s="361"/>
      <c r="AT56" s="344"/>
      <c r="AU56" s="364"/>
      <c r="AV56" s="364"/>
      <c r="AW56" s="361"/>
      <c r="AX56" s="361"/>
      <c r="AY56" s="361"/>
      <c r="AZ56" s="361"/>
      <c r="BA56" s="621"/>
      <c r="BB56" s="356"/>
      <c r="BC56" s="109"/>
      <c r="BD56" s="621"/>
      <c r="BE56" s="621"/>
      <c r="BF56" s="621"/>
      <c r="BG56" s="621"/>
      <c r="BH56" s="621"/>
      <c r="BI56" s="621"/>
      <c r="BJ56" s="621"/>
      <c r="BK56" s="312"/>
      <c r="BL56" s="312"/>
      <c r="BM56" s="312"/>
      <c r="BN56" s="312"/>
      <c r="BO56" s="312"/>
      <c r="BP56" s="312"/>
      <c r="BQ56" s="312"/>
      <c r="BR56" s="312"/>
      <c r="BS56" s="312"/>
      <c r="BT56" s="621"/>
      <c r="BU56" s="621"/>
      <c r="BV56" s="621"/>
      <c r="BW56" s="621"/>
      <c r="BX56" s="621"/>
      <c r="BY56" s="621"/>
      <c r="BZ56" s="621"/>
      <c r="CA56" s="312"/>
    </row>
    <row r="57" spans="1:79" ht="15" customHeight="1" x14ac:dyDescent="0.2">
      <c r="A57" s="386"/>
      <c r="B57" s="110"/>
      <c r="C57" s="110"/>
      <c r="D57" s="110"/>
      <c r="E57" s="110"/>
      <c r="F57" s="110"/>
      <c r="G57" s="109"/>
      <c r="H57" s="109"/>
      <c r="I57" s="109"/>
      <c r="J57" s="109"/>
      <c r="K57" s="109"/>
      <c r="L57" s="110"/>
      <c r="M57" s="110"/>
      <c r="N57" s="110"/>
      <c r="O57" s="109"/>
      <c r="P57" s="109"/>
      <c r="Q57" s="614"/>
      <c r="R57" s="614"/>
      <c r="S57" s="614"/>
      <c r="T57" s="110"/>
      <c r="U57" s="110"/>
      <c r="V57" s="110"/>
      <c r="W57" s="109"/>
      <c r="X57" s="109"/>
      <c r="Y57" s="109"/>
      <c r="Z57" s="346"/>
      <c r="AA57" s="364"/>
      <c r="AB57" s="361"/>
      <c r="AC57" s="344"/>
      <c r="AD57" s="364"/>
      <c r="AE57" s="364"/>
      <c r="AF57" s="361"/>
      <c r="AG57" s="361"/>
      <c r="AH57" s="361"/>
      <c r="AI57" s="364"/>
      <c r="AJ57" s="364"/>
      <c r="AK57" s="361"/>
      <c r="AL57" s="344"/>
      <c r="AM57" s="344"/>
      <c r="AN57" s="361"/>
      <c r="AO57" s="361"/>
      <c r="AP57" s="361"/>
      <c r="AQ57" s="361"/>
      <c r="AR57" s="364"/>
      <c r="AS57" s="361"/>
      <c r="AT57" s="344"/>
      <c r="AU57" s="364"/>
      <c r="AV57" s="364"/>
      <c r="AW57" s="361"/>
      <c r="AX57" s="361"/>
      <c r="AY57" s="361"/>
      <c r="AZ57" s="361"/>
      <c r="BA57" s="621"/>
      <c r="BB57" s="356"/>
      <c r="BC57" s="109"/>
      <c r="BD57" s="621"/>
      <c r="BE57" s="621"/>
      <c r="BF57" s="621"/>
      <c r="BG57" s="621"/>
      <c r="BH57" s="621"/>
      <c r="BI57" s="621"/>
      <c r="BJ57" s="621"/>
      <c r="BK57" s="312"/>
      <c r="BL57" s="312"/>
      <c r="BM57" s="312"/>
      <c r="BN57" s="312"/>
      <c r="BO57" s="312"/>
      <c r="BP57" s="312"/>
      <c r="BQ57" s="312"/>
      <c r="BR57" s="312"/>
      <c r="BS57" s="312"/>
      <c r="BT57" s="621"/>
      <c r="BU57" s="621"/>
      <c r="BV57" s="621"/>
      <c r="BW57" s="621"/>
      <c r="BX57" s="621"/>
      <c r="BY57" s="621"/>
      <c r="BZ57" s="621"/>
      <c r="CA57" s="312"/>
    </row>
    <row r="58" spans="1:79" ht="15" customHeight="1" x14ac:dyDescent="0.2">
      <c r="A58" s="386"/>
      <c r="B58" s="110"/>
      <c r="C58" s="110"/>
      <c r="D58" s="110"/>
      <c r="E58" s="110"/>
      <c r="F58" s="110"/>
      <c r="G58" s="109"/>
      <c r="H58" s="109"/>
      <c r="I58" s="109"/>
      <c r="J58" s="109"/>
      <c r="K58" s="109"/>
      <c r="L58" s="110"/>
      <c r="M58" s="110"/>
      <c r="N58" s="110"/>
      <c r="O58" s="109"/>
      <c r="P58" s="109"/>
      <c r="Q58" s="614"/>
      <c r="R58" s="614"/>
      <c r="S58" s="614"/>
      <c r="T58" s="110"/>
      <c r="U58" s="110"/>
      <c r="V58" s="110"/>
      <c r="W58" s="109"/>
      <c r="X58" s="109"/>
      <c r="Y58" s="109"/>
      <c r="Z58" s="346"/>
      <c r="AA58" s="364"/>
      <c r="AB58" s="361"/>
      <c r="AC58" s="344"/>
      <c r="AD58" s="364"/>
      <c r="AE58" s="364"/>
      <c r="AF58" s="361"/>
      <c r="AG58" s="361"/>
      <c r="AH58" s="361"/>
      <c r="AI58" s="364"/>
      <c r="AJ58" s="364"/>
      <c r="AK58" s="361"/>
      <c r="AL58" s="344"/>
      <c r="AM58" s="344"/>
      <c r="AN58" s="361"/>
      <c r="AO58" s="361"/>
      <c r="AP58" s="361"/>
      <c r="AQ58" s="361"/>
      <c r="AR58" s="364"/>
      <c r="AS58" s="361"/>
      <c r="AT58" s="344"/>
      <c r="AU58" s="364"/>
      <c r="AV58" s="364"/>
      <c r="AW58" s="361"/>
      <c r="AX58" s="361"/>
      <c r="AY58" s="361"/>
      <c r="AZ58" s="361"/>
      <c r="BA58" s="621"/>
      <c r="BB58" s="356"/>
      <c r="BC58" s="109"/>
      <c r="BD58" s="621"/>
      <c r="BE58" s="621"/>
      <c r="BF58" s="621"/>
      <c r="BG58" s="621"/>
      <c r="BH58" s="621"/>
      <c r="BI58" s="621"/>
      <c r="BJ58" s="621"/>
      <c r="BK58" s="312"/>
      <c r="BL58" s="312"/>
      <c r="BM58" s="312"/>
      <c r="BN58" s="312"/>
      <c r="BO58" s="312"/>
      <c r="BP58" s="312"/>
      <c r="BQ58" s="312"/>
      <c r="BR58" s="312"/>
      <c r="BS58" s="312"/>
      <c r="BT58" s="621"/>
      <c r="BU58" s="621"/>
      <c r="BV58" s="621"/>
      <c r="BW58" s="621"/>
      <c r="BX58" s="621"/>
      <c r="BY58" s="621"/>
      <c r="BZ58" s="621"/>
      <c r="CA58" s="312"/>
    </row>
    <row r="59" spans="1:79" ht="15" customHeight="1" x14ac:dyDescent="0.2">
      <c r="A59" s="386"/>
      <c r="B59" s="110"/>
      <c r="C59" s="110"/>
      <c r="D59" s="110"/>
      <c r="E59" s="110"/>
      <c r="F59" s="110"/>
      <c r="G59" s="109"/>
      <c r="H59" s="109"/>
      <c r="I59" s="109"/>
      <c r="J59" s="109"/>
      <c r="K59" s="109"/>
      <c r="L59" s="110"/>
      <c r="M59" s="110"/>
      <c r="N59" s="110"/>
      <c r="O59" s="109"/>
      <c r="P59" s="109"/>
      <c r="Q59" s="614"/>
      <c r="R59" s="614"/>
      <c r="S59" s="614"/>
      <c r="T59" s="110"/>
      <c r="U59" s="110"/>
      <c r="V59" s="110"/>
      <c r="W59" s="109"/>
      <c r="X59" s="109"/>
      <c r="Y59" s="109"/>
      <c r="Z59" s="346"/>
      <c r="AA59" s="364"/>
      <c r="AB59" s="361"/>
      <c r="AC59" s="344"/>
      <c r="AD59" s="364"/>
      <c r="AE59" s="364"/>
      <c r="AF59" s="361"/>
      <c r="AG59" s="361"/>
      <c r="AH59" s="361"/>
      <c r="AI59" s="364"/>
      <c r="AJ59" s="364"/>
      <c r="AK59" s="361"/>
      <c r="AL59" s="344"/>
      <c r="AM59" s="344"/>
      <c r="AN59" s="361"/>
      <c r="AO59" s="361"/>
      <c r="AP59" s="361"/>
      <c r="AQ59" s="361"/>
      <c r="AR59" s="364"/>
      <c r="AS59" s="361"/>
      <c r="AT59" s="344"/>
      <c r="AU59" s="364"/>
      <c r="AV59" s="364"/>
      <c r="AW59" s="361"/>
      <c r="AX59" s="361"/>
      <c r="AY59" s="361"/>
      <c r="AZ59" s="361"/>
      <c r="BA59" s="621"/>
      <c r="BB59" s="356"/>
      <c r="BC59" s="109"/>
      <c r="BD59" s="621"/>
      <c r="BE59" s="621"/>
      <c r="BF59" s="621"/>
      <c r="BG59" s="621"/>
      <c r="BH59" s="621"/>
      <c r="BI59" s="621"/>
      <c r="BJ59" s="621"/>
      <c r="BK59" s="312"/>
      <c r="BL59" s="312"/>
      <c r="BM59" s="312"/>
      <c r="BN59" s="312"/>
      <c r="BO59" s="312"/>
      <c r="BP59" s="312"/>
      <c r="BQ59" s="312"/>
      <c r="BR59" s="312"/>
      <c r="BS59" s="312"/>
      <c r="BT59" s="621"/>
      <c r="BU59" s="621"/>
      <c r="BV59" s="621"/>
      <c r="BW59" s="621"/>
      <c r="BX59" s="621"/>
      <c r="BY59" s="621"/>
      <c r="BZ59" s="621"/>
      <c r="CA59" s="312"/>
    </row>
    <row r="60" spans="1:79" ht="15" customHeight="1" x14ac:dyDescent="0.2">
      <c r="A60" s="386"/>
      <c r="B60" s="110"/>
      <c r="C60" s="110"/>
      <c r="D60" s="110"/>
      <c r="E60" s="110"/>
      <c r="F60" s="110"/>
      <c r="G60" s="109"/>
      <c r="H60" s="109"/>
      <c r="I60" s="109"/>
      <c r="J60" s="109"/>
      <c r="K60" s="109"/>
      <c r="L60" s="110"/>
      <c r="M60" s="110"/>
      <c r="N60" s="110"/>
      <c r="O60" s="109"/>
      <c r="P60" s="109"/>
      <c r="Q60" s="614"/>
      <c r="R60" s="614"/>
      <c r="S60" s="614"/>
      <c r="T60" s="110"/>
      <c r="U60" s="110"/>
      <c r="V60" s="110"/>
      <c r="W60" s="109"/>
      <c r="X60" s="109"/>
      <c r="Y60" s="109"/>
      <c r="Z60" s="346"/>
      <c r="AA60" s="364"/>
      <c r="AB60" s="361"/>
      <c r="AC60" s="344"/>
      <c r="AD60" s="364"/>
      <c r="AE60" s="364"/>
      <c r="AF60" s="361"/>
      <c r="AG60" s="361"/>
      <c r="AH60" s="361"/>
      <c r="AI60" s="364"/>
      <c r="AJ60" s="364"/>
      <c r="AK60" s="361"/>
      <c r="AL60" s="344"/>
      <c r="AM60" s="344"/>
      <c r="AN60" s="361"/>
      <c r="AO60" s="361"/>
      <c r="AP60" s="361"/>
      <c r="AQ60" s="361"/>
      <c r="AR60" s="364"/>
      <c r="AS60" s="361"/>
      <c r="AT60" s="344"/>
      <c r="AU60" s="364"/>
      <c r="AV60" s="364"/>
      <c r="AW60" s="361"/>
      <c r="AX60" s="361"/>
      <c r="AY60" s="361"/>
      <c r="AZ60" s="361"/>
      <c r="BA60" s="621"/>
      <c r="BB60" s="356"/>
      <c r="BC60" s="109"/>
      <c r="BD60" s="621"/>
      <c r="BE60" s="621"/>
      <c r="BF60" s="621"/>
      <c r="BG60" s="621"/>
      <c r="BH60" s="621"/>
      <c r="BI60" s="621"/>
      <c r="BJ60" s="621"/>
      <c r="BK60" s="312"/>
      <c r="BL60" s="312"/>
      <c r="BM60" s="312"/>
      <c r="BN60" s="312"/>
      <c r="BO60" s="312"/>
      <c r="BP60" s="312"/>
      <c r="BQ60" s="312"/>
      <c r="BR60" s="312"/>
      <c r="BS60" s="312"/>
      <c r="BT60" s="621"/>
      <c r="BU60" s="621"/>
      <c r="BV60" s="621"/>
      <c r="BW60" s="621"/>
      <c r="BX60" s="621"/>
      <c r="BY60" s="621"/>
      <c r="BZ60" s="621"/>
      <c r="CA60" s="312"/>
    </row>
    <row r="61" spans="1:79" ht="15" customHeight="1" x14ac:dyDescent="0.2">
      <c r="A61" s="386"/>
      <c r="B61" s="110"/>
      <c r="C61" s="110"/>
      <c r="D61" s="110"/>
      <c r="E61" s="110"/>
      <c r="F61" s="110"/>
      <c r="G61" s="109"/>
      <c r="H61" s="109"/>
      <c r="I61" s="109"/>
      <c r="J61" s="109"/>
      <c r="K61" s="109"/>
      <c r="L61" s="110"/>
      <c r="M61" s="110"/>
      <c r="N61" s="110"/>
      <c r="O61" s="109"/>
      <c r="P61" s="109"/>
      <c r="Q61" s="614"/>
      <c r="R61" s="614"/>
      <c r="S61" s="614"/>
      <c r="T61" s="110"/>
      <c r="U61" s="110"/>
      <c r="V61" s="110"/>
      <c r="W61" s="109"/>
      <c r="X61" s="109"/>
      <c r="Y61" s="109"/>
      <c r="Z61" s="346"/>
      <c r="AA61" s="364"/>
      <c r="AB61" s="361"/>
      <c r="AC61" s="344"/>
      <c r="AD61" s="364"/>
      <c r="AE61" s="364"/>
      <c r="AF61" s="361"/>
      <c r="AG61" s="361"/>
      <c r="AH61" s="361"/>
      <c r="AI61" s="364"/>
      <c r="AJ61" s="364"/>
      <c r="AK61" s="361"/>
      <c r="AL61" s="344"/>
      <c r="AM61" s="344"/>
      <c r="AN61" s="361"/>
      <c r="AO61" s="361"/>
      <c r="AP61" s="361"/>
      <c r="AQ61" s="361"/>
      <c r="AR61" s="364"/>
      <c r="AS61" s="361"/>
      <c r="AT61" s="344"/>
      <c r="AU61" s="364"/>
      <c r="AV61" s="364"/>
      <c r="AW61" s="361"/>
      <c r="AX61" s="361"/>
      <c r="AY61" s="361"/>
      <c r="AZ61" s="361"/>
      <c r="BA61" s="621"/>
      <c r="BB61" s="356"/>
      <c r="BC61" s="109"/>
      <c r="BD61" s="621"/>
      <c r="BE61" s="621"/>
      <c r="BF61" s="621"/>
      <c r="BG61" s="621"/>
      <c r="BH61" s="621"/>
      <c r="BI61" s="621"/>
      <c r="BJ61" s="621"/>
      <c r="BK61" s="312"/>
      <c r="BL61" s="312"/>
      <c r="BM61" s="312"/>
      <c r="BN61" s="312"/>
      <c r="BO61" s="312"/>
      <c r="BP61" s="312"/>
      <c r="BQ61" s="312"/>
      <c r="BR61" s="312"/>
      <c r="BS61" s="312"/>
      <c r="BT61" s="621"/>
      <c r="BU61" s="621"/>
      <c r="BV61" s="621"/>
      <c r="BW61" s="621"/>
      <c r="BX61" s="621"/>
      <c r="BY61" s="621"/>
      <c r="BZ61" s="621"/>
      <c r="CA61" s="312"/>
    </row>
    <row r="62" spans="1:79" ht="15" customHeight="1" x14ac:dyDescent="0.2">
      <c r="A62" s="386"/>
      <c r="B62" s="110"/>
      <c r="C62" s="110"/>
      <c r="D62" s="110"/>
      <c r="E62" s="110"/>
      <c r="F62" s="110"/>
      <c r="G62" s="109"/>
      <c r="H62" s="109"/>
      <c r="I62" s="109"/>
      <c r="J62" s="109"/>
      <c r="K62" s="109"/>
      <c r="L62" s="110"/>
      <c r="M62" s="110"/>
      <c r="N62" s="110"/>
      <c r="O62" s="109"/>
      <c r="P62" s="109"/>
      <c r="Q62" s="614"/>
      <c r="R62" s="614"/>
      <c r="S62" s="614"/>
      <c r="T62" s="110"/>
      <c r="U62" s="110"/>
      <c r="V62" s="110"/>
      <c r="W62" s="109"/>
      <c r="X62" s="109"/>
      <c r="Y62" s="109"/>
      <c r="Z62" s="346"/>
      <c r="AA62" s="364"/>
      <c r="AB62" s="361"/>
      <c r="AC62" s="344"/>
      <c r="AD62" s="364"/>
      <c r="AE62" s="364"/>
      <c r="AF62" s="361"/>
      <c r="AG62" s="361"/>
      <c r="AH62" s="361"/>
      <c r="AI62" s="364"/>
      <c r="AJ62" s="364"/>
      <c r="AK62" s="361"/>
      <c r="AL62" s="344"/>
      <c r="AM62" s="344"/>
      <c r="AN62" s="361"/>
      <c r="AO62" s="361"/>
      <c r="AP62" s="361"/>
      <c r="AQ62" s="361"/>
      <c r="AR62" s="364"/>
      <c r="AS62" s="361"/>
      <c r="AT62" s="344"/>
      <c r="AU62" s="364"/>
      <c r="AV62" s="364"/>
      <c r="AW62" s="361"/>
      <c r="AX62" s="361"/>
      <c r="AY62" s="361"/>
      <c r="AZ62" s="361"/>
      <c r="BA62" s="621"/>
      <c r="BB62" s="356"/>
      <c r="BC62" s="109"/>
      <c r="BD62" s="621"/>
      <c r="BE62" s="621"/>
      <c r="BF62" s="621"/>
      <c r="BG62" s="621"/>
      <c r="BH62" s="621"/>
      <c r="BI62" s="621"/>
      <c r="BJ62" s="621"/>
      <c r="BK62" s="312"/>
      <c r="BL62" s="312"/>
      <c r="BM62" s="312"/>
      <c r="BN62" s="312"/>
      <c r="BO62" s="312"/>
      <c r="BP62" s="312"/>
      <c r="BQ62" s="312"/>
      <c r="BR62" s="312"/>
      <c r="BS62" s="312"/>
      <c r="BT62" s="621"/>
      <c r="BU62" s="621"/>
      <c r="BV62" s="621"/>
      <c r="BW62" s="621"/>
      <c r="BX62" s="621"/>
      <c r="BY62" s="621"/>
      <c r="BZ62" s="621"/>
      <c r="CA62" s="312"/>
    </row>
    <row r="63" spans="1:79" ht="15" customHeight="1" x14ac:dyDescent="0.2">
      <c r="A63" s="386"/>
      <c r="B63" s="110"/>
      <c r="C63" s="110"/>
      <c r="D63" s="110"/>
      <c r="E63" s="110"/>
      <c r="F63" s="110"/>
      <c r="G63" s="109"/>
      <c r="H63" s="109"/>
      <c r="I63" s="109"/>
      <c r="J63" s="109"/>
      <c r="K63" s="109"/>
      <c r="L63" s="110"/>
      <c r="M63" s="110"/>
      <c r="N63" s="110"/>
      <c r="O63" s="109"/>
      <c r="P63" s="109"/>
      <c r="Q63" s="614"/>
      <c r="R63" s="614"/>
      <c r="S63" s="614"/>
      <c r="T63" s="110"/>
      <c r="U63" s="110"/>
      <c r="V63" s="110"/>
      <c r="W63" s="109"/>
      <c r="X63" s="109"/>
      <c r="Y63" s="109"/>
      <c r="Z63" s="346"/>
      <c r="AA63" s="364"/>
      <c r="AB63" s="361"/>
      <c r="AC63" s="344"/>
      <c r="AD63" s="364"/>
      <c r="AE63" s="364"/>
      <c r="AF63" s="361"/>
      <c r="AG63" s="361"/>
      <c r="AH63" s="361"/>
      <c r="AI63" s="364"/>
      <c r="AJ63" s="364"/>
      <c r="AK63" s="361"/>
      <c r="AL63" s="344"/>
      <c r="AM63" s="344"/>
      <c r="AN63" s="361"/>
      <c r="AO63" s="361"/>
      <c r="AP63" s="361"/>
      <c r="AQ63" s="361"/>
      <c r="AR63" s="364"/>
      <c r="AS63" s="361"/>
      <c r="AT63" s="344"/>
      <c r="AU63" s="364"/>
      <c r="AV63" s="364"/>
      <c r="AW63" s="361"/>
      <c r="AX63" s="361"/>
      <c r="AY63" s="361"/>
      <c r="AZ63" s="361"/>
      <c r="BA63" s="621"/>
      <c r="BB63" s="356"/>
      <c r="BC63" s="109"/>
      <c r="BD63" s="621"/>
      <c r="BE63" s="621"/>
      <c r="BF63" s="621"/>
      <c r="BG63" s="621"/>
      <c r="BH63" s="621"/>
      <c r="BI63" s="621"/>
      <c r="BJ63" s="621"/>
      <c r="BK63" s="312"/>
      <c r="BL63" s="312"/>
      <c r="BM63" s="312"/>
      <c r="BN63" s="312"/>
      <c r="BO63" s="312"/>
      <c r="BP63" s="312"/>
      <c r="BQ63" s="312"/>
      <c r="BR63" s="312"/>
      <c r="BS63" s="312"/>
      <c r="BT63" s="621"/>
      <c r="BU63" s="621"/>
      <c r="BV63" s="621"/>
      <c r="BW63" s="621"/>
      <c r="BX63" s="621"/>
      <c r="BY63" s="621"/>
      <c r="BZ63" s="621"/>
      <c r="CA63" s="312"/>
    </row>
    <row r="64" spans="1:79" ht="15" customHeight="1" x14ac:dyDescent="0.2">
      <c r="A64" s="386"/>
      <c r="B64" s="110"/>
      <c r="C64" s="110"/>
      <c r="D64" s="110"/>
      <c r="E64" s="110"/>
      <c r="F64" s="110"/>
      <c r="G64" s="109"/>
      <c r="H64" s="109"/>
      <c r="I64" s="109"/>
      <c r="J64" s="109"/>
      <c r="K64" s="109"/>
      <c r="L64" s="110"/>
      <c r="M64" s="110"/>
      <c r="N64" s="110"/>
      <c r="O64" s="109"/>
      <c r="P64" s="109"/>
      <c r="Q64" s="614"/>
      <c r="R64" s="614"/>
      <c r="S64" s="614"/>
      <c r="T64" s="110"/>
      <c r="U64" s="110"/>
      <c r="V64" s="110"/>
      <c r="W64" s="109"/>
      <c r="X64" s="109"/>
      <c r="Y64" s="109"/>
      <c r="Z64" s="346"/>
      <c r="AA64" s="364"/>
      <c r="AB64" s="361"/>
      <c r="AC64" s="344"/>
      <c r="AD64" s="364"/>
      <c r="AE64" s="364"/>
      <c r="AF64" s="361"/>
      <c r="AG64" s="361"/>
      <c r="AH64" s="361"/>
      <c r="AI64" s="364"/>
      <c r="AJ64" s="364"/>
      <c r="AK64" s="361"/>
      <c r="AL64" s="344"/>
      <c r="AM64" s="344"/>
      <c r="AN64" s="361"/>
      <c r="AO64" s="361"/>
      <c r="AP64" s="361"/>
      <c r="AQ64" s="361"/>
      <c r="AR64" s="364"/>
      <c r="AS64" s="361"/>
      <c r="AT64" s="344"/>
      <c r="AU64" s="364"/>
      <c r="AV64" s="364"/>
      <c r="AW64" s="361"/>
      <c r="AX64" s="361"/>
      <c r="AY64" s="361"/>
      <c r="AZ64" s="361"/>
      <c r="BA64" s="621"/>
      <c r="BB64" s="356"/>
      <c r="BC64" s="109"/>
      <c r="BD64" s="621"/>
      <c r="BE64" s="621"/>
      <c r="BF64" s="621"/>
      <c r="BG64" s="621"/>
      <c r="BH64" s="621"/>
      <c r="BI64" s="621"/>
      <c r="BJ64" s="621"/>
      <c r="BK64" s="312"/>
      <c r="BL64" s="312"/>
      <c r="BM64" s="312"/>
      <c r="BN64" s="312"/>
      <c r="BO64" s="312"/>
      <c r="BP64" s="312"/>
      <c r="BQ64" s="312"/>
      <c r="BR64" s="312"/>
      <c r="BS64" s="312"/>
      <c r="BT64" s="621"/>
      <c r="BU64" s="621"/>
      <c r="BV64" s="621"/>
      <c r="BW64" s="621"/>
      <c r="BX64" s="621"/>
      <c r="BY64" s="621"/>
      <c r="BZ64" s="621"/>
      <c r="CA64" s="312"/>
    </row>
    <row r="65" spans="1:79" ht="15" customHeight="1" x14ac:dyDescent="0.2">
      <c r="A65" s="386"/>
      <c r="B65" s="110"/>
      <c r="C65" s="110"/>
      <c r="D65" s="110"/>
      <c r="E65" s="110"/>
      <c r="F65" s="110"/>
      <c r="G65" s="109"/>
      <c r="H65" s="109"/>
      <c r="I65" s="109"/>
      <c r="J65" s="109"/>
      <c r="K65" s="109"/>
      <c r="L65" s="110"/>
      <c r="M65" s="110"/>
      <c r="N65" s="110"/>
      <c r="O65" s="109"/>
      <c r="P65" s="109"/>
      <c r="Q65" s="614"/>
      <c r="R65" s="614"/>
      <c r="S65" s="614"/>
      <c r="T65" s="110"/>
      <c r="U65" s="110"/>
      <c r="V65" s="110"/>
      <c r="W65" s="109"/>
      <c r="X65" s="109"/>
      <c r="Y65" s="109"/>
      <c r="Z65" s="346"/>
      <c r="AA65" s="364"/>
      <c r="AB65" s="361"/>
      <c r="AC65" s="344"/>
      <c r="AD65" s="364"/>
      <c r="AE65" s="364"/>
      <c r="AF65" s="361"/>
      <c r="AG65" s="361"/>
      <c r="AH65" s="361"/>
      <c r="AI65" s="364"/>
      <c r="AJ65" s="364"/>
      <c r="AK65" s="361"/>
      <c r="AL65" s="344"/>
      <c r="AM65" s="344"/>
      <c r="AN65" s="361"/>
      <c r="AO65" s="361"/>
      <c r="AP65" s="361"/>
      <c r="AQ65" s="361"/>
      <c r="AR65" s="364"/>
      <c r="AS65" s="361"/>
      <c r="AT65" s="344"/>
      <c r="AU65" s="364"/>
      <c r="AV65" s="364"/>
      <c r="AW65" s="361"/>
      <c r="AX65" s="361"/>
      <c r="AY65" s="361"/>
      <c r="AZ65" s="361"/>
      <c r="BA65" s="621"/>
      <c r="BB65" s="356"/>
      <c r="BC65" s="109"/>
      <c r="BD65" s="621"/>
      <c r="BE65" s="621"/>
      <c r="BF65" s="621"/>
      <c r="BG65" s="621"/>
      <c r="BH65" s="621"/>
      <c r="BI65" s="621"/>
      <c r="BJ65" s="621"/>
      <c r="BK65" s="312"/>
      <c r="BL65" s="312"/>
      <c r="BM65" s="312"/>
      <c r="BN65" s="312"/>
      <c r="BO65" s="312"/>
      <c r="BP65" s="312"/>
      <c r="BQ65" s="312"/>
      <c r="BR65" s="312"/>
      <c r="BS65" s="312"/>
      <c r="BT65" s="621"/>
      <c r="BU65" s="621"/>
      <c r="BV65" s="621"/>
      <c r="BW65" s="621"/>
      <c r="BX65" s="621"/>
      <c r="BY65" s="621"/>
      <c r="BZ65" s="621"/>
      <c r="CA65" s="312"/>
    </row>
    <row r="66" spans="1:79" ht="15" customHeight="1" x14ac:dyDescent="0.2">
      <c r="A66" s="386"/>
      <c r="B66" s="110"/>
      <c r="C66" s="110"/>
      <c r="D66" s="110"/>
      <c r="E66" s="110"/>
      <c r="F66" s="110"/>
      <c r="G66" s="109"/>
      <c r="H66" s="109"/>
      <c r="I66" s="109"/>
      <c r="J66" s="109"/>
      <c r="K66" s="109"/>
      <c r="L66" s="110"/>
      <c r="M66" s="110"/>
      <c r="N66" s="110"/>
      <c r="O66" s="109"/>
      <c r="P66" s="109"/>
      <c r="Q66" s="614"/>
      <c r="R66" s="614"/>
      <c r="S66" s="614"/>
      <c r="T66" s="110"/>
      <c r="U66" s="110"/>
      <c r="V66" s="110"/>
      <c r="W66" s="109"/>
      <c r="X66" s="109"/>
      <c r="Y66" s="109"/>
      <c r="Z66" s="346"/>
      <c r="AA66" s="364"/>
      <c r="AB66" s="361"/>
      <c r="AC66" s="344"/>
      <c r="AD66" s="364"/>
      <c r="AE66" s="364"/>
      <c r="AF66" s="361"/>
      <c r="AG66" s="361"/>
      <c r="AH66" s="361"/>
      <c r="AI66" s="364"/>
      <c r="AJ66" s="364"/>
      <c r="AK66" s="361"/>
      <c r="AL66" s="344"/>
      <c r="AM66" s="344"/>
      <c r="AN66" s="361"/>
      <c r="AO66" s="361"/>
      <c r="AP66" s="361"/>
      <c r="AQ66" s="361"/>
      <c r="AR66" s="364"/>
      <c r="AS66" s="361"/>
      <c r="AT66" s="344"/>
      <c r="AU66" s="364"/>
      <c r="AV66" s="364"/>
      <c r="AW66" s="361"/>
      <c r="AX66" s="361"/>
      <c r="AY66" s="361"/>
      <c r="AZ66" s="361"/>
      <c r="BA66" s="621"/>
      <c r="BB66" s="356"/>
      <c r="BC66" s="109"/>
      <c r="BD66" s="621"/>
      <c r="BE66" s="621"/>
      <c r="BF66" s="621"/>
      <c r="BG66" s="621"/>
      <c r="BH66" s="621"/>
      <c r="BI66" s="621"/>
      <c r="BJ66" s="621"/>
      <c r="BK66" s="312"/>
      <c r="BL66" s="312"/>
      <c r="BM66" s="312"/>
      <c r="BN66" s="312"/>
      <c r="BO66" s="312"/>
      <c r="BP66" s="312"/>
      <c r="BQ66" s="312"/>
      <c r="BR66" s="312"/>
      <c r="BS66" s="312"/>
      <c r="BT66" s="621"/>
      <c r="BU66" s="621"/>
      <c r="BV66" s="621"/>
      <c r="BW66" s="621"/>
      <c r="BX66" s="621"/>
      <c r="BY66" s="621"/>
      <c r="BZ66" s="621"/>
      <c r="CA66" s="312"/>
    </row>
    <row r="67" spans="1:79" ht="15" customHeight="1" x14ac:dyDescent="0.2">
      <c r="A67" s="386"/>
      <c r="B67" s="110"/>
      <c r="C67" s="110"/>
      <c r="D67" s="110"/>
      <c r="E67" s="110"/>
      <c r="F67" s="110"/>
      <c r="G67" s="109"/>
      <c r="H67" s="109"/>
      <c r="I67" s="109"/>
      <c r="J67" s="109"/>
      <c r="K67" s="109"/>
      <c r="L67" s="110"/>
      <c r="M67" s="110"/>
      <c r="N67" s="110"/>
      <c r="O67" s="109"/>
      <c r="P67" s="109"/>
      <c r="Q67" s="614"/>
      <c r="R67" s="614"/>
      <c r="S67" s="614"/>
      <c r="T67" s="110"/>
      <c r="U67" s="110"/>
      <c r="V67" s="110"/>
      <c r="W67" s="109"/>
      <c r="X67" s="109"/>
      <c r="Y67" s="109"/>
      <c r="Z67" s="346"/>
      <c r="AA67" s="364"/>
      <c r="AB67" s="361"/>
      <c r="AC67" s="344"/>
      <c r="AD67" s="364"/>
      <c r="AE67" s="364"/>
      <c r="AF67" s="361"/>
      <c r="AG67" s="361"/>
      <c r="AH67" s="361"/>
      <c r="AI67" s="364"/>
      <c r="AJ67" s="364"/>
      <c r="AK67" s="361"/>
      <c r="AL67" s="344"/>
      <c r="AM67" s="344"/>
      <c r="AN67" s="361"/>
      <c r="AO67" s="361"/>
      <c r="AP67" s="361"/>
      <c r="AQ67" s="361"/>
      <c r="AR67" s="364"/>
      <c r="AS67" s="361"/>
      <c r="AT67" s="344"/>
      <c r="AU67" s="364"/>
      <c r="AV67" s="364"/>
      <c r="AW67" s="361"/>
      <c r="AX67" s="361"/>
      <c r="AY67" s="361"/>
      <c r="AZ67" s="361"/>
      <c r="BA67" s="621"/>
      <c r="BB67" s="356"/>
      <c r="BC67" s="109"/>
      <c r="BD67" s="621"/>
      <c r="BE67" s="621"/>
      <c r="BF67" s="621"/>
      <c r="BG67" s="621"/>
      <c r="BH67" s="621"/>
      <c r="BI67" s="621"/>
      <c r="BJ67" s="621"/>
      <c r="BK67" s="312"/>
      <c r="BL67" s="312"/>
      <c r="BM67" s="312"/>
      <c r="BN67" s="312"/>
      <c r="BO67" s="312"/>
      <c r="BP67" s="312"/>
      <c r="BQ67" s="312"/>
      <c r="BR67" s="312"/>
      <c r="BS67" s="312"/>
      <c r="BT67" s="621"/>
      <c r="BU67" s="621"/>
      <c r="BV67" s="621"/>
      <c r="BW67" s="621"/>
      <c r="BX67" s="621"/>
      <c r="BY67" s="621"/>
      <c r="BZ67" s="621"/>
      <c r="CA67" s="312"/>
    </row>
    <row r="68" spans="1:79" ht="15" customHeight="1" x14ac:dyDescent="0.2">
      <c r="A68" s="386"/>
      <c r="B68" s="110"/>
      <c r="C68" s="110"/>
      <c r="D68" s="110"/>
      <c r="E68" s="110"/>
      <c r="F68" s="110"/>
      <c r="G68" s="109"/>
      <c r="H68" s="109"/>
      <c r="I68" s="109"/>
      <c r="J68" s="109"/>
      <c r="K68" s="109"/>
      <c r="L68" s="110"/>
      <c r="M68" s="110"/>
      <c r="N68" s="110"/>
      <c r="O68" s="109"/>
      <c r="P68" s="109"/>
      <c r="Q68" s="614"/>
      <c r="R68" s="614"/>
      <c r="S68" s="614"/>
      <c r="T68" s="110"/>
      <c r="U68" s="110"/>
      <c r="V68" s="110"/>
      <c r="W68" s="109"/>
      <c r="X68" s="109"/>
      <c r="Y68" s="109"/>
      <c r="Z68" s="346"/>
      <c r="AA68" s="364"/>
      <c r="AB68" s="361"/>
      <c r="AC68" s="344"/>
      <c r="AD68" s="364"/>
      <c r="AE68" s="364"/>
      <c r="AF68" s="361"/>
      <c r="AG68" s="361"/>
      <c r="AH68" s="361"/>
      <c r="AI68" s="364"/>
      <c r="AJ68" s="364"/>
      <c r="AK68" s="361"/>
      <c r="AL68" s="344"/>
      <c r="AM68" s="344"/>
      <c r="AN68" s="361"/>
      <c r="AO68" s="361"/>
      <c r="AP68" s="361"/>
      <c r="AQ68" s="361"/>
      <c r="AR68" s="364"/>
      <c r="AS68" s="361"/>
      <c r="AT68" s="344"/>
      <c r="AU68" s="364"/>
      <c r="AV68" s="364"/>
      <c r="AW68" s="361"/>
      <c r="AX68" s="361"/>
      <c r="AY68" s="361"/>
      <c r="AZ68" s="361"/>
      <c r="BA68" s="621"/>
      <c r="BB68" s="356"/>
      <c r="BC68" s="109"/>
      <c r="BD68" s="621"/>
      <c r="BE68" s="621"/>
      <c r="BF68" s="621"/>
      <c r="BG68" s="621"/>
      <c r="BH68" s="621"/>
      <c r="BI68" s="621"/>
      <c r="BJ68" s="621"/>
      <c r="BK68" s="312"/>
      <c r="BL68" s="312"/>
      <c r="BM68" s="312"/>
      <c r="BN68" s="312"/>
      <c r="BO68" s="312"/>
      <c r="BP68" s="312"/>
      <c r="BQ68" s="312"/>
      <c r="BR68" s="312"/>
      <c r="BS68" s="312"/>
      <c r="BT68" s="621"/>
      <c r="BU68" s="621"/>
      <c r="BV68" s="621"/>
      <c r="BW68" s="621"/>
      <c r="BX68" s="621"/>
      <c r="BY68" s="621"/>
      <c r="BZ68" s="621"/>
      <c r="CA68" s="312"/>
    </row>
    <row r="69" spans="1:79" ht="15" customHeight="1" x14ac:dyDescent="0.2">
      <c r="A69" s="386"/>
      <c r="B69" s="110"/>
      <c r="C69" s="110"/>
      <c r="D69" s="110"/>
      <c r="E69" s="110"/>
      <c r="F69" s="110"/>
      <c r="G69" s="109"/>
      <c r="H69" s="109"/>
      <c r="I69" s="109"/>
      <c r="J69" s="109"/>
      <c r="K69" s="109"/>
      <c r="L69" s="110"/>
      <c r="M69" s="110"/>
      <c r="N69" s="110"/>
      <c r="O69" s="109"/>
      <c r="P69" s="109"/>
      <c r="Q69" s="614"/>
      <c r="R69" s="614"/>
      <c r="S69" s="614"/>
      <c r="T69" s="110"/>
      <c r="U69" s="110"/>
      <c r="V69" s="110"/>
      <c r="W69" s="109"/>
      <c r="X69" s="109"/>
      <c r="Y69" s="109"/>
      <c r="Z69" s="346"/>
      <c r="AA69" s="364"/>
      <c r="AB69" s="361"/>
      <c r="AC69" s="344"/>
      <c r="AD69" s="364"/>
      <c r="AE69" s="364"/>
      <c r="AF69" s="361"/>
      <c r="AG69" s="361"/>
      <c r="AH69" s="361"/>
      <c r="AI69" s="364"/>
      <c r="AJ69" s="364"/>
      <c r="AK69" s="361"/>
      <c r="AL69" s="344"/>
      <c r="AM69" s="344"/>
      <c r="AN69" s="361"/>
      <c r="AO69" s="361"/>
      <c r="AP69" s="361"/>
      <c r="AQ69" s="361"/>
      <c r="AR69" s="364"/>
      <c r="AS69" s="361"/>
      <c r="AT69" s="344"/>
      <c r="AU69" s="364"/>
      <c r="AV69" s="364"/>
      <c r="AW69" s="361"/>
      <c r="AX69" s="361"/>
      <c r="AY69" s="361"/>
      <c r="AZ69" s="361"/>
      <c r="BA69" s="621"/>
      <c r="BB69" s="356"/>
      <c r="BC69" s="109"/>
      <c r="BD69" s="621"/>
      <c r="BE69" s="621"/>
      <c r="BF69" s="621"/>
      <c r="BG69" s="621"/>
      <c r="BH69" s="621"/>
      <c r="BI69" s="621"/>
      <c r="BJ69" s="621"/>
      <c r="BK69" s="312"/>
      <c r="BL69" s="312"/>
      <c r="BM69" s="312"/>
      <c r="BN69" s="312"/>
      <c r="BO69" s="312"/>
      <c r="BP69" s="312"/>
      <c r="BQ69" s="312"/>
      <c r="BR69" s="312"/>
      <c r="BS69" s="312"/>
      <c r="BT69" s="621"/>
      <c r="BU69" s="621"/>
      <c r="BV69" s="621"/>
      <c r="BW69" s="621"/>
      <c r="BX69" s="621"/>
      <c r="BY69" s="621"/>
      <c r="BZ69" s="621"/>
      <c r="CA69" s="312"/>
    </row>
    <row r="70" spans="1:79" ht="15" customHeight="1" x14ac:dyDescent="0.2">
      <c r="A70" s="386"/>
      <c r="B70" s="110"/>
      <c r="C70" s="110"/>
      <c r="D70" s="110"/>
      <c r="E70" s="110"/>
      <c r="F70" s="110"/>
      <c r="G70" s="109"/>
      <c r="H70" s="109"/>
      <c r="I70" s="109"/>
      <c r="J70" s="109"/>
      <c r="K70" s="109"/>
      <c r="L70" s="110"/>
      <c r="M70" s="110"/>
      <c r="N70" s="110"/>
      <c r="O70" s="109"/>
      <c r="P70" s="109"/>
      <c r="Q70" s="614"/>
      <c r="R70" s="614"/>
      <c r="S70" s="614"/>
      <c r="T70" s="110"/>
      <c r="U70" s="110"/>
      <c r="V70" s="110"/>
      <c r="W70" s="109"/>
      <c r="X70" s="109"/>
      <c r="Y70" s="109"/>
      <c r="Z70" s="346"/>
      <c r="AA70" s="364"/>
      <c r="AB70" s="361"/>
      <c r="AC70" s="344"/>
      <c r="AD70" s="364"/>
      <c r="AE70" s="364"/>
      <c r="AF70" s="361"/>
      <c r="AG70" s="361"/>
      <c r="AH70" s="361"/>
      <c r="AI70" s="364"/>
      <c r="AJ70" s="364"/>
      <c r="AK70" s="361"/>
      <c r="AL70" s="344"/>
      <c r="AM70" s="344"/>
      <c r="AN70" s="361"/>
      <c r="AO70" s="361"/>
      <c r="AP70" s="361"/>
      <c r="AQ70" s="361"/>
      <c r="AR70" s="364"/>
      <c r="AS70" s="361"/>
      <c r="AT70" s="344"/>
      <c r="AU70" s="364"/>
      <c r="AV70" s="364"/>
      <c r="AW70" s="361"/>
      <c r="AX70" s="361"/>
      <c r="AY70" s="361"/>
      <c r="AZ70" s="361"/>
      <c r="BA70" s="621"/>
      <c r="BB70" s="356"/>
      <c r="BC70" s="109"/>
      <c r="BD70" s="621"/>
      <c r="BE70" s="621"/>
      <c r="BF70" s="621"/>
      <c r="BG70" s="621"/>
      <c r="BH70" s="621"/>
      <c r="BI70" s="621"/>
      <c r="BJ70" s="621"/>
      <c r="BK70" s="312"/>
      <c r="BL70" s="312"/>
      <c r="BM70" s="312"/>
      <c r="BN70" s="312"/>
      <c r="BO70" s="312"/>
      <c r="BP70" s="312"/>
      <c r="BQ70" s="312"/>
      <c r="BR70" s="312"/>
      <c r="BS70" s="312"/>
      <c r="BT70" s="621"/>
      <c r="BU70" s="621"/>
      <c r="BV70" s="621"/>
      <c r="BW70" s="621"/>
      <c r="BX70" s="621"/>
      <c r="BY70" s="621"/>
      <c r="BZ70" s="621"/>
      <c r="CA70" s="312"/>
    </row>
    <row r="71" spans="1:79" ht="15" customHeight="1" x14ac:dyDescent="0.2">
      <c r="A71" s="386"/>
      <c r="B71" s="110"/>
      <c r="C71" s="110"/>
      <c r="D71" s="110"/>
      <c r="E71" s="110"/>
      <c r="F71" s="110"/>
      <c r="G71" s="109"/>
      <c r="H71" s="109"/>
      <c r="I71" s="109"/>
      <c r="J71" s="109"/>
      <c r="K71" s="109"/>
      <c r="L71" s="110"/>
      <c r="M71" s="110"/>
      <c r="N71" s="110"/>
      <c r="O71" s="109"/>
      <c r="P71" s="109"/>
      <c r="Q71" s="614"/>
      <c r="R71" s="614"/>
      <c r="S71" s="614"/>
      <c r="T71" s="110"/>
      <c r="U71" s="110"/>
      <c r="V71" s="110"/>
      <c r="W71" s="109"/>
      <c r="X71" s="109"/>
      <c r="Y71" s="109"/>
      <c r="Z71" s="346"/>
      <c r="AA71" s="364"/>
      <c r="AB71" s="361"/>
      <c r="AC71" s="344"/>
      <c r="AD71" s="364"/>
      <c r="AE71" s="364"/>
      <c r="AF71" s="361"/>
      <c r="AG71" s="361"/>
      <c r="AH71" s="361"/>
      <c r="AI71" s="364"/>
      <c r="AJ71" s="364"/>
      <c r="AK71" s="361"/>
      <c r="AL71" s="344"/>
      <c r="AM71" s="344"/>
      <c r="AN71" s="361"/>
      <c r="AO71" s="361"/>
      <c r="AP71" s="361"/>
      <c r="AQ71" s="361"/>
      <c r="AR71" s="364"/>
      <c r="AS71" s="361"/>
      <c r="AT71" s="344"/>
      <c r="AU71" s="364"/>
      <c r="AV71" s="364"/>
      <c r="AW71" s="361"/>
      <c r="AX71" s="361"/>
      <c r="AY71" s="361"/>
      <c r="AZ71" s="361"/>
      <c r="BA71" s="621"/>
      <c r="BB71" s="356"/>
      <c r="BC71" s="109"/>
      <c r="BD71" s="621"/>
      <c r="BE71" s="621"/>
      <c r="BF71" s="621"/>
      <c r="BG71" s="621"/>
      <c r="BH71" s="621"/>
      <c r="BI71" s="621"/>
      <c r="BJ71" s="621"/>
      <c r="BK71" s="312"/>
      <c r="BL71" s="312"/>
      <c r="BM71" s="312"/>
      <c r="BN71" s="312"/>
      <c r="BO71" s="312"/>
      <c r="BP71" s="312"/>
      <c r="BQ71" s="312"/>
      <c r="BR71" s="312"/>
      <c r="BS71" s="312"/>
      <c r="BT71" s="621"/>
      <c r="BU71" s="621"/>
      <c r="BV71" s="621"/>
      <c r="BW71" s="621"/>
      <c r="BX71" s="621"/>
      <c r="BY71" s="621"/>
      <c r="BZ71" s="621"/>
      <c r="CA71" s="312"/>
    </row>
    <row r="72" spans="1:79" ht="15" customHeight="1" x14ac:dyDescent="0.2">
      <c r="A72" s="386"/>
      <c r="B72" s="110"/>
      <c r="C72" s="110"/>
      <c r="D72" s="110"/>
      <c r="E72" s="110"/>
      <c r="F72" s="110"/>
      <c r="G72" s="109"/>
      <c r="H72" s="109"/>
      <c r="I72" s="109"/>
      <c r="J72" s="109"/>
      <c r="K72" s="109"/>
      <c r="L72" s="110"/>
      <c r="M72" s="110"/>
      <c r="N72" s="110"/>
      <c r="O72" s="109"/>
      <c r="P72" s="109"/>
      <c r="Q72" s="614"/>
      <c r="R72" s="614"/>
      <c r="S72" s="614"/>
      <c r="T72" s="110"/>
      <c r="U72" s="110"/>
      <c r="V72" s="110"/>
      <c r="W72" s="109"/>
      <c r="X72" s="109"/>
      <c r="Y72" s="109"/>
      <c r="Z72" s="346"/>
      <c r="AA72" s="364"/>
      <c r="AB72" s="361"/>
      <c r="AC72" s="344"/>
      <c r="AD72" s="364"/>
      <c r="AE72" s="364"/>
      <c r="AF72" s="361"/>
      <c r="AG72" s="361"/>
      <c r="AH72" s="361"/>
      <c r="AI72" s="364"/>
      <c r="AJ72" s="364"/>
      <c r="AK72" s="361"/>
      <c r="AL72" s="344"/>
      <c r="AM72" s="344"/>
      <c r="AN72" s="361"/>
      <c r="AO72" s="361"/>
      <c r="AP72" s="361"/>
      <c r="AQ72" s="361"/>
      <c r="AR72" s="364"/>
      <c r="AS72" s="361"/>
      <c r="AT72" s="344"/>
      <c r="AU72" s="364"/>
      <c r="AV72" s="364"/>
      <c r="AW72" s="361"/>
      <c r="AX72" s="361"/>
      <c r="AY72" s="361"/>
      <c r="AZ72" s="361"/>
      <c r="BA72" s="621"/>
      <c r="BB72" s="356"/>
      <c r="BC72" s="109"/>
      <c r="BD72" s="621"/>
      <c r="BE72" s="621"/>
      <c r="BF72" s="621"/>
      <c r="BG72" s="621"/>
      <c r="BH72" s="621"/>
      <c r="BI72" s="621"/>
      <c r="BJ72" s="621"/>
      <c r="BK72" s="312"/>
      <c r="BL72" s="312"/>
      <c r="BM72" s="312"/>
      <c r="BN72" s="312"/>
      <c r="BO72" s="312"/>
      <c r="BP72" s="312"/>
      <c r="BQ72" s="312"/>
      <c r="BR72" s="312"/>
      <c r="BS72" s="312"/>
      <c r="BT72" s="621"/>
      <c r="BU72" s="621"/>
      <c r="BV72" s="621"/>
      <c r="BW72" s="621"/>
      <c r="BX72" s="621"/>
      <c r="BY72" s="621"/>
      <c r="BZ72" s="621"/>
      <c r="CA72" s="312"/>
    </row>
    <row r="73" spans="1:79" ht="15" customHeight="1" x14ac:dyDescent="0.2">
      <c r="A73" s="386"/>
      <c r="B73" s="110"/>
      <c r="C73" s="110"/>
      <c r="D73" s="110"/>
      <c r="E73" s="110"/>
      <c r="F73" s="110"/>
      <c r="G73" s="109"/>
      <c r="H73" s="109"/>
      <c r="I73" s="109"/>
      <c r="J73" s="109"/>
      <c r="K73" s="109"/>
      <c r="L73" s="110"/>
      <c r="M73" s="110"/>
      <c r="N73" s="110"/>
      <c r="O73" s="109"/>
      <c r="P73" s="109"/>
      <c r="Q73" s="614"/>
      <c r="R73" s="614"/>
      <c r="S73" s="614"/>
      <c r="T73" s="110"/>
      <c r="U73" s="110"/>
      <c r="V73" s="110"/>
      <c r="W73" s="109"/>
      <c r="X73" s="109"/>
      <c r="Y73" s="109"/>
      <c r="Z73" s="346"/>
      <c r="AA73" s="364"/>
      <c r="AB73" s="361"/>
      <c r="AC73" s="344"/>
      <c r="AD73" s="364"/>
      <c r="AE73" s="364"/>
      <c r="AF73" s="361"/>
      <c r="AG73" s="361"/>
      <c r="AH73" s="361"/>
      <c r="AI73" s="364"/>
      <c r="AJ73" s="364"/>
      <c r="AK73" s="361"/>
      <c r="AL73" s="344"/>
      <c r="AM73" s="344"/>
      <c r="AN73" s="361"/>
      <c r="AO73" s="361"/>
      <c r="AP73" s="361"/>
      <c r="AQ73" s="361"/>
      <c r="AR73" s="364"/>
      <c r="AS73" s="361"/>
      <c r="AT73" s="344"/>
      <c r="AU73" s="364"/>
      <c r="AV73" s="364"/>
      <c r="AW73" s="361"/>
      <c r="AX73" s="361"/>
      <c r="AY73" s="361"/>
      <c r="AZ73" s="361"/>
      <c r="BA73" s="621"/>
      <c r="BB73" s="356"/>
      <c r="BC73" s="109"/>
      <c r="BD73" s="621"/>
      <c r="BE73" s="621"/>
      <c r="BF73" s="621"/>
      <c r="BG73" s="621"/>
      <c r="BH73" s="621"/>
      <c r="BI73" s="621"/>
      <c r="BJ73" s="621"/>
      <c r="BK73" s="312"/>
      <c r="BL73" s="312"/>
      <c r="BM73" s="312"/>
      <c r="BN73" s="312"/>
      <c r="BO73" s="312"/>
      <c r="BP73" s="312"/>
      <c r="BQ73" s="312"/>
      <c r="BR73" s="312"/>
      <c r="BS73" s="312"/>
      <c r="BT73" s="621"/>
      <c r="BU73" s="621"/>
      <c r="BV73" s="621"/>
      <c r="BW73" s="621"/>
      <c r="BX73" s="621"/>
      <c r="BY73" s="621"/>
      <c r="BZ73" s="621"/>
      <c r="CA73" s="312"/>
    </row>
    <row r="74" spans="1:79" ht="15" customHeight="1" x14ac:dyDescent="0.2">
      <c r="A74" s="386"/>
      <c r="B74" s="110"/>
      <c r="C74" s="110"/>
      <c r="D74" s="110"/>
      <c r="E74" s="110"/>
      <c r="F74" s="110"/>
      <c r="G74" s="109"/>
      <c r="H74" s="109"/>
      <c r="I74" s="109"/>
      <c r="J74" s="109"/>
      <c r="K74" s="109"/>
      <c r="L74" s="110"/>
      <c r="M74" s="110"/>
      <c r="N74" s="110"/>
      <c r="O74" s="109"/>
      <c r="P74" s="109"/>
      <c r="Q74" s="614"/>
      <c r="R74" s="614"/>
      <c r="S74" s="614"/>
      <c r="T74" s="110"/>
      <c r="U74" s="110"/>
      <c r="V74" s="110"/>
      <c r="W74" s="109"/>
      <c r="X74" s="109"/>
      <c r="Y74" s="109"/>
      <c r="Z74" s="346"/>
      <c r="AA74" s="364"/>
      <c r="AB74" s="361"/>
      <c r="AC74" s="344"/>
      <c r="AD74" s="364"/>
      <c r="AE74" s="364"/>
      <c r="AF74" s="361"/>
      <c r="AG74" s="361"/>
      <c r="AH74" s="361"/>
      <c r="AI74" s="364"/>
      <c r="AJ74" s="364"/>
      <c r="AK74" s="361"/>
      <c r="AL74" s="344"/>
      <c r="AM74" s="344"/>
      <c r="AN74" s="361"/>
      <c r="AO74" s="361"/>
      <c r="AP74" s="361"/>
      <c r="AQ74" s="361"/>
      <c r="AR74" s="364"/>
      <c r="AS74" s="361"/>
      <c r="AT74" s="344"/>
      <c r="AU74" s="364"/>
      <c r="AV74" s="364"/>
      <c r="AW74" s="361"/>
      <c r="AX74" s="361"/>
      <c r="AY74" s="361"/>
      <c r="AZ74" s="361"/>
      <c r="BA74" s="621"/>
      <c r="BB74" s="356"/>
      <c r="BC74" s="109"/>
      <c r="BD74" s="621"/>
      <c r="BE74" s="621"/>
      <c r="BF74" s="621"/>
      <c r="BG74" s="621"/>
      <c r="BH74" s="621"/>
      <c r="BI74" s="621"/>
      <c r="BJ74" s="621"/>
      <c r="BK74" s="312"/>
      <c r="BL74" s="312"/>
      <c r="BM74" s="312"/>
      <c r="BN74" s="312"/>
      <c r="BO74" s="312"/>
      <c r="BP74" s="312"/>
      <c r="BQ74" s="312"/>
      <c r="BR74" s="312"/>
      <c r="BS74" s="312"/>
      <c r="BT74" s="621"/>
      <c r="BU74" s="621"/>
      <c r="BV74" s="621"/>
      <c r="BW74" s="621"/>
      <c r="BX74" s="621"/>
      <c r="BY74" s="621"/>
      <c r="BZ74" s="621"/>
      <c r="CA74" s="312"/>
    </row>
    <row r="75" spans="1:79" ht="15" customHeight="1" x14ac:dyDescent="0.2">
      <c r="A75" s="386"/>
      <c r="B75" s="110"/>
      <c r="C75" s="110"/>
      <c r="D75" s="110"/>
      <c r="E75" s="110"/>
      <c r="F75" s="110"/>
      <c r="G75" s="109"/>
      <c r="H75" s="109"/>
      <c r="I75" s="109"/>
      <c r="J75" s="109"/>
      <c r="K75" s="109"/>
      <c r="L75" s="110"/>
      <c r="M75" s="110"/>
      <c r="N75" s="110"/>
      <c r="O75" s="109"/>
      <c r="P75" s="109"/>
      <c r="Q75" s="614"/>
      <c r="R75" s="614"/>
      <c r="S75" s="614"/>
      <c r="T75" s="110"/>
      <c r="U75" s="110"/>
      <c r="V75" s="110"/>
      <c r="W75" s="109"/>
      <c r="X75" s="109"/>
      <c r="Y75" s="109"/>
      <c r="Z75" s="346"/>
      <c r="AA75" s="364"/>
      <c r="AB75" s="361"/>
      <c r="AC75" s="344"/>
      <c r="AD75" s="364"/>
      <c r="AE75" s="364"/>
      <c r="AF75" s="361"/>
      <c r="AG75" s="361"/>
      <c r="AH75" s="361"/>
      <c r="AI75" s="364"/>
      <c r="AJ75" s="364"/>
      <c r="AK75" s="361"/>
      <c r="AL75" s="344"/>
      <c r="AM75" s="344"/>
      <c r="AN75" s="361"/>
      <c r="AO75" s="361"/>
      <c r="AP75" s="361"/>
      <c r="AQ75" s="361"/>
      <c r="AR75" s="364"/>
      <c r="AS75" s="361"/>
      <c r="AT75" s="344"/>
      <c r="AU75" s="364"/>
      <c r="AV75" s="364"/>
      <c r="AW75" s="361"/>
      <c r="AX75" s="361"/>
      <c r="AY75" s="361"/>
      <c r="AZ75" s="361"/>
      <c r="BA75" s="621"/>
      <c r="BB75" s="356"/>
      <c r="BC75" s="109"/>
      <c r="BD75" s="621"/>
      <c r="BE75" s="621"/>
      <c r="BF75" s="621"/>
      <c r="BG75" s="621"/>
      <c r="BH75" s="621"/>
      <c r="BI75" s="621"/>
      <c r="BJ75" s="621"/>
      <c r="BK75" s="312"/>
      <c r="BL75" s="312"/>
      <c r="BM75" s="312"/>
      <c r="BN75" s="312"/>
      <c r="BO75" s="312"/>
      <c r="BP75" s="312"/>
      <c r="BQ75" s="312"/>
      <c r="BR75" s="312"/>
      <c r="BS75" s="312"/>
      <c r="BT75" s="621"/>
      <c r="BU75" s="621"/>
      <c r="BV75" s="621"/>
      <c r="BW75" s="621"/>
      <c r="BX75" s="621"/>
      <c r="BY75" s="621"/>
      <c r="BZ75" s="621"/>
      <c r="CA75" s="312"/>
    </row>
    <row r="76" spans="1:79" ht="15" customHeight="1" x14ac:dyDescent="0.2">
      <c r="A76" s="386"/>
      <c r="B76" s="110"/>
      <c r="C76" s="110"/>
      <c r="D76" s="110"/>
      <c r="E76" s="110"/>
      <c r="F76" s="110"/>
      <c r="G76" s="109"/>
      <c r="H76" s="109"/>
      <c r="I76" s="109"/>
      <c r="J76" s="109"/>
      <c r="K76" s="109"/>
      <c r="L76" s="110"/>
      <c r="M76" s="110"/>
      <c r="N76" s="110"/>
      <c r="O76" s="109"/>
      <c r="P76" s="109"/>
      <c r="Q76" s="614"/>
      <c r="R76" s="614"/>
      <c r="S76" s="614"/>
      <c r="T76" s="110"/>
      <c r="U76" s="110"/>
      <c r="V76" s="110"/>
      <c r="W76" s="109"/>
      <c r="X76" s="109"/>
      <c r="Y76" s="109"/>
      <c r="Z76" s="346"/>
      <c r="AA76" s="364"/>
      <c r="AB76" s="361"/>
      <c r="AC76" s="344"/>
      <c r="AD76" s="364"/>
      <c r="AE76" s="364"/>
      <c r="AF76" s="361"/>
      <c r="AG76" s="361"/>
      <c r="AH76" s="361"/>
      <c r="AI76" s="364"/>
      <c r="AJ76" s="364"/>
      <c r="AK76" s="361"/>
      <c r="AL76" s="344"/>
      <c r="AM76" s="344"/>
      <c r="AN76" s="361"/>
      <c r="AO76" s="361"/>
      <c r="AP76" s="361"/>
      <c r="AQ76" s="361"/>
      <c r="AR76" s="364"/>
      <c r="AS76" s="361"/>
      <c r="AT76" s="344"/>
      <c r="AU76" s="364"/>
      <c r="AV76" s="364"/>
      <c r="AW76" s="361"/>
      <c r="AX76" s="361"/>
      <c r="AY76" s="361"/>
      <c r="AZ76" s="361"/>
      <c r="BA76" s="621"/>
      <c r="BB76" s="356"/>
      <c r="BC76" s="621"/>
      <c r="BD76" s="621"/>
      <c r="BE76" s="621"/>
      <c r="BF76" s="621"/>
      <c r="BG76" s="621"/>
      <c r="BH76" s="621"/>
      <c r="BI76" s="621"/>
      <c r="BJ76" s="621"/>
      <c r="BK76" s="312"/>
      <c r="BL76" s="312"/>
      <c r="BM76" s="312"/>
      <c r="BN76" s="312"/>
      <c r="BO76" s="312"/>
      <c r="BP76" s="312"/>
      <c r="BQ76" s="312"/>
      <c r="BR76" s="312"/>
      <c r="BS76" s="312"/>
      <c r="BT76" s="621"/>
      <c r="BU76" s="621"/>
      <c r="BV76" s="621"/>
      <c r="BW76" s="621"/>
      <c r="BX76" s="621"/>
      <c r="BY76" s="621"/>
      <c r="BZ76" s="621"/>
      <c r="CA76" s="312"/>
    </row>
    <row r="77" spans="1:79" ht="15" customHeight="1" x14ac:dyDescent="0.2">
      <c r="A77" s="621"/>
      <c r="B77" s="110"/>
      <c r="C77" s="110"/>
      <c r="D77" s="110"/>
      <c r="E77" s="110"/>
      <c r="F77" s="110"/>
      <c r="G77" s="614"/>
      <c r="H77" s="109"/>
      <c r="I77" s="109"/>
      <c r="J77" s="109"/>
      <c r="K77" s="109"/>
      <c r="L77" s="110"/>
      <c r="M77" s="110"/>
      <c r="N77" s="110"/>
      <c r="O77" s="109"/>
      <c r="P77" s="109"/>
      <c r="Q77" s="614"/>
      <c r="R77" s="614"/>
      <c r="S77" s="614"/>
      <c r="T77" s="352"/>
      <c r="U77" s="352"/>
      <c r="V77" s="352"/>
      <c r="W77" s="109"/>
      <c r="X77" s="109"/>
      <c r="Y77" s="109"/>
      <c r="AA77" s="364"/>
      <c r="AB77" s="361"/>
      <c r="AC77" s="344"/>
      <c r="AD77" s="375"/>
      <c r="AE77" s="375"/>
      <c r="AF77" s="361"/>
      <c r="AG77" s="361"/>
      <c r="AH77" s="361"/>
      <c r="AI77" s="364"/>
      <c r="AJ77" s="364"/>
      <c r="AK77" s="361"/>
      <c r="AL77" s="344"/>
      <c r="AM77" s="344"/>
      <c r="AN77" s="361"/>
      <c r="AO77" s="361"/>
      <c r="AP77" s="361"/>
      <c r="AQ77" s="361"/>
      <c r="AR77" s="364"/>
      <c r="AS77" s="361"/>
      <c r="AT77" s="344"/>
      <c r="AU77" s="375"/>
      <c r="AV77" s="375"/>
      <c r="AW77" s="361"/>
      <c r="AX77" s="361"/>
      <c r="AY77" s="361"/>
      <c r="AZ77" s="361"/>
      <c r="BA77" s="621"/>
      <c r="BB77" s="356"/>
      <c r="BC77" s="621"/>
      <c r="BD77" s="621"/>
      <c r="BE77" s="621"/>
      <c r="BF77" s="621"/>
      <c r="BG77" s="621"/>
      <c r="BH77" s="621"/>
      <c r="BI77" s="621"/>
      <c r="BJ77" s="621"/>
      <c r="BK77" s="312"/>
      <c r="BL77" s="312"/>
      <c r="BM77" s="312"/>
      <c r="BN77" s="312"/>
      <c r="BO77" s="312"/>
      <c r="BP77" s="312"/>
      <c r="BQ77" s="312"/>
      <c r="BR77" s="312"/>
      <c r="BS77" s="312"/>
      <c r="BT77" s="621"/>
      <c r="BU77" s="621"/>
      <c r="BV77" s="621"/>
      <c r="BW77" s="621"/>
      <c r="BX77" s="621"/>
      <c r="BY77" s="621"/>
      <c r="BZ77" s="621"/>
      <c r="CA77" s="312"/>
    </row>
    <row r="78" spans="1:79" ht="15" customHeight="1" x14ac:dyDescent="0.2">
      <c r="A78" s="621"/>
      <c r="B78" s="109"/>
      <c r="C78" s="109"/>
      <c r="D78" s="109"/>
      <c r="E78" s="109"/>
      <c r="F78" s="109"/>
      <c r="G78" s="109"/>
      <c r="H78" s="110"/>
      <c r="I78" s="110"/>
      <c r="J78" s="109"/>
      <c r="K78" s="109"/>
      <c r="L78" s="110"/>
      <c r="M78" s="110"/>
      <c r="N78" s="110"/>
      <c r="O78" s="353"/>
      <c r="P78" s="353"/>
      <c r="Q78" s="353"/>
      <c r="R78" s="353"/>
      <c r="S78" s="353"/>
      <c r="T78" s="110"/>
      <c r="U78" s="110"/>
      <c r="V78" s="110"/>
      <c r="W78" s="109"/>
      <c r="X78" s="614"/>
      <c r="Y78" s="109"/>
      <c r="AA78" s="364"/>
      <c r="AB78" s="377"/>
      <c r="AC78" s="377"/>
      <c r="AD78" s="364"/>
      <c r="AE78" s="364"/>
      <c r="AF78" s="361"/>
      <c r="AG78" s="344"/>
      <c r="AH78" s="361"/>
      <c r="AI78" s="364"/>
      <c r="AJ78" s="364"/>
      <c r="AK78" s="377"/>
      <c r="AL78" s="377"/>
      <c r="AM78" s="377"/>
      <c r="AN78" s="361"/>
      <c r="AO78" s="361"/>
      <c r="AP78" s="344"/>
      <c r="AQ78" s="361"/>
      <c r="AR78" s="364"/>
      <c r="AS78" s="377"/>
      <c r="AT78" s="377"/>
      <c r="AU78" s="364"/>
      <c r="AV78" s="364"/>
      <c r="AW78" s="361"/>
      <c r="AX78" s="361"/>
      <c r="AY78" s="344"/>
      <c r="AZ78" s="361"/>
      <c r="BA78" s="621"/>
      <c r="BB78" s="356"/>
      <c r="BC78" s="621"/>
      <c r="BD78" s="621"/>
      <c r="BE78" s="621"/>
      <c r="BF78" s="621"/>
      <c r="BG78" s="621"/>
      <c r="BH78" s="621"/>
      <c r="BI78" s="621"/>
      <c r="BJ78" s="621"/>
      <c r="BK78" s="312"/>
      <c r="BL78" s="312"/>
      <c r="BM78" s="312"/>
      <c r="BN78" s="312"/>
      <c r="BO78" s="312"/>
      <c r="BP78" s="312"/>
      <c r="BQ78" s="312"/>
      <c r="BR78" s="312"/>
      <c r="BS78" s="312"/>
      <c r="BT78" s="621"/>
      <c r="BU78" s="621"/>
      <c r="BV78" s="621"/>
      <c r="BW78" s="621"/>
      <c r="BX78" s="621"/>
      <c r="BY78" s="621"/>
      <c r="BZ78" s="621"/>
      <c r="CA78" s="312"/>
    </row>
    <row r="79" spans="1:79" ht="15" customHeight="1" x14ac:dyDescent="0.2">
      <c r="A79" s="388"/>
      <c r="B79" s="348"/>
      <c r="C79" s="348"/>
      <c r="D79" s="348"/>
      <c r="E79" s="348"/>
      <c r="F79" s="348"/>
      <c r="G79" s="389"/>
      <c r="H79" s="349"/>
      <c r="I79" s="349"/>
      <c r="J79" s="349"/>
      <c r="K79" s="349"/>
      <c r="L79" s="348"/>
      <c r="M79" s="348"/>
      <c r="N79" s="348"/>
      <c r="O79" s="349"/>
      <c r="P79" s="349"/>
      <c r="Q79" s="349"/>
      <c r="R79" s="349"/>
      <c r="S79" s="349"/>
      <c r="T79" s="354"/>
      <c r="U79" s="354"/>
      <c r="V79" s="354"/>
      <c r="W79" s="349"/>
      <c r="X79" s="349"/>
      <c r="Y79" s="349"/>
      <c r="Z79" s="350"/>
      <c r="AA79" s="379"/>
      <c r="AB79" s="380"/>
      <c r="AC79" s="380"/>
      <c r="AD79" s="382"/>
      <c r="AE79" s="382"/>
      <c r="AF79" s="380"/>
      <c r="AG79" s="380"/>
      <c r="AH79" s="380"/>
      <c r="AI79" s="379"/>
      <c r="AJ79" s="379"/>
      <c r="AK79" s="380"/>
      <c r="AL79" s="380"/>
      <c r="AM79" s="380"/>
      <c r="AN79" s="380"/>
      <c r="AO79" s="380"/>
      <c r="AP79" s="380"/>
      <c r="AQ79" s="380"/>
      <c r="AR79" s="379"/>
      <c r="AS79" s="380"/>
      <c r="AT79" s="380"/>
      <c r="AU79" s="382"/>
      <c r="AV79" s="382"/>
      <c r="AW79" s="380"/>
      <c r="AX79" s="380"/>
      <c r="AY79" s="380"/>
      <c r="AZ79" s="380"/>
      <c r="BA79" s="621"/>
      <c r="BB79" s="356"/>
      <c r="BC79" s="621"/>
      <c r="BD79" s="621"/>
      <c r="BE79" s="621"/>
      <c r="BF79" s="621"/>
      <c r="BG79" s="621"/>
      <c r="BH79" s="621"/>
      <c r="BI79" s="621"/>
      <c r="BJ79" s="621"/>
      <c r="BK79" s="312"/>
      <c r="BL79" s="312"/>
      <c r="BM79" s="312"/>
      <c r="BN79" s="312"/>
      <c r="BO79" s="312"/>
      <c r="BP79" s="312"/>
      <c r="BQ79" s="312"/>
      <c r="BR79" s="312"/>
      <c r="BS79" s="312"/>
      <c r="BT79" s="621"/>
      <c r="BU79" s="621"/>
      <c r="BV79" s="621"/>
      <c r="BW79" s="621"/>
      <c r="BX79" s="621"/>
      <c r="BY79" s="621"/>
      <c r="BZ79" s="621"/>
      <c r="CA79" s="312"/>
    </row>
    <row r="80" spans="1:79" ht="15" customHeight="1" x14ac:dyDescent="0.2">
      <c r="A80" s="615"/>
      <c r="B80" s="881"/>
      <c r="C80" s="881"/>
      <c r="D80" s="881"/>
      <c r="E80" s="881"/>
      <c r="F80" s="881"/>
      <c r="G80" s="881"/>
      <c r="H80" s="881"/>
      <c r="I80" s="881"/>
      <c r="J80" s="881"/>
      <c r="K80" s="881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351"/>
      <c r="AA80" s="383"/>
      <c r="AB80" s="383"/>
      <c r="AC80" s="383"/>
      <c r="AD80" s="383"/>
      <c r="AE80" s="383"/>
      <c r="AF80" s="383"/>
      <c r="AG80" s="383"/>
      <c r="AH80" s="383"/>
      <c r="AI80" s="383"/>
      <c r="AJ80" s="383"/>
      <c r="AK80" s="383"/>
      <c r="AL80" s="383"/>
      <c r="AM80" s="383"/>
      <c r="AN80" s="383"/>
      <c r="AO80" s="383"/>
      <c r="AP80" s="383"/>
      <c r="AQ80" s="383"/>
      <c r="AR80" s="383"/>
      <c r="AS80" s="383"/>
      <c r="AT80" s="383"/>
      <c r="AU80" s="383"/>
      <c r="AV80" s="383"/>
      <c r="AW80" s="383"/>
      <c r="AX80" s="383"/>
      <c r="AY80" s="383"/>
      <c r="AZ80" s="383"/>
      <c r="BA80" s="621"/>
      <c r="BB80" s="356"/>
      <c r="BC80" s="621"/>
      <c r="BD80" s="621"/>
      <c r="BE80" s="621"/>
      <c r="BF80" s="621"/>
      <c r="BG80" s="621"/>
      <c r="BH80" s="621"/>
      <c r="BI80" s="621"/>
      <c r="BJ80" s="621"/>
      <c r="BK80" s="312"/>
      <c r="BL80" s="312"/>
      <c r="BM80" s="312"/>
      <c r="BN80" s="312"/>
      <c r="BO80" s="312"/>
      <c r="BP80" s="312"/>
      <c r="BQ80" s="312"/>
      <c r="BR80" s="312"/>
      <c r="BS80" s="312"/>
      <c r="BT80" s="621"/>
      <c r="BU80" s="621"/>
      <c r="BV80" s="621"/>
      <c r="BW80" s="621"/>
      <c r="BX80" s="621"/>
      <c r="BY80" s="621"/>
      <c r="BZ80" s="621"/>
      <c r="CA80" s="312"/>
    </row>
    <row r="81" spans="1:79" ht="15" customHeight="1" x14ac:dyDescent="0.2">
      <c r="A81" s="621"/>
      <c r="B81" s="866"/>
      <c r="C81" s="866"/>
      <c r="D81" s="866"/>
      <c r="E81" s="866"/>
      <c r="F81" s="866"/>
      <c r="G81" s="866"/>
      <c r="H81" s="866"/>
      <c r="I81" s="866"/>
      <c r="J81" s="866"/>
      <c r="K81" s="866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AA81" s="384"/>
      <c r="AB81" s="384"/>
      <c r="AC81" s="384"/>
      <c r="AD81" s="384"/>
      <c r="AE81" s="384"/>
      <c r="AF81" s="384"/>
      <c r="AG81" s="384"/>
      <c r="AH81" s="384"/>
      <c r="AI81" s="384"/>
      <c r="AJ81" s="384"/>
      <c r="AK81" s="384"/>
      <c r="AL81" s="384"/>
      <c r="AM81" s="384"/>
      <c r="AN81" s="384"/>
      <c r="AO81" s="384"/>
      <c r="AP81" s="384"/>
      <c r="AQ81" s="384"/>
      <c r="AR81" s="384"/>
      <c r="AS81" s="384"/>
      <c r="AT81" s="384"/>
      <c r="AU81" s="384"/>
      <c r="AV81" s="384"/>
      <c r="AW81" s="384"/>
      <c r="AX81" s="384"/>
      <c r="AY81" s="384"/>
      <c r="AZ81" s="384"/>
      <c r="BA81" s="621"/>
      <c r="BB81" s="356"/>
      <c r="BC81" s="621"/>
      <c r="BD81" s="621"/>
      <c r="BE81" s="621"/>
      <c r="BF81" s="621"/>
      <c r="BG81" s="621"/>
      <c r="BH81" s="621"/>
      <c r="BI81" s="621"/>
      <c r="BJ81" s="621"/>
      <c r="BK81" s="312"/>
      <c r="BL81" s="312"/>
      <c r="BM81" s="312"/>
      <c r="BN81" s="312"/>
      <c r="BO81" s="312"/>
      <c r="BP81" s="312"/>
      <c r="BQ81" s="312"/>
      <c r="BR81" s="312"/>
      <c r="BS81" s="312"/>
      <c r="BT81" s="621"/>
      <c r="BU81" s="621"/>
      <c r="BV81" s="621"/>
      <c r="BW81" s="621"/>
      <c r="BX81" s="621"/>
      <c r="BY81" s="621"/>
      <c r="BZ81" s="621"/>
      <c r="CA81" s="312"/>
    </row>
    <row r="82" spans="1:79" ht="3" customHeight="1" x14ac:dyDescent="0.2">
      <c r="A82" s="621"/>
      <c r="B82" s="621"/>
      <c r="C82" s="621"/>
      <c r="D82" s="827"/>
      <c r="E82" s="621"/>
      <c r="F82" s="621"/>
      <c r="G82" s="621"/>
      <c r="H82" s="621"/>
      <c r="I82" s="621"/>
      <c r="J82" s="621"/>
      <c r="K82" s="621"/>
      <c r="L82" s="621"/>
      <c r="M82" s="621"/>
      <c r="N82" s="621"/>
      <c r="O82" s="621"/>
      <c r="P82" s="621"/>
      <c r="Q82" s="621"/>
      <c r="R82" s="621"/>
      <c r="S82" s="621"/>
      <c r="T82" s="621"/>
      <c r="U82" s="621"/>
      <c r="V82" s="621"/>
      <c r="W82" s="621"/>
      <c r="X82" s="621"/>
      <c r="Y82" s="621"/>
      <c r="BA82" s="390"/>
      <c r="BB82" s="386"/>
      <c r="BC82" s="621"/>
      <c r="BD82" s="621"/>
      <c r="BE82" s="621"/>
      <c r="BF82" s="621"/>
      <c r="BG82" s="621"/>
      <c r="BH82" s="312"/>
      <c r="BI82" s="312"/>
      <c r="BJ82" s="312"/>
      <c r="BK82" s="312"/>
      <c r="BL82" s="312"/>
      <c r="BM82" s="312"/>
      <c r="BN82" s="312"/>
      <c r="BO82" s="312"/>
      <c r="BP82" s="312"/>
      <c r="BQ82" s="312"/>
      <c r="BR82" s="621"/>
      <c r="BS82" s="621"/>
      <c r="BT82" s="621"/>
      <c r="BU82" s="621"/>
      <c r="BV82" s="621"/>
      <c r="BW82" s="621"/>
      <c r="BX82" s="621"/>
      <c r="BY82" s="621"/>
      <c r="BZ82" s="312"/>
      <c r="CA82" s="312"/>
    </row>
    <row r="83" spans="1:79" s="312" customFormat="1" ht="15" customHeight="1" x14ac:dyDescent="0.2">
      <c r="A83" s="614"/>
      <c r="B83" s="875"/>
      <c r="C83" s="875"/>
      <c r="D83" s="875"/>
      <c r="E83" s="875"/>
      <c r="F83" s="875"/>
      <c r="G83" s="875"/>
      <c r="H83" s="875"/>
      <c r="I83" s="875"/>
      <c r="J83" s="875"/>
      <c r="K83" s="875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344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  <c r="AM83" s="355"/>
      <c r="AN83" s="355"/>
      <c r="AO83" s="355"/>
      <c r="AP83" s="355"/>
      <c r="AQ83" s="355"/>
      <c r="AR83" s="355"/>
      <c r="AS83" s="355"/>
      <c r="AT83" s="355"/>
      <c r="AU83" s="355"/>
      <c r="AV83" s="355"/>
      <c r="AW83" s="355"/>
      <c r="AX83" s="355"/>
      <c r="AY83" s="355"/>
      <c r="AZ83" s="355"/>
      <c r="BA83" s="621"/>
      <c r="BB83" s="356"/>
      <c r="BC83" s="621"/>
      <c r="BD83" s="621"/>
      <c r="BE83" s="621"/>
      <c r="BF83" s="621"/>
      <c r="BG83" s="621"/>
      <c r="BH83" s="621"/>
      <c r="BI83" s="621"/>
      <c r="BJ83" s="621"/>
      <c r="BT83" s="621"/>
      <c r="BU83" s="621"/>
      <c r="BV83" s="621"/>
      <c r="BW83" s="621"/>
      <c r="BX83" s="621"/>
      <c r="BY83" s="621"/>
      <c r="BZ83" s="621"/>
    </row>
    <row r="84" spans="1:79" s="312" customFormat="1" ht="15" customHeight="1" x14ac:dyDescent="0.2">
      <c r="A84" s="614"/>
      <c r="B84" s="932"/>
      <c r="C84" s="932"/>
      <c r="D84" s="932"/>
      <c r="E84" s="932"/>
      <c r="F84" s="932"/>
      <c r="G84" s="932"/>
      <c r="H84" s="932"/>
      <c r="I84" s="932"/>
      <c r="J84" s="932"/>
      <c r="K84" s="933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6"/>
      <c r="Z84" s="344"/>
      <c r="AA84" s="355"/>
      <c r="AB84" s="355"/>
      <c r="AC84" s="355"/>
      <c r="AD84" s="355"/>
      <c r="AE84" s="355"/>
      <c r="AF84" s="355"/>
      <c r="AG84" s="355"/>
      <c r="AH84" s="357"/>
      <c r="AI84" s="355"/>
      <c r="AJ84" s="355"/>
      <c r="AK84" s="355"/>
      <c r="AL84" s="355"/>
      <c r="AM84" s="355"/>
      <c r="AN84" s="355"/>
      <c r="AO84" s="355"/>
      <c r="AP84" s="355"/>
      <c r="AQ84" s="357"/>
      <c r="AR84" s="355"/>
      <c r="AS84" s="355"/>
      <c r="AT84" s="355"/>
      <c r="AU84" s="355"/>
      <c r="AV84" s="355"/>
      <c r="AW84" s="355"/>
      <c r="AX84" s="355"/>
      <c r="AY84" s="355"/>
      <c r="AZ84" s="357"/>
      <c r="BA84" s="621"/>
      <c r="BB84" s="356"/>
      <c r="BC84" s="86"/>
      <c r="BD84" s="621"/>
      <c r="BE84" s="621"/>
      <c r="BF84" s="621"/>
      <c r="BG84" s="621"/>
      <c r="BH84" s="621"/>
      <c r="BI84" s="621"/>
      <c r="BJ84" s="621"/>
      <c r="BT84" s="621"/>
      <c r="BU84" s="621"/>
      <c r="BV84" s="621"/>
      <c r="BW84" s="621"/>
      <c r="BX84" s="621"/>
      <c r="BY84" s="621"/>
      <c r="BZ84" s="621"/>
    </row>
    <row r="85" spans="1:79" s="312" customFormat="1" ht="15" customHeight="1" x14ac:dyDescent="0.2">
      <c r="A85" s="345"/>
      <c r="B85" s="621"/>
      <c r="C85" s="621"/>
      <c r="D85" s="827"/>
      <c r="E85" s="621"/>
      <c r="F85" s="621"/>
      <c r="G85" s="109"/>
      <c r="H85" s="621"/>
      <c r="I85" s="621"/>
      <c r="J85" s="621"/>
      <c r="K85" s="933"/>
      <c r="L85" s="621"/>
      <c r="M85" s="621"/>
      <c r="N85" s="621"/>
      <c r="O85" s="621"/>
      <c r="P85" s="621"/>
      <c r="Q85" s="621"/>
      <c r="R85" s="621"/>
      <c r="S85" s="621"/>
      <c r="T85" s="621"/>
      <c r="U85" s="621"/>
      <c r="V85" s="621"/>
      <c r="W85" s="621"/>
      <c r="X85" s="621"/>
      <c r="Y85" s="86"/>
      <c r="Z85" s="345"/>
      <c r="AA85" s="347"/>
      <c r="AB85" s="361"/>
      <c r="AC85" s="361"/>
      <c r="AD85" s="347"/>
      <c r="AE85" s="347"/>
      <c r="AF85" s="347"/>
      <c r="AG85" s="347"/>
      <c r="AH85" s="357"/>
      <c r="AI85" s="347"/>
      <c r="AJ85" s="347"/>
      <c r="AK85" s="347"/>
      <c r="AL85" s="347"/>
      <c r="AM85" s="347"/>
      <c r="AN85" s="347"/>
      <c r="AO85" s="347"/>
      <c r="AP85" s="347"/>
      <c r="AQ85" s="357"/>
      <c r="AR85" s="347"/>
      <c r="AS85" s="347"/>
      <c r="AT85" s="347"/>
      <c r="AU85" s="357"/>
      <c r="AV85" s="357"/>
      <c r="AW85" s="347"/>
      <c r="AX85" s="347"/>
      <c r="AY85" s="347"/>
      <c r="AZ85" s="357"/>
      <c r="BA85" s="621"/>
      <c r="BB85" s="356"/>
      <c r="BC85" s="86"/>
      <c r="BD85" s="621"/>
      <c r="BE85" s="621"/>
      <c r="BF85" s="621"/>
      <c r="BG85" s="621"/>
      <c r="BH85" s="621"/>
      <c r="BI85" s="621"/>
      <c r="BJ85" s="621"/>
      <c r="BT85" s="621"/>
      <c r="BU85" s="621"/>
      <c r="BV85" s="621"/>
      <c r="BW85" s="621"/>
      <c r="BX85" s="621"/>
      <c r="BY85" s="621"/>
      <c r="BZ85" s="621"/>
    </row>
    <row r="86" spans="1:79" s="312" customFormat="1" ht="15" customHeight="1" x14ac:dyDescent="0.2">
      <c r="A86" s="386"/>
      <c r="B86" s="110"/>
      <c r="C86" s="110"/>
      <c r="D86" s="110"/>
      <c r="E86" s="110"/>
      <c r="F86" s="110"/>
      <c r="G86" s="109"/>
      <c r="H86" s="109"/>
      <c r="I86" s="109"/>
      <c r="J86" s="109"/>
      <c r="K86" s="109"/>
      <c r="L86" s="110"/>
      <c r="M86" s="110"/>
      <c r="N86" s="110"/>
      <c r="O86" s="109"/>
      <c r="P86" s="109"/>
      <c r="Q86" s="614"/>
      <c r="R86" s="614"/>
      <c r="S86" s="614"/>
      <c r="T86" s="110"/>
      <c r="U86" s="110"/>
      <c r="V86" s="110"/>
      <c r="W86" s="109"/>
      <c r="X86" s="109"/>
      <c r="Y86" s="109"/>
      <c r="Z86" s="346"/>
      <c r="AA86" s="364"/>
      <c r="AB86" s="361"/>
      <c r="AC86" s="361"/>
      <c r="AD86" s="364"/>
      <c r="AE86" s="364"/>
      <c r="AF86" s="361"/>
      <c r="AG86" s="361"/>
      <c r="AH86" s="361"/>
      <c r="AI86" s="364"/>
      <c r="AJ86" s="364"/>
      <c r="AK86" s="361"/>
      <c r="AL86" s="344"/>
      <c r="AM86" s="344"/>
      <c r="AN86" s="344"/>
      <c r="AO86" s="344"/>
      <c r="AP86" s="361"/>
      <c r="AQ86" s="361"/>
      <c r="AR86" s="364"/>
      <c r="AS86" s="361"/>
      <c r="AT86" s="391"/>
      <c r="AU86" s="375"/>
      <c r="AV86" s="375"/>
      <c r="AW86" s="344"/>
      <c r="AX86" s="344"/>
      <c r="AY86" s="361"/>
      <c r="AZ86" s="361"/>
      <c r="BA86" s="621"/>
      <c r="BB86" s="356"/>
      <c r="BC86" s="109"/>
      <c r="BD86" s="621"/>
      <c r="BE86" s="621"/>
      <c r="BF86" s="621"/>
      <c r="BG86" s="621"/>
      <c r="BH86" s="621"/>
      <c r="BI86" s="621"/>
      <c r="BJ86" s="621"/>
      <c r="BT86" s="621"/>
      <c r="BU86" s="621"/>
      <c r="BV86" s="621"/>
      <c r="BW86" s="621"/>
      <c r="BX86" s="621"/>
      <c r="BY86" s="621"/>
      <c r="BZ86" s="621"/>
    </row>
    <row r="87" spans="1:79" s="312" customFormat="1" ht="15" customHeight="1" x14ac:dyDescent="0.2">
      <c r="A87" s="386"/>
      <c r="B87" s="110"/>
      <c r="C87" s="110"/>
      <c r="D87" s="110"/>
      <c r="E87" s="110"/>
      <c r="F87" s="110"/>
      <c r="G87" s="109"/>
      <c r="H87" s="109"/>
      <c r="I87" s="109"/>
      <c r="J87" s="109"/>
      <c r="K87" s="109"/>
      <c r="L87" s="110"/>
      <c r="M87" s="110"/>
      <c r="N87" s="110"/>
      <c r="O87" s="109"/>
      <c r="P87" s="109"/>
      <c r="Q87" s="614"/>
      <c r="R87" s="614"/>
      <c r="S87" s="614"/>
      <c r="T87" s="110"/>
      <c r="U87" s="110"/>
      <c r="V87" s="110"/>
      <c r="W87" s="109"/>
      <c r="X87" s="109"/>
      <c r="Y87" s="109"/>
      <c r="Z87" s="346"/>
      <c r="AA87" s="364"/>
      <c r="AB87" s="361"/>
      <c r="AC87" s="361"/>
      <c r="AD87" s="364"/>
      <c r="AE87" s="364"/>
      <c r="AF87" s="361"/>
      <c r="AG87" s="361"/>
      <c r="AH87" s="361"/>
      <c r="AI87" s="364"/>
      <c r="AJ87" s="364"/>
      <c r="AK87" s="361"/>
      <c r="AL87" s="344"/>
      <c r="AM87" s="344"/>
      <c r="AN87" s="344"/>
      <c r="AO87" s="344"/>
      <c r="AP87" s="361"/>
      <c r="AQ87" s="361"/>
      <c r="AR87" s="364"/>
      <c r="AS87" s="361"/>
      <c r="AT87" s="391"/>
      <c r="AU87" s="375"/>
      <c r="AV87" s="375"/>
      <c r="AW87" s="344"/>
      <c r="AX87" s="344"/>
      <c r="AY87" s="361"/>
      <c r="AZ87" s="361"/>
      <c r="BA87" s="621"/>
      <c r="BB87" s="356"/>
      <c r="BC87" s="109"/>
      <c r="BD87" s="621"/>
      <c r="BE87" s="621"/>
    </row>
    <row r="88" spans="1:79" s="312" customFormat="1" ht="15" customHeight="1" x14ac:dyDescent="0.2">
      <c r="A88" s="386"/>
      <c r="B88" s="110"/>
      <c r="C88" s="110"/>
      <c r="D88" s="110"/>
      <c r="E88" s="110"/>
      <c r="F88" s="110"/>
      <c r="G88" s="109"/>
      <c r="H88" s="109"/>
      <c r="I88" s="109"/>
      <c r="J88" s="109"/>
      <c r="K88" s="109"/>
      <c r="L88" s="110"/>
      <c r="M88" s="110"/>
      <c r="N88" s="110"/>
      <c r="O88" s="109"/>
      <c r="P88" s="109"/>
      <c r="Q88" s="614"/>
      <c r="R88" s="614"/>
      <c r="S88" s="614"/>
      <c r="T88" s="110"/>
      <c r="U88" s="110"/>
      <c r="V88" s="110"/>
      <c r="W88" s="109"/>
      <c r="X88" s="109"/>
      <c r="Y88" s="109"/>
      <c r="Z88" s="346"/>
      <c r="AA88" s="364"/>
      <c r="AB88" s="361"/>
      <c r="AC88" s="361"/>
      <c r="AD88" s="364"/>
      <c r="AE88" s="364"/>
      <c r="AF88" s="361"/>
      <c r="AG88" s="361"/>
      <c r="AH88" s="361"/>
      <c r="AI88" s="364"/>
      <c r="AJ88" s="364"/>
      <c r="AK88" s="361"/>
      <c r="AL88" s="344"/>
      <c r="AM88" s="344"/>
      <c r="AN88" s="344"/>
      <c r="AO88" s="344"/>
      <c r="AP88" s="361"/>
      <c r="AQ88" s="361"/>
      <c r="AR88" s="364"/>
      <c r="AS88" s="361"/>
      <c r="AT88" s="391"/>
      <c r="AU88" s="375"/>
      <c r="AV88" s="375"/>
      <c r="AW88" s="344"/>
      <c r="AX88" s="344"/>
      <c r="AY88" s="361"/>
      <c r="AZ88" s="361"/>
      <c r="BA88" s="621"/>
      <c r="BB88" s="356"/>
      <c r="BC88" s="109"/>
      <c r="BD88" s="621"/>
      <c r="BE88" s="621"/>
    </row>
    <row r="89" spans="1:79" s="312" customFormat="1" ht="15" customHeight="1" x14ac:dyDescent="0.2">
      <c r="A89" s="386"/>
      <c r="B89" s="110"/>
      <c r="C89" s="110"/>
      <c r="D89" s="110"/>
      <c r="E89" s="110"/>
      <c r="F89" s="110"/>
      <c r="G89" s="109"/>
      <c r="H89" s="109"/>
      <c r="I89" s="109"/>
      <c r="J89" s="109"/>
      <c r="K89" s="109"/>
      <c r="L89" s="110"/>
      <c r="M89" s="110"/>
      <c r="N89" s="110"/>
      <c r="O89" s="109"/>
      <c r="P89" s="109"/>
      <c r="Q89" s="614"/>
      <c r="R89" s="614"/>
      <c r="S89" s="614"/>
      <c r="T89" s="110"/>
      <c r="U89" s="110"/>
      <c r="V89" s="110"/>
      <c r="W89" s="109"/>
      <c r="X89" s="109"/>
      <c r="Y89" s="109"/>
      <c r="Z89" s="346"/>
      <c r="AA89" s="364"/>
      <c r="AB89" s="361"/>
      <c r="AC89" s="361"/>
      <c r="AD89" s="364"/>
      <c r="AE89" s="364"/>
      <c r="AF89" s="361"/>
      <c r="AG89" s="361"/>
      <c r="AH89" s="361"/>
      <c r="AI89" s="364"/>
      <c r="AJ89" s="364"/>
      <c r="AK89" s="361"/>
      <c r="AL89" s="344"/>
      <c r="AM89" s="344"/>
      <c r="AN89" s="344"/>
      <c r="AO89" s="344"/>
      <c r="AP89" s="361"/>
      <c r="AQ89" s="361"/>
      <c r="AR89" s="364"/>
      <c r="AS89" s="361"/>
      <c r="AT89" s="391"/>
      <c r="AU89" s="375"/>
      <c r="AV89" s="375"/>
      <c r="AW89" s="344"/>
      <c r="AX89" s="344"/>
      <c r="AY89" s="361"/>
      <c r="AZ89" s="361"/>
      <c r="BA89" s="621"/>
      <c r="BB89" s="356"/>
      <c r="BC89" s="109"/>
      <c r="BD89" s="621"/>
      <c r="BE89" s="621"/>
    </row>
    <row r="90" spans="1:79" s="312" customFormat="1" ht="15" customHeight="1" x14ac:dyDescent="0.2">
      <c r="A90" s="386"/>
      <c r="B90" s="110"/>
      <c r="C90" s="110"/>
      <c r="D90" s="110"/>
      <c r="E90" s="110"/>
      <c r="F90" s="110"/>
      <c r="G90" s="109"/>
      <c r="H90" s="109"/>
      <c r="I90" s="109"/>
      <c r="J90" s="109"/>
      <c r="K90" s="109"/>
      <c r="L90" s="110"/>
      <c r="M90" s="110"/>
      <c r="N90" s="110"/>
      <c r="O90" s="109"/>
      <c r="P90" s="109"/>
      <c r="Q90" s="614"/>
      <c r="R90" s="614"/>
      <c r="S90" s="614"/>
      <c r="T90" s="110"/>
      <c r="U90" s="110"/>
      <c r="V90" s="110"/>
      <c r="W90" s="109"/>
      <c r="X90" s="109"/>
      <c r="Y90" s="109"/>
      <c r="Z90" s="346"/>
      <c r="AA90" s="364"/>
      <c r="AB90" s="361"/>
      <c r="AC90" s="361"/>
      <c r="AD90" s="364"/>
      <c r="AE90" s="364"/>
      <c r="AF90" s="361"/>
      <c r="AG90" s="361"/>
      <c r="AH90" s="361"/>
      <c r="AI90" s="364"/>
      <c r="AJ90" s="364"/>
      <c r="AK90" s="361"/>
      <c r="AL90" s="344"/>
      <c r="AM90" s="344"/>
      <c r="AN90" s="344"/>
      <c r="AO90" s="344"/>
      <c r="AP90" s="361"/>
      <c r="AQ90" s="361"/>
      <c r="AR90" s="364"/>
      <c r="AS90" s="361"/>
      <c r="AT90" s="391"/>
      <c r="AU90" s="375"/>
      <c r="AV90" s="375"/>
      <c r="AW90" s="344"/>
      <c r="AX90" s="344"/>
      <c r="AY90" s="361"/>
      <c r="AZ90" s="361"/>
      <c r="BA90" s="621"/>
      <c r="BB90" s="356"/>
      <c r="BC90" s="109"/>
      <c r="BD90" s="621"/>
      <c r="BE90" s="621"/>
    </row>
    <row r="91" spans="1:79" s="312" customFormat="1" ht="15" customHeight="1" x14ac:dyDescent="0.2">
      <c r="A91" s="386"/>
      <c r="B91" s="110"/>
      <c r="C91" s="110"/>
      <c r="D91" s="110"/>
      <c r="E91" s="110"/>
      <c r="F91" s="110"/>
      <c r="G91" s="109"/>
      <c r="H91" s="109"/>
      <c r="I91" s="109"/>
      <c r="J91" s="109"/>
      <c r="K91" s="109"/>
      <c r="L91" s="110"/>
      <c r="M91" s="110"/>
      <c r="N91" s="110"/>
      <c r="O91" s="109"/>
      <c r="P91" s="109"/>
      <c r="Q91" s="614"/>
      <c r="R91" s="614"/>
      <c r="S91" s="614"/>
      <c r="T91" s="110"/>
      <c r="U91" s="110"/>
      <c r="V91" s="110"/>
      <c r="W91" s="109"/>
      <c r="X91" s="109"/>
      <c r="Y91" s="109"/>
      <c r="Z91" s="346"/>
      <c r="AA91" s="364"/>
      <c r="AB91" s="361"/>
      <c r="AC91" s="361"/>
      <c r="AD91" s="364"/>
      <c r="AE91" s="364"/>
      <c r="AF91" s="361"/>
      <c r="AG91" s="361"/>
      <c r="AH91" s="361"/>
      <c r="AI91" s="364"/>
      <c r="AJ91" s="364"/>
      <c r="AK91" s="361"/>
      <c r="AL91" s="344"/>
      <c r="AM91" s="344"/>
      <c r="AN91" s="344"/>
      <c r="AO91" s="344"/>
      <c r="AP91" s="361"/>
      <c r="AQ91" s="361"/>
      <c r="AR91" s="364"/>
      <c r="AS91" s="361"/>
      <c r="AT91" s="391"/>
      <c r="AU91" s="375"/>
      <c r="AV91" s="375"/>
      <c r="AW91" s="344"/>
      <c r="AX91" s="344"/>
      <c r="AY91" s="361"/>
      <c r="AZ91" s="361"/>
      <c r="BA91" s="621"/>
      <c r="BB91" s="356"/>
      <c r="BC91" s="109"/>
      <c r="BD91" s="621"/>
      <c r="BE91" s="621"/>
    </row>
    <row r="92" spans="1:79" s="312" customFormat="1" ht="15" customHeight="1" x14ac:dyDescent="0.2">
      <c r="A92" s="386"/>
      <c r="B92" s="110"/>
      <c r="C92" s="110"/>
      <c r="D92" s="110"/>
      <c r="E92" s="110"/>
      <c r="F92" s="110"/>
      <c r="G92" s="109"/>
      <c r="H92" s="109"/>
      <c r="I92" s="109"/>
      <c r="J92" s="109"/>
      <c r="K92" s="109"/>
      <c r="L92" s="110"/>
      <c r="M92" s="110"/>
      <c r="N92" s="110"/>
      <c r="O92" s="109"/>
      <c r="P92" s="109"/>
      <c r="Q92" s="614"/>
      <c r="R92" s="614"/>
      <c r="S92" s="614"/>
      <c r="T92" s="110"/>
      <c r="U92" s="110"/>
      <c r="V92" s="110"/>
      <c r="W92" s="109"/>
      <c r="X92" s="109"/>
      <c r="Y92" s="109"/>
      <c r="Z92" s="346"/>
      <c r="AA92" s="364"/>
      <c r="AB92" s="361"/>
      <c r="AC92" s="361"/>
      <c r="AD92" s="364"/>
      <c r="AE92" s="364"/>
      <c r="AF92" s="361"/>
      <c r="AG92" s="361"/>
      <c r="AH92" s="361"/>
      <c r="AI92" s="364"/>
      <c r="AJ92" s="364"/>
      <c r="AK92" s="361"/>
      <c r="AL92" s="344"/>
      <c r="AM92" s="344"/>
      <c r="AN92" s="344"/>
      <c r="AO92" s="344"/>
      <c r="AP92" s="361"/>
      <c r="AQ92" s="361"/>
      <c r="AR92" s="364"/>
      <c r="AS92" s="361"/>
      <c r="AT92" s="391"/>
      <c r="AU92" s="375"/>
      <c r="AV92" s="375"/>
      <c r="AW92" s="344"/>
      <c r="AX92" s="344"/>
      <c r="AY92" s="361"/>
      <c r="AZ92" s="361"/>
      <c r="BA92" s="621"/>
      <c r="BB92" s="356"/>
      <c r="BC92" s="109"/>
      <c r="BD92" s="621"/>
      <c r="BE92" s="621"/>
    </row>
    <row r="93" spans="1:79" s="312" customFormat="1" ht="15" customHeight="1" x14ac:dyDescent="0.2">
      <c r="A93" s="386"/>
      <c r="B93" s="110"/>
      <c r="C93" s="110"/>
      <c r="D93" s="110"/>
      <c r="E93" s="110"/>
      <c r="F93" s="110"/>
      <c r="G93" s="109"/>
      <c r="H93" s="109"/>
      <c r="I93" s="109"/>
      <c r="J93" s="109"/>
      <c r="K93" s="109"/>
      <c r="L93" s="110"/>
      <c r="M93" s="110"/>
      <c r="N93" s="110"/>
      <c r="O93" s="109"/>
      <c r="P93" s="109"/>
      <c r="Q93" s="614"/>
      <c r="R93" s="614"/>
      <c r="S93" s="614"/>
      <c r="T93" s="110"/>
      <c r="U93" s="110"/>
      <c r="V93" s="110"/>
      <c r="W93" s="109"/>
      <c r="X93" s="109"/>
      <c r="Y93" s="109"/>
      <c r="Z93" s="346"/>
      <c r="AA93" s="364"/>
      <c r="AB93" s="361"/>
      <c r="AC93" s="361"/>
      <c r="AD93" s="364"/>
      <c r="AE93" s="364"/>
      <c r="AF93" s="361"/>
      <c r="AG93" s="361"/>
      <c r="AH93" s="361"/>
      <c r="AI93" s="364"/>
      <c r="AJ93" s="364"/>
      <c r="AK93" s="361"/>
      <c r="AL93" s="344"/>
      <c r="AM93" s="344"/>
      <c r="AN93" s="344"/>
      <c r="AO93" s="344"/>
      <c r="AP93" s="361"/>
      <c r="AQ93" s="361"/>
      <c r="AR93" s="364"/>
      <c r="AS93" s="361"/>
      <c r="AT93" s="391"/>
      <c r="AU93" s="375"/>
      <c r="AV93" s="375"/>
      <c r="AW93" s="344"/>
      <c r="AX93" s="344"/>
      <c r="AY93" s="361"/>
      <c r="AZ93" s="361"/>
      <c r="BA93" s="621"/>
      <c r="BB93" s="356"/>
      <c r="BC93" s="109"/>
      <c r="BD93" s="621"/>
      <c r="BE93" s="621"/>
    </row>
    <row r="94" spans="1:79" s="312" customFormat="1" ht="15" customHeight="1" x14ac:dyDescent="0.2">
      <c r="A94" s="386"/>
      <c r="B94" s="110"/>
      <c r="C94" s="110"/>
      <c r="D94" s="110"/>
      <c r="E94" s="110"/>
      <c r="F94" s="110"/>
      <c r="G94" s="109"/>
      <c r="H94" s="109"/>
      <c r="I94" s="109"/>
      <c r="J94" s="109"/>
      <c r="K94" s="109"/>
      <c r="L94" s="110"/>
      <c r="M94" s="110"/>
      <c r="N94" s="110"/>
      <c r="O94" s="109"/>
      <c r="P94" s="109"/>
      <c r="Q94" s="614"/>
      <c r="R94" s="614"/>
      <c r="S94" s="614"/>
      <c r="T94" s="110"/>
      <c r="U94" s="110"/>
      <c r="V94" s="110"/>
      <c r="W94" s="109"/>
      <c r="X94" s="109"/>
      <c r="Y94" s="109"/>
      <c r="Z94" s="346"/>
      <c r="AA94" s="364"/>
      <c r="AB94" s="361"/>
      <c r="AC94" s="361"/>
      <c r="AD94" s="364"/>
      <c r="AE94" s="364"/>
      <c r="AF94" s="361"/>
      <c r="AG94" s="361"/>
      <c r="AH94" s="361"/>
      <c r="AI94" s="364"/>
      <c r="AJ94" s="364"/>
      <c r="AK94" s="361"/>
      <c r="AL94" s="344"/>
      <c r="AM94" s="344"/>
      <c r="AN94" s="344"/>
      <c r="AO94" s="344"/>
      <c r="AP94" s="361"/>
      <c r="AQ94" s="361"/>
      <c r="AR94" s="364"/>
      <c r="AS94" s="361"/>
      <c r="AT94" s="391"/>
      <c r="AU94" s="375"/>
      <c r="AV94" s="375"/>
      <c r="AW94" s="344"/>
      <c r="AX94" s="344"/>
      <c r="AY94" s="361"/>
      <c r="AZ94" s="361"/>
      <c r="BA94" s="621"/>
      <c r="BB94" s="356"/>
      <c r="BC94" s="109"/>
      <c r="BD94" s="621"/>
      <c r="BE94" s="621"/>
    </row>
    <row r="95" spans="1:79" s="312" customFormat="1" ht="15" customHeight="1" x14ac:dyDescent="0.2">
      <c r="A95" s="386"/>
      <c r="B95" s="110"/>
      <c r="C95" s="110"/>
      <c r="D95" s="110"/>
      <c r="E95" s="110"/>
      <c r="F95" s="110"/>
      <c r="G95" s="109"/>
      <c r="H95" s="109"/>
      <c r="I95" s="109"/>
      <c r="J95" s="109"/>
      <c r="K95" s="109"/>
      <c r="L95" s="110"/>
      <c r="M95" s="110"/>
      <c r="N95" s="110"/>
      <c r="O95" s="109"/>
      <c r="P95" s="109"/>
      <c r="Q95" s="614"/>
      <c r="R95" s="614"/>
      <c r="S95" s="614"/>
      <c r="T95" s="110"/>
      <c r="U95" s="110"/>
      <c r="V95" s="110"/>
      <c r="W95" s="109"/>
      <c r="X95" s="109"/>
      <c r="Y95" s="109"/>
      <c r="Z95" s="346"/>
      <c r="AA95" s="364"/>
      <c r="AB95" s="361"/>
      <c r="AC95" s="361"/>
      <c r="AD95" s="364"/>
      <c r="AE95" s="364"/>
      <c r="AF95" s="361"/>
      <c r="AG95" s="361"/>
      <c r="AH95" s="361"/>
      <c r="AI95" s="364"/>
      <c r="AJ95" s="364"/>
      <c r="AK95" s="361"/>
      <c r="AL95" s="344"/>
      <c r="AM95" s="344"/>
      <c r="AN95" s="344"/>
      <c r="AO95" s="344"/>
      <c r="AP95" s="361"/>
      <c r="AQ95" s="361"/>
      <c r="AR95" s="364"/>
      <c r="AS95" s="361"/>
      <c r="AT95" s="391"/>
      <c r="AU95" s="375"/>
      <c r="AV95" s="375"/>
      <c r="AW95" s="344"/>
      <c r="AX95" s="344"/>
      <c r="AY95" s="361"/>
      <c r="AZ95" s="361"/>
      <c r="BA95" s="621"/>
      <c r="BB95" s="356"/>
      <c r="BC95" s="109"/>
      <c r="BD95" s="621"/>
      <c r="BE95" s="621"/>
    </row>
    <row r="96" spans="1:79" s="312" customFormat="1" ht="15" customHeight="1" x14ac:dyDescent="0.2">
      <c r="A96" s="386"/>
      <c r="B96" s="110"/>
      <c r="C96" s="110"/>
      <c r="D96" s="110"/>
      <c r="E96" s="110"/>
      <c r="F96" s="110"/>
      <c r="G96" s="109"/>
      <c r="H96" s="109"/>
      <c r="I96" s="109"/>
      <c r="J96" s="109"/>
      <c r="K96" s="109"/>
      <c r="L96" s="110"/>
      <c r="M96" s="110"/>
      <c r="N96" s="110"/>
      <c r="O96" s="109"/>
      <c r="P96" s="109"/>
      <c r="Q96" s="614"/>
      <c r="R96" s="614"/>
      <c r="S96" s="614"/>
      <c r="T96" s="110"/>
      <c r="U96" s="110"/>
      <c r="V96" s="110"/>
      <c r="W96" s="109"/>
      <c r="X96" s="109"/>
      <c r="Y96" s="109"/>
      <c r="Z96" s="346"/>
      <c r="AA96" s="364"/>
      <c r="AB96" s="361"/>
      <c r="AC96" s="361"/>
      <c r="AD96" s="364"/>
      <c r="AE96" s="364"/>
      <c r="AF96" s="361"/>
      <c r="AG96" s="361"/>
      <c r="AH96" s="361"/>
      <c r="AI96" s="364"/>
      <c r="AJ96" s="364"/>
      <c r="AK96" s="361"/>
      <c r="AL96" s="344"/>
      <c r="AM96" s="344"/>
      <c r="AN96" s="344"/>
      <c r="AO96" s="344"/>
      <c r="AP96" s="361"/>
      <c r="AQ96" s="361"/>
      <c r="AR96" s="364"/>
      <c r="AS96" s="361"/>
      <c r="AT96" s="391"/>
      <c r="AU96" s="375"/>
      <c r="AV96" s="375"/>
      <c r="AW96" s="344"/>
      <c r="AX96" s="344"/>
      <c r="AY96" s="361"/>
      <c r="AZ96" s="361"/>
      <c r="BA96" s="621"/>
      <c r="BB96" s="356"/>
      <c r="BC96" s="109"/>
      <c r="BD96" s="621"/>
      <c r="BE96" s="621"/>
    </row>
    <row r="97" spans="1:57" s="312" customFormat="1" ht="15" customHeight="1" x14ac:dyDescent="0.2">
      <c r="A97" s="386"/>
      <c r="B97" s="110"/>
      <c r="C97" s="110"/>
      <c r="D97" s="110"/>
      <c r="E97" s="110"/>
      <c r="F97" s="110"/>
      <c r="G97" s="109"/>
      <c r="H97" s="109"/>
      <c r="I97" s="109"/>
      <c r="J97" s="109"/>
      <c r="K97" s="109"/>
      <c r="L97" s="110"/>
      <c r="M97" s="110"/>
      <c r="N97" s="110"/>
      <c r="O97" s="109"/>
      <c r="P97" s="109"/>
      <c r="Q97" s="614"/>
      <c r="R97" s="614"/>
      <c r="S97" s="614"/>
      <c r="T97" s="110"/>
      <c r="U97" s="110"/>
      <c r="V97" s="110"/>
      <c r="W97" s="109"/>
      <c r="X97" s="109"/>
      <c r="Y97" s="109"/>
      <c r="Z97" s="346"/>
      <c r="AA97" s="364"/>
      <c r="AB97" s="361"/>
      <c r="AC97" s="361"/>
      <c r="AD97" s="364"/>
      <c r="AE97" s="364"/>
      <c r="AF97" s="361"/>
      <c r="AG97" s="361"/>
      <c r="AH97" s="361"/>
      <c r="AI97" s="364"/>
      <c r="AJ97" s="364"/>
      <c r="AK97" s="361"/>
      <c r="AL97" s="344"/>
      <c r="AM97" s="344"/>
      <c r="AN97" s="344"/>
      <c r="AO97" s="344"/>
      <c r="AP97" s="361"/>
      <c r="AQ97" s="361"/>
      <c r="AR97" s="364"/>
      <c r="AS97" s="361"/>
      <c r="AT97" s="391"/>
      <c r="AU97" s="375"/>
      <c r="AV97" s="375"/>
      <c r="AW97" s="344"/>
      <c r="AX97" s="344"/>
      <c r="AY97" s="361"/>
      <c r="AZ97" s="361"/>
      <c r="BA97" s="621"/>
      <c r="BB97" s="356"/>
      <c r="BC97" s="109"/>
      <c r="BD97" s="621"/>
      <c r="BE97" s="621"/>
    </row>
    <row r="98" spans="1:57" s="312" customFormat="1" ht="15" customHeight="1" x14ac:dyDescent="0.2">
      <c r="A98" s="386"/>
      <c r="B98" s="110"/>
      <c r="C98" s="110"/>
      <c r="D98" s="110"/>
      <c r="E98" s="110"/>
      <c r="F98" s="110"/>
      <c r="G98" s="109"/>
      <c r="H98" s="109"/>
      <c r="I98" s="109"/>
      <c r="J98" s="109"/>
      <c r="K98" s="109"/>
      <c r="L98" s="110"/>
      <c r="M98" s="110"/>
      <c r="N98" s="110"/>
      <c r="O98" s="109"/>
      <c r="P98" s="109"/>
      <c r="Q98" s="614"/>
      <c r="R98" s="614"/>
      <c r="S98" s="614"/>
      <c r="T98" s="110"/>
      <c r="U98" s="110"/>
      <c r="V98" s="110"/>
      <c r="W98" s="109"/>
      <c r="X98" s="109"/>
      <c r="Y98" s="109"/>
      <c r="Z98" s="346"/>
      <c r="AA98" s="364"/>
      <c r="AB98" s="361"/>
      <c r="AC98" s="361"/>
      <c r="AD98" s="364"/>
      <c r="AE98" s="364"/>
      <c r="AF98" s="361"/>
      <c r="AG98" s="361"/>
      <c r="AH98" s="361"/>
      <c r="AI98" s="364"/>
      <c r="AJ98" s="364"/>
      <c r="AK98" s="361"/>
      <c r="AL98" s="344"/>
      <c r="AM98" s="344"/>
      <c r="AN98" s="344"/>
      <c r="AO98" s="344"/>
      <c r="AP98" s="361"/>
      <c r="AQ98" s="361"/>
      <c r="AR98" s="364"/>
      <c r="AS98" s="361"/>
      <c r="AT98" s="391"/>
      <c r="AU98" s="375"/>
      <c r="AV98" s="375"/>
      <c r="AW98" s="344"/>
      <c r="AX98" s="344"/>
      <c r="AY98" s="361"/>
      <c r="AZ98" s="361"/>
      <c r="BA98" s="621"/>
      <c r="BB98" s="356"/>
      <c r="BC98" s="109"/>
      <c r="BD98" s="621"/>
      <c r="BE98" s="621"/>
    </row>
    <row r="99" spans="1:57" s="312" customFormat="1" ht="15" customHeight="1" x14ac:dyDescent="0.2">
      <c r="A99" s="386"/>
      <c r="B99" s="110"/>
      <c r="C99" s="110"/>
      <c r="D99" s="110"/>
      <c r="E99" s="110"/>
      <c r="F99" s="110"/>
      <c r="G99" s="109"/>
      <c r="H99" s="109"/>
      <c r="I99" s="109"/>
      <c r="J99" s="109"/>
      <c r="K99" s="109"/>
      <c r="L99" s="110"/>
      <c r="M99" s="110"/>
      <c r="N99" s="110"/>
      <c r="O99" s="109"/>
      <c r="P99" s="109"/>
      <c r="Q99" s="614"/>
      <c r="R99" s="614"/>
      <c r="S99" s="614"/>
      <c r="T99" s="110"/>
      <c r="U99" s="110"/>
      <c r="V99" s="110"/>
      <c r="W99" s="109"/>
      <c r="X99" s="109"/>
      <c r="Y99" s="109"/>
      <c r="Z99" s="346"/>
      <c r="AA99" s="364"/>
      <c r="AB99" s="361"/>
      <c r="AC99" s="361"/>
      <c r="AD99" s="364"/>
      <c r="AE99" s="364"/>
      <c r="AF99" s="361"/>
      <c r="AG99" s="361"/>
      <c r="AH99" s="361"/>
      <c r="AI99" s="364"/>
      <c r="AJ99" s="364"/>
      <c r="AK99" s="361"/>
      <c r="AL99" s="344"/>
      <c r="AM99" s="344"/>
      <c r="AN99" s="344"/>
      <c r="AO99" s="344"/>
      <c r="AP99" s="361"/>
      <c r="AQ99" s="361"/>
      <c r="AR99" s="364"/>
      <c r="AS99" s="361"/>
      <c r="AT99" s="391"/>
      <c r="AU99" s="375"/>
      <c r="AV99" s="375"/>
      <c r="AW99" s="344"/>
      <c r="AX99" s="344"/>
      <c r="AY99" s="361"/>
      <c r="AZ99" s="361"/>
      <c r="BA99" s="621"/>
      <c r="BB99" s="356"/>
      <c r="BC99" s="109"/>
      <c r="BD99" s="621"/>
      <c r="BE99" s="621"/>
    </row>
    <row r="100" spans="1:57" s="312" customFormat="1" ht="15" customHeight="1" x14ac:dyDescent="0.2">
      <c r="A100" s="386"/>
      <c r="B100" s="110"/>
      <c r="C100" s="110"/>
      <c r="D100" s="110"/>
      <c r="E100" s="110"/>
      <c r="F100" s="110"/>
      <c r="G100" s="109"/>
      <c r="H100" s="109"/>
      <c r="I100" s="109"/>
      <c r="J100" s="109"/>
      <c r="K100" s="109"/>
      <c r="L100" s="110"/>
      <c r="M100" s="110"/>
      <c r="N100" s="110"/>
      <c r="O100" s="109"/>
      <c r="P100" s="109"/>
      <c r="Q100" s="614"/>
      <c r="R100" s="614"/>
      <c r="S100" s="614"/>
      <c r="T100" s="110"/>
      <c r="U100" s="110"/>
      <c r="V100" s="110"/>
      <c r="W100" s="109"/>
      <c r="X100" s="109"/>
      <c r="Y100" s="109"/>
      <c r="Z100" s="346"/>
      <c r="AA100" s="364"/>
      <c r="AB100" s="361"/>
      <c r="AC100" s="361"/>
      <c r="AD100" s="364"/>
      <c r="AE100" s="364"/>
      <c r="AF100" s="361"/>
      <c r="AG100" s="361"/>
      <c r="AH100" s="361"/>
      <c r="AI100" s="364"/>
      <c r="AJ100" s="364"/>
      <c r="AK100" s="361"/>
      <c r="AL100" s="344"/>
      <c r="AM100" s="344"/>
      <c r="AN100" s="344"/>
      <c r="AO100" s="344"/>
      <c r="AP100" s="361"/>
      <c r="AQ100" s="361"/>
      <c r="AR100" s="364"/>
      <c r="AS100" s="361"/>
      <c r="AT100" s="391"/>
      <c r="AU100" s="375"/>
      <c r="AV100" s="375"/>
      <c r="AW100" s="344"/>
      <c r="AX100" s="344"/>
      <c r="AY100" s="361"/>
      <c r="AZ100" s="361"/>
      <c r="BA100" s="621"/>
      <c r="BB100" s="356"/>
      <c r="BC100" s="109"/>
      <c r="BD100" s="621"/>
      <c r="BE100" s="621"/>
    </row>
    <row r="101" spans="1:57" s="312" customFormat="1" ht="15" customHeight="1" x14ac:dyDescent="0.2">
      <c r="A101" s="386"/>
      <c r="B101" s="110"/>
      <c r="C101" s="110"/>
      <c r="D101" s="110"/>
      <c r="E101" s="110"/>
      <c r="F101" s="110"/>
      <c r="G101" s="109"/>
      <c r="H101" s="109"/>
      <c r="I101" s="109"/>
      <c r="J101" s="109"/>
      <c r="K101" s="109"/>
      <c r="L101" s="110"/>
      <c r="M101" s="110"/>
      <c r="N101" s="110"/>
      <c r="O101" s="109"/>
      <c r="P101" s="109"/>
      <c r="Q101" s="614"/>
      <c r="R101" s="614"/>
      <c r="S101" s="614"/>
      <c r="T101" s="110"/>
      <c r="U101" s="110"/>
      <c r="V101" s="110"/>
      <c r="W101" s="109"/>
      <c r="X101" s="109"/>
      <c r="Y101" s="109"/>
      <c r="Z101" s="346"/>
      <c r="AA101" s="364"/>
      <c r="AB101" s="361"/>
      <c r="AC101" s="361"/>
      <c r="AD101" s="364"/>
      <c r="AE101" s="364"/>
      <c r="AF101" s="361"/>
      <c r="AG101" s="361"/>
      <c r="AH101" s="361"/>
      <c r="AI101" s="364"/>
      <c r="AJ101" s="364"/>
      <c r="AK101" s="361"/>
      <c r="AL101" s="344"/>
      <c r="AM101" s="344"/>
      <c r="AN101" s="344"/>
      <c r="AO101" s="344"/>
      <c r="AP101" s="361"/>
      <c r="AQ101" s="361"/>
      <c r="AR101" s="364"/>
      <c r="AS101" s="361"/>
      <c r="AT101" s="391"/>
      <c r="AU101" s="375"/>
      <c r="AV101" s="375"/>
      <c r="AW101" s="344"/>
      <c r="AX101" s="344"/>
      <c r="AY101" s="361"/>
      <c r="AZ101" s="361"/>
      <c r="BA101" s="621"/>
      <c r="BB101" s="356"/>
      <c r="BC101" s="109"/>
      <c r="BD101" s="621"/>
      <c r="BE101" s="621"/>
    </row>
    <row r="102" spans="1:57" s="312" customFormat="1" ht="15" customHeight="1" x14ac:dyDescent="0.2">
      <c r="A102" s="386"/>
      <c r="B102" s="110"/>
      <c r="C102" s="110"/>
      <c r="D102" s="110"/>
      <c r="E102" s="110"/>
      <c r="F102" s="110"/>
      <c r="G102" s="109"/>
      <c r="H102" s="109"/>
      <c r="I102" s="109"/>
      <c r="J102" s="109"/>
      <c r="K102" s="109"/>
      <c r="L102" s="110"/>
      <c r="M102" s="110"/>
      <c r="N102" s="110"/>
      <c r="O102" s="109"/>
      <c r="P102" s="109"/>
      <c r="Q102" s="614"/>
      <c r="R102" s="614"/>
      <c r="S102" s="614"/>
      <c r="T102" s="110"/>
      <c r="U102" s="110"/>
      <c r="V102" s="110"/>
      <c r="W102" s="109"/>
      <c r="X102" s="109"/>
      <c r="Y102" s="109"/>
      <c r="Z102" s="346"/>
      <c r="AA102" s="364"/>
      <c r="AB102" s="361"/>
      <c r="AC102" s="361"/>
      <c r="AD102" s="364"/>
      <c r="AE102" s="364"/>
      <c r="AF102" s="361"/>
      <c r="AG102" s="361"/>
      <c r="AH102" s="361"/>
      <c r="AI102" s="364"/>
      <c r="AJ102" s="364"/>
      <c r="AK102" s="361"/>
      <c r="AL102" s="344"/>
      <c r="AM102" s="344"/>
      <c r="AN102" s="344"/>
      <c r="AO102" s="344"/>
      <c r="AP102" s="361"/>
      <c r="AQ102" s="361"/>
      <c r="AR102" s="364"/>
      <c r="AS102" s="361"/>
      <c r="AT102" s="391"/>
      <c r="AU102" s="375"/>
      <c r="AV102" s="375"/>
      <c r="AW102" s="344"/>
      <c r="AX102" s="344"/>
      <c r="AY102" s="361"/>
      <c r="AZ102" s="361"/>
      <c r="BA102" s="621"/>
      <c r="BB102" s="356"/>
      <c r="BC102" s="109"/>
      <c r="BD102" s="621"/>
      <c r="BE102" s="621"/>
    </row>
    <row r="103" spans="1:57" s="312" customFormat="1" ht="15" customHeight="1" x14ac:dyDescent="0.2">
      <c r="A103" s="386"/>
      <c r="B103" s="110"/>
      <c r="C103" s="110"/>
      <c r="D103" s="110"/>
      <c r="E103" s="110"/>
      <c r="F103" s="110"/>
      <c r="G103" s="109"/>
      <c r="H103" s="109"/>
      <c r="I103" s="109"/>
      <c r="J103" s="109"/>
      <c r="K103" s="109"/>
      <c r="L103" s="110"/>
      <c r="M103" s="110"/>
      <c r="N103" s="110"/>
      <c r="O103" s="109"/>
      <c r="P103" s="109"/>
      <c r="Q103" s="614"/>
      <c r="R103" s="614"/>
      <c r="S103" s="614"/>
      <c r="T103" s="110"/>
      <c r="U103" s="110"/>
      <c r="V103" s="110"/>
      <c r="W103" s="109"/>
      <c r="X103" s="109"/>
      <c r="Y103" s="109"/>
      <c r="Z103" s="346"/>
      <c r="AA103" s="364"/>
      <c r="AB103" s="361"/>
      <c r="AC103" s="361"/>
      <c r="AD103" s="364"/>
      <c r="AE103" s="364"/>
      <c r="AF103" s="361"/>
      <c r="AG103" s="361"/>
      <c r="AH103" s="361"/>
      <c r="AI103" s="364"/>
      <c r="AJ103" s="364"/>
      <c r="AK103" s="361"/>
      <c r="AL103" s="344"/>
      <c r="AM103" s="344"/>
      <c r="AN103" s="344"/>
      <c r="AO103" s="344"/>
      <c r="AP103" s="361"/>
      <c r="AQ103" s="361"/>
      <c r="AR103" s="364"/>
      <c r="AS103" s="361"/>
      <c r="AT103" s="391"/>
      <c r="AU103" s="375"/>
      <c r="AV103" s="375"/>
      <c r="AW103" s="344"/>
      <c r="AX103" s="344"/>
      <c r="AY103" s="361"/>
      <c r="AZ103" s="361"/>
      <c r="BA103" s="621"/>
      <c r="BB103" s="356"/>
      <c r="BC103" s="109"/>
      <c r="BD103" s="621"/>
      <c r="BE103" s="621"/>
    </row>
    <row r="104" spans="1:57" s="312" customFormat="1" ht="15" customHeight="1" x14ac:dyDescent="0.2">
      <c r="A104" s="386"/>
      <c r="B104" s="110"/>
      <c r="C104" s="110"/>
      <c r="D104" s="110"/>
      <c r="E104" s="110"/>
      <c r="F104" s="110"/>
      <c r="G104" s="109"/>
      <c r="H104" s="109"/>
      <c r="I104" s="109"/>
      <c r="J104" s="109"/>
      <c r="K104" s="109"/>
      <c r="L104" s="110"/>
      <c r="M104" s="110"/>
      <c r="N104" s="110"/>
      <c r="O104" s="109"/>
      <c r="P104" s="109"/>
      <c r="Q104" s="614"/>
      <c r="R104" s="614"/>
      <c r="S104" s="614"/>
      <c r="T104" s="110"/>
      <c r="U104" s="110"/>
      <c r="V104" s="110"/>
      <c r="W104" s="109"/>
      <c r="X104" s="109"/>
      <c r="Y104" s="109"/>
      <c r="Z104" s="346"/>
      <c r="AA104" s="364"/>
      <c r="AB104" s="361"/>
      <c r="AC104" s="361"/>
      <c r="AD104" s="364"/>
      <c r="AE104" s="364"/>
      <c r="AF104" s="361"/>
      <c r="AG104" s="361"/>
      <c r="AH104" s="361"/>
      <c r="AI104" s="364"/>
      <c r="AJ104" s="364"/>
      <c r="AK104" s="361"/>
      <c r="AL104" s="344"/>
      <c r="AM104" s="344"/>
      <c r="AN104" s="344"/>
      <c r="AO104" s="344"/>
      <c r="AP104" s="361"/>
      <c r="AQ104" s="361"/>
      <c r="AR104" s="364"/>
      <c r="AS104" s="361"/>
      <c r="AT104" s="391"/>
      <c r="AU104" s="375"/>
      <c r="AV104" s="375"/>
      <c r="AW104" s="344"/>
      <c r="AX104" s="344"/>
      <c r="AY104" s="361"/>
      <c r="AZ104" s="361"/>
      <c r="BA104" s="621"/>
      <c r="BB104" s="356"/>
      <c r="BC104" s="109"/>
      <c r="BD104" s="621"/>
      <c r="BE104" s="621"/>
    </row>
    <row r="105" spans="1:57" s="312" customFormat="1" ht="15" customHeight="1" x14ac:dyDescent="0.2">
      <c r="A105" s="386"/>
      <c r="B105" s="110"/>
      <c r="C105" s="110"/>
      <c r="D105" s="110"/>
      <c r="E105" s="110"/>
      <c r="F105" s="110"/>
      <c r="G105" s="109"/>
      <c r="H105" s="109"/>
      <c r="I105" s="109"/>
      <c r="J105" s="109"/>
      <c r="K105" s="109"/>
      <c r="L105" s="110"/>
      <c r="M105" s="110"/>
      <c r="N105" s="110"/>
      <c r="O105" s="109"/>
      <c r="P105" s="109"/>
      <c r="Q105" s="614"/>
      <c r="R105" s="614"/>
      <c r="S105" s="614"/>
      <c r="T105" s="110"/>
      <c r="U105" s="110"/>
      <c r="V105" s="110"/>
      <c r="W105" s="109"/>
      <c r="X105" s="109"/>
      <c r="Y105" s="109"/>
      <c r="Z105" s="346"/>
      <c r="AA105" s="364"/>
      <c r="AB105" s="361"/>
      <c r="AC105" s="361"/>
      <c r="AD105" s="364"/>
      <c r="AE105" s="364"/>
      <c r="AF105" s="361"/>
      <c r="AG105" s="361"/>
      <c r="AH105" s="361"/>
      <c r="AI105" s="364"/>
      <c r="AJ105" s="364"/>
      <c r="AK105" s="361"/>
      <c r="AL105" s="344"/>
      <c r="AM105" s="344"/>
      <c r="AN105" s="344"/>
      <c r="AO105" s="344"/>
      <c r="AP105" s="361"/>
      <c r="AQ105" s="361"/>
      <c r="AR105" s="364"/>
      <c r="AS105" s="361"/>
      <c r="AT105" s="391"/>
      <c r="AU105" s="375"/>
      <c r="AV105" s="375"/>
      <c r="AW105" s="344"/>
      <c r="AX105" s="344"/>
      <c r="AY105" s="361"/>
      <c r="AZ105" s="361"/>
      <c r="BA105" s="621"/>
      <c r="BB105" s="356"/>
      <c r="BC105" s="109"/>
      <c r="BD105" s="621"/>
      <c r="BE105" s="621"/>
    </row>
    <row r="106" spans="1:57" s="312" customFormat="1" ht="15" customHeight="1" x14ac:dyDescent="0.2">
      <c r="A106" s="386"/>
      <c r="B106" s="110"/>
      <c r="C106" s="110"/>
      <c r="D106" s="110"/>
      <c r="E106" s="110"/>
      <c r="F106" s="110"/>
      <c r="G106" s="109"/>
      <c r="H106" s="109"/>
      <c r="I106" s="109"/>
      <c r="J106" s="109"/>
      <c r="K106" s="109"/>
      <c r="L106" s="110"/>
      <c r="M106" s="110"/>
      <c r="N106" s="110"/>
      <c r="O106" s="109"/>
      <c r="P106" s="109"/>
      <c r="Q106" s="614"/>
      <c r="R106" s="614"/>
      <c r="S106" s="614"/>
      <c r="T106" s="110"/>
      <c r="U106" s="110"/>
      <c r="V106" s="110"/>
      <c r="W106" s="109"/>
      <c r="X106" s="109"/>
      <c r="Y106" s="109"/>
      <c r="Z106" s="346"/>
      <c r="AA106" s="364"/>
      <c r="AB106" s="361"/>
      <c r="AC106" s="361"/>
      <c r="AD106" s="364"/>
      <c r="AE106" s="364"/>
      <c r="AF106" s="361"/>
      <c r="AG106" s="361"/>
      <c r="AH106" s="361"/>
      <c r="AI106" s="364"/>
      <c r="AJ106" s="364"/>
      <c r="AK106" s="361"/>
      <c r="AL106" s="344"/>
      <c r="AM106" s="344"/>
      <c r="AN106" s="344"/>
      <c r="AO106" s="344"/>
      <c r="AP106" s="361"/>
      <c r="AQ106" s="361"/>
      <c r="AR106" s="364"/>
      <c r="AS106" s="361"/>
      <c r="AT106" s="391"/>
      <c r="AU106" s="375"/>
      <c r="AV106" s="375"/>
      <c r="AW106" s="344"/>
      <c r="AX106" s="344"/>
      <c r="AY106" s="361"/>
      <c r="AZ106" s="361"/>
      <c r="BA106" s="621"/>
      <c r="BB106" s="356"/>
      <c r="BC106" s="109"/>
      <c r="BD106" s="621"/>
      <c r="BE106" s="621"/>
    </row>
    <row r="107" spans="1:57" s="312" customFormat="1" ht="15" customHeight="1" x14ac:dyDescent="0.2">
      <c r="A107" s="386"/>
      <c r="B107" s="110"/>
      <c r="C107" s="110"/>
      <c r="D107" s="110"/>
      <c r="E107" s="110"/>
      <c r="F107" s="110"/>
      <c r="G107" s="109"/>
      <c r="H107" s="109"/>
      <c r="I107" s="109"/>
      <c r="J107" s="109"/>
      <c r="K107" s="109"/>
      <c r="L107" s="110"/>
      <c r="M107" s="110"/>
      <c r="N107" s="110"/>
      <c r="O107" s="109"/>
      <c r="P107" s="109"/>
      <c r="Q107" s="614"/>
      <c r="R107" s="614"/>
      <c r="S107" s="614"/>
      <c r="T107" s="110"/>
      <c r="U107" s="110"/>
      <c r="V107" s="110"/>
      <c r="W107" s="109"/>
      <c r="X107" s="109"/>
      <c r="Y107" s="109"/>
      <c r="Z107" s="346"/>
      <c r="AA107" s="364"/>
      <c r="AB107" s="361"/>
      <c r="AC107" s="361"/>
      <c r="AD107" s="364"/>
      <c r="AE107" s="364"/>
      <c r="AF107" s="361"/>
      <c r="AG107" s="361"/>
      <c r="AH107" s="361"/>
      <c r="AI107" s="364"/>
      <c r="AJ107" s="364"/>
      <c r="AK107" s="361"/>
      <c r="AL107" s="344"/>
      <c r="AM107" s="344"/>
      <c r="AN107" s="344"/>
      <c r="AO107" s="344"/>
      <c r="AP107" s="361"/>
      <c r="AQ107" s="361"/>
      <c r="AR107" s="364"/>
      <c r="AS107" s="361"/>
      <c r="AT107" s="391"/>
      <c r="AU107" s="375"/>
      <c r="AV107" s="375"/>
      <c r="AW107" s="344"/>
      <c r="AX107" s="344"/>
      <c r="AY107" s="361"/>
      <c r="AZ107" s="361"/>
      <c r="BA107" s="621"/>
      <c r="BB107" s="356"/>
      <c r="BC107" s="109"/>
      <c r="BD107" s="621"/>
      <c r="BE107" s="621"/>
    </row>
    <row r="108" spans="1:57" s="312" customFormat="1" ht="15" customHeight="1" x14ac:dyDescent="0.2">
      <c r="A108" s="386"/>
      <c r="B108" s="110"/>
      <c r="C108" s="110"/>
      <c r="D108" s="110"/>
      <c r="E108" s="110"/>
      <c r="F108" s="110"/>
      <c r="G108" s="109"/>
      <c r="H108" s="109"/>
      <c r="I108" s="109"/>
      <c r="J108" s="109"/>
      <c r="K108" s="109"/>
      <c r="L108" s="110"/>
      <c r="M108" s="110"/>
      <c r="N108" s="110"/>
      <c r="O108" s="109"/>
      <c r="P108" s="109"/>
      <c r="Q108" s="614"/>
      <c r="R108" s="614"/>
      <c r="S108" s="614"/>
      <c r="T108" s="110"/>
      <c r="U108" s="110"/>
      <c r="V108" s="110"/>
      <c r="W108" s="109"/>
      <c r="X108" s="109"/>
      <c r="Y108" s="109"/>
      <c r="Z108" s="346"/>
      <c r="AA108" s="364"/>
      <c r="AB108" s="361"/>
      <c r="AC108" s="361"/>
      <c r="AD108" s="364"/>
      <c r="AE108" s="364"/>
      <c r="AF108" s="361"/>
      <c r="AG108" s="361"/>
      <c r="AH108" s="361"/>
      <c r="AI108" s="364"/>
      <c r="AJ108" s="364"/>
      <c r="AK108" s="361"/>
      <c r="AL108" s="344"/>
      <c r="AM108" s="344"/>
      <c r="AN108" s="344"/>
      <c r="AO108" s="344"/>
      <c r="AP108" s="361"/>
      <c r="AQ108" s="361"/>
      <c r="AR108" s="364"/>
      <c r="AS108" s="361"/>
      <c r="AT108" s="391"/>
      <c r="AU108" s="375"/>
      <c r="AV108" s="375"/>
      <c r="AW108" s="344"/>
      <c r="AX108" s="344"/>
      <c r="AY108" s="361"/>
      <c r="AZ108" s="361"/>
      <c r="BA108" s="621"/>
      <c r="BB108" s="356"/>
      <c r="BC108" s="109"/>
      <c r="BD108" s="621"/>
      <c r="BE108" s="621"/>
    </row>
    <row r="109" spans="1:57" s="312" customFormat="1" ht="15" customHeight="1" x14ac:dyDescent="0.2">
      <c r="A109" s="386"/>
      <c r="B109" s="110"/>
      <c r="C109" s="110"/>
      <c r="D109" s="110"/>
      <c r="E109" s="110"/>
      <c r="F109" s="110"/>
      <c r="G109" s="109"/>
      <c r="H109" s="109"/>
      <c r="I109" s="109"/>
      <c r="J109" s="109"/>
      <c r="K109" s="109"/>
      <c r="L109" s="110"/>
      <c r="M109" s="110"/>
      <c r="N109" s="110"/>
      <c r="O109" s="109"/>
      <c r="P109" s="109"/>
      <c r="Q109" s="614"/>
      <c r="R109" s="614"/>
      <c r="S109" s="614"/>
      <c r="T109" s="110"/>
      <c r="U109" s="110"/>
      <c r="V109" s="110"/>
      <c r="W109" s="109"/>
      <c r="X109" s="109"/>
      <c r="Y109" s="109"/>
      <c r="Z109" s="346"/>
      <c r="AA109" s="364"/>
      <c r="AB109" s="361"/>
      <c r="AC109" s="361"/>
      <c r="AD109" s="364"/>
      <c r="AE109" s="364"/>
      <c r="AF109" s="361"/>
      <c r="AG109" s="361"/>
      <c r="AH109" s="361"/>
      <c r="AI109" s="364"/>
      <c r="AJ109" s="364"/>
      <c r="AK109" s="361"/>
      <c r="AL109" s="344"/>
      <c r="AM109" s="344"/>
      <c r="AN109" s="344"/>
      <c r="AO109" s="344"/>
      <c r="AP109" s="361"/>
      <c r="AQ109" s="361"/>
      <c r="AR109" s="364"/>
      <c r="AS109" s="361"/>
      <c r="AT109" s="391"/>
      <c r="AU109" s="375"/>
      <c r="AV109" s="375"/>
      <c r="AW109" s="344"/>
      <c r="AX109" s="344"/>
      <c r="AY109" s="361"/>
      <c r="AZ109" s="361"/>
      <c r="BA109" s="621"/>
      <c r="BB109" s="356"/>
      <c r="BC109" s="109"/>
      <c r="BD109" s="621"/>
      <c r="BE109" s="621"/>
    </row>
    <row r="110" spans="1:57" s="312" customFormat="1" ht="15" customHeight="1" x14ac:dyDescent="0.2">
      <c r="A110" s="386"/>
      <c r="B110" s="110"/>
      <c r="C110" s="110"/>
      <c r="D110" s="110"/>
      <c r="E110" s="110"/>
      <c r="F110" s="110"/>
      <c r="G110" s="109"/>
      <c r="H110" s="109"/>
      <c r="I110" s="109"/>
      <c r="J110" s="109"/>
      <c r="K110" s="109"/>
      <c r="L110" s="110"/>
      <c r="M110" s="110"/>
      <c r="N110" s="110"/>
      <c r="O110" s="109"/>
      <c r="P110" s="109"/>
      <c r="Q110" s="614"/>
      <c r="R110" s="614"/>
      <c r="S110" s="614"/>
      <c r="T110" s="110"/>
      <c r="U110" s="110"/>
      <c r="V110" s="110"/>
      <c r="W110" s="109"/>
      <c r="X110" s="109"/>
      <c r="Y110" s="109"/>
      <c r="Z110" s="346"/>
      <c r="AA110" s="364"/>
      <c r="AB110" s="361"/>
      <c r="AC110" s="361"/>
      <c r="AD110" s="364"/>
      <c r="AE110" s="364"/>
      <c r="AF110" s="361"/>
      <c r="AG110" s="361"/>
      <c r="AH110" s="361"/>
      <c r="AI110" s="364"/>
      <c r="AJ110" s="364"/>
      <c r="AK110" s="361"/>
      <c r="AL110" s="344"/>
      <c r="AM110" s="344"/>
      <c r="AN110" s="344"/>
      <c r="AO110" s="344"/>
      <c r="AP110" s="361"/>
      <c r="AQ110" s="361"/>
      <c r="AR110" s="364"/>
      <c r="AS110" s="361"/>
      <c r="AT110" s="391"/>
      <c r="AU110" s="375"/>
      <c r="AV110" s="375"/>
      <c r="AW110" s="344"/>
      <c r="AX110" s="344"/>
      <c r="AY110" s="361"/>
      <c r="AZ110" s="361"/>
      <c r="BA110" s="621"/>
      <c r="BB110" s="356"/>
      <c r="BC110" s="109"/>
      <c r="BD110" s="621"/>
      <c r="BE110" s="621"/>
    </row>
    <row r="111" spans="1:57" s="312" customFormat="1" ht="15" customHeight="1" x14ac:dyDescent="0.2">
      <c r="A111" s="386"/>
      <c r="B111" s="110"/>
      <c r="C111" s="110"/>
      <c r="D111" s="110"/>
      <c r="E111" s="110"/>
      <c r="F111" s="110"/>
      <c r="G111" s="109"/>
      <c r="H111" s="109"/>
      <c r="I111" s="109"/>
      <c r="J111" s="109"/>
      <c r="K111" s="109"/>
      <c r="L111" s="110"/>
      <c r="M111" s="110"/>
      <c r="N111" s="110"/>
      <c r="O111" s="109"/>
      <c r="P111" s="109"/>
      <c r="Q111" s="614"/>
      <c r="R111" s="614"/>
      <c r="S111" s="614"/>
      <c r="T111" s="110"/>
      <c r="U111" s="110"/>
      <c r="V111" s="110"/>
      <c r="W111" s="109"/>
      <c r="X111" s="109"/>
      <c r="Y111" s="109"/>
      <c r="Z111" s="346"/>
      <c r="AA111" s="364"/>
      <c r="AB111" s="361"/>
      <c r="AC111" s="361"/>
      <c r="AD111" s="364"/>
      <c r="AE111" s="364"/>
      <c r="AF111" s="361"/>
      <c r="AG111" s="361"/>
      <c r="AH111" s="361"/>
      <c r="AI111" s="364"/>
      <c r="AJ111" s="364"/>
      <c r="AK111" s="361"/>
      <c r="AL111" s="344"/>
      <c r="AM111" s="344"/>
      <c r="AN111" s="344"/>
      <c r="AO111" s="344"/>
      <c r="AP111" s="361"/>
      <c r="AQ111" s="361"/>
      <c r="AR111" s="364"/>
      <c r="AS111" s="361"/>
      <c r="AT111" s="391"/>
      <c r="AU111" s="375"/>
      <c r="AV111" s="375"/>
      <c r="AW111" s="344"/>
      <c r="AX111" s="344"/>
      <c r="AY111" s="361"/>
      <c r="AZ111" s="361"/>
      <c r="BA111" s="621"/>
      <c r="BB111" s="356"/>
      <c r="BC111" s="109"/>
      <c r="BD111" s="621"/>
      <c r="BE111" s="621"/>
    </row>
    <row r="112" spans="1:57" s="312" customFormat="1" ht="15" customHeight="1" x14ac:dyDescent="0.2">
      <c r="A112" s="386"/>
      <c r="B112" s="110"/>
      <c r="C112" s="110"/>
      <c r="D112" s="110"/>
      <c r="E112" s="110"/>
      <c r="F112" s="110"/>
      <c r="G112" s="109"/>
      <c r="H112" s="109"/>
      <c r="I112" s="109"/>
      <c r="J112" s="109"/>
      <c r="K112" s="109"/>
      <c r="L112" s="110"/>
      <c r="M112" s="110"/>
      <c r="N112" s="110"/>
      <c r="O112" s="109"/>
      <c r="P112" s="109"/>
      <c r="Q112" s="614"/>
      <c r="R112" s="614"/>
      <c r="S112" s="614"/>
      <c r="T112" s="110"/>
      <c r="U112" s="110"/>
      <c r="V112" s="110"/>
      <c r="W112" s="109"/>
      <c r="X112" s="109"/>
      <c r="Y112" s="109"/>
      <c r="Z112" s="346"/>
      <c r="AA112" s="364"/>
      <c r="AB112" s="361"/>
      <c r="AC112" s="361"/>
      <c r="AD112" s="364"/>
      <c r="AE112" s="364"/>
      <c r="AF112" s="361"/>
      <c r="AG112" s="361"/>
      <c r="AH112" s="361"/>
      <c r="AI112" s="364"/>
      <c r="AJ112" s="364"/>
      <c r="AK112" s="361"/>
      <c r="AL112" s="344"/>
      <c r="AM112" s="344"/>
      <c r="AN112" s="344"/>
      <c r="AO112" s="344"/>
      <c r="AP112" s="361"/>
      <c r="AQ112" s="361"/>
      <c r="AR112" s="364"/>
      <c r="AS112" s="361"/>
      <c r="AT112" s="391"/>
      <c r="AU112" s="375"/>
      <c r="AV112" s="375"/>
      <c r="AW112" s="344"/>
      <c r="AX112" s="344"/>
      <c r="AY112" s="361"/>
      <c r="AZ112" s="361"/>
      <c r="BA112" s="621"/>
      <c r="BB112" s="356"/>
      <c r="BC112" s="109"/>
      <c r="BD112" s="621"/>
      <c r="BE112" s="621"/>
    </row>
    <row r="113" spans="1:79" s="312" customFormat="1" ht="15" customHeight="1" x14ac:dyDescent="0.2">
      <c r="A113" s="386"/>
      <c r="B113" s="110"/>
      <c r="C113" s="110"/>
      <c r="D113" s="110"/>
      <c r="E113" s="110"/>
      <c r="F113" s="110"/>
      <c r="G113" s="109"/>
      <c r="H113" s="109"/>
      <c r="I113" s="109"/>
      <c r="J113" s="109"/>
      <c r="K113" s="109"/>
      <c r="L113" s="110"/>
      <c r="M113" s="110"/>
      <c r="N113" s="110"/>
      <c r="O113" s="109"/>
      <c r="P113" s="109"/>
      <c r="Q113" s="614"/>
      <c r="R113" s="614"/>
      <c r="S113" s="614"/>
      <c r="T113" s="110"/>
      <c r="U113" s="110"/>
      <c r="V113" s="110"/>
      <c r="W113" s="109"/>
      <c r="X113" s="109"/>
      <c r="Y113" s="109"/>
      <c r="Z113" s="346"/>
      <c r="AA113" s="364"/>
      <c r="AB113" s="361"/>
      <c r="AC113" s="361"/>
      <c r="AD113" s="364"/>
      <c r="AE113" s="364"/>
      <c r="AF113" s="361"/>
      <c r="AG113" s="361"/>
      <c r="AH113" s="361"/>
      <c r="AI113" s="364"/>
      <c r="AJ113" s="364"/>
      <c r="AK113" s="361"/>
      <c r="AL113" s="344"/>
      <c r="AM113" s="344"/>
      <c r="AN113" s="344"/>
      <c r="AO113" s="344"/>
      <c r="AP113" s="361"/>
      <c r="AQ113" s="361"/>
      <c r="AR113" s="364"/>
      <c r="AS113" s="361"/>
      <c r="AT113" s="391"/>
      <c r="AU113" s="375"/>
      <c r="AV113" s="375"/>
      <c r="AW113" s="344"/>
      <c r="AX113" s="344"/>
      <c r="AY113" s="361"/>
      <c r="AZ113" s="361"/>
      <c r="BA113" s="621"/>
      <c r="BB113" s="356"/>
      <c r="BC113" s="109"/>
      <c r="BD113" s="621"/>
      <c r="BE113" s="621"/>
    </row>
    <row r="114" spans="1:79" s="312" customFormat="1" ht="15" customHeight="1" x14ac:dyDescent="0.2">
      <c r="A114" s="386"/>
      <c r="B114" s="110"/>
      <c r="C114" s="110"/>
      <c r="D114" s="110"/>
      <c r="E114" s="110"/>
      <c r="F114" s="110"/>
      <c r="G114" s="109"/>
      <c r="H114" s="109"/>
      <c r="I114" s="109"/>
      <c r="J114" s="109"/>
      <c r="K114" s="109"/>
      <c r="L114" s="110"/>
      <c r="M114" s="110"/>
      <c r="N114" s="110"/>
      <c r="O114" s="109"/>
      <c r="P114" s="109"/>
      <c r="Q114" s="614"/>
      <c r="R114" s="614"/>
      <c r="S114" s="614"/>
      <c r="T114" s="110"/>
      <c r="U114" s="110"/>
      <c r="V114" s="110"/>
      <c r="W114" s="109"/>
      <c r="X114" s="109"/>
      <c r="Y114" s="109"/>
      <c r="Z114" s="346"/>
      <c r="AA114" s="364"/>
      <c r="AB114" s="361"/>
      <c r="AC114" s="361"/>
      <c r="AD114" s="364"/>
      <c r="AE114" s="364"/>
      <c r="AF114" s="361"/>
      <c r="AG114" s="361"/>
      <c r="AH114" s="361"/>
      <c r="AI114" s="364"/>
      <c r="AJ114" s="364"/>
      <c r="AK114" s="361"/>
      <c r="AL114" s="344"/>
      <c r="AM114" s="344"/>
      <c r="AN114" s="344"/>
      <c r="AO114" s="344"/>
      <c r="AP114" s="361"/>
      <c r="AQ114" s="361"/>
      <c r="AR114" s="364"/>
      <c r="AS114" s="361"/>
      <c r="AT114" s="391"/>
      <c r="AU114" s="375"/>
      <c r="AV114" s="375"/>
      <c r="AW114" s="344"/>
      <c r="AX114" s="344"/>
      <c r="AY114" s="361"/>
      <c r="AZ114" s="361"/>
      <c r="BA114" s="621"/>
      <c r="BB114" s="356"/>
      <c r="BC114" s="109"/>
      <c r="BD114" s="621"/>
      <c r="BE114" s="621"/>
    </row>
    <row r="115" spans="1:79" s="312" customFormat="1" ht="15" customHeight="1" x14ac:dyDescent="0.2">
      <c r="A115" s="386"/>
      <c r="B115" s="110"/>
      <c r="C115" s="110"/>
      <c r="D115" s="110"/>
      <c r="E115" s="110"/>
      <c r="F115" s="110"/>
      <c r="G115" s="109"/>
      <c r="H115" s="109"/>
      <c r="I115" s="109"/>
      <c r="J115" s="109"/>
      <c r="K115" s="109"/>
      <c r="L115" s="110"/>
      <c r="M115" s="110"/>
      <c r="N115" s="110"/>
      <c r="O115" s="109"/>
      <c r="P115" s="109"/>
      <c r="Q115" s="614"/>
      <c r="R115" s="614"/>
      <c r="S115" s="614"/>
      <c r="T115" s="110"/>
      <c r="U115" s="110"/>
      <c r="V115" s="110"/>
      <c r="W115" s="109"/>
      <c r="X115" s="109"/>
      <c r="Y115" s="109"/>
      <c r="Z115" s="346"/>
      <c r="AA115" s="364"/>
      <c r="AB115" s="361"/>
      <c r="AC115" s="361"/>
      <c r="AD115" s="364"/>
      <c r="AE115" s="364"/>
      <c r="AF115" s="361"/>
      <c r="AG115" s="361"/>
      <c r="AH115" s="361"/>
      <c r="AI115" s="364"/>
      <c r="AJ115" s="364"/>
      <c r="AK115" s="361"/>
      <c r="AL115" s="344"/>
      <c r="AM115" s="344"/>
      <c r="AN115" s="344"/>
      <c r="AO115" s="344"/>
      <c r="AP115" s="361"/>
      <c r="AQ115" s="361"/>
      <c r="AR115" s="364"/>
      <c r="AS115" s="361"/>
      <c r="AT115" s="391"/>
      <c r="AU115" s="375"/>
      <c r="AV115" s="375"/>
      <c r="AW115" s="344"/>
      <c r="AX115" s="344"/>
      <c r="AY115" s="361"/>
      <c r="AZ115" s="361"/>
      <c r="BA115" s="621"/>
      <c r="BB115" s="356"/>
      <c r="BC115" s="109"/>
      <c r="BD115" s="621"/>
      <c r="BE115" s="621"/>
    </row>
    <row r="116" spans="1:79" s="312" customFormat="1" ht="15" customHeight="1" x14ac:dyDescent="0.2">
      <c r="A116" s="386"/>
      <c r="B116" s="110"/>
      <c r="C116" s="110"/>
      <c r="D116" s="110"/>
      <c r="E116" s="110"/>
      <c r="F116" s="110"/>
      <c r="G116" s="109"/>
      <c r="H116" s="109"/>
      <c r="I116" s="109"/>
      <c r="J116" s="109"/>
      <c r="K116" s="109"/>
      <c r="L116" s="110"/>
      <c r="M116" s="110"/>
      <c r="N116" s="110"/>
      <c r="O116" s="109"/>
      <c r="P116" s="109"/>
      <c r="Q116" s="614"/>
      <c r="R116" s="614"/>
      <c r="S116" s="614"/>
      <c r="T116" s="110"/>
      <c r="U116" s="110"/>
      <c r="V116" s="110"/>
      <c r="W116" s="109"/>
      <c r="X116" s="109"/>
      <c r="Y116" s="109"/>
      <c r="Z116" s="346"/>
      <c r="AA116" s="364"/>
      <c r="AB116" s="361"/>
      <c r="AC116" s="361"/>
      <c r="AD116" s="364"/>
      <c r="AE116" s="364"/>
      <c r="AF116" s="361"/>
      <c r="AG116" s="361"/>
      <c r="AH116" s="361"/>
      <c r="AI116" s="364"/>
      <c r="AJ116" s="364"/>
      <c r="AK116" s="361"/>
      <c r="AL116" s="344"/>
      <c r="AM116" s="344"/>
      <c r="AN116" s="344"/>
      <c r="AO116" s="344"/>
      <c r="AP116" s="361"/>
      <c r="AQ116" s="361"/>
      <c r="AR116" s="364"/>
      <c r="AS116" s="361"/>
      <c r="AT116" s="391"/>
      <c r="AU116" s="375"/>
      <c r="AV116" s="375"/>
      <c r="AW116" s="344"/>
      <c r="AX116" s="344"/>
      <c r="AY116" s="361"/>
      <c r="AZ116" s="361"/>
      <c r="BA116" s="621"/>
      <c r="BB116" s="356"/>
      <c r="BC116" s="109"/>
      <c r="BD116" s="621"/>
      <c r="BE116" s="621"/>
    </row>
    <row r="117" spans="1:79" s="312" customFormat="1" ht="15" customHeight="1" x14ac:dyDescent="0.2">
      <c r="A117" s="386"/>
      <c r="B117" s="110"/>
      <c r="C117" s="110"/>
      <c r="D117" s="110"/>
      <c r="E117" s="110"/>
      <c r="F117" s="110"/>
      <c r="G117" s="109"/>
      <c r="H117" s="109"/>
      <c r="I117" s="109"/>
      <c r="J117" s="109"/>
      <c r="K117" s="109"/>
      <c r="L117" s="110"/>
      <c r="M117" s="110"/>
      <c r="N117" s="110"/>
      <c r="O117" s="109"/>
      <c r="P117" s="109"/>
      <c r="Q117" s="614"/>
      <c r="R117" s="614"/>
      <c r="S117" s="614"/>
      <c r="T117" s="110"/>
      <c r="U117" s="110"/>
      <c r="V117" s="110"/>
      <c r="W117" s="109"/>
      <c r="X117" s="109"/>
      <c r="Y117" s="109"/>
      <c r="Z117" s="346"/>
      <c r="AA117" s="364"/>
      <c r="AB117" s="361"/>
      <c r="AC117" s="361"/>
      <c r="AD117" s="364"/>
      <c r="AE117" s="364"/>
      <c r="AF117" s="361"/>
      <c r="AG117" s="361"/>
      <c r="AH117" s="361"/>
      <c r="AI117" s="364"/>
      <c r="AJ117" s="364"/>
      <c r="AK117" s="361"/>
      <c r="AL117" s="344"/>
      <c r="AM117" s="344"/>
      <c r="AN117" s="344"/>
      <c r="AO117" s="344"/>
      <c r="AP117" s="361"/>
      <c r="AQ117" s="361"/>
      <c r="AR117" s="364"/>
      <c r="AS117" s="361"/>
      <c r="AT117" s="391"/>
      <c r="AU117" s="375"/>
      <c r="AV117" s="375"/>
      <c r="AW117" s="344"/>
      <c r="AX117" s="344"/>
      <c r="AY117" s="361"/>
      <c r="AZ117" s="361"/>
      <c r="BA117" s="621"/>
      <c r="BB117" s="356"/>
      <c r="BC117" s="621"/>
      <c r="BD117" s="621"/>
      <c r="BE117" s="621"/>
    </row>
    <row r="118" spans="1:79" s="312" customFormat="1" ht="15" customHeight="1" x14ac:dyDescent="0.2">
      <c r="A118" s="621"/>
      <c r="B118" s="110"/>
      <c r="C118" s="110"/>
      <c r="D118" s="110"/>
      <c r="E118" s="110"/>
      <c r="F118" s="110"/>
      <c r="G118" s="614"/>
      <c r="H118" s="109"/>
      <c r="I118" s="109"/>
      <c r="J118" s="109"/>
      <c r="K118" s="109"/>
      <c r="L118" s="110"/>
      <c r="M118" s="110"/>
      <c r="N118" s="110"/>
      <c r="O118" s="109"/>
      <c r="P118" s="109"/>
      <c r="Q118" s="614"/>
      <c r="R118" s="614"/>
      <c r="S118" s="614"/>
      <c r="T118" s="352"/>
      <c r="U118" s="352"/>
      <c r="V118" s="352"/>
      <c r="W118" s="109"/>
      <c r="X118" s="109"/>
      <c r="Y118" s="109"/>
      <c r="Z118" s="347"/>
      <c r="AA118" s="364"/>
      <c r="AB118" s="361"/>
      <c r="AC118" s="344"/>
      <c r="AD118" s="375"/>
      <c r="AE118" s="375"/>
      <c r="AF118" s="361"/>
      <c r="AG118" s="361"/>
      <c r="AH118" s="361"/>
      <c r="AI118" s="364"/>
      <c r="AJ118" s="364"/>
      <c r="AK118" s="361"/>
      <c r="AL118" s="344"/>
      <c r="AM118" s="344"/>
      <c r="AN118" s="344"/>
      <c r="AO118" s="344"/>
      <c r="AP118" s="361"/>
      <c r="AQ118" s="361"/>
      <c r="AR118" s="364"/>
      <c r="AS118" s="361"/>
      <c r="AT118" s="391"/>
      <c r="AU118" s="375"/>
      <c r="AV118" s="375"/>
      <c r="AW118" s="344"/>
      <c r="AX118" s="344"/>
      <c r="AY118" s="361"/>
      <c r="AZ118" s="361"/>
      <c r="BA118" s="621"/>
      <c r="BB118" s="356"/>
      <c r="BC118" s="621"/>
      <c r="BD118" s="621"/>
      <c r="BE118" s="621"/>
    </row>
    <row r="119" spans="1:79" s="312" customFormat="1" ht="15" customHeight="1" x14ac:dyDescent="0.2">
      <c r="A119" s="621"/>
      <c r="B119" s="109"/>
      <c r="C119" s="109"/>
      <c r="D119" s="109"/>
      <c r="E119" s="109"/>
      <c r="F119" s="109"/>
      <c r="G119" s="109"/>
      <c r="H119" s="110"/>
      <c r="I119" s="110"/>
      <c r="J119" s="109"/>
      <c r="K119" s="109"/>
      <c r="L119" s="110"/>
      <c r="M119" s="110"/>
      <c r="N119" s="110"/>
      <c r="O119" s="353"/>
      <c r="P119" s="353"/>
      <c r="Q119" s="353"/>
      <c r="R119" s="353"/>
      <c r="S119" s="353"/>
      <c r="T119" s="110"/>
      <c r="U119" s="110"/>
      <c r="V119" s="110"/>
      <c r="W119" s="109"/>
      <c r="X119" s="614"/>
      <c r="Y119" s="109"/>
      <c r="Z119" s="347"/>
      <c r="AA119" s="361"/>
      <c r="AB119" s="361"/>
      <c r="AC119" s="361"/>
      <c r="AD119" s="364"/>
      <c r="AE119" s="364"/>
      <c r="AF119" s="364"/>
      <c r="AG119" s="361"/>
      <c r="AH119" s="361"/>
      <c r="AI119" s="364"/>
      <c r="AJ119" s="364"/>
      <c r="AK119" s="377"/>
      <c r="AL119" s="377"/>
      <c r="AM119" s="377"/>
      <c r="AN119" s="344"/>
      <c r="AO119" s="344"/>
      <c r="AP119" s="344"/>
      <c r="AQ119" s="361"/>
      <c r="AR119" s="344"/>
      <c r="AS119" s="377"/>
      <c r="AT119" s="391"/>
      <c r="AU119" s="392"/>
      <c r="AV119" s="392"/>
      <c r="AW119" s="344"/>
      <c r="AX119" s="344"/>
      <c r="AY119" s="344"/>
      <c r="AZ119" s="361"/>
      <c r="BA119" s="621"/>
      <c r="BB119" s="356"/>
      <c r="BC119" s="621"/>
      <c r="BD119" s="621"/>
      <c r="BE119" s="621"/>
    </row>
    <row r="120" spans="1:79" s="312" customFormat="1" ht="15" customHeight="1" x14ac:dyDescent="0.2">
      <c r="A120" s="388"/>
      <c r="B120" s="348"/>
      <c r="C120" s="348"/>
      <c r="D120" s="348"/>
      <c r="E120" s="348"/>
      <c r="F120" s="348"/>
      <c r="G120" s="389"/>
      <c r="H120" s="349"/>
      <c r="I120" s="349"/>
      <c r="J120" s="349"/>
      <c r="K120" s="349"/>
      <c r="L120" s="348"/>
      <c r="M120" s="348"/>
      <c r="N120" s="348"/>
      <c r="O120" s="349"/>
      <c r="P120" s="349"/>
      <c r="Q120" s="349"/>
      <c r="R120" s="349"/>
      <c r="S120" s="349"/>
      <c r="T120" s="354"/>
      <c r="U120" s="354"/>
      <c r="V120" s="354"/>
      <c r="W120" s="349"/>
      <c r="X120" s="349"/>
      <c r="Y120" s="349"/>
      <c r="Z120" s="350"/>
      <c r="AA120" s="379"/>
      <c r="AB120" s="380"/>
      <c r="AC120" s="381"/>
      <c r="AD120" s="382"/>
      <c r="AE120" s="382"/>
      <c r="AF120" s="380"/>
      <c r="AG120" s="380"/>
      <c r="AH120" s="380"/>
      <c r="AI120" s="379"/>
      <c r="AJ120" s="379"/>
      <c r="AK120" s="380"/>
      <c r="AL120" s="380"/>
      <c r="AM120" s="380"/>
      <c r="AN120" s="393"/>
      <c r="AO120" s="393"/>
      <c r="AP120" s="380"/>
      <c r="AQ120" s="380"/>
      <c r="AR120" s="379"/>
      <c r="AS120" s="380"/>
      <c r="AT120" s="394"/>
      <c r="AU120" s="382"/>
      <c r="AV120" s="382"/>
      <c r="AW120" s="393"/>
      <c r="AX120" s="393"/>
      <c r="AY120" s="380"/>
      <c r="AZ120" s="380"/>
      <c r="BA120" s="621"/>
      <c r="BB120" s="356"/>
      <c r="BC120" s="621"/>
      <c r="BD120" s="621"/>
      <c r="BE120" s="621"/>
    </row>
    <row r="121" spans="1:79" s="312" customFormat="1" ht="15" customHeight="1" x14ac:dyDescent="0.2">
      <c r="A121" s="615"/>
      <c r="B121" s="881"/>
      <c r="C121" s="881"/>
      <c r="D121" s="881"/>
      <c r="E121" s="881"/>
      <c r="F121" s="881"/>
      <c r="G121" s="881"/>
      <c r="H121" s="881"/>
      <c r="I121" s="881"/>
      <c r="J121" s="881"/>
      <c r="K121" s="881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351"/>
      <c r="AA121" s="383"/>
      <c r="AB121" s="383"/>
      <c r="AC121" s="383"/>
      <c r="AD121" s="383"/>
      <c r="AE121" s="383"/>
      <c r="AF121" s="383"/>
      <c r="AG121" s="383"/>
      <c r="AH121" s="383"/>
      <c r="AI121" s="383"/>
      <c r="AJ121" s="383"/>
      <c r="AK121" s="383"/>
      <c r="AL121" s="383"/>
      <c r="AM121" s="383"/>
      <c r="AN121" s="383"/>
      <c r="AO121" s="383"/>
      <c r="AP121" s="383"/>
      <c r="AQ121" s="383"/>
      <c r="AR121" s="383"/>
      <c r="AS121" s="383"/>
      <c r="AT121" s="383"/>
      <c r="AU121" s="383"/>
      <c r="AV121" s="383"/>
      <c r="AW121" s="383"/>
      <c r="AX121" s="383"/>
      <c r="AY121" s="383"/>
      <c r="AZ121" s="383"/>
      <c r="BA121" s="621"/>
      <c r="BB121" s="356"/>
      <c r="BC121" s="621"/>
      <c r="BD121" s="621"/>
      <c r="BE121" s="621"/>
    </row>
    <row r="122" spans="1:79" s="312" customFormat="1" ht="15" customHeight="1" x14ac:dyDescent="0.2">
      <c r="A122" s="621"/>
      <c r="B122" s="866"/>
      <c r="C122" s="866"/>
      <c r="D122" s="866"/>
      <c r="E122" s="866"/>
      <c r="F122" s="866"/>
      <c r="G122" s="866"/>
      <c r="H122" s="866"/>
      <c r="I122" s="866"/>
      <c r="J122" s="866"/>
      <c r="K122" s="866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347"/>
      <c r="AA122" s="384"/>
      <c r="AB122" s="384"/>
      <c r="AC122" s="384"/>
      <c r="AD122" s="384"/>
      <c r="AE122" s="384"/>
      <c r="AF122" s="384"/>
      <c r="AG122" s="384"/>
      <c r="AH122" s="384"/>
      <c r="AI122" s="384"/>
      <c r="AJ122" s="384"/>
      <c r="AK122" s="384"/>
      <c r="AL122" s="384"/>
      <c r="AM122" s="384"/>
      <c r="AN122" s="384"/>
      <c r="AO122" s="384"/>
      <c r="AP122" s="384"/>
      <c r="AQ122" s="384"/>
      <c r="AR122" s="384"/>
      <c r="AS122" s="384"/>
      <c r="AT122" s="384"/>
      <c r="AU122" s="384"/>
      <c r="AV122" s="384"/>
      <c r="AW122" s="384"/>
      <c r="AX122" s="384"/>
      <c r="AY122" s="384"/>
      <c r="AZ122" s="384"/>
      <c r="BA122" s="621"/>
      <c r="BB122" s="356"/>
      <c r="BC122" s="621"/>
      <c r="BD122" s="621"/>
      <c r="BE122" s="621"/>
    </row>
    <row r="123" spans="1:79" s="312" customFormat="1" ht="3" customHeight="1" x14ac:dyDescent="0.2">
      <c r="A123" s="621"/>
      <c r="B123" s="621"/>
      <c r="C123" s="621"/>
      <c r="D123" s="827"/>
      <c r="E123" s="621"/>
      <c r="F123" s="621"/>
      <c r="G123" s="621"/>
      <c r="H123" s="621"/>
      <c r="I123" s="621"/>
      <c r="J123" s="621"/>
      <c r="K123" s="621"/>
      <c r="L123" s="621"/>
      <c r="M123" s="621"/>
      <c r="N123" s="621"/>
      <c r="O123" s="621"/>
      <c r="P123" s="621"/>
      <c r="Q123" s="621"/>
      <c r="R123" s="621"/>
      <c r="S123" s="621"/>
      <c r="T123" s="621"/>
      <c r="U123" s="621"/>
      <c r="V123" s="621"/>
      <c r="W123" s="621"/>
      <c r="X123" s="621"/>
      <c r="Y123" s="621"/>
      <c r="Z123" s="347"/>
      <c r="AA123" s="347"/>
      <c r="AB123" s="347"/>
      <c r="AC123" s="347"/>
      <c r="AD123" s="347"/>
      <c r="AE123" s="347"/>
      <c r="AF123" s="347"/>
      <c r="AG123" s="347"/>
      <c r="AH123" s="347"/>
      <c r="AI123" s="347"/>
      <c r="AJ123" s="347"/>
      <c r="AK123" s="347"/>
      <c r="AL123" s="347"/>
      <c r="AM123" s="347"/>
      <c r="AN123" s="347"/>
      <c r="AO123" s="347"/>
      <c r="AP123" s="347"/>
      <c r="AQ123" s="347"/>
      <c r="AR123" s="347"/>
      <c r="AS123" s="347"/>
      <c r="AT123" s="347"/>
      <c r="AU123" s="347"/>
      <c r="AV123" s="347"/>
      <c r="AW123" s="347"/>
      <c r="AX123" s="347"/>
      <c r="AY123" s="347"/>
      <c r="AZ123" s="347"/>
      <c r="BA123" s="390"/>
      <c r="BB123" s="386"/>
      <c r="BC123" s="621"/>
    </row>
    <row r="124" spans="1:79" ht="15" customHeight="1" x14ac:dyDescent="0.2">
      <c r="A124" s="621"/>
      <c r="B124" s="621"/>
      <c r="C124" s="621"/>
      <c r="D124" s="827"/>
      <c r="E124" s="621"/>
      <c r="F124" s="621"/>
      <c r="G124" s="621"/>
      <c r="H124" s="621"/>
      <c r="I124" s="621"/>
      <c r="J124" s="621"/>
      <c r="K124" s="621"/>
      <c r="L124" s="621"/>
      <c r="M124" s="621"/>
      <c r="N124" s="621"/>
      <c r="O124" s="621"/>
      <c r="P124" s="621"/>
      <c r="Q124" s="621"/>
      <c r="R124" s="621"/>
      <c r="S124" s="621"/>
      <c r="T124" s="621"/>
      <c r="U124" s="621"/>
      <c r="V124" s="621"/>
      <c r="W124" s="621"/>
      <c r="X124" s="621"/>
      <c r="Y124" s="621"/>
      <c r="BA124" s="390"/>
      <c r="BB124" s="386"/>
      <c r="BC124" s="621"/>
      <c r="BD124" s="312"/>
      <c r="BE124" s="312"/>
      <c r="BF124" s="312"/>
      <c r="BG124" s="312"/>
      <c r="BH124" s="312"/>
      <c r="BI124" s="312"/>
      <c r="BJ124" s="312"/>
      <c r="BK124" s="312"/>
      <c r="BL124" s="312"/>
      <c r="BM124" s="312"/>
      <c r="BN124" s="312"/>
      <c r="BO124" s="312"/>
      <c r="BP124" s="312"/>
      <c r="BQ124" s="312"/>
      <c r="BR124" s="312"/>
      <c r="BS124" s="312"/>
      <c r="BT124" s="312"/>
      <c r="BU124" s="312"/>
      <c r="BV124" s="312"/>
      <c r="BW124" s="312"/>
      <c r="BX124" s="312"/>
      <c r="BY124" s="312"/>
      <c r="BZ124" s="312"/>
      <c r="CA124" s="312"/>
    </row>
    <row r="125" spans="1:79" ht="15" customHeight="1" x14ac:dyDescent="0.2">
      <c r="A125" s="621"/>
      <c r="B125" s="621"/>
      <c r="C125" s="621"/>
      <c r="D125" s="827"/>
      <c r="E125" s="621"/>
      <c r="F125" s="621"/>
      <c r="G125" s="621"/>
      <c r="H125" s="621"/>
      <c r="I125" s="621"/>
      <c r="J125" s="621"/>
      <c r="K125" s="621"/>
      <c r="L125" s="621"/>
      <c r="M125" s="621"/>
      <c r="N125" s="621"/>
      <c r="O125" s="621"/>
      <c r="P125" s="621"/>
      <c r="Q125" s="621"/>
      <c r="R125" s="621"/>
      <c r="S125" s="621"/>
      <c r="T125" s="621"/>
      <c r="U125" s="621"/>
      <c r="V125" s="621"/>
      <c r="W125" s="621"/>
      <c r="X125" s="621"/>
      <c r="Y125" s="621"/>
      <c r="BA125" s="390"/>
      <c r="BB125" s="386"/>
      <c r="BC125" s="621"/>
      <c r="BD125" s="312"/>
      <c r="BE125" s="312"/>
      <c r="BF125" s="312"/>
      <c r="BG125" s="312"/>
      <c r="BH125" s="312"/>
      <c r="BI125" s="312"/>
      <c r="BJ125" s="312"/>
      <c r="BK125" s="312"/>
      <c r="BL125" s="312"/>
      <c r="BM125" s="312"/>
      <c r="BN125" s="312"/>
      <c r="BO125" s="312"/>
      <c r="BP125" s="312"/>
      <c r="BQ125" s="312"/>
      <c r="BR125" s="312"/>
      <c r="BS125" s="312"/>
      <c r="BT125" s="312"/>
      <c r="BU125" s="312"/>
      <c r="BV125" s="312"/>
      <c r="BW125" s="312"/>
      <c r="BX125" s="312"/>
      <c r="BY125" s="312"/>
      <c r="BZ125" s="312"/>
      <c r="CA125" s="312"/>
    </row>
    <row r="126" spans="1:79" ht="15" customHeight="1" x14ac:dyDescent="0.2">
      <c r="A126" s="621"/>
      <c r="B126" s="621"/>
      <c r="C126" s="621"/>
      <c r="D126" s="827"/>
      <c r="E126" s="621"/>
      <c r="F126" s="621"/>
      <c r="G126" s="621"/>
      <c r="H126" s="621"/>
      <c r="I126" s="621"/>
      <c r="J126" s="621"/>
      <c r="K126" s="621"/>
      <c r="L126" s="621"/>
      <c r="M126" s="621"/>
      <c r="N126" s="621"/>
      <c r="O126" s="621"/>
      <c r="P126" s="621"/>
      <c r="Q126" s="621"/>
      <c r="R126" s="621"/>
      <c r="S126" s="621"/>
      <c r="T126" s="621"/>
      <c r="U126" s="621"/>
      <c r="V126" s="621"/>
      <c r="W126" s="621"/>
      <c r="X126" s="621"/>
      <c r="Y126" s="621"/>
      <c r="BA126" s="390"/>
      <c r="BB126" s="386"/>
      <c r="BC126" s="621"/>
      <c r="BD126" s="312"/>
      <c r="BE126" s="312"/>
      <c r="BF126" s="312"/>
      <c r="BG126" s="312"/>
      <c r="BH126" s="312"/>
      <c r="BI126" s="312"/>
      <c r="BJ126" s="312"/>
      <c r="BK126" s="312"/>
      <c r="BL126" s="312"/>
      <c r="BM126" s="312"/>
      <c r="BN126" s="312"/>
      <c r="BO126" s="312"/>
      <c r="BP126" s="312"/>
      <c r="BQ126" s="312"/>
      <c r="BR126" s="312"/>
      <c r="BS126" s="312"/>
      <c r="BT126" s="312"/>
      <c r="BU126" s="312"/>
      <c r="BV126" s="312"/>
      <c r="BW126" s="312"/>
      <c r="BX126" s="312"/>
      <c r="BY126" s="312"/>
      <c r="BZ126" s="312"/>
      <c r="CA126" s="312"/>
    </row>
    <row r="127" spans="1:79" ht="15" customHeight="1" x14ac:dyDescent="0.2">
      <c r="A127" s="621"/>
      <c r="B127" s="621"/>
      <c r="C127" s="621"/>
      <c r="D127" s="827"/>
      <c r="E127" s="621"/>
      <c r="F127" s="621"/>
      <c r="G127" s="621"/>
      <c r="H127" s="621"/>
      <c r="I127" s="621"/>
      <c r="J127" s="621"/>
      <c r="K127" s="621"/>
      <c r="L127" s="621"/>
      <c r="M127" s="621"/>
      <c r="N127" s="621"/>
      <c r="O127" s="621"/>
      <c r="P127" s="621"/>
      <c r="Q127" s="621"/>
      <c r="R127" s="621"/>
      <c r="S127" s="621"/>
      <c r="T127" s="621"/>
      <c r="U127" s="621"/>
      <c r="V127" s="621"/>
      <c r="W127" s="621"/>
      <c r="X127" s="621"/>
      <c r="Y127" s="621"/>
      <c r="BA127" s="390"/>
      <c r="BB127" s="386"/>
      <c r="BC127" s="621"/>
      <c r="BD127" s="312"/>
      <c r="BE127" s="312"/>
      <c r="BF127" s="312"/>
      <c r="BG127" s="312"/>
      <c r="BH127" s="312"/>
      <c r="BI127" s="312"/>
      <c r="BJ127" s="312"/>
      <c r="BK127" s="312"/>
      <c r="BL127" s="312"/>
      <c r="BM127" s="312"/>
      <c r="BN127" s="312"/>
      <c r="BO127" s="312"/>
      <c r="BP127" s="312"/>
      <c r="BQ127" s="312"/>
      <c r="BR127" s="312"/>
      <c r="BS127" s="312"/>
      <c r="BT127" s="312"/>
      <c r="BU127" s="312"/>
      <c r="BV127" s="312"/>
      <c r="BW127" s="312"/>
      <c r="BX127" s="312"/>
      <c r="BY127" s="312"/>
      <c r="BZ127" s="312"/>
      <c r="CA127" s="312"/>
    </row>
    <row r="128" spans="1:79" ht="15" customHeight="1" x14ac:dyDescent="0.2">
      <c r="A128" s="621"/>
      <c r="B128" s="621"/>
      <c r="C128" s="621"/>
      <c r="D128" s="827"/>
      <c r="E128" s="621"/>
      <c r="F128" s="621"/>
      <c r="G128" s="621"/>
      <c r="H128" s="621"/>
      <c r="I128" s="621"/>
      <c r="J128" s="621"/>
      <c r="K128" s="621"/>
      <c r="L128" s="621"/>
      <c r="M128" s="621"/>
      <c r="N128" s="621"/>
      <c r="O128" s="621"/>
      <c r="P128" s="621"/>
      <c r="Q128" s="621"/>
      <c r="R128" s="621"/>
      <c r="S128" s="621"/>
      <c r="T128" s="621"/>
      <c r="U128" s="621"/>
      <c r="V128" s="621"/>
      <c r="W128" s="621"/>
      <c r="X128" s="621"/>
      <c r="Y128" s="621"/>
      <c r="BA128" s="390"/>
      <c r="BB128" s="386"/>
      <c r="BC128" s="621"/>
      <c r="BD128" s="312"/>
      <c r="BE128" s="312"/>
      <c r="BF128" s="312"/>
      <c r="BG128" s="312"/>
      <c r="BH128" s="312"/>
      <c r="BI128" s="312"/>
      <c r="BJ128" s="312"/>
      <c r="BK128" s="312"/>
      <c r="BL128" s="312"/>
      <c r="BM128" s="312"/>
      <c r="BN128" s="312"/>
      <c r="BO128" s="312"/>
      <c r="BP128" s="312"/>
      <c r="BQ128" s="312"/>
      <c r="BR128" s="312"/>
      <c r="BS128" s="312"/>
      <c r="BT128" s="312"/>
      <c r="BU128" s="312"/>
      <c r="BV128" s="312"/>
      <c r="BW128" s="312"/>
      <c r="BX128" s="312"/>
      <c r="BY128" s="312"/>
      <c r="BZ128" s="312"/>
      <c r="CA128" s="312"/>
    </row>
    <row r="129" spans="1:79" ht="15" customHeight="1" x14ac:dyDescent="0.2">
      <c r="A129" s="621"/>
      <c r="B129" s="621"/>
      <c r="C129" s="621"/>
      <c r="D129" s="827"/>
      <c r="E129" s="621"/>
      <c r="F129" s="621"/>
      <c r="G129" s="621"/>
      <c r="H129" s="621"/>
      <c r="I129" s="621"/>
      <c r="J129" s="621"/>
      <c r="K129" s="621"/>
      <c r="L129" s="621"/>
      <c r="M129" s="621"/>
      <c r="N129" s="621"/>
      <c r="O129" s="621"/>
      <c r="P129" s="621"/>
      <c r="Q129" s="621"/>
      <c r="R129" s="621"/>
      <c r="S129" s="621"/>
      <c r="T129" s="621"/>
      <c r="U129" s="621"/>
      <c r="V129" s="621"/>
      <c r="W129" s="621"/>
      <c r="X129" s="621"/>
      <c r="Y129" s="621"/>
      <c r="BA129" s="390"/>
      <c r="BB129" s="386"/>
      <c r="BC129" s="621"/>
      <c r="BD129" s="312"/>
      <c r="BE129" s="312"/>
      <c r="BF129" s="312"/>
      <c r="BG129" s="312"/>
      <c r="BH129" s="312"/>
      <c r="BI129" s="312"/>
      <c r="BJ129" s="312"/>
      <c r="BK129" s="312"/>
      <c r="BL129" s="312"/>
      <c r="BM129" s="312"/>
      <c r="BN129" s="312"/>
      <c r="BO129" s="312"/>
      <c r="BP129" s="312"/>
      <c r="BQ129" s="312"/>
      <c r="BR129" s="312"/>
      <c r="BS129" s="312"/>
      <c r="BT129" s="312"/>
      <c r="BU129" s="312"/>
      <c r="BV129" s="312"/>
      <c r="BW129" s="312"/>
      <c r="BX129" s="312"/>
      <c r="BY129" s="312"/>
      <c r="BZ129" s="312"/>
      <c r="CA129" s="312"/>
    </row>
    <row r="130" spans="1:79" ht="15" customHeight="1" x14ac:dyDescent="0.2">
      <c r="A130" s="621"/>
      <c r="B130" s="621"/>
      <c r="C130" s="621"/>
      <c r="D130" s="827"/>
      <c r="E130" s="621"/>
      <c r="F130" s="621"/>
      <c r="G130" s="621"/>
      <c r="H130" s="621"/>
      <c r="I130" s="621"/>
      <c r="J130" s="621"/>
      <c r="K130" s="621"/>
      <c r="L130" s="621"/>
      <c r="M130" s="621"/>
      <c r="N130" s="621"/>
      <c r="O130" s="621"/>
      <c r="P130" s="621"/>
      <c r="Q130" s="621"/>
      <c r="R130" s="621"/>
      <c r="S130" s="621"/>
      <c r="T130" s="621"/>
      <c r="U130" s="621"/>
      <c r="V130" s="621"/>
      <c r="W130" s="621"/>
      <c r="X130" s="621"/>
      <c r="Y130" s="621"/>
      <c r="BA130" s="390"/>
      <c r="BB130" s="386"/>
      <c r="BC130" s="621"/>
      <c r="BD130" s="312"/>
      <c r="BE130" s="312"/>
      <c r="BF130" s="312"/>
      <c r="BG130" s="312"/>
      <c r="BH130" s="312"/>
      <c r="BI130" s="312"/>
      <c r="BJ130" s="312"/>
      <c r="BK130" s="312"/>
      <c r="BL130" s="312"/>
      <c r="BM130" s="312"/>
      <c r="BN130" s="312"/>
      <c r="BO130" s="312"/>
      <c r="BP130" s="312"/>
      <c r="BQ130" s="312"/>
      <c r="BR130" s="312"/>
      <c r="BS130" s="312"/>
      <c r="BT130" s="312"/>
      <c r="BU130" s="312"/>
      <c r="BV130" s="312"/>
      <c r="BW130" s="312"/>
      <c r="BX130" s="312"/>
      <c r="BY130" s="312"/>
      <c r="BZ130" s="312"/>
      <c r="CA130" s="312"/>
    </row>
    <row r="131" spans="1:79" ht="15" customHeight="1" x14ac:dyDescent="0.2">
      <c r="A131" s="621"/>
      <c r="B131" s="621"/>
      <c r="C131" s="621"/>
      <c r="D131" s="827"/>
      <c r="E131" s="621"/>
      <c r="F131" s="621"/>
      <c r="G131" s="621"/>
      <c r="H131" s="621"/>
      <c r="I131" s="621"/>
      <c r="J131" s="621"/>
      <c r="K131" s="621"/>
      <c r="L131" s="621"/>
      <c r="M131" s="621"/>
      <c r="N131" s="621"/>
      <c r="O131" s="621"/>
      <c r="P131" s="621"/>
      <c r="Q131" s="621"/>
      <c r="R131" s="621"/>
      <c r="S131" s="621"/>
      <c r="T131" s="621"/>
      <c r="U131" s="621"/>
      <c r="V131" s="621"/>
      <c r="W131" s="621"/>
      <c r="X131" s="621"/>
      <c r="Y131" s="621"/>
      <c r="BA131" s="390"/>
      <c r="BB131" s="386"/>
      <c r="BC131" s="621"/>
      <c r="BD131" s="312"/>
      <c r="BE131" s="312"/>
      <c r="BF131" s="312"/>
      <c r="BG131" s="312"/>
      <c r="BH131" s="312"/>
      <c r="BI131" s="312"/>
      <c r="BJ131" s="312"/>
      <c r="BK131" s="312"/>
      <c r="BL131" s="312"/>
      <c r="BM131" s="312"/>
      <c r="BN131" s="312"/>
      <c r="BO131" s="312"/>
      <c r="BP131" s="312"/>
      <c r="BQ131" s="312"/>
      <c r="BR131" s="312"/>
      <c r="BS131" s="312"/>
      <c r="BT131" s="312"/>
      <c r="BU131" s="312"/>
      <c r="BV131" s="312"/>
      <c r="BW131" s="312"/>
      <c r="BX131" s="312"/>
      <c r="BY131" s="312"/>
      <c r="BZ131" s="312"/>
      <c r="CA131" s="312"/>
    </row>
    <row r="132" spans="1:79" ht="15" customHeight="1" x14ac:dyDescent="0.2">
      <c r="A132" s="621"/>
      <c r="B132" s="621"/>
      <c r="C132" s="621"/>
      <c r="D132" s="827"/>
      <c r="E132" s="621"/>
      <c r="F132" s="621"/>
      <c r="G132" s="621"/>
      <c r="H132" s="621"/>
      <c r="I132" s="621"/>
      <c r="J132" s="621"/>
      <c r="K132" s="621"/>
      <c r="L132" s="621"/>
      <c r="M132" s="621"/>
      <c r="N132" s="621"/>
      <c r="O132" s="621"/>
      <c r="P132" s="621"/>
      <c r="Q132" s="621"/>
      <c r="R132" s="621"/>
      <c r="S132" s="621"/>
      <c r="T132" s="621"/>
      <c r="U132" s="621"/>
      <c r="V132" s="621"/>
      <c r="W132" s="621"/>
      <c r="X132" s="621"/>
      <c r="Y132" s="621"/>
      <c r="BA132" s="390"/>
      <c r="BB132" s="386"/>
      <c r="BC132" s="621"/>
      <c r="BD132" s="312"/>
      <c r="BE132" s="312"/>
      <c r="BF132" s="312"/>
      <c r="BG132" s="312"/>
      <c r="BH132" s="312"/>
      <c r="BI132" s="312"/>
      <c r="BJ132" s="312"/>
      <c r="BK132" s="312"/>
      <c r="BL132" s="312"/>
      <c r="BM132" s="312"/>
      <c r="BN132" s="312"/>
      <c r="BO132" s="312"/>
      <c r="BP132" s="312"/>
      <c r="BQ132" s="312"/>
      <c r="BR132" s="312"/>
      <c r="BS132" s="312"/>
      <c r="BT132" s="312"/>
      <c r="BU132" s="312"/>
      <c r="BV132" s="312"/>
      <c r="BW132" s="312"/>
      <c r="BX132" s="312"/>
      <c r="BY132" s="312"/>
      <c r="BZ132" s="312"/>
      <c r="CA132" s="312"/>
    </row>
    <row r="133" spans="1:79" ht="15" customHeight="1" x14ac:dyDescent="0.2">
      <c r="A133" s="621"/>
      <c r="B133" s="621"/>
      <c r="C133" s="621"/>
      <c r="D133" s="827"/>
      <c r="E133" s="621"/>
      <c r="F133" s="621"/>
      <c r="G133" s="621"/>
      <c r="H133" s="621"/>
      <c r="I133" s="621"/>
      <c r="J133" s="621"/>
      <c r="K133" s="621"/>
      <c r="L133" s="621"/>
      <c r="M133" s="621"/>
      <c r="N133" s="621"/>
      <c r="O133" s="621"/>
      <c r="P133" s="621"/>
      <c r="Q133" s="621"/>
      <c r="R133" s="621"/>
      <c r="S133" s="621"/>
      <c r="T133" s="621"/>
      <c r="U133" s="621"/>
      <c r="V133" s="621"/>
      <c r="W133" s="621"/>
      <c r="X133" s="621"/>
      <c r="Y133" s="621"/>
      <c r="BA133" s="390"/>
      <c r="BB133" s="386"/>
      <c r="BC133" s="621"/>
      <c r="BD133" s="312"/>
      <c r="BE133" s="312"/>
      <c r="BF133" s="312"/>
      <c r="BG133" s="312"/>
      <c r="BH133" s="312"/>
      <c r="BI133" s="312"/>
      <c r="BJ133" s="312"/>
      <c r="BK133" s="312"/>
      <c r="BL133" s="312"/>
      <c r="BM133" s="312"/>
      <c r="BN133" s="312"/>
      <c r="BO133" s="312"/>
      <c r="BP133" s="312"/>
      <c r="BQ133" s="312"/>
      <c r="BR133" s="312"/>
      <c r="BS133" s="312"/>
      <c r="BT133" s="312"/>
      <c r="BU133" s="312"/>
      <c r="BV133" s="312"/>
      <c r="BW133" s="312"/>
      <c r="BX133" s="312"/>
      <c r="BY133" s="312"/>
      <c r="BZ133" s="312"/>
      <c r="CA133" s="312"/>
    </row>
    <row r="134" spans="1:79" ht="15" customHeight="1" x14ac:dyDescent="0.2">
      <c r="A134" s="621"/>
      <c r="B134" s="621"/>
      <c r="C134" s="621"/>
      <c r="D134" s="827"/>
      <c r="E134" s="621"/>
      <c r="F134" s="621"/>
      <c r="G134" s="621"/>
      <c r="H134" s="621"/>
      <c r="I134" s="621"/>
      <c r="J134" s="621"/>
      <c r="K134" s="621"/>
      <c r="L134" s="621"/>
      <c r="M134" s="621"/>
      <c r="N134" s="621"/>
      <c r="O134" s="621"/>
      <c r="P134" s="621"/>
      <c r="Q134" s="621"/>
      <c r="R134" s="621"/>
      <c r="S134" s="621"/>
      <c r="T134" s="621"/>
      <c r="U134" s="621"/>
      <c r="V134" s="621"/>
      <c r="W134" s="621"/>
      <c r="X134" s="621"/>
      <c r="Y134" s="621"/>
      <c r="BA134" s="390"/>
      <c r="BB134" s="386"/>
      <c r="BC134" s="621"/>
      <c r="BD134" s="312"/>
      <c r="BE134" s="312"/>
      <c r="BF134" s="312"/>
      <c r="BG134" s="312"/>
      <c r="BH134" s="312"/>
      <c r="BI134" s="312"/>
      <c r="BJ134" s="312"/>
      <c r="BK134" s="312"/>
      <c r="BL134" s="312"/>
      <c r="BM134" s="312"/>
      <c r="BN134" s="312"/>
      <c r="BO134" s="312"/>
      <c r="BP134" s="312"/>
      <c r="BQ134" s="312"/>
      <c r="BR134" s="312"/>
      <c r="BS134" s="312"/>
      <c r="BT134" s="312"/>
      <c r="BU134" s="312"/>
      <c r="BV134" s="312"/>
      <c r="BW134" s="312"/>
      <c r="BX134" s="312"/>
      <c r="BY134" s="312"/>
      <c r="BZ134" s="312"/>
      <c r="CA134" s="312"/>
    </row>
    <row r="135" spans="1:79" ht="15" customHeight="1" x14ac:dyDescent="0.2">
      <c r="A135" s="621"/>
      <c r="B135" s="621"/>
      <c r="C135" s="621"/>
      <c r="D135" s="827"/>
      <c r="E135" s="621"/>
      <c r="F135" s="621"/>
      <c r="G135" s="621"/>
      <c r="H135" s="621"/>
      <c r="I135" s="621"/>
      <c r="J135" s="621"/>
      <c r="K135" s="621"/>
      <c r="L135" s="621"/>
      <c r="M135" s="621"/>
      <c r="N135" s="621"/>
      <c r="O135" s="621"/>
      <c r="P135" s="621"/>
      <c r="Q135" s="621"/>
      <c r="R135" s="621"/>
      <c r="S135" s="621"/>
      <c r="T135" s="621"/>
      <c r="U135" s="621"/>
      <c r="V135" s="621"/>
      <c r="W135" s="621"/>
      <c r="X135" s="621"/>
      <c r="Y135" s="621"/>
      <c r="BA135" s="390"/>
      <c r="BB135" s="386"/>
      <c r="BC135" s="621"/>
      <c r="BD135" s="312"/>
      <c r="BE135" s="312"/>
      <c r="BF135" s="312"/>
      <c r="BG135" s="312"/>
      <c r="BH135" s="312"/>
      <c r="BI135" s="312"/>
      <c r="BJ135" s="312"/>
      <c r="BK135" s="312"/>
      <c r="BL135" s="312"/>
      <c r="BM135" s="312"/>
      <c r="BN135" s="312"/>
      <c r="BO135" s="312"/>
      <c r="BP135" s="312"/>
      <c r="BQ135" s="312"/>
      <c r="BR135" s="312"/>
      <c r="BS135" s="312"/>
      <c r="BT135" s="312"/>
      <c r="BU135" s="312"/>
      <c r="BV135" s="312"/>
      <c r="BW135" s="312"/>
      <c r="BX135" s="312"/>
      <c r="BY135" s="312"/>
      <c r="BZ135" s="312"/>
      <c r="CA135" s="312"/>
    </row>
    <row r="136" spans="1:79" ht="15" customHeight="1" x14ac:dyDescent="0.2">
      <c r="A136" s="621"/>
      <c r="B136" s="621"/>
      <c r="C136" s="621"/>
      <c r="D136" s="827"/>
      <c r="E136" s="621"/>
      <c r="F136" s="621"/>
      <c r="G136" s="621"/>
      <c r="H136" s="621"/>
      <c r="I136" s="621"/>
      <c r="J136" s="621"/>
      <c r="K136" s="621"/>
      <c r="L136" s="621"/>
      <c r="M136" s="621"/>
      <c r="N136" s="621"/>
      <c r="O136" s="621"/>
      <c r="P136" s="621"/>
      <c r="Q136" s="621"/>
      <c r="R136" s="621"/>
      <c r="S136" s="621"/>
      <c r="T136" s="621"/>
      <c r="U136" s="621"/>
      <c r="V136" s="621"/>
      <c r="W136" s="621"/>
      <c r="X136" s="621"/>
      <c r="Y136" s="621"/>
      <c r="BA136" s="390"/>
      <c r="BB136" s="386"/>
      <c r="BC136" s="621"/>
      <c r="BD136" s="312"/>
      <c r="BE136" s="312"/>
      <c r="BF136" s="312"/>
      <c r="BG136" s="312"/>
      <c r="BH136" s="312"/>
      <c r="BI136" s="312"/>
      <c r="BJ136" s="312"/>
      <c r="BK136" s="312"/>
      <c r="BL136" s="312"/>
      <c r="BM136" s="312"/>
      <c r="BN136" s="312"/>
      <c r="BO136" s="312"/>
      <c r="BP136" s="312"/>
      <c r="BQ136" s="312"/>
      <c r="BR136" s="312"/>
      <c r="BS136" s="312"/>
      <c r="BT136" s="312"/>
      <c r="BU136" s="312"/>
      <c r="BV136" s="312"/>
      <c r="BW136" s="312"/>
      <c r="BX136" s="312"/>
      <c r="BY136" s="312"/>
      <c r="BZ136" s="312"/>
      <c r="CA136" s="312"/>
    </row>
    <row r="137" spans="1:79" ht="15" customHeight="1" x14ac:dyDescent="0.2">
      <c r="A137" s="621"/>
      <c r="B137" s="621"/>
      <c r="C137" s="621"/>
      <c r="D137" s="827"/>
      <c r="E137" s="621"/>
      <c r="F137" s="621"/>
      <c r="G137" s="621"/>
      <c r="H137" s="621"/>
      <c r="I137" s="621"/>
      <c r="J137" s="621"/>
      <c r="K137" s="621"/>
      <c r="L137" s="621"/>
      <c r="M137" s="621"/>
      <c r="N137" s="621"/>
      <c r="O137" s="621"/>
      <c r="P137" s="621"/>
      <c r="Q137" s="621"/>
      <c r="R137" s="621"/>
      <c r="S137" s="621"/>
      <c r="T137" s="621"/>
      <c r="U137" s="621"/>
      <c r="V137" s="621"/>
      <c r="W137" s="621"/>
      <c r="X137" s="621"/>
      <c r="Y137" s="621"/>
      <c r="BA137" s="390"/>
      <c r="BB137" s="386"/>
      <c r="BC137" s="621"/>
      <c r="BD137" s="312"/>
      <c r="BE137" s="312"/>
      <c r="BF137" s="312"/>
      <c r="BG137" s="312"/>
      <c r="BH137" s="312"/>
      <c r="BI137" s="312"/>
      <c r="BJ137" s="312"/>
      <c r="BK137" s="312"/>
      <c r="BL137" s="312"/>
      <c r="BM137" s="312"/>
      <c r="BN137" s="312"/>
      <c r="BO137" s="312"/>
      <c r="BP137" s="312"/>
      <c r="BQ137" s="312"/>
      <c r="BR137" s="312"/>
      <c r="BS137" s="312"/>
      <c r="BT137" s="312"/>
      <c r="BU137" s="312"/>
      <c r="BV137" s="312"/>
      <c r="BW137" s="312"/>
      <c r="BX137" s="312"/>
      <c r="BY137" s="312"/>
      <c r="BZ137" s="312"/>
      <c r="CA137" s="312"/>
    </row>
    <row r="138" spans="1:79" ht="15" customHeight="1" x14ac:dyDescent="0.2">
      <c r="A138" s="621"/>
      <c r="B138" s="621"/>
      <c r="C138" s="621"/>
      <c r="D138" s="827"/>
      <c r="E138" s="621"/>
      <c r="F138" s="621"/>
      <c r="G138" s="621"/>
      <c r="H138" s="621"/>
      <c r="I138" s="621"/>
      <c r="J138" s="621"/>
      <c r="K138" s="621"/>
      <c r="L138" s="621"/>
      <c r="M138" s="621"/>
      <c r="N138" s="621"/>
      <c r="O138" s="621"/>
      <c r="P138" s="621"/>
      <c r="Q138" s="621"/>
      <c r="R138" s="621"/>
      <c r="S138" s="621"/>
      <c r="T138" s="621"/>
      <c r="U138" s="621"/>
      <c r="V138" s="621"/>
      <c r="W138" s="621"/>
      <c r="X138" s="621"/>
      <c r="Y138" s="621"/>
      <c r="BA138" s="390"/>
      <c r="BB138" s="386"/>
      <c r="BC138" s="621"/>
      <c r="BD138" s="312"/>
      <c r="BE138" s="312"/>
      <c r="BF138" s="312"/>
      <c r="BG138" s="312"/>
      <c r="BH138" s="312"/>
      <c r="BI138" s="312"/>
      <c r="BJ138" s="312"/>
      <c r="BK138" s="312"/>
      <c r="BL138" s="312"/>
      <c r="BM138" s="312"/>
      <c r="BN138" s="312"/>
      <c r="BO138" s="312"/>
      <c r="BP138" s="312"/>
      <c r="BQ138" s="312"/>
      <c r="BR138" s="312"/>
      <c r="BS138" s="312"/>
      <c r="BT138" s="312"/>
      <c r="BU138" s="312"/>
      <c r="BV138" s="312"/>
      <c r="BW138" s="312"/>
      <c r="BX138" s="312"/>
      <c r="BY138" s="312"/>
      <c r="BZ138" s="312"/>
      <c r="CA138" s="312"/>
    </row>
    <row r="139" spans="1:79" ht="15" customHeight="1" x14ac:dyDescent="0.2">
      <c r="A139" s="621"/>
      <c r="B139" s="621"/>
      <c r="C139" s="621"/>
      <c r="D139" s="827"/>
      <c r="E139" s="621"/>
      <c r="F139" s="621"/>
      <c r="G139" s="621"/>
      <c r="H139" s="621"/>
      <c r="I139" s="621"/>
      <c r="J139" s="621"/>
      <c r="K139" s="621"/>
      <c r="L139" s="621"/>
      <c r="M139" s="621"/>
      <c r="N139" s="621"/>
      <c r="O139" s="621"/>
      <c r="P139" s="621"/>
      <c r="Q139" s="621"/>
      <c r="R139" s="621"/>
      <c r="S139" s="621"/>
      <c r="T139" s="621"/>
      <c r="U139" s="621"/>
      <c r="V139" s="621"/>
      <c r="W139" s="621"/>
      <c r="X139" s="621"/>
      <c r="Y139" s="621"/>
      <c r="BA139" s="390"/>
      <c r="BB139" s="386"/>
      <c r="BC139" s="621"/>
      <c r="BD139" s="312"/>
      <c r="BE139" s="312"/>
      <c r="BF139" s="312"/>
      <c r="BG139" s="312"/>
      <c r="BH139" s="312"/>
      <c r="BI139" s="312"/>
      <c r="BJ139" s="312"/>
      <c r="BK139" s="312"/>
      <c r="BL139" s="312"/>
      <c r="BM139" s="312"/>
      <c r="BN139" s="312"/>
      <c r="BO139" s="312"/>
      <c r="BP139" s="312"/>
      <c r="BQ139" s="312"/>
      <c r="BR139" s="312"/>
      <c r="BS139" s="312"/>
      <c r="BT139" s="312"/>
      <c r="BU139" s="312"/>
      <c r="BV139" s="312"/>
      <c r="BW139" s="312"/>
      <c r="BX139" s="312"/>
      <c r="BY139" s="312"/>
      <c r="BZ139" s="312"/>
      <c r="CA139" s="312"/>
    </row>
    <row r="140" spans="1:79" ht="15" customHeight="1" x14ac:dyDescent="0.2">
      <c r="A140" s="621"/>
      <c r="B140" s="621"/>
      <c r="C140" s="621"/>
      <c r="D140" s="827"/>
      <c r="E140" s="621"/>
      <c r="F140" s="621"/>
      <c r="G140" s="621"/>
      <c r="H140" s="621"/>
      <c r="I140" s="621"/>
      <c r="J140" s="621"/>
      <c r="K140" s="621"/>
      <c r="L140" s="621"/>
      <c r="M140" s="621"/>
      <c r="N140" s="621"/>
      <c r="O140" s="621"/>
      <c r="P140" s="621"/>
      <c r="Q140" s="621"/>
      <c r="R140" s="621"/>
      <c r="S140" s="621"/>
      <c r="T140" s="621"/>
      <c r="U140" s="621"/>
      <c r="V140" s="621"/>
      <c r="W140" s="621"/>
      <c r="X140" s="621"/>
      <c r="Y140" s="621"/>
      <c r="BA140" s="390"/>
      <c r="BB140" s="386"/>
      <c r="BC140" s="621"/>
      <c r="BD140" s="312"/>
      <c r="BE140" s="312"/>
      <c r="BF140" s="312"/>
      <c r="BG140" s="312"/>
      <c r="BH140" s="312"/>
      <c r="BI140" s="312"/>
      <c r="BJ140" s="312"/>
      <c r="BK140" s="312"/>
      <c r="BL140" s="312"/>
      <c r="BM140" s="312"/>
      <c r="BN140" s="312"/>
      <c r="BO140" s="312"/>
      <c r="BP140" s="312"/>
      <c r="BQ140" s="312"/>
      <c r="BR140" s="312"/>
      <c r="BS140" s="312"/>
      <c r="BT140" s="312"/>
      <c r="BU140" s="312"/>
      <c r="BV140" s="312"/>
      <c r="BW140" s="312"/>
      <c r="BX140" s="312"/>
      <c r="BY140" s="312"/>
      <c r="BZ140" s="312"/>
      <c r="CA140" s="312"/>
    </row>
    <row r="141" spans="1:79" ht="15" customHeight="1" x14ac:dyDescent="0.2">
      <c r="A141" s="621"/>
      <c r="B141" s="621"/>
      <c r="C141" s="621"/>
      <c r="D141" s="827"/>
      <c r="E141" s="621"/>
      <c r="F141" s="621"/>
      <c r="G141" s="621"/>
      <c r="H141" s="621"/>
      <c r="I141" s="621"/>
      <c r="J141" s="621"/>
      <c r="K141" s="621"/>
      <c r="L141" s="621"/>
      <c r="M141" s="621"/>
      <c r="N141" s="621"/>
      <c r="O141" s="621"/>
      <c r="P141" s="621"/>
      <c r="Q141" s="621"/>
      <c r="R141" s="621"/>
      <c r="S141" s="621"/>
      <c r="T141" s="621"/>
      <c r="U141" s="621"/>
      <c r="V141" s="621"/>
      <c r="W141" s="621"/>
      <c r="X141" s="621"/>
      <c r="Y141" s="621"/>
      <c r="BA141" s="390"/>
      <c r="BB141" s="386"/>
      <c r="BC141" s="621"/>
      <c r="BD141" s="312"/>
      <c r="BE141" s="312"/>
      <c r="BF141" s="312"/>
      <c r="BG141" s="312"/>
      <c r="BH141" s="312"/>
      <c r="BI141" s="312"/>
      <c r="BJ141" s="312"/>
      <c r="BK141" s="312"/>
      <c r="BL141" s="312"/>
      <c r="BM141" s="312"/>
      <c r="BN141" s="312"/>
      <c r="BO141" s="312"/>
      <c r="BP141" s="312"/>
      <c r="BQ141" s="312"/>
      <c r="BR141" s="312"/>
      <c r="BS141" s="312"/>
      <c r="BT141" s="312"/>
      <c r="BU141" s="312"/>
      <c r="BV141" s="312"/>
      <c r="BW141" s="312"/>
      <c r="BX141" s="312"/>
      <c r="BY141" s="312"/>
      <c r="BZ141" s="312"/>
      <c r="CA141" s="312"/>
    </row>
    <row r="142" spans="1:79" ht="15" customHeight="1" x14ac:dyDescent="0.2">
      <c r="A142" s="621"/>
      <c r="B142" s="621"/>
      <c r="C142" s="621"/>
      <c r="D142" s="827"/>
      <c r="E142" s="621"/>
      <c r="F142" s="621"/>
      <c r="G142" s="621"/>
      <c r="H142" s="621"/>
      <c r="I142" s="621"/>
      <c r="J142" s="621"/>
      <c r="K142" s="621"/>
      <c r="L142" s="621"/>
      <c r="M142" s="621"/>
      <c r="N142" s="621"/>
      <c r="O142" s="621"/>
      <c r="P142" s="621"/>
      <c r="Q142" s="621"/>
      <c r="R142" s="621"/>
      <c r="S142" s="621"/>
      <c r="T142" s="621"/>
      <c r="U142" s="621"/>
      <c r="V142" s="621"/>
      <c r="W142" s="621"/>
      <c r="X142" s="621"/>
      <c r="Y142" s="621"/>
      <c r="BA142" s="390"/>
      <c r="BB142" s="386"/>
      <c r="BC142" s="621"/>
      <c r="BD142" s="312"/>
      <c r="BE142" s="312"/>
      <c r="BF142" s="312"/>
      <c r="BG142" s="312"/>
      <c r="BH142" s="312"/>
      <c r="BI142" s="312"/>
      <c r="BJ142" s="312"/>
      <c r="BK142" s="312"/>
      <c r="BL142" s="312"/>
      <c r="BM142" s="312"/>
      <c r="BN142" s="312"/>
      <c r="BO142" s="312"/>
      <c r="BP142" s="312"/>
      <c r="BQ142" s="312"/>
      <c r="BR142" s="312"/>
      <c r="BS142" s="312"/>
      <c r="BT142" s="312"/>
      <c r="BU142" s="312"/>
      <c r="BV142" s="312"/>
      <c r="BW142" s="312"/>
      <c r="BX142" s="312"/>
      <c r="BY142" s="312"/>
      <c r="BZ142" s="312"/>
      <c r="CA142" s="312"/>
    </row>
    <row r="143" spans="1:79" ht="15" customHeight="1" x14ac:dyDescent="0.2">
      <c r="A143" s="621"/>
      <c r="B143" s="621"/>
      <c r="C143" s="621"/>
      <c r="D143" s="827"/>
      <c r="E143" s="621"/>
      <c r="F143" s="621"/>
      <c r="G143" s="621"/>
      <c r="H143" s="621"/>
      <c r="I143" s="621"/>
      <c r="J143" s="621"/>
      <c r="K143" s="621"/>
      <c r="L143" s="621"/>
      <c r="M143" s="621"/>
      <c r="N143" s="621"/>
      <c r="O143" s="621"/>
      <c r="P143" s="621"/>
      <c r="Q143" s="621"/>
      <c r="R143" s="621"/>
      <c r="S143" s="621"/>
      <c r="T143" s="621"/>
      <c r="U143" s="621"/>
      <c r="V143" s="621"/>
      <c r="W143" s="621"/>
      <c r="X143" s="621"/>
      <c r="Y143" s="621"/>
      <c r="BA143" s="390"/>
      <c r="BB143" s="386"/>
      <c r="BC143" s="621"/>
      <c r="BD143" s="312"/>
      <c r="BE143" s="312"/>
      <c r="BF143" s="312"/>
      <c r="BG143" s="312"/>
      <c r="BH143" s="312"/>
      <c r="BI143" s="312"/>
      <c r="BJ143" s="312"/>
      <c r="BK143" s="312"/>
      <c r="BL143" s="312"/>
      <c r="BM143" s="312"/>
      <c r="BN143" s="312"/>
      <c r="BO143" s="312"/>
      <c r="BP143" s="312"/>
      <c r="BQ143" s="312"/>
      <c r="BR143" s="312"/>
      <c r="BS143" s="312"/>
      <c r="BT143" s="312"/>
      <c r="BU143" s="312"/>
      <c r="BV143" s="312"/>
      <c r="BW143" s="312"/>
      <c r="BX143" s="312"/>
      <c r="BY143" s="312"/>
      <c r="BZ143" s="312"/>
      <c r="CA143" s="312"/>
    </row>
    <row r="144" spans="1:79" ht="15" customHeight="1" x14ac:dyDescent="0.2">
      <c r="A144" s="621"/>
      <c r="B144" s="621"/>
      <c r="C144" s="621"/>
      <c r="D144" s="827"/>
      <c r="E144" s="621"/>
      <c r="F144" s="621"/>
      <c r="G144" s="621"/>
      <c r="H144" s="621"/>
      <c r="I144" s="621"/>
      <c r="J144" s="621"/>
      <c r="K144" s="621"/>
      <c r="L144" s="621"/>
      <c r="M144" s="621"/>
      <c r="N144" s="621"/>
      <c r="O144" s="621"/>
      <c r="P144" s="621"/>
      <c r="Q144" s="621"/>
      <c r="R144" s="621"/>
      <c r="S144" s="621"/>
      <c r="T144" s="621"/>
      <c r="U144" s="621"/>
      <c r="V144" s="621"/>
      <c r="W144" s="621"/>
      <c r="X144" s="621"/>
      <c r="Y144" s="621"/>
      <c r="BA144" s="390"/>
      <c r="BB144" s="386"/>
      <c r="BC144" s="621"/>
      <c r="BD144" s="312"/>
      <c r="BE144" s="312"/>
      <c r="BF144" s="312"/>
      <c r="BG144" s="312"/>
      <c r="BH144" s="312"/>
      <c r="BI144" s="312"/>
      <c r="BJ144" s="312"/>
      <c r="BK144" s="312"/>
      <c r="BL144" s="312"/>
      <c r="BM144" s="312"/>
      <c r="BN144" s="312"/>
      <c r="BO144" s="312"/>
      <c r="BP144" s="312"/>
      <c r="BQ144" s="312"/>
      <c r="BR144" s="312"/>
      <c r="BS144" s="312"/>
      <c r="BT144" s="312"/>
      <c r="BU144" s="312"/>
      <c r="BV144" s="312"/>
      <c r="BW144" s="312"/>
      <c r="BX144" s="312"/>
      <c r="BY144" s="312"/>
      <c r="BZ144" s="312"/>
      <c r="CA144" s="312"/>
    </row>
    <row r="145" spans="1:79" ht="15" customHeight="1" x14ac:dyDescent="0.2">
      <c r="A145" s="621"/>
      <c r="B145" s="621"/>
      <c r="C145" s="621"/>
      <c r="D145" s="827"/>
      <c r="E145" s="621"/>
      <c r="F145" s="621"/>
      <c r="G145" s="621"/>
      <c r="H145" s="621"/>
      <c r="I145" s="621"/>
      <c r="J145" s="621"/>
      <c r="K145" s="621"/>
      <c r="L145" s="621"/>
      <c r="M145" s="621"/>
      <c r="N145" s="621"/>
      <c r="O145" s="621"/>
      <c r="P145" s="621"/>
      <c r="Q145" s="621"/>
      <c r="R145" s="621"/>
      <c r="S145" s="621"/>
      <c r="T145" s="621"/>
      <c r="U145" s="621"/>
      <c r="V145" s="621"/>
      <c r="W145" s="621"/>
      <c r="X145" s="621"/>
      <c r="Y145" s="621"/>
      <c r="BA145" s="390"/>
      <c r="BB145" s="386"/>
      <c r="BC145" s="621"/>
      <c r="BD145" s="312"/>
      <c r="BE145" s="312"/>
      <c r="BF145" s="312"/>
      <c r="BG145" s="312"/>
      <c r="BH145" s="312"/>
      <c r="BI145" s="312"/>
      <c r="BJ145" s="312"/>
      <c r="BK145" s="312"/>
      <c r="BL145" s="312"/>
      <c r="BM145" s="312"/>
      <c r="BN145" s="312"/>
      <c r="BO145" s="312"/>
      <c r="BP145" s="312"/>
      <c r="BQ145" s="312"/>
      <c r="BR145" s="312"/>
      <c r="BS145" s="312"/>
      <c r="BT145" s="312"/>
      <c r="BU145" s="312"/>
      <c r="BV145" s="312"/>
      <c r="BW145" s="312"/>
      <c r="BX145" s="312"/>
      <c r="BY145" s="312"/>
      <c r="BZ145" s="312"/>
      <c r="CA145" s="312"/>
    </row>
    <row r="146" spans="1:79" ht="15" customHeight="1" x14ac:dyDescent="0.2">
      <c r="A146" s="621"/>
      <c r="B146" s="621"/>
      <c r="C146" s="621"/>
      <c r="D146" s="827"/>
      <c r="E146" s="621"/>
      <c r="F146" s="621"/>
      <c r="G146" s="621"/>
      <c r="H146" s="621"/>
      <c r="I146" s="621"/>
      <c r="J146" s="621"/>
      <c r="K146" s="621"/>
      <c r="L146" s="621"/>
      <c r="M146" s="621"/>
      <c r="N146" s="621"/>
      <c r="O146" s="621"/>
      <c r="P146" s="621"/>
      <c r="Q146" s="621"/>
      <c r="R146" s="621"/>
      <c r="S146" s="621"/>
      <c r="T146" s="621"/>
      <c r="U146" s="621"/>
      <c r="V146" s="621"/>
      <c r="W146" s="621"/>
      <c r="X146" s="621"/>
      <c r="Y146" s="621"/>
      <c r="BA146" s="390"/>
      <c r="BB146" s="386"/>
      <c r="BC146" s="621"/>
      <c r="BD146" s="312"/>
      <c r="BE146" s="312"/>
      <c r="BF146" s="312"/>
      <c r="BG146" s="312"/>
      <c r="BH146" s="312"/>
      <c r="BI146" s="312"/>
      <c r="BJ146" s="312"/>
      <c r="BK146" s="312"/>
      <c r="BL146" s="312"/>
      <c r="BM146" s="312"/>
      <c r="BN146" s="312"/>
      <c r="BO146" s="312"/>
      <c r="BP146" s="312"/>
      <c r="BQ146" s="312"/>
      <c r="BR146" s="312"/>
      <c r="BS146" s="312"/>
      <c r="BT146" s="312"/>
      <c r="BU146" s="312"/>
      <c r="BV146" s="312"/>
      <c r="BW146" s="312"/>
      <c r="BX146" s="312"/>
      <c r="BY146" s="312"/>
      <c r="BZ146" s="312"/>
      <c r="CA146" s="312"/>
    </row>
    <row r="147" spans="1:79" ht="15" customHeight="1" x14ac:dyDescent="0.2">
      <c r="A147" s="621"/>
      <c r="B147" s="621"/>
      <c r="C147" s="621"/>
      <c r="D147" s="827"/>
      <c r="E147" s="621"/>
      <c r="F147" s="621"/>
      <c r="G147" s="621"/>
      <c r="H147" s="621"/>
      <c r="I147" s="621"/>
      <c r="J147" s="621"/>
      <c r="K147" s="621"/>
      <c r="L147" s="621"/>
      <c r="M147" s="621"/>
      <c r="N147" s="621"/>
      <c r="O147" s="621"/>
      <c r="P147" s="621"/>
      <c r="Q147" s="621"/>
      <c r="R147" s="621"/>
      <c r="S147" s="621"/>
      <c r="T147" s="621"/>
      <c r="U147" s="621"/>
      <c r="V147" s="621"/>
      <c r="W147" s="621"/>
      <c r="X147" s="621"/>
      <c r="Y147" s="621"/>
      <c r="BA147" s="390"/>
      <c r="BB147" s="386"/>
      <c r="BC147" s="621"/>
      <c r="BD147" s="312"/>
      <c r="BE147" s="312"/>
      <c r="BF147" s="312"/>
      <c r="BG147" s="312"/>
      <c r="BH147" s="312"/>
      <c r="BI147" s="312"/>
      <c r="BJ147" s="312"/>
      <c r="BK147" s="312"/>
      <c r="BL147" s="312"/>
      <c r="BM147" s="312"/>
      <c r="BN147" s="312"/>
      <c r="BO147" s="312"/>
      <c r="BP147" s="312"/>
      <c r="BQ147" s="312"/>
      <c r="BR147" s="312"/>
      <c r="BS147" s="312"/>
      <c r="BT147" s="312"/>
      <c r="BU147" s="312"/>
      <c r="BV147" s="312"/>
      <c r="BW147" s="312"/>
      <c r="BX147" s="312"/>
      <c r="BY147" s="312"/>
      <c r="BZ147" s="312"/>
      <c r="CA147" s="312"/>
    </row>
    <row r="148" spans="1:79" ht="15" customHeight="1" x14ac:dyDescent="0.2">
      <c r="A148" s="621"/>
      <c r="B148" s="621"/>
      <c r="C148" s="621"/>
      <c r="D148" s="827"/>
      <c r="E148" s="621"/>
      <c r="F148" s="621"/>
      <c r="G148" s="621"/>
      <c r="H148" s="621"/>
      <c r="I148" s="621"/>
      <c r="J148" s="621"/>
      <c r="K148" s="621"/>
      <c r="L148" s="621"/>
      <c r="M148" s="621"/>
      <c r="N148" s="621"/>
      <c r="O148" s="621"/>
      <c r="P148" s="621"/>
      <c r="Q148" s="621"/>
      <c r="R148" s="621"/>
      <c r="S148" s="621"/>
      <c r="T148" s="621"/>
      <c r="U148" s="621"/>
      <c r="V148" s="621"/>
      <c r="W148" s="621"/>
      <c r="X148" s="621"/>
      <c r="Y148" s="621"/>
      <c r="BA148" s="390"/>
      <c r="BB148" s="386"/>
      <c r="BC148" s="621"/>
      <c r="BD148" s="312"/>
      <c r="BE148" s="312"/>
      <c r="BF148" s="312"/>
      <c r="BG148" s="312"/>
      <c r="BH148" s="312"/>
      <c r="BI148" s="312"/>
      <c r="BJ148" s="312"/>
      <c r="BK148" s="312"/>
      <c r="BL148" s="312"/>
      <c r="BM148" s="312"/>
      <c r="BN148" s="312"/>
      <c r="BO148" s="312"/>
      <c r="BP148" s="312"/>
      <c r="BQ148" s="312"/>
      <c r="BR148" s="312"/>
      <c r="BS148" s="312"/>
      <c r="BT148" s="312"/>
      <c r="BU148" s="312"/>
      <c r="BV148" s="312"/>
      <c r="BW148" s="312"/>
      <c r="BX148" s="312"/>
      <c r="BY148" s="312"/>
      <c r="BZ148" s="312"/>
      <c r="CA148" s="312"/>
    </row>
    <row r="149" spans="1:79" ht="15" customHeight="1" x14ac:dyDescent="0.2">
      <c r="A149" s="621"/>
      <c r="B149" s="621"/>
      <c r="C149" s="621"/>
      <c r="D149" s="827"/>
      <c r="E149" s="621"/>
      <c r="F149" s="621"/>
      <c r="G149" s="621"/>
      <c r="H149" s="621"/>
      <c r="I149" s="621"/>
      <c r="J149" s="621"/>
      <c r="K149" s="621"/>
      <c r="L149" s="621"/>
      <c r="M149" s="621"/>
      <c r="N149" s="621"/>
      <c r="O149" s="621"/>
      <c r="P149" s="621"/>
      <c r="Q149" s="621"/>
      <c r="R149" s="621"/>
      <c r="S149" s="621"/>
      <c r="T149" s="621"/>
      <c r="U149" s="621"/>
      <c r="V149" s="621"/>
      <c r="W149" s="621"/>
      <c r="X149" s="621"/>
      <c r="Y149" s="621"/>
      <c r="BA149" s="390"/>
      <c r="BB149" s="386"/>
      <c r="BC149" s="621"/>
      <c r="BD149" s="312"/>
      <c r="BE149" s="312"/>
      <c r="BF149" s="312"/>
      <c r="BG149" s="312"/>
      <c r="BH149" s="312"/>
      <c r="BI149" s="312"/>
      <c r="BJ149" s="312"/>
      <c r="BK149" s="312"/>
      <c r="BL149" s="312"/>
      <c r="BM149" s="312"/>
      <c r="BN149" s="312"/>
      <c r="BO149" s="312"/>
      <c r="BP149" s="312"/>
      <c r="BQ149" s="312"/>
      <c r="BR149" s="312"/>
      <c r="BS149" s="312"/>
      <c r="BT149" s="312"/>
      <c r="BU149" s="312"/>
      <c r="BV149" s="312"/>
      <c r="BW149" s="312"/>
      <c r="BX149" s="312"/>
      <c r="BY149" s="312"/>
      <c r="BZ149" s="312"/>
      <c r="CA149" s="312"/>
    </row>
    <row r="150" spans="1:79" ht="15" customHeight="1" x14ac:dyDescent="0.2">
      <c r="A150" s="621"/>
      <c r="B150" s="621"/>
      <c r="C150" s="621"/>
      <c r="D150" s="827"/>
      <c r="E150" s="621"/>
      <c r="F150" s="621"/>
      <c r="G150" s="621"/>
      <c r="H150" s="621"/>
      <c r="I150" s="621"/>
      <c r="J150" s="621"/>
      <c r="K150" s="621"/>
      <c r="L150" s="621"/>
      <c r="M150" s="621"/>
      <c r="N150" s="621"/>
      <c r="O150" s="621"/>
      <c r="P150" s="621"/>
      <c r="Q150" s="621"/>
      <c r="R150" s="621"/>
      <c r="S150" s="621"/>
      <c r="T150" s="621"/>
      <c r="U150" s="621"/>
      <c r="V150" s="621"/>
      <c r="W150" s="621"/>
      <c r="X150" s="621"/>
      <c r="Y150" s="621"/>
      <c r="BA150" s="390"/>
      <c r="BB150" s="386"/>
      <c r="BC150" s="621"/>
      <c r="BD150" s="312"/>
      <c r="BE150" s="312"/>
      <c r="BF150" s="312"/>
      <c r="BG150" s="312"/>
      <c r="BH150" s="312"/>
      <c r="BI150" s="312"/>
      <c r="BJ150" s="312"/>
      <c r="BK150" s="312"/>
      <c r="BL150" s="312"/>
      <c r="BM150" s="312"/>
      <c r="BN150" s="312"/>
      <c r="BO150" s="312"/>
      <c r="BP150" s="312"/>
      <c r="BQ150" s="312"/>
      <c r="BR150" s="312"/>
      <c r="BS150" s="312"/>
      <c r="BT150" s="312"/>
      <c r="BU150" s="312"/>
      <c r="BV150" s="312"/>
      <c r="BW150" s="312"/>
      <c r="BX150" s="312"/>
      <c r="BY150" s="312"/>
      <c r="BZ150" s="312"/>
      <c r="CA150" s="312"/>
    </row>
    <row r="151" spans="1:79" ht="15" customHeight="1" x14ac:dyDescent="0.2">
      <c r="A151" s="621"/>
      <c r="B151" s="621"/>
      <c r="C151" s="621"/>
      <c r="D151" s="827"/>
      <c r="E151" s="621"/>
      <c r="F151" s="621"/>
      <c r="G151" s="621"/>
      <c r="H151" s="621"/>
      <c r="I151" s="621"/>
      <c r="J151" s="621"/>
      <c r="K151" s="621"/>
      <c r="L151" s="621"/>
      <c r="M151" s="621"/>
      <c r="N151" s="621"/>
      <c r="O151" s="621"/>
      <c r="P151" s="621"/>
      <c r="Q151" s="621"/>
      <c r="R151" s="621"/>
      <c r="S151" s="621"/>
      <c r="T151" s="621"/>
      <c r="U151" s="621"/>
      <c r="V151" s="621"/>
      <c r="W151" s="621"/>
      <c r="X151" s="621"/>
      <c r="Y151" s="621"/>
      <c r="BA151" s="390"/>
      <c r="BB151" s="386"/>
      <c r="BC151" s="621"/>
      <c r="BD151" s="312"/>
      <c r="BE151" s="312"/>
      <c r="BF151" s="312"/>
      <c r="BG151" s="312"/>
      <c r="BH151" s="312"/>
      <c r="BI151" s="312"/>
      <c r="BJ151" s="312"/>
      <c r="BK151" s="312"/>
      <c r="BL151" s="312"/>
      <c r="BM151" s="312"/>
      <c r="BN151" s="312"/>
      <c r="BO151" s="312"/>
      <c r="BP151" s="312"/>
      <c r="BQ151" s="312"/>
      <c r="BR151" s="312"/>
      <c r="BS151" s="312"/>
      <c r="BT151" s="312"/>
      <c r="BU151" s="312"/>
      <c r="BV151" s="312"/>
      <c r="BW151" s="312"/>
      <c r="BX151" s="312"/>
      <c r="BY151" s="312"/>
      <c r="BZ151" s="312"/>
      <c r="CA151" s="312"/>
    </row>
    <row r="152" spans="1:79" ht="15" customHeight="1" x14ac:dyDescent="0.2">
      <c r="A152" s="621"/>
      <c r="B152" s="621"/>
      <c r="C152" s="621"/>
      <c r="D152" s="827"/>
      <c r="E152" s="621"/>
      <c r="F152" s="621"/>
      <c r="G152" s="621"/>
      <c r="H152" s="621"/>
      <c r="I152" s="621"/>
      <c r="J152" s="621"/>
      <c r="K152" s="621"/>
      <c r="L152" s="621"/>
      <c r="M152" s="621"/>
      <c r="N152" s="621"/>
      <c r="O152" s="621"/>
      <c r="P152" s="621"/>
      <c r="Q152" s="621"/>
      <c r="R152" s="621"/>
      <c r="S152" s="621"/>
      <c r="T152" s="621"/>
      <c r="U152" s="621"/>
      <c r="V152" s="621"/>
      <c r="W152" s="621"/>
      <c r="X152" s="621"/>
      <c r="Y152" s="621"/>
      <c r="BA152" s="390"/>
      <c r="BB152" s="386"/>
      <c r="BC152" s="621"/>
      <c r="BD152" s="312"/>
      <c r="BE152" s="312"/>
      <c r="BF152" s="312"/>
      <c r="BG152" s="312"/>
      <c r="BH152" s="312"/>
      <c r="BI152" s="312"/>
      <c r="BJ152" s="312"/>
      <c r="BK152" s="312"/>
      <c r="BL152" s="312"/>
      <c r="BM152" s="312"/>
      <c r="BN152" s="312"/>
      <c r="BO152" s="312"/>
      <c r="BP152" s="312"/>
      <c r="BQ152" s="312"/>
      <c r="BR152" s="312"/>
      <c r="BS152" s="312"/>
      <c r="BT152" s="312"/>
      <c r="BU152" s="312"/>
      <c r="BV152" s="312"/>
      <c r="BW152" s="312"/>
      <c r="BX152" s="312"/>
      <c r="BY152" s="312"/>
      <c r="BZ152" s="312"/>
      <c r="CA152" s="312"/>
    </row>
    <row r="153" spans="1:79" ht="15" customHeight="1" x14ac:dyDescent="0.2">
      <c r="A153" s="621"/>
      <c r="B153" s="621"/>
      <c r="C153" s="621"/>
      <c r="D153" s="827"/>
      <c r="E153" s="621"/>
      <c r="F153" s="621"/>
      <c r="G153" s="621"/>
      <c r="H153" s="621"/>
      <c r="I153" s="621"/>
      <c r="J153" s="621"/>
      <c r="K153" s="621"/>
      <c r="L153" s="621"/>
      <c r="M153" s="621"/>
      <c r="N153" s="621"/>
      <c r="O153" s="621"/>
      <c r="P153" s="621"/>
      <c r="Q153" s="621"/>
      <c r="R153" s="621"/>
      <c r="S153" s="621"/>
      <c r="T153" s="621"/>
      <c r="U153" s="621"/>
      <c r="V153" s="621"/>
      <c r="W153" s="621"/>
      <c r="X153" s="621"/>
      <c r="Y153" s="621"/>
      <c r="BA153" s="390"/>
      <c r="BB153" s="386"/>
      <c r="BC153" s="621"/>
      <c r="BD153" s="312"/>
      <c r="BE153" s="312"/>
      <c r="BF153" s="312"/>
      <c r="BG153" s="312"/>
      <c r="BH153" s="312"/>
      <c r="BI153" s="312"/>
      <c r="BJ153" s="312"/>
      <c r="BK153" s="312"/>
      <c r="BL153" s="312"/>
      <c r="BM153" s="312"/>
      <c r="BN153" s="312"/>
      <c r="BO153" s="312"/>
      <c r="BP153" s="312"/>
      <c r="BQ153" s="312"/>
      <c r="BR153" s="312"/>
      <c r="BS153" s="312"/>
      <c r="BT153" s="312"/>
      <c r="BU153" s="312"/>
      <c r="BV153" s="312"/>
      <c r="BW153" s="312"/>
      <c r="BX153" s="312"/>
      <c r="BY153" s="312"/>
      <c r="BZ153" s="312"/>
      <c r="CA153" s="312"/>
    </row>
    <row r="154" spans="1:79" ht="15" customHeight="1" x14ac:dyDescent="0.2">
      <c r="A154" s="621"/>
      <c r="B154" s="621"/>
      <c r="C154" s="621"/>
      <c r="D154" s="827"/>
      <c r="E154" s="621"/>
      <c r="F154" s="621"/>
      <c r="G154" s="621"/>
      <c r="H154" s="621"/>
      <c r="I154" s="621"/>
      <c r="J154" s="621"/>
      <c r="K154" s="621"/>
      <c r="L154" s="621"/>
      <c r="M154" s="621"/>
      <c r="N154" s="621"/>
      <c r="O154" s="621"/>
      <c r="P154" s="621"/>
      <c r="Q154" s="621"/>
      <c r="R154" s="621"/>
      <c r="S154" s="621"/>
      <c r="T154" s="621"/>
      <c r="U154" s="621"/>
      <c r="V154" s="621"/>
      <c r="W154" s="621"/>
      <c r="X154" s="621"/>
      <c r="Y154" s="621"/>
      <c r="BA154" s="390"/>
      <c r="BB154" s="386"/>
      <c r="BC154" s="621"/>
      <c r="BD154" s="312"/>
      <c r="BE154" s="312"/>
      <c r="BF154" s="312"/>
      <c r="BG154" s="312"/>
      <c r="BH154" s="312"/>
      <c r="BI154" s="312"/>
      <c r="BJ154" s="312"/>
      <c r="BK154" s="312"/>
      <c r="BL154" s="312"/>
      <c r="BM154" s="312"/>
      <c r="BN154" s="312"/>
      <c r="BO154" s="312"/>
      <c r="BP154" s="312"/>
      <c r="BQ154" s="312"/>
      <c r="BR154" s="312"/>
      <c r="BS154" s="312"/>
      <c r="BT154" s="312"/>
      <c r="BU154" s="312"/>
      <c r="BV154" s="312"/>
      <c r="BW154" s="312"/>
      <c r="BX154" s="312"/>
      <c r="BY154" s="312"/>
      <c r="BZ154" s="312"/>
      <c r="CA154" s="312"/>
    </row>
    <row r="155" spans="1:79" ht="15" customHeight="1" x14ac:dyDescent="0.2">
      <c r="A155" s="621"/>
      <c r="B155" s="621"/>
      <c r="C155" s="621"/>
      <c r="D155" s="827"/>
      <c r="E155" s="621"/>
      <c r="F155" s="621"/>
      <c r="G155" s="621"/>
      <c r="H155" s="621"/>
      <c r="I155" s="621"/>
      <c r="J155" s="621"/>
      <c r="K155" s="621"/>
      <c r="L155" s="621"/>
      <c r="M155" s="621"/>
      <c r="N155" s="621"/>
      <c r="O155" s="621"/>
      <c r="P155" s="621"/>
      <c r="Q155" s="621"/>
      <c r="R155" s="621"/>
      <c r="S155" s="621"/>
      <c r="T155" s="621"/>
      <c r="U155" s="621"/>
      <c r="V155" s="621"/>
      <c r="W155" s="621"/>
      <c r="X155" s="621"/>
      <c r="Y155" s="621"/>
      <c r="BA155" s="390"/>
      <c r="BB155" s="386"/>
      <c r="BC155" s="621"/>
      <c r="BD155" s="312"/>
      <c r="BE155" s="312"/>
      <c r="BF155" s="312"/>
      <c r="BG155" s="312"/>
      <c r="BH155" s="312"/>
      <c r="BI155" s="312"/>
      <c r="BJ155" s="312"/>
      <c r="BK155" s="312"/>
      <c r="BL155" s="312"/>
      <c r="BM155" s="312"/>
      <c r="BN155" s="312"/>
      <c r="BO155" s="312"/>
      <c r="BP155" s="312"/>
      <c r="BQ155" s="312"/>
      <c r="BR155" s="312"/>
      <c r="BS155" s="312"/>
      <c r="BT155" s="312"/>
      <c r="BU155" s="312"/>
      <c r="BV155" s="312"/>
      <c r="BW155" s="312"/>
      <c r="BX155" s="312"/>
      <c r="BY155" s="312"/>
      <c r="BZ155" s="312"/>
      <c r="CA155" s="312"/>
    </row>
    <row r="156" spans="1:79" ht="15" customHeight="1" x14ac:dyDescent="0.2">
      <c r="A156" s="621"/>
      <c r="B156" s="621"/>
      <c r="C156" s="621"/>
      <c r="D156" s="827"/>
      <c r="E156" s="621"/>
      <c r="F156" s="621"/>
      <c r="G156" s="621"/>
      <c r="H156" s="621"/>
      <c r="I156" s="621"/>
      <c r="J156" s="621"/>
      <c r="K156" s="621"/>
      <c r="L156" s="621"/>
      <c r="M156" s="621"/>
      <c r="N156" s="621"/>
      <c r="O156" s="621"/>
      <c r="P156" s="621"/>
      <c r="Q156" s="621"/>
      <c r="R156" s="621"/>
      <c r="S156" s="621"/>
      <c r="T156" s="621"/>
      <c r="U156" s="621"/>
      <c r="V156" s="621"/>
      <c r="W156" s="621"/>
      <c r="X156" s="621"/>
      <c r="Y156" s="621"/>
      <c r="BA156" s="390"/>
      <c r="BB156" s="386"/>
      <c r="BC156" s="621"/>
      <c r="BD156" s="312"/>
      <c r="BE156" s="312"/>
      <c r="BF156" s="312"/>
      <c r="BG156" s="312"/>
      <c r="BH156" s="312"/>
      <c r="BI156" s="312"/>
      <c r="BJ156" s="312"/>
      <c r="BK156" s="312"/>
      <c r="BL156" s="312"/>
      <c r="BM156" s="312"/>
      <c r="BN156" s="312"/>
      <c r="BO156" s="312"/>
      <c r="BP156" s="312"/>
      <c r="BQ156" s="312"/>
      <c r="BR156" s="312"/>
      <c r="BS156" s="312"/>
      <c r="BT156" s="312"/>
      <c r="BU156" s="312"/>
      <c r="BV156" s="312"/>
      <c r="BW156" s="312"/>
      <c r="BX156" s="312"/>
      <c r="BY156" s="312"/>
      <c r="BZ156" s="312"/>
      <c r="CA156" s="312"/>
    </row>
    <row r="157" spans="1:79" ht="15" customHeight="1" x14ac:dyDescent="0.2">
      <c r="A157" s="621"/>
      <c r="B157" s="621"/>
      <c r="C157" s="621"/>
      <c r="D157" s="827"/>
      <c r="E157" s="621"/>
      <c r="F157" s="621"/>
      <c r="G157" s="621"/>
      <c r="H157" s="621"/>
      <c r="I157" s="621"/>
      <c r="J157" s="621"/>
      <c r="K157" s="621"/>
      <c r="L157" s="621"/>
      <c r="M157" s="621"/>
      <c r="N157" s="621"/>
      <c r="O157" s="621"/>
      <c r="P157" s="621"/>
      <c r="Q157" s="621"/>
      <c r="R157" s="621"/>
      <c r="S157" s="621"/>
      <c r="T157" s="621"/>
      <c r="U157" s="621"/>
      <c r="V157" s="621"/>
      <c r="W157" s="621"/>
      <c r="X157" s="621"/>
      <c r="Y157" s="621"/>
      <c r="BA157" s="390"/>
      <c r="BB157" s="386"/>
      <c r="BC157" s="621"/>
      <c r="BD157" s="312"/>
      <c r="BE157" s="312"/>
      <c r="BF157" s="312"/>
      <c r="BG157" s="312"/>
      <c r="BH157" s="312"/>
      <c r="BI157" s="312"/>
      <c r="BJ157" s="312"/>
      <c r="BK157" s="312"/>
      <c r="BL157" s="312"/>
      <c r="BM157" s="312"/>
      <c r="BN157" s="312"/>
      <c r="BO157" s="312"/>
      <c r="BP157" s="312"/>
      <c r="BQ157" s="312"/>
      <c r="BR157" s="312"/>
      <c r="BS157" s="312"/>
      <c r="BT157" s="312"/>
      <c r="BU157" s="312"/>
      <c r="BV157" s="312"/>
      <c r="BW157" s="312"/>
      <c r="BX157" s="312"/>
      <c r="BY157" s="312"/>
      <c r="BZ157" s="312"/>
      <c r="CA157" s="312"/>
    </row>
    <row r="158" spans="1:79" ht="15" customHeight="1" x14ac:dyDescent="0.2">
      <c r="A158" s="621"/>
      <c r="B158" s="621"/>
      <c r="C158" s="621"/>
      <c r="D158" s="827"/>
      <c r="E158" s="621"/>
      <c r="F158" s="621"/>
      <c r="G158" s="621"/>
      <c r="H158" s="621"/>
      <c r="I158" s="621"/>
      <c r="J158" s="621"/>
      <c r="K158" s="621"/>
      <c r="L158" s="621"/>
      <c r="M158" s="621"/>
      <c r="N158" s="621"/>
      <c r="O158" s="621"/>
      <c r="P158" s="621"/>
      <c r="Q158" s="621"/>
      <c r="R158" s="621"/>
      <c r="S158" s="621"/>
      <c r="T158" s="621"/>
      <c r="U158" s="621"/>
      <c r="V158" s="621"/>
      <c r="W158" s="621"/>
      <c r="X158" s="621"/>
      <c r="Y158" s="621"/>
      <c r="BA158" s="390"/>
      <c r="BB158" s="386"/>
      <c r="BC158" s="621"/>
      <c r="BD158" s="312"/>
      <c r="BE158" s="312"/>
      <c r="BF158" s="312"/>
      <c r="BG158" s="312"/>
      <c r="BH158" s="312"/>
      <c r="BI158" s="312"/>
      <c r="BJ158" s="312"/>
      <c r="BK158" s="312"/>
      <c r="BL158" s="312"/>
      <c r="BM158" s="312"/>
      <c r="BN158" s="312"/>
      <c r="BO158" s="312"/>
      <c r="BP158" s="312"/>
      <c r="BQ158" s="312"/>
      <c r="BR158" s="312"/>
      <c r="BS158" s="312"/>
      <c r="BT158" s="312"/>
      <c r="BU158" s="312"/>
      <c r="BV158" s="312"/>
      <c r="BW158" s="312"/>
      <c r="BX158" s="312"/>
      <c r="BY158" s="312"/>
      <c r="BZ158" s="312"/>
      <c r="CA158" s="312"/>
    </row>
    <row r="159" spans="1:79" ht="15" customHeight="1" x14ac:dyDescent="0.2">
      <c r="A159" s="621"/>
      <c r="B159" s="621"/>
      <c r="C159" s="621"/>
      <c r="D159" s="827"/>
      <c r="E159" s="621"/>
      <c r="F159" s="621"/>
      <c r="G159" s="621"/>
      <c r="H159" s="621"/>
      <c r="I159" s="621"/>
      <c r="J159" s="621"/>
      <c r="K159" s="621"/>
      <c r="L159" s="621"/>
      <c r="M159" s="621"/>
      <c r="N159" s="621"/>
      <c r="O159" s="621"/>
      <c r="P159" s="621"/>
      <c r="Q159" s="621"/>
      <c r="R159" s="621"/>
      <c r="S159" s="621"/>
      <c r="T159" s="621"/>
      <c r="U159" s="621"/>
      <c r="V159" s="621"/>
      <c r="W159" s="621"/>
      <c r="X159" s="621"/>
      <c r="Y159" s="621"/>
      <c r="BA159" s="390"/>
      <c r="BB159" s="386"/>
      <c r="BC159" s="621"/>
      <c r="BD159" s="312"/>
      <c r="BE159" s="312"/>
      <c r="BF159" s="312"/>
      <c r="BG159" s="312"/>
      <c r="BH159" s="312"/>
      <c r="BI159" s="312"/>
      <c r="BJ159" s="312"/>
      <c r="BK159" s="312"/>
      <c r="BL159" s="312"/>
      <c r="BM159" s="312"/>
      <c r="BN159" s="312"/>
      <c r="BO159" s="312"/>
      <c r="BP159" s="312"/>
      <c r="BQ159" s="312"/>
      <c r="BR159" s="312"/>
      <c r="BS159" s="312"/>
      <c r="BT159" s="312"/>
      <c r="BU159" s="312"/>
      <c r="BV159" s="312"/>
      <c r="BW159" s="312"/>
      <c r="BX159" s="312"/>
      <c r="BY159" s="312"/>
      <c r="BZ159" s="312"/>
      <c r="CA159" s="312"/>
    </row>
    <row r="160" spans="1:79" ht="15" customHeight="1" x14ac:dyDescent="0.2">
      <c r="A160" s="621"/>
      <c r="B160" s="621"/>
      <c r="C160" s="621"/>
      <c r="D160" s="827"/>
      <c r="E160" s="621"/>
      <c r="F160" s="621"/>
      <c r="G160" s="621"/>
      <c r="H160" s="621"/>
      <c r="I160" s="621"/>
      <c r="J160" s="621"/>
      <c r="K160" s="621"/>
      <c r="L160" s="621"/>
      <c r="M160" s="621"/>
      <c r="N160" s="621"/>
      <c r="O160" s="621"/>
      <c r="P160" s="621"/>
      <c r="Q160" s="621"/>
      <c r="R160" s="621"/>
      <c r="S160" s="621"/>
      <c r="T160" s="621"/>
      <c r="U160" s="621"/>
      <c r="V160" s="621"/>
      <c r="W160" s="621"/>
      <c r="X160" s="621"/>
      <c r="Y160" s="621"/>
      <c r="BA160" s="390"/>
      <c r="BB160" s="386"/>
      <c r="BC160" s="621"/>
      <c r="BD160" s="312"/>
      <c r="BE160" s="312"/>
      <c r="BF160" s="312"/>
      <c r="BG160" s="312"/>
      <c r="BH160" s="312"/>
      <c r="BI160" s="312"/>
      <c r="BJ160" s="312"/>
      <c r="BK160" s="312"/>
      <c r="BL160" s="312"/>
      <c r="BM160" s="312"/>
      <c r="BN160" s="312"/>
      <c r="BO160" s="312"/>
      <c r="BP160" s="312"/>
      <c r="BQ160" s="312"/>
      <c r="BR160" s="312"/>
      <c r="BS160" s="312"/>
      <c r="BT160" s="312"/>
      <c r="BU160" s="312"/>
      <c r="BV160" s="312"/>
      <c r="BW160" s="312"/>
      <c r="BX160" s="312"/>
      <c r="BY160" s="312"/>
      <c r="BZ160" s="312"/>
      <c r="CA160" s="312"/>
    </row>
    <row r="161" spans="1:79" ht="15" customHeight="1" x14ac:dyDescent="0.2">
      <c r="A161" s="621"/>
      <c r="B161" s="621"/>
      <c r="C161" s="621"/>
      <c r="D161" s="827"/>
      <c r="E161" s="621"/>
      <c r="F161" s="621"/>
      <c r="G161" s="621"/>
      <c r="H161" s="621"/>
      <c r="I161" s="621"/>
      <c r="J161" s="621"/>
      <c r="K161" s="621"/>
      <c r="L161" s="621"/>
      <c r="M161" s="621"/>
      <c r="N161" s="621"/>
      <c r="O161" s="621"/>
      <c r="P161" s="621"/>
      <c r="Q161" s="621"/>
      <c r="R161" s="621"/>
      <c r="S161" s="621"/>
      <c r="T161" s="621"/>
      <c r="U161" s="621"/>
      <c r="V161" s="621"/>
      <c r="W161" s="621"/>
      <c r="X161" s="621"/>
      <c r="Y161" s="621"/>
      <c r="BA161" s="390"/>
      <c r="BB161" s="386"/>
      <c r="BC161" s="621"/>
      <c r="BD161" s="312"/>
      <c r="BE161" s="312"/>
      <c r="BF161" s="312"/>
      <c r="BG161" s="312"/>
      <c r="BH161" s="312"/>
      <c r="BI161" s="312"/>
      <c r="BJ161" s="312"/>
      <c r="BK161" s="312"/>
      <c r="BL161" s="312"/>
      <c r="BM161" s="312"/>
      <c r="BN161" s="312"/>
      <c r="BO161" s="312"/>
      <c r="BP161" s="312"/>
      <c r="BQ161" s="312"/>
      <c r="BR161" s="312"/>
      <c r="BS161" s="312"/>
      <c r="BT161" s="312"/>
      <c r="BU161" s="312"/>
      <c r="BV161" s="312"/>
      <c r="BW161" s="312"/>
      <c r="BX161" s="312"/>
      <c r="BY161" s="312"/>
      <c r="BZ161" s="312"/>
      <c r="CA161" s="312"/>
    </row>
    <row r="162" spans="1:79" ht="15" customHeight="1" x14ac:dyDescent="0.2">
      <c r="A162" s="621"/>
      <c r="B162" s="621"/>
      <c r="C162" s="621"/>
      <c r="D162" s="827"/>
      <c r="E162" s="621"/>
      <c r="F162" s="621"/>
      <c r="G162" s="621"/>
      <c r="H162" s="621"/>
      <c r="I162" s="621"/>
      <c r="J162" s="621"/>
      <c r="K162" s="621"/>
      <c r="L162" s="621"/>
      <c r="M162" s="621"/>
      <c r="N162" s="621"/>
      <c r="O162" s="621"/>
      <c r="P162" s="621"/>
      <c r="Q162" s="621"/>
      <c r="R162" s="621"/>
      <c r="S162" s="621"/>
      <c r="T162" s="621"/>
      <c r="U162" s="621"/>
      <c r="V162" s="621"/>
      <c r="W162" s="621"/>
      <c r="X162" s="621"/>
      <c r="Y162" s="621"/>
      <c r="BA162" s="390"/>
      <c r="BB162" s="386"/>
      <c r="BC162" s="621"/>
      <c r="BD162" s="312"/>
      <c r="BE162" s="312"/>
      <c r="BF162" s="312"/>
      <c r="BG162" s="312"/>
      <c r="BH162" s="312"/>
      <c r="BI162" s="312"/>
      <c r="BJ162" s="312"/>
      <c r="BK162" s="312"/>
      <c r="BL162" s="312"/>
      <c r="BM162" s="312"/>
      <c r="BN162" s="312"/>
      <c r="BO162" s="312"/>
      <c r="BP162" s="312"/>
      <c r="BQ162" s="312"/>
      <c r="BR162" s="312"/>
      <c r="BS162" s="312"/>
      <c r="BT162" s="312"/>
      <c r="BU162" s="312"/>
      <c r="BV162" s="312"/>
      <c r="BW162" s="312"/>
      <c r="BX162" s="312"/>
      <c r="BY162" s="312"/>
      <c r="BZ162" s="312"/>
      <c r="CA162" s="312"/>
    </row>
    <row r="163" spans="1:79" ht="15" customHeight="1" x14ac:dyDescent="0.2">
      <c r="A163" s="621"/>
      <c r="B163" s="621"/>
      <c r="C163" s="621"/>
      <c r="D163" s="827"/>
      <c r="E163" s="621"/>
      <c r="F163" s="621"/>
      <c r="G163" s="621"/>
      <c r="H163" s="621"/>
      <c r="I163" s="621"/>
      <c r="J163" s="621"/>
      <c r="K163" s="621"/>
      <c r="L163" s="621"/>
      <c r="M163" s="621"/>
      <c r="N163" s="621"/>
      <c r="O163" s="621"/>
      <c r="P163" s="621"/>
      <c r="Q163" s="621"/>
      <c r="R163" s="621"/>
      <c r="S163" s="621"/>
      <c r="T163" s="621"/>
      <c r="U163" s="621"/>
      <c r="V163" s="621"/>
      <c r="W163" s="621"/>
      <c r="X163" s="621"/>
      <c r="Y163" s="621"/>
      <c r="BA163" s="390"/>
      <c r="BB163" s="386"/>
      <c r="BC163" s="621"/>
      <c r="BD163" s="312"/>
      <c r="BE163" s="312"/>
      <c r="BF163" s="312"/>
      <c r="BG163" s="312"/>
      <c r="BH163" s="312"/>
      <c r="BI163" s="312"/>
      <c r="BJ163" s="312"/>
      <c r="BK163" s="312"/>
      <c r="BL163" s="312"/>
      <c r="BM163" s="312"/>
      <c r="BN163" s="312"/>
      <c r="BO163" s="312"/>
      <c r="BP163" s="312"/>
      <c r="BQ163" s="312"/>
      <c r="BR163" s="312"/>
      <c r="BS163" s="312"/>
      <c r="BT163" s="312"/>
      <c r="BU163" s="312"/>
      <c r="BV163" s="312"/>
      <c r="BW163" s="312"/>
      <c r="BX163" s="312"/>
      <c r="BY163" s="312"/>
      <c r="BZ163" s="312"/>
      <c r="CA163" s="312"/>
    </row>
    <row r="164" spans="1:79" ht="15" customHeight="1" x14ac:dyDescent="0.2">
      <c r="A164" s="621"/>
      <c r="B164" s="621"/>
      <c r="C164" s="621"/>
      <c r="D164" s="827"/>
      <c r="E164" s="621"/>
      <c r="F164" s="621"/>
      <c r="G164" s="621"/>
      <c r="H164" s="621"/>
      <c r="I164" s="621"/>
      <c r="J164" s="621"/>
      <c r="K164" s="621"/>
      <c r="L164" s="621"/>
      <c r="M164" s="621"/>
      <c r="N164" s="621"/>
      <c r="O164" s="621"/>
      <c r="P164" s="621"/>
      <c r="Q164" s="621"/>
      <c r="R164" s="621"/>
      <c r="S164" s="621"/>
      <c r="T164" s="621"/>
      <c r="U164" s="621"/>
      <c r="V164" s="621"/>
      <c r="W164" s="621"/>
      <c r="X164" s="621"/>
      <c r="Y164" s="621"/>
      <c r="BA164" s="390"/>
      <c r="BB164" s="386"/>
      <c r="BC164" s="621"/>
      <c r="BD164" s="312"/>
      <c r="BE164" s="312"/>
      <c r="BF164" s="312"/>
      <c r="BG164" s="312"/>
      <c r="BH164" s="312"/>
      <c r="BI164" s="312"/>
      <c r="BJ164" s="312"/>
      <c r="BK164" s="312"/>
      <c r="BL164" s="312"/>
      <c r="BM164" s="312"/>
      <c r="BN164" s="312"/>
      <c r="BO164" s="312"/>
      <c r="BP164" s="312"/>
      <c r="BQ164" s="312"/>
      <c r="BR164" s="312"/>
      <c r="BS164" s="312"/>
      <c r="BT164" s="312"/>
      <c r="BU164" s="312"/>
      <c r="BV164" s="312"/>
      <c r="BW164" s="312"/>
      <c r="BX164" s="312"/>
      <c r="BY164" s="312"/>
      <c r="BZ164" s="312"/>
      <c r="CA164" s="312"/>
    </row>
    <row r="165" spans="1:79" ht="15" customHeight="1" x14ac:dyDescent="0.2">
      <c r="A165" s="621"/>
      <c r="B165" s="621"/>
      <c r="C165" s="621"/>
      <c r="D165" s="827"/>
      <c r="E165" s="621"/>
      <c r="F165" s="621"/>
      <c r="G165" s="621"/>
      <c r="H165" s="621"/>
      <c r="I165" s="621"/>
      <c r="J165" s="621"/>
      <c r="K165" s="621"/>
      <c r="L165" s="621"/>
      <c r="M165" s="621"/>
      <c r="N165" s="621"/>
      <c r="O165" s="621"/>
      <c r="P165" s="621"/>
      <c r="Q165" s="621"/>
      <c r="R165" s="621"/>
      <c r="S165" s="621"/>
      <c r="T165" s="621"/>
      <c r="U165" s="621"/>
      <c r="V165" s="621"/>
      <c r="W165" s="621"/>
      <c r="X165" s="621"/>
      <c r="Y165" s="621"/>
      <c r="BA165" s="390"/>
      <c r="BB165" s="386"/>
      <c r="BC165" s="621"/>
      <c r="BD165" s="312"/>
      <c r="BE165" s="312"/>
      <c r="BF165" s="312"/>
      <c r="BG165" s="312"/>
      <c r="BH165" s="312"/>
      <c r="BI165" s="312"/>
      <c r="BJ165" s="312"/>
      <c r="BK165" s="312"/>
      <c r="BL165" s="312"/>
      <c r="BM165" s="312"/>
      <c r="BN165" s="312"/>
      <c r="BO165" s="312"/>
      <c r="BP165" s="312"/>
      <c r="BQ165" s="312"/>
      <c r="BR165" s="312"/>
      <c r="BS165" s="312"/>
      <c r="BT165" s="312"/>
      <c r="BU165" s="312"/>
      <c r="BV165" s="312"/>
      <c r="BW165" s="312"/>
      <c r="BX165" s="312"/>
      <c r="BY165" s="312"/>
      <c r="BZ165" s="312"/>
      <c r="CA165" s="312"/>
    </row>
    <row r="166" spans="1:79" ht="15" customHeight="1" x14ac:dyDescent="0.2">
      <c r="A166" s="621"/>
      <c r="B166" s="621"/>
      <c r="C166" s="621"/>
      <c r="D166" s="827"/>
      <c r="E166" s="621"/>
      <c r="F166" s="621"/>
      <c r="G166" s="621"/>
      <c r="H166" s="621"/>
      <c r="I166" s="621"/>
      <c r="J166" s="621"/>
      <c r="K166" s="621"/>
      <c r="L166" s="621"/>
      <c r="M166" s="621"/>
      <c r="N166" s="621"/>
      <c r="O166" s="621"/>
      <c r="P166" s="621"/>
      <c r="Q166" s="621"/>
      <c r="R166" s="621"/>
      <c r="S166" s="621"/>
      <c r="T166" s="621"/>
      <c r="U166" s="621"/>
      <c r="V166" s="621"/>
      <c r="W166" s="621"/>
      <c r="X166" s="621"/>
      <c r="Y166" s="621"/>
      <c r="BA166" s="390"/>
      <c r="BB166" s="386"/>
      <c r="BC166" s="621"/>
      <c r="BD166" s="312"/>
      <c r="BE166" s="312"/>
      <c r="BF166" s="312"/>
      <c r="BG166" s="312"/>
      <c r="BH166" s="312"/>
      <c r="BI166" s="312"/>
      <c r="BJ166" s="312"/>
      <c r="BK166" s="312"/>
      <c r="BL166" s="312"/>
      <c r="BM166" s="312"/>
      <c r="BN166" s="312"/>
      <c r="BO166" s="312"/>
      <c r="BP166" s="312"/>
      <c r="BQ166" s="312"/>
      <c r="BR166" s="312"/>
      <c r="BS166" s="312"/>
      <c r="BT166" s="312"/>
      <c r="BU166" s="312"/>
      <c r="BV166" s="312"/>
      <c r="BW166" s="312"/>
      <c r="BX166" s="312"/>
      <c r="BY166" s="312"/>
      <c r="BZ166" s="312"/>
      <c r="CA166" s="312"/>
    </row>
    <row r="167" spans="1:79" ht="15" customHeight="1" x14ac:dyDescent="0.2">
      <c r="A167" s="621"/>
      <c r="B167" s="621"/>
      <c r="C167" s="621"/>
      <c r="D167" s="827"/>
      <c r="E167" s="621"/>
      <c r="F167" s="621"/>
      <c r="G167" s="621"/>
      <c r="H167" s="621"/>
      <c r="I167" s="621"/>
      <c r="J167" s="621"/>
      <c r="K167" s="621"/>
      <c r="L167" s="621"/>
      <c r="M167" s="621"/>
      <c r="N167" s="621"/>
      <c r="O167" s="621"/>
      <c r="P167" s="621"/>
      <c r="Q167" s="621"/>
      <c r="R167" s="621"/>
      <c r="S167" s="621"/>
      <c r="T167" s="621"/>
      <c r="U167" s="621"/>
      <c r="V167" s="621"/>
      <c r="W167" s="621"/>
      <c r="X167" s="621"/>
      <c r="Y167" s="621"/>
      <c r="BA167" s="390"/>
      <c r="BB167" s="386"/>
      <c r="BC167" s="621"/>
      <c r="BD167" s="312"/>
      <c r="BE167" s="312"/>
      <c r="BF167" s="312"/>
      <c r="BG167" s="312"/>
      <c r="BH167" s="312"/>
      <c r="BI167" s="312"/>
      <c r="BJ167" s="312"/>
      <c r="BK167" s="312"/>
      <c r="BL167" s="312"/>
      <c r="BM167" s="312"/>
      <c r="BN167" s="312"/>
      <c r="BO167" s="312"/>
      <c r="BP167" s="312"/>
      <c r="BQ167" s="312"/>
      <c r="BR167" s="312"/>
      <c r="BS167" s="312"/>
      <c r="BT167" s="312"/>
      <c r="BU167" s="312"/>
      <c r="BV167" s="312"/>
      <c r="BW167" s="312"/>
      <c r="BX167" s="312"/>
      <c r="BY167" s="312"/>
      <c r="BZ167" s="312"/>
      <c r="CA167" s="312"/>
    </row>
    <row r="168" spans="1:79" ht="15" customHeight="1" x14ac:dyDescent="0.2">
      <c r="A168" s="621"/>
      <c r="B168" s="621"/>
      <c r="C168" s="621"/>
      <c r="D168" s="827"/>
      <c r="E168" s="621"/>
      <c r="F168" s="621"/>
      <c r="G168" s="621"/>
      <c r="H168" s="621"/>
      <c r="I168" s="621"/>
      <c r="J168" s="621"/>
      <c r="K168" s="621"/>
      <c r="L168" s="621"/>
      <c r="M168" s="621"/>
      <c r="N168" s="621"/>
      <c r="O168" s="621"/>
      <c r="P168" s="621"/>
      <c r="Q168" s="621"/>
      <c r="R168" s="621"/>
      <c r="S168" s="621"/>
      <c r="T168" s="621"/>
      <c r="U168" s="621"/>
      <c r="V168" s="621"/>
      <c r="W168" s="621"/>
      <c r="X168" s="621"/>
      <c r="Y168" s="621"/>
      <c r="BA168" s="390"/>
      <c r="BB168" s="386"/>
      <c r="BC168" s="621"/>
      <c r="BD168" s="312"/>
      <c r="BE168" s="312"/>
      <c r="BF168" s="312"/>
      <c r="BG168" s="312"/>
      <c r="BH168" s="312"/>
      <c r="BI168" s="312"/>
      <c r="BJ168" s="312"/>
      <c r="BK168" s="312"/>
      <c r="BL168" s="312"/>
      <c r="BM168" s="312"/>
      <c r="BN168" s="312"/>
      <c r="BO168" s="312"/>
      <c r="BP168" s="312"/>
      <c r="BQ168" s="312"/>
      <c r="BR168" s="312"/>
      <c r="BS168" s="312"/>
      <c r="BT168" s="312"/>
      <c r="BU168" s="312"/>
      <c r="BV168" s="312"/>
      <c r="BW168" s="312"/>
      <c r="BX168" s="312"/>
      <c r="BY168" s="312"/>
      <c r="BZ168" s="312"/>
      <c r="CA168" s="312"/>
    </row>
    <row r="169" spans="1:79" ht="15" customHeight="1" x14ac:dyDescent="0.2">
      <c r="A169" s="621"/>
      <c r="B169" s="621"/>
      <c r="C169" s="621"/>
      <c r="D169" s="827"/>
      <c r="E169" s="621"/>
      <c r="F169" s="621"/>
      <c r="G169" s="621"/>
      <c r="H169" s="621"/>
      <c r="I169" s="621"/>
      <c r="J169" s="621"/>
      <c r="K169" s="621"/>
      <c r="L169" s="621"/>
      <c r="M169" s="621"/>
      <c r="N169" s="621"/>
      <c r="O169" s="621"/>
      <c r="P169" s="621"/>
      <c r="Q169" s="621"/>
      <c r="R169" s="621"/>
      <c r="S169" s="621"/>
      <c r="T169" s="621"/>
      <c r="U169" s="621"/>
      <c r="V169" s="621"/>
      <c r="W169" s="621"/>
      <c r="X169" s="621"/>
      <c r="Y169" s="621"/>
      <c r="BA169" s="390"/>
      <c r="BB169" s="386"/>
      <c r="BC169" s="621"/>
      <c r="BD169" s="312"/>
      <c r="BE169" s="312"/>
      <c r="BF169" s="312"/>
      <c r="BG169" s="312"/>
      <c r="BH169" s="312"/>
      <c r="BI169" s="312"/>
      <c r="BJ169" s="312"/>
      <c r="BK169" s="312"/>
      <c r="BL169" s="312"/>
      <c r="BM169" s="312"/>
      <c r="BN169" s="312"/>
      <c r="BO169" s="312"/>
      <c r="BP169" s="312"/>
      <c r="BQ169" s="312"/>
      <c r="BR169" s="312"/>
      <c r="BS169" s="312"/>
      <c r="BT169" s="312"/>
      <c r="BU169" s="312"/>
      <c r="BV169" s="312"/>
      <c r="BW169" s="312"/>
      <c r="BX169" s="312"/>
      <c r="BY169" s="312"/>
      <c r="BZ169" s="312"/>
      <c r="CA169" s="312"/>
    </row>
    <row r="170" spans="1:79" ht="15" customHeight="1" x14ac:dyDescent="0.2">
      <c r="A170" s="621"/>
      <c r="B170" s="621"/>
      <c r="C170" s="621"/>
      <c r="D170" s="827"/>
      <c r="E170" s="621"/>
      <c r="F170" s="621"/>
      <c r="G170" s="621"/>
      <c r="H170" s="621"/>
      <c r="I170" s="621"/>
      <c r="J170" s="621"/>
      <c r="K170" s="621"/>
      <c r="L170" s="621"/>
      <c r="M170" s="621"/>
      <c r="N170" s="621"/>
      <c r="O170" s="621"/>
      <c r="P170" s="621"/>
      <c r="Q170" s="621"/>
      <c r="R170" s="621"/>
      <c r="S170" s="621"/>
      <c r="T170" s="621"/>
      <c r="U170" s="621"/>
      <c r="V170" s="621"/>
      <c r="W170" s="621"/>
      <c r="X170" s="621"/>
      <c r="Y170" s="621"/>
      <c r="BA170" s="390"/>
      <c r="BB170" s="386"/>
      <c r="BC170" s="621"/>
      <c r="BD170" s="312"/>
      <c r="BE170" s="312"/>
      <c r="BF170" s="312"/>
      <c r="BG170" s="312"/>
      <c r="BH170" s="312"/>
      <c r="BI170" s="312"/>
      <c r="BJ170" s="312"/>
      <c r="BK170" s="312"/>
      <c r="BL170" s="312"/>
      <c r="BM170" s="312"/>
      <c r="BN170" s="312"/>
      <c r="BO170" s="312"/>
      <c r="BP170" s="312"/>
      <c r="BQ170" s="312"/>
      <c r="BR170" s="312"/>
      <c r="BS170" s="312"/>
      <c r="BT170" s="312"/>
      <c r="BU170" s="312"/>
      <c r="BV170" s="312"/>
      <c r="BW170" s="312"/>
      <c r="BX170" s="312"/>
      <c r="BY170" s="312"/>
      <c r="BZ170" s="312"/>
      <c r="CA170" s="312"/>
    </row>
    <row r="171" spans="1:79" ht="15" customHeight="1" x14ac:dyDescent="0.2">
      <c r="A171" s="621"/>
      <c r="B171" s="621"/>
      <c r="C171" s="621"/>
      <c r="D171" s="827"/>
      <c r="E171" s="621"/>
      <c r="F171" s="621"/>
      <c r="G171" s="621"/>
      <c r="H171" s="621"/>
      <c r="I171" s="621"/>
      <c r="J171" s="621"/>
      <c r="K171" s="621"/>
      <c r="L171" s="621"/>
      <c r="M171" s="621"/>
      <c r="N171" s="621"/>
      <c r="O171" s="621"/>
      <c r="P171" s="621"/>
      <c r="Q171" s="621"/>
      <c r="R171" s="621"/>
      <c r="S171" s="621"/>
      <c r="T171" s="621"/>
      <c r="U171" s="621"/>
      <c r="V171" s="621"/>
      <c r="W171" s="621"/>
      <c r="X171" s="621"/>
      <c r="Y171" s="621"/>
      <c r="BA171" s="390"/>
      <c r="BB171" s="386"/>
      <c r="BC171" s="621"/>
      <c r="BD171" s="312"/>
      <c r="BE171" s="312"/>
      <c r="BF171" s="312"/>
      <c r="BG171" s="312"/>
      <c r="BH171" s="312"/>
      <c r="BI171" s="312"/>
      <c r="BJ171" s="312"/>
      <c r="BK171" s="312"/>
      <c r="BL171" s="312"/>
      <c r="BM171" s="312"/>
      <c r="BN171" s="312"/>
      <c r="BO171" s="312"/>
      <c r="BP171" s="312"/>
      <c r="BQ171" s="312"/>
      <c r="BR171" s="312"/>
      <c r="BS171" s="312"/>
      <c r="BT171" s="312"/>
      <c r="BU171" s="312"/>
      <c r="BV171" s="312"/>
      <c r="BW171" s="312"/>
      <c r="BX171" s="312"/>
      <c r="BY171" s="312"/>
      <c r="BZ171" s="312"/>
      <c r="CA171" s="312"/>
    </row>
    <row r="172" spans="1:79" ht="15" customHeight="1" x14ac:dyDescent="0.2">
      <c r="A172" s="621"/>
      <c r="B172" s="621"/>
      <c r="C172" s="621"/>
      <c r="D172" s="827"/>
      <c r="E172" s="621"/>
      <c r="F172" s="621"/>
      <c r="G172" s="621"/>
      <c r="H172" s="621"/>
      <c r="I172" s="621"/>
      <c r="J172" s="621"/>
      <c r="K172" s="621"/>
      <c r="L172" s="621"/>
      <c r="M172" s="621"/>
      <c r="N172" s="621"/>
      <c r="O172" s="621"/>
      <c r="P172" s="621"/>
      <c r="Q172" s="621"/>
      <c r="R172" s="621"/>
      <c r="S172" s="621"/>
      <c r="T172" s="621"/>
      <c r="U172" s="621"/>
      <c r="V172" s="621"/>
      <c r="W172" s="621"/>
      <c r="X172" s="621"/>
      <c r="Y172" s="621"/>
      <c r="BA172" s="390"/>
      <c r="BB172" s="386"/>
      <c r="BC172" s="621"/>
      <c r="BD172" s="312"/>
      <c r="BE172" s="312"/>
      <c r="BF172" s="312"/>
      <c r="BG172" s="312"/>
      <c r="BH172" s="312"/>
      <c r="BI172" s="312"/>
      <c r="BJ172" s="312"/>
      <c r="BK172" s="312"/>
      <c r="BL172" s="312"/>
      <c r="BM172" s="312"/>
      <c r="BN172" s="312"/>
      <c r="BO172" s="312"/>
      <c r="BP172" s="312"/>
      <c r="BQ172" s="312"/>
      <c r="BR172" s="312"/>
      <c r="BS172" s="312"/>
      <c r="BT172" s="312"/>
      <c r="BU172" s="312"/>
      <c r="BV172" s="312"/>
      <c r="BW172" s="312"/>
      <c r="BX172" s="312"/>
      <c r="BY172" s="312"/>
      <c r="BZ172" s="312"/>
      <c r="CA172" s="312"/>
    </row>
    <row r="173" spans="1:79" ht="15" customHeight="1" x14ac:dyDescent="0.2">
      <c r="A173" s="621"/>
      <c r="B173" s="621"/>
      <c r="C173" s="621"/>
      <c r="D173" s="827"/>
      <c r="E173" s="621"/>
      <c r="F173" s="621"/>
      <c r="G173" s="621"/>
      <c r="H173" s="621"/>
      <c r="I173" s="621"/>
      <c r="J173" s="621"/>
      <c r="K173" s="621"/>
      <c r="L173" s="621"/>
      <c r="M173" s="621"/>
      <c r="N173" s="621"/>
      <c r="O173" s="621"/>
      <c r="P173" s="621"/>
      <c r="Q173" s="621"/>
      <c r="R173" s="621"/>
      <c r="S173" s="621"/>
      <c r="T173" s="621"/>
      <c r="U173" s="621"/>
      <c r="V173" s="621"/>
      <c r="W173" s="621"/>
      <c r="X173" s="621"/>
      <c r="Y173" s="621"/>
      <c r="BA173" s="390"/>
      <c r="BB173" s="386"/>
      <c r="BC173" s="621"/>
      <c r="BD173" s="312"/>
      <c r="BE173" s="312"/>
      <c r="BF173" s="312"/>
      <c r="BG173" s="312"/>
      <c r="BH173" s="312"/>
      <c r="BI173" s="312"/>
      <c r="BJ173" s="312"/>
      <c r="BK173" s="312"/>
      <c r="BL173" s="312"/>
      <c r="BM173" s="312"/>
      <c r="BN173" s="312"/>
      <c r="BO173" s="312"/>
      <c r="BP173" s="312"/>
      <c r="BQ173" s="312"/>
      <c r="BR173" s="312"/>
      <c r="BS173" s="312"/>
      <c r="BT173" s="312"/>
      <c r="BU173" s="312"/>
      <c r="BV173" s="312"/>
      <c r="BW173" s="312"/>
      <c r="BX173" s="312"/>
      <c r="BY173" s="312"/>
      <c r="BZ173" s="312"/>
      <c r="CA173" s="312"/>
    </row>
    <row r="174" spans="1:79" ht="15" customHeight="1" x14ac:dyDescent="0.2">
      <c r="A174" s="621"/>
      <c r="B174" s="621"/>
      <c r="C174" s="621"/>
      <c r="D174" s="827"/>
      <c r="E174" s="621"/>
      <c r="F174" s="621"/>
      <c r="G174" s="621"/>
      <c r="H174" s="621"/>
      <c r="I174" s="621"/>
      <c r="J174" s="621"/>
      <c r="K174" s="621"/>
      <c r="L174" s="621"/>
      <c r="M174" s="621"/>
      <c r="N174" s="621"/>
      <c r="O174" s="621"/>
      <c r="P174" s="621"/>
      <c r="Q174" s="621"/>
      <c r="R174" s="621"/>
      <c r="S174" s="621"/>
      <c r="T174" s="621"/>
      <c r="U174" s="621"/>
      <c r="V174" s="621"/>
      <c r="W174" s="621"/>
      <c r="X174" s="621"/>
      <c r="Y174" s="621"/>
      <c r="BA174" s="390"/>
      <c r="BB174" s="386"/>
      <c r="BC174" s="621"/>
      <c r="BD174" s="312"/>
      <c r="BE174" s="312"/>
      <c r="BF174" s="312"/>
      <c r="BG174" s="312"/>
      <c r="BH174" s="312"/>
      <c r="BI174" s="312"/>
      <c r="BJ174" s="312"/>
      <c r="BK174" s="312"/>
      <c r="BL174" s="312"/>
      <c r="BM174" s="312"/>
      <c r="BN174" s="312"/>
      <c r="BO174" s="312"/>
      <c r="BP174" s="312"/>
      <c r="BQ174" s="312"/>
      <c r="BR174" s="312"/>
      <c r="BS174" s="312"/>
      <c r="BT174" s="312"/>
      <c r="BU174" s="312"/>
      <c r="BV174" s="312"/>
      <c r="BW174" s="312"/>
      <c r="BX174" s="312"/>
      <c r="BY174" s="312"/>
      <c r="BZ174" s="312"/>
      <c r="CA174" s="312"/>
    </row>
    <row r="175" spans="1:79" ht="15" customHeight="1" x14ac:dyDescent="0.2">
      <c r="A175" s="621"/>
      <c r="B175" s="621"/>
      <c r="C175" s="621"/>
      <c r="D175" s="827"/>
      <c r="E175" s="621"/>
      <c r="F175" s="621"/>
      <c r="G175" s="621"/>
      <c r="H175" s="621"/>
      <c r="I175" s="621"/>
      <c r="J175" s="621"/>
      <c r="K175" s="621"/>
      <c r="L175" s="621"/>
      <c r="M175" s="621"/>
      <c r="N175" s="621"/>
      <c r="O175" s="621"/>
      <c r="P175" s="621"/>
      <c r="Q175" s="621"/>
      <c r="R175" s="621"/>
      <c r="S175" s="621"/>
      <c r="T175" s="621"/>
      <c r="U175" s="621"/>
      <c r="V175" s="621"/>
      <c r="W175" s="621"/>
      <c r="X175" s="621"/>
      <c r="Y175" s="621"/>
      <c r="BA175" s="390"/>
      <c r="BB175" s="386"/>
      <c r="BC175" s="621"/>
      <c r="BD175" s="312"/>
      <c r="BE175" s="312"/>
      <c r="BF175" s="312"/>
      <c r="BG175" s="312"/>
      <c r="BH175" s="312"/>
      <c r="BI175" s="312"/>
      <c r="BJ175" s="312"/>
      <c r="BK175" s="312"/>
      <c r="BL175" s="312"/>
      <c r="BM175" s="312"/>
      <c r="BN175" s="312"/>
      <c r="BO175" s="312"/>
      <c r="BP175" s="312"/>
      <c r="BQ175" s="312"/>
      <c r="BR175" s="312"/>
      <c r="BS175" s="312"/>
      <c r="BT175" s="312"/>
      <c r="BU175" s="312"/>
      <c r="BV175" s="312"/>
      <c r="BW175" s="312"/>
      <c r="BX175" s="312"/>
      <c r="BY175" s="312"/>
      <c r="BZ175" s="312"/>
      <c r="CA175" s="312"/>
    </row>
    <row r="176" spans="1:79" ht="15" customHeight="1" x14ac:dyDescent="0.2">
      <c r="A176" s="621"/>
      <c r="B176" s="621"/>
      <c r="C176" s="621"/>
      <c r="D176" s="827"/>
      <c r="E176" s="621"/>
      <c r="F176" s="621"/>
      <c r="G176" s="621"/>
      <c r="H176" s="621"/>
      <c r="I176" s="621"/>
      <c r="J176" s="621"/>
      <c r="K176" s="621"/>
      <c r="L176" s="621"/>
      <c r="M176" s="621"/>
      <c r="N176" s="621"/>
      <c r="O176" s="621"/>
      <c r="P176" s="621"/>
      <c r="Q176" s="621"/>
      <c r="R176" s="621"/>
      <c r="S176" s="621"/>
      <c r="T176" s="621"/>
      <c r="U176" s="621"/>
      <c r="V176" s="621"/>
      <c r="W176" s="621"/>
      <c r="X176" s="621"/>
      <c r="Y176" s="621"/>
      <c r="BA176" s="390"/>
      <c r="BB176" s="386"/>
      <c r="BC176" s="621"/>
      <c r="BD176" s="312"/>
      <c r="BE176" s="312"/>
      <c r="BF176" s="312"/>
      <c r="BG176" s="312"/>
      <c r="BH176" s="312"/>
      <c r="BI176" s="312"/>
      <c r="BJ176" s="312"/>
      <c r="BK176" s="312"/>
      <c r="BL176" s="312"/>
      <c r="BM176" s="312"/>
      <c r="BN176" s="312"/>
      <c r="BO176" s="312"/>
      <c r="BP176" s="312"/>
      <c r="BQ176" s="312"/>
      <c r="BR176" s="312"/>
      <c r="BS176" s="312"/>
      <c r="BT176" s="312"/>
      <c r="BU176" s="312"/>
      <c r="BV176" s="312"/>
      <c r="BW176" s="312"/>
      <c r="BX176" s="312"/>
      <c r="BY176" s="312"/>
      <c r="BZ176" s="312"/>
      <c r="CA176" s="312"/>
    </row>
    <row r="177" spans="1:79" ht="15" customHeight="1" x14ac:dyDescent="0.2">
      <c r="A177" s="621"/>
      <c r="B177" s="621"/>
      <c r="C177" s="621"/>
      <c r="D177" s="827"/>
      <c r="E177" s="621"/>
      <c r="F177" s="621"/>
      <c r="G177" s="621"/>
      <c r="H177" s="621"/>
      <c r="I177" s="621"/>
      <c r="J177" s="621"/>
      <c r="K177" s="621"/>
      <c r="L177" s="621"/>
      <c r="M177" s="621"/>
      <c r="N177" s="621"/>
      <c r="O177" s="621"/>
      <c r="P177" s="621"/>
      <c r="Q177" s="621"/>
      <c r="R177" s="621"/>
      <c r="S177" s="621"/>
      <c r="T177" s="621"/>
      <c r="U177" s="621"/>
      <c r="V177" s="621"/>
      <c r="W177" s="621"/>
      <c r="X177" s="621"/>
      <c r="Y177" s="621"/>
      <c r="BA177" s="390"/>
      <c r="BB177" s="386"/>
      <c r="BC177" s="621"/>
      <c r="BD177" s="312"/>
      <c r="BE177" s="312"/>
      <c r="BF177" s="312"/>
      <c r="BG177" s="312"/>
      <c r="BH177" s="312"/>
      <c r="BI177" s="312"/>
      <c r="BJ177" s="312"/>
      <c r="BK177" s="312"/>
      <c r="BL177" s="312"/>
      <c r="BM177" s="312"/>
      <c r="BN177" s="312"/>
      <c r="BO177" s="312"/>
      <c r="BP177" s="312"/>
      <c r="BQ177" s="312"/>
      <c r="BR177" s="312"/>
      <c r="BS177" s="312"/>
      <c r="BT177" s="312"/>
      <c r="BU177" s="312"/>
      <c r="BV177" s="312"/>
      <c r="BW177" s="312"/>
      <c r="BX177" s="312"/>
      <c r="BY177" s="312"/>
      <c r="BZ177" s="312"/>
      <c r="CA177" s="312"/>
    </row>
    <row r="178" spans="1:79" ht="15" customHeight="1" x14ac:dyDescent="0.2">
      <c r="A178" s="621"/>
      <c r="B178" s="621"/>
      <c r="C178" s="621"/>
      <c r="D178" s="827"/>
      <c r="E178" s="621"/>
      <c r="F178" s="621"/>
      <c r="G178" s="621"/>
      <c r="H178" s="621"/>
      <c r="I178" s="621"/>
      <c r="J178" s="621"/>
      <c r="K178" s="621"/>
      <c r="L178" s="621"/>
      <c r="M178" s="621"/>
      <c r="N178" s="621"/>
      <c r="O178" s="621"/>
      <c r="P178" s="621"/>
      <c r="Q178" s="621"/>
      <c r="R178" s="621"/>
      <c r="S178" s="621"/>
      <c r="T178" s="621"/>
      <c r="U178" s="621"/>
      <c r="V178" s="621"/>
      <c r="W178" s="621"/>
      <c r="X178" s="621"/>
      <c r="Y178" s="621"/>
      <c r="BA178" s="390"/>
      <c r="BB178" s="386"/>
      <c r="BC178" s="621"/>
      <c r="BD178" s="312"/>
      <c r="BE178" s="312"/>
      <c r="BF178" s="312"/>
      <c r="BG178" s="312"/>
      <c r="BH178" s="312"/>
      <c r="BI178" s="312"/>
      <c r="BJ178" s="312"/>
      <c r="BK178" s="312"/>
      <c r="BL178" s="312"/>
      <c r="BM178" s="312"/>
      <c r="BN178" s="312"/>
      <c r="BO178" s="312"/>
      <c r="BP178" s="312"/>
      <c r="BQ178" s="312"/>
      <c r="BR178" s="312"/>
      <c r="BS178" s="312"/>
      <c r="BT178" s="312"/>
      <c r="BU178" s="312"/>
      <c r="BV178" s="312"/>
      <c r="BW178" s="312"/>
      <c r="BX178" s="312"/>
      <c r="BY178" s="312"/>
      <c r="BZ178" s="312"/>
      <c r="CA178" s="312"/>
    </row>
    <row r="179" spans="1:79" ht="15" customHeight="1" x14ac:dyDescent="0.2">
      <c r="A179" s="621"/>
      <c r="B179" s="621"/>
      <c r="C179" s="621"/>
      <c r="D179" s="827"/>
      <c r="E179" s="621"/>
      <c r="F179" s="621"/>
      <c r="G179" s="621"/>
      <c r="H179" s="621"/>
      <c r="I179" s="621"/>
      <c r="J179" s="621"/>
      <c r="K179" s="621"/>
      <c r="L179" s="621"/>
      <c r="M179" s="621"/>
      <c r="N179" s="621"/>
      <c r="O179" s="621"/>
      <c r="P179" s="621"/>
      <c r="Q179" s="621"/>
      <c r="R179" s="621"/>
      <c r="S179" s="621"/>
      <c r="T179" s="621"/>
      <c r="U179" s="621"/>
      <c r="V179" s="621"/>
      <c r="W179" s="621"/>
      <c r="X179" s="621"/>
      <c r="Y179" s="621"/>
      <c r="BA179" s="390"/>
      <c r="BB179" s="386"/>
      <c r="BC179" s="621"/>
      <c r="BD179" s="312"/>
      <c r="BE179" s="312"/>
      <c r="BF179" s="312"/>
      <c r="BG179" s="312"/>
      <c r="BH179" s="312"/>
      <c r="BI179" s="312"/>
      <c r="BJ179" s="312"/>
      <c r="BK179" s="312"/>
      <c r="BL179" s="312"/>
      <c r="BM179" s="312"/>
      <c r="BN179" s="312"/>
      <c r="BO179" s="312"/>
      <c r="BP179" s="312"/>
      <c r="BQ179" s="312"/>
      <c r="BR179" s="312"/>
      <c r="BS179" s="312"/>
      <c r="BT179" s="312"/>
      <c r="BU179" s="312"/>
      <c r="BV179" s="312"/>
      <c r="BW179" s="312"/>
      <c r="BX179" s="312"/>
      <c r="BY179" s="312"/>
      <c r="BZ179" s="312"/>
      <c r="CA179" s="312"/>
    </row>
    <row r="180" spans="1:79" ht="15" customHeight="1" x14ac:dyDescent="0.2">
      <c r="A180" s="621"/>
      <c r="B180" s="621"/>
      <c r="C180" s="621"/>
      <c r="D180" s="827"/>
      <c r="E180" s="621"/>
      <c r="F180" s="621"/>
      <c r="G180" s="621"/>
      <c r="H180" s="621"/>
      <c r="I180" s="621"/>
      <c r="J180" s="621"/>
      <c r="K180" s="621"/>
      <c r="L180" s="621"/>
      <c r="M180" s="621"/>
      <c r="N180" s="621"/>
      <c r="O180" s="621"/>
      <c r="P180" s="621"/>
      <c r="Q180" s="621"/>
      <c r="R180" s="621"/>
      <c r="S180" s="621"/>
      <c r="T180" s="621"/>
      <c r="U180" s="621"/>
      <c r="V180" s="621"/>
      <c r="W180" s="621"/>
      <c r="X180" s="621"/>
      <c r="Y180" s="621"/>
      <c r="BA180" s="390"/>
      <c r="BB180" s="386"/>
      <c r="BC180" s="621"/>
      <c r="BD180" s="312"/>
      <c r="BE180" s="312"/>
      <c r="BF180" s="312"/>
      <c r="BG180" s="312"/>
      <c r="BH180" s="312"/>
      <c r="BI180" s="312"/>
      <c r="BJ180" s="312"/>
      <c r="BK180" s="312"/>
      <c r="BL180" s="312"/>
      <c r="BM180" s="312"/>
      <c r="BN180" s="312"/>
      <c r="BO180" s="312"/>
      <c r="BP180" s="312"/>
      <c r="BQ180" s="312"/>
      <c r="BR180" s="312"/>
      <c r="BS180" s="312"/>
      <c r="BT180" s="312"/>
      <c r="BU180" s="312"/>
      <c r="BV180" s="312"/>
      <c r="BW180" s="312"/>
      <c r="BX180" s="312"/>
      <c r="BY180" s="312"/>
      <c r="BZ180" s="312"/>
      <c r="CA180" s="312"/>
    </row>
    <row r="181" spans="1:79" ht="15" customHeight="1" x14ac:dyDescent="0.2">
      <c r="A181" s="621"/>
      <c r="B181" s="621"/>
      <c r="C181" s="621"/>
      <c r="D181" s="827"/>
      <c r="E181" s="621"/>
      <c r="F181" s="621"/>
      <c r="G181" s="621"/>
      <c r="H181" s="621"/>
      <c r="I181" s="621"/>
      <c r="J181" s="621"/>
      <c r="K181" s="621"/>
      <c r="L181" s="621"/>
      <c r="M181" s="621"/>
      <c r="N181" s="621"/>
      <c r="O181" s="621"/>
      <c r="P181" s="621"/>
      <c r="Q181" s="621"/>
      <c r="R181" s="621"/>
      <c r="S181" s="621"/>
      <c r="T181" s="621"/>
      <c r="U181" s="621"/>
      <c r="V181" s="621"/>
      <c r="W181" s="621"/>
      <c r="X181" s="621"/>
      <c r="Y181" s="621"/>
      <c r="BA181" s="390"/>
      <c r="BB181" s="386"/>
      <c r="BC181" s="621"/>
      <c r="BD181" s="312"/>
      <c r="BE181" s="312"/>
      <c r="BF181" s="312"/>
      <c r="BG181" s="312"/>
      <c r="BH181" s="312"/>
      <c r="BI181" s="312"/>
      <c r="BJ181" s="312"/>
      <c r="BK181" s="312"/>
      <c r="BL181" s="312"/>
      <c r="BM181" s="312"/>
      <c r="BN181" s="312"/>
      <c r="BO181" s="312"/>
      <c r="BP181" s="312"/>
      <c r="BQ181" s="312"/>
      <c r="BR181" s="312"/>
      <c r="BS181" s="312"/>
      <c r="BT181" s="312"/>
      <c r="BU181" s="312"/>
      <c r="BV181" s="312"/>
      <c r="BW181" s="312"/>
      <c r="BX181" s="312"/>
      <c r="BY181" s="312"/>
      <c r="BZ181" s="312"/>
      <c r="CA181" s="312"/>
    </row>
    <row r="182" spans="1:79" ht="15" customHeight="1" x14ac:dyDescent="0.2">
      <c r="A182" s="621"/>
      <c r="B182" s="621"/>
      <c r="C182" s="621"/>
      <c r="D182" s="827"/>
      <c r="E182" s="621"/>
      <c r="F182" s="621"/>
      <c r="G182" s="621"/>
      <c r="H182" s="621"/>
      <c r="I182" s="621"/>
      <c r="J182" s="621"/>
      <c r="K182" s="621"/>
      <c r="L182" s="621"/>
      <c r="M182" s="621"/>
      <c r="N182" s="621"/>
      <c r="O182" s="621"/>
      <c r="P182" s="621"/>
      <c r="Q182" s="621"/>
      <c r="R182" s="621"/>
      <c r="S182" s="621"/>
      <c r="T182" s="621"/>
      <c r="U182" s="621"/>
      <c r="V182" s="621"/>
      <c r="W182" s="621"/>
      <c r="X182" s="621"/>
      <c r="Y182" s="621"/>
      <c r="BA182" s="390"/>
      <c r="BB182" s="386"/>
      <c r="BC182" s="621"/>
      <c r="BD182" s="312"/>
      <c r="BE182" s="312"/>
      <c r="BF182" s="312"/>
      <c r="BG182" s="312"/>
      <c r="BH182" s="312"/>
      <c r="BI182" s="312"/>
      <c r="BJ182" s="312"/>
      <c r="BK182" s="312"/>
      <c r="BL182" s="312"/>
      <c r="BM182" s="312"/>
      <c r="BN182" s="312"/>
      <c r="BO182" s="312"/>
      <c r="BP182" s="312"/>
      <c r="BQ182" s="312"/>
      <c r="BR182" s="312"/>
      <c r="BS182" s="312"/>
      <c r="BT182" s="312"/>
      <c r="BU182" s="312"/>
      <c r="BV182" s="312"/>
      <c r="BW182" s="312"/>
      <c r="BX182" s="312"/>
      <c r="BY182" s="312"/>
      <c r="BZ182" s="312"/>
      <c r="CA182" s="312"/>
    </row>
    <row r="183" spans="1:79" ht="15" customHeight="1" x14ac:dyDescent="0.2">
      <c r="A183" s="621"/>
      <c r="B183" s="621"/>
      <c r="C183" s="621"/>
      <c r="D183" s="827"/>
      <c r="E183" s="621"/>
      <c r="F183" s="621"/>
      <c r="G183" s="621"/>
      <c r="H183" s="621"/>
      <c r="I183" s="621"/>
      <c r="J183" s="621"/>
      <c r="K183" s="621"/>
      <c r="L183" s="621"/>
      <c r="M183" s="621"/>
      <c r="N183" s="621"/>
      <c r="O183" s="621"/>
      <c r="P183" s="621"/>
      <c r="Q183" s="621"/>
      <c r="R183" s="621"/>
      <c r="S183" s="621"/>
      <c r="T183" s="621"/>
      <c r="U183" s="621"/>
      <c r="V183" s="621"/>
      <c r="W183" s="621"/>
      <c r="X183" s="621"/>
      <c r="Y183" s="621"/>
      <c r="BA183" s="390"/>
      <c r="BB183" s="386"/>
      <c r="BC183" s="621"/>
      <c r="BD183" s="312"/>
      <c r="BE183" s="312"/>
      <c r="BF183" s="312"/>
      <c r="BG183" s="312"/>
      <c r="BH183" s="312"/>
      <c r="BI183" s="312"/>
      <c r="BJ183" s="312"/>
      <c r="BK183" s="312"/>
      <c r="BL183" s="312"/>
      <c r="BM183" s="312"/>
      <c r="BN183" s="312"/>
      <c r="BO183" s="312"/>
      <c r="BP183" s="312"/>
      <c r="BQ183" s="312"/>
      <c r="BR183" s="312"/>
      <c r="BS183" s="312"/>
      <c r="BT183" s="312"/>
      <c r="BU183" s="312"/>
      <c r="BV183" s="312"/>
      <c r="BW183" s="312"/>
      <c r="BX183" s="312"/>
      <c r="BY183" s="312"/>
      <c r="BZ183" s="312"/>
      <c r="CA183" s="312"/>
    </row>
    <row r="184" spans="1:79" ht="15" customHeight="1" x14ac:dyDescent="0.2">
      <c r="A184" s="621"/>
      <c r="B184" s="621"/>
      <c r="C184" s="621"/>
      <c r="D184" s="827"/>
      <c r="E184" s="621"/>
      <c r="F184" s="621"/>
      <c r="G184" s="621"/>
      <c r="H184" s="621"/>
      <c r="I184" s="621"/>
      <c r="J184" s="621"/>
      <c r="K184" s="621"/>
      <c r="L184" s="621"/>
      <c r="M184" s="621"/>
      <c r="N184" s="621"/>
      <c r="O184" s="621"/>
      <c r="P184" s="621"/>
      <c r="Q184" s="621"/>
      <c r="R184" s="621"/>
      <c r="S184" s="621"/>
      <c r="T184" s="621"/>
      <c r="U184" s="621"/>
      <c r="V184" s="621"/>
      <c r="W184" s="621"/>
      <c r="X184" s="621"/>
      <c r="Y184" s="621"/>
      <c r="BA184" s="390"/>
      <c r="BB184" s="386"/>
      <c r="BC184" s="621"/>
      <c r="BD184" s="312"/>
      <c r="BE184" s="312"/>
      <c r="BF184" s="312"/>
      <c r="BG184" s="312"/>
      <c r="BH184" s="312"/>
      <c r="BI184" s="312"/>
      <c r="BJ184" s="312"/>
      <c r="BK184" s="312"/>
      <c r="BL184" s="312"/>
      <c r="BM184" s="312"/>
      <c r="BN184" s="312"/>
      <c r="BO184" s="312"/>
      <c r="BP184" s="312"/>
      <c r="BQ184" s="312"/>
      <c r="BR184" s="312"/>
      <c r="BS184" s="312"/>
      <c r="BT184" s="312"/>
      <c r="BU184" s="312"/>
      <c r="BV184" s="312"/>
      <c r="BW184" s="312"/>
      <c r="BX184" s="312"/>
      <c r="BY184" s="312"/>
      <c r="BZ184" s="312"/>
      <c r="CA184" s="312"/>
    </row>
    <row r="185" spans="1:79" ht="15" customHeight="1" x14ac:dyDescent="0.2">
      <c r="A185" s="621"/>
      <c r="B185" s="621"/>
      <c r="C185" s="621"/>
      <c r="D185" s="827"/>
      <c r="E185" s="621"/>
      <c r="F185" s="621"/>
      <c r="G185" s="621"/>
      <c r="H185" s="621"/>
      <c r="I185" s="621"/>
      <c r="J185" s="621"/>
      <c r="K185" s="621"/>
      <c r="L185" s="621"/>
      <c r="M185" s="621"/>
      <c r="N185" s="621"/>
      <c r="O185" s="621"/>
      <c r="P185" s="621"/>
      <c r="Q185" s="621"/>
      <c r="R185" s="621"/>
      <c r="S185" s="621"/>
      <c r="T185" s="621"/>
      <c r="U185" s="621"/>
      <c r="V185" s="621"/>
      <c r="W185" s="621"/>
      <c r="X185" s="621"/>
      <c r="Y185" s="621"/>
      <c r="BA185" s="390"/>
      <c r="BB185" s="386"/>
      <c r="BC185" s="621"/>
      <c r="BD185" s="312"/>
      <c r="BE185" s="312"/>
      <c r="BF185" s="312"/>
      <c r="BG185" s="312"/>
      <c r="BH185" s="312"/>
      <c r="BI185" s="312"/>
      <c r="BJ185" s="312"/>
      <c r="BK185" s="312"/>
      <c r="BL185" s="312"/>
      <c r="BM185" s="312"/>
      <c r="BN185" s="312"/>
      <c r="BO185" s="312"/>
      <c r="BP185" s="312"/>
      <c r="BQ185" s="312"/>
      <c r="BR185" s="312"/>
      <c r="BS185" s="312"/>
      <c r="BT185" s="312"/>
      <c r="BU185" s="312"/>
      <c r="BV185" s="312"/>
      <c r="BW185" s="312"/>
      <c r="BX185" s="312"/>
      <c r="BY185" s="312"/>
      <c r="BZ185" s="312"/>
      <c r="CA185" s="312"/>
    </row>
    <row r="186" spans="1:79" ht="15" customHeight="1" x14ac:dyDescent="0.2">
      <c r="A186" s="621"/>
      <c r="B186" s="621"/>
      <c r="C186" s="621"/>
      <c r="D186" s="827"/>
      <c r="E186" s="621"/>
      <c r="F186" s="621"/>
      <c r="G186" s="621"/>
      <c r="H186" s="621"/>
      <c r="I186" s="621"/>
      <c r="J186" s="621"/>
      <c r="K186" s="621"/>
      <c r="L186" s="621"/>
      <c r="M186" s="621"/>
      <c r="N186" s="621"/>
      <c r="O186" s="621"/>
      <c r="P186" s="621"/>
      <c r="Q186" s="621"/>
      <c r="R186" s="621"/>
      <c r="S186" s="621"/>
      <c r="T186" s="621"/>
      <c r="U186" s="621"/>
      <c r="V186" s="621"/>
      <c r="W186" s="621"/>
      <c r="X186" s="621"/>
      <c r="Y186" s="621"/>
      <c r="BA186" s="390"/>
      <c r="BB186" s="386"/>
      <c r="BC186" s="621"/>
      <c r="BD186" s="312"/>
      <c r="BE186" s="312"/>
      <c r="BF186" s="312"/>
      <c r="BG186" s="312"/>
      <c r="BH186" s="312"/>
      <c r="BI186" s="312"/>
      <c r="BJ186" s="312"/>
      <c r="BK186" s="312"/>
      <c r="BL186" s="312"/>
      <c r="BM186" s="312"/>
      <c r="BN186" s="312"/>
      <c r="BO186" s="312"/>
      <c r="BP186" s="312"/>
      <c r="BQ186" s="312"/>
      <c r="BR186" s="312"/>
      <c r="BS186" s="312"/>
      <c r="BT186" s="312"/>
      <c r="BU186" s="312"/>
      <c r="BV186" s="312"/>
      <c r="BW186" s="312"/>
      <c r="BX186" s="312"/>
      <c r="BY186" s="312"/>
      <c r="BZ186" s="312"/>
      <c r="CA186" s="312"/>
    </row>
    <row r="187" spans="1:79" ht="15" customHeight="1" x14ac:dyDescent="0.2">
      <c r="A187" s="621"/>
      <c r="B187" s="621"/>
      <c r="C187" s="621"/>
      <c r="D187" s="827"/>
      <c r="E187" s="621"/>
      <c r="F187" s="621"/>
      <c r="G187" s="621"/>
      <c r="H187" s="621"/>
      <c r="I187" s="621"/>
      <c r="J187" s="621"/>
      <c r="K187" s="621"/>
      <c r="L187" s="621"/>
      <c r="M187" s="621"/>
      <c r="N187" s="621"/>
      <c r="O187" s="621"/>
      <c r="P187" s="621"/>
      <c r="Q187" s="621"/>
      <c r="R187" s="621"/>
      <c r="S187" s="621"/>
      <c r="T187" s="621"/>
      <c r="U187" s="621"/>
      <c r="V187" s="621"/>
      <c r="W187" s="621"/>
      <c r="X187" s="621"/>
      <c r="Y187" s="621"/>
      <c r="BA187" s="390"/>
      <c r="BB187" s="386"/>
      <c r="BC187" s="621"/>
      <c r="BD187" s="312"/>
      <c r="BE187" s="312"/>
      <c r="BF187" s="312"/>
      <c r="BG187" s="312"/>
      <c r="BH187" s="312"/>
      <c r="BI187" s="312"/>
      <c r="BJ187" s="312"/>
      <c r="BK187" s="312"/>
      <c r="BL187" s="312"/>
      <c r="BM187" s="312"/>
      <c r="BN187" s="312"/>
      <c r="BO187" s="312"/>
      <c r="BP187" s="312"/>
      <c r="BQ187" s="312"/>
      <c r="BR187" s="312"/>
      <c r="BS187" s="312"/>
      <c r="BT187" s="312"/>
      <c r="BU187" s="312"/>
      <c r="BV187" s="312"/>
      <c r="BW187" s="312"/>
      <c r="BX187" s="312"/>
      <c r="BY187" s="312"/>
      <c r="BZ187" s="312"/>
      <c r="CA187" s="312"/>
    </row>
    <row r="188" spans="1:79" ht="15" customHeight="1" x14ac:dyDescent="0.2">
      <c r="A188" s="621"/>
      <c r="B188" s="621"/>
      <c r="C188" s="621"/>
      <c r="D188" s="827"/>
      <c r="E188" s="621"/>
      <c r="F188" s="621"/>
      <c r="G188" s="621"/>
      <c r="H188" s="621"/>
      <c r="I188" s="621"/>
      <c r="J188" s="621"/>
      <c r="K188" s="621"/>
      <c r="L188" s="621"/>
      <c r="M188" s="621"/>
      <c r="N188" s="621"/>
      <c r="O188" s="621"/>
      <c r="P188" s="621"/>
      <c r="Q188" s="621"/>
      <c r="R188" s="621"/>
      <c r="S188" s="621"/>
      <c r="T188" s="621"/>
      <c r="U188" s="621"/>
      <c r="V188" s="621"/>
      <c r="W188" s="621"/>
      <c r="X188" s="621"/>
      <c r="Y188" s="621"/>
      <c r="BA188" s="390"/>
      <c r="BB188" s="386"/>
      <c r="BC188" s="621"/>
      <c r="BD188" s="312"/>
      <c r="BE188" s="312"/>
      <c r="BF188" s="312"/>
      <c r="BG188" s="312"/>
      <c r="BH188" s="312"/>
      <c r="BI188" s="312"/>
      <c r="BJ188" s="312"/>
      <c r="BK188" s="312"/>
      <c r="BL188" s="312"/>
      <c r="BM188" s="312"/>
      <c r="BN188" s="312"/>
      <c r="BO188" s="312"/>
      <c r="BP188" s="312"/>
      <c r="BQ188" s="312"/>
      <c r="BR188" s="312"/>
      <c r="BS188" s="312"/>
      <c r="BT188" s="312"/>
      <c r="BU188" s="312"/>
      <c r="BV188" s="312"/>
      <c r="BW188" s="312"/>
      <c r="BX188" s="312"/>
      <c r="BY188" s="312"/>
      <c r="BZ188" s="312"/>
      <c r="CA188" s="312"/>
    </row>
    <row r="189" spans="1:79" ht="15" customHeight="1" x14ac:dyDescent="0.2">
      <c r="A189" s="621"/>
      <c r="B189" s="621"/>
      <c r="C189" s="621"/>
      <c r="D189" s="827"/>
      <c r="E189" s="621"/>
      <c r="F189" s="621"/>
      <c r="G189" s="621"/>
      <c r="H189" s="621"/>
      <c r="I189" s="621"/>
      <c r="J189" s="621"/>
      <c r="K189" s="621"/>
      <c r="L189" s="621"/>
      <c r="M189" s="621"/>
      <c r="N189" s="621"/>
      <c r="O189" s="621"/>
      <c r="P189" s="621"/>
      <c r="Q189" s="621"/>
      <c r="R189" s="621"/>
      <c r="S189" s="621"/>
      <c r="T189" s="621"/>
      <c r="U189" s="621"/>
      <c r="V189" s="621"/>
      <c r="W189" s="621"/>
      <c r="X189" s="621"/>
      <c r="Y189" s="621"/>
      <c r="BA189" s="390"/>
      <c r="BB189" s="386"/>
      <c r="BC189" s="621"/>
      <c r="BD189" s="312"/>
      <c r="BE189" s="312"/>
      <c r="BF189" s="312"/>
      <c r="BG189" s="312"/>
      <c r="BH189" s="312"/>
      <c r="BI189" s="312"/>
      <c r="BJ189" s="312"/>
      <c r="BK189" s="312"/>
      <c r="BL189" s="312"/>
      <c r="BM189" s="312"/>
      <c r="BN189" s="312"/>
      <c r="BO189" s="312"/>
      <c r="BP189" s="312"/>
      <c r="BQ189" s="312"/>
      <c r="BR189" s="312"/>
      <c r="BS189" s="312"/>
      <c r="BT189" s="312"/>
      <c r="BU189" s="312"/>
      <c r="BV189" s="312"/>
      <c r="BW189" s="312"/>
      <c r="BX189" s="312"/>
      <c r="BY189" s="312"/>
      <c r="BZ189" s="312"/>
      <c r="CA189" s="312"/>
    </row>
    <row r="190" spans="1:79" ht="15" customHeight="1" x14ac:dyDescent="0.2">
      <c r="A190" s="621"/>
      <c r="B190" s="621"/>
      <c r="C190" s="621"/>
      <c r="D190" s="827"/>
      <c r="E190" s="621"/>
      <c r="F190" s="621"/>
      <c r="G190" s="621"/>
      <c r="H190" s="621"/>
      <c r="I190" s="621"/>
      <c r="J190" s="621"/>
      <c r="K190" s="621"/>
      <c r="L190" s="621"/>
      <c r="M190" s="621"/>
      <c r="N190" s="621"/>
      <c r="O190" s="621"/>
      <c r="P190" s="621"/>
      <c r="Q190" s="621"/>
      <c r="R190" s="621"/>
      <c r="S190" s="621"/>
      <c r="T190" s="621"/>
      <c r="U190" s="621"/>
      <c r="V190" s="621"/>
      <c r="W190" s="621"/>
      <c r="X190" s="621"/>
      <c r="Y190" s="621"/>
      <c r="BA190" s="390"/>
      <c r="BB190" s="386"/>
      <c r="BC190" s="621"/>
      <c r="BD190" s="312"/>
      <c r="BE190" s="312"/>
      <c r="BF190" s="312"/>
      <c r="BG190" s="312"/>
      <c r="BH190" s="312"/>
      <c r="BI190" s="312"/>
      <c r="BJ190" s="312"/>
      <c r="BK190" s="312"/>
      <c r="BL190" s="312"/>
      <c r="BM190" s="312"/>
      <c r="BN190" s="312"/>
      <c r="BO190" s="312"/>
      <c r="BP190" s="312"/>
      <c r="BQ190" s="312"/>
      <c r="BR190" s="312"/>
      <c r="BS190" s="312"/>
      <c r="BT190" s="312"/>
      <c r="BU190" s="312"/>
      <c r="BV190" s="312"/>
      <c r="BW190" s="312"/>
      <c r="BX190" s="312"/>
      <c r="BY190" s="312"/>
      <c r="BZ190" s="312"/>
      <c r="CA190" s="312"/>
    </row>
    <row r="191" spans="1:79" ht="15" customHeight="1" x14ac:dyDescent="0.2">
      <c r="A191" s="621"/>
      <c r="B191" s="621"/>
      <c r="C191" s="621"/>
      <c r="D191" s="827"/>
      <c r="E191" s="621"/>
      <c r="F191" s="621"/>
      <c r="G191" s="621"/>
      <c r="H191" s="621"/>
      <c r="I191" s="621"/>
      <c r="J191" s="621"/>
      <c r="K191" s="621"/>
      <c r="L191" s="621"/>
      <c r="M191" s="621"/>
      <c r="N191" s="621"/>
      <c r="O191" s="621"/>
      <c r="P191" s="621"/>
      <c r="Q191" s="621"/>
      <c r="R191" s="621"/>
      <c r="S191" s="621"/>
      <c r="T191" s="621"/>
      <c r="U191" s="621"/>
      <c r="V191" s="621"/>
      <c r="W191" s="621"/>
      <c r="X191" s="621"/>
      <c r="Y191" s="621"/>
      <c r="BA191" s="390"/>
      <c r="BB191" s="386"/>
      <c r="BC191" s="621"/>
      <c r="BD191" s="312"/>
      <c r="BE191" s="312"/>
      <c r="BF191" s="312"/>
      <c r="BG191" s="312"/>
      <c r="BH191" s="312"/>
      <c r="BI191" s="312"/>
      <c r="BJ191" s="312"/>
      <c r="BK191" s="312"/>
      <c r="BL191" s="312"/>
      <c r="BM191" s="312"/>
      <c r="BN191" s="312"/>
      <c r="BO191" s="312"/>
      <c r="BP191" s="312"/>
      <c r="BQ191" s="312"/>
      <c r="BR191" s="312"/>
      <c r="BS191" s="312"/>
      <c r="BT191" s="312"/>
      <c r="BU191" s="312"/>
      <c r="BV191" s="312"/>
      <c r="BW191" s="312"/>
      <c r="BX191" s="312"/>
      <c r="BY191" s="312"/>
      <c r="BZ191" s="312"/>
      <c r="CA191" s="312"/>
    </row>
    <row r="192" spans="1:79" ht="15" customHeight="1" x14ac:dyDescent="0.2">
      <c r="A192" s="621"/>
      <c r="B192" s="621"/>
      <c r="C192" s="621"/>
      <c r="D192" s="827"/>
      <c r="E192" s="621"/>
      <c r="F192" s="621"/>
      <c r="G192" s="621"/>
      <c r="H192" s="621"/>
      <c r="I192" s="621"/>
      <c r="J192" s="621"/>
      <c r="K192" s="621"/>
      <c r="L192" s="621"/>
      <c r="M192" s="621"/>
      <c r="N192" s="621"/>
      <c r="O192" s="621"/>
      <c r="P192" s="621"/>
      <c r="Q192" s="621"/>
      <c r="R192" s="621"/>
      <c r="S192" s="621"/>
      <c r="T192" s="621"/>
      <c r="U192" s="621"/>
      <c r="V192" s="621"/>
      <c r="W192" s="621"/>
      <c r="X192" s="621"/>
      <c r="Y192" s="621"/>
      <c r="BA192" s="390"/>
      <c r="BB192" s="386"/>
      <c r="BC192" s="621"/>
      <c r="BD192" s="312"/>
      <c r="BE192" s="312"/>
      <c r="BF192" s="312"/>
      <c r="BG192" s="312"/>
      <c r="BH192" s="312"/>
      <c r="BI192" s="312"/>
      <c r="BJ192" s="312"/>
      <c r="BK192" s="312"/>
      <c r="BL192" s="312"/>
      <c r="BM192" s="312"/>
      <c r="BN192" s="312"/>
      <c r="BO192" s="312"/>
      <c r="BP192" s="312"/>
      <c r="BQ192" s="312"/>
      <c r="BR192" s="312"/>
      <c r="BS192" s="312"/>
      <c r="BT192" s="312"/>
      <c r="BU192" s="312"/>
      <c r="BV192" s="312"/>
      <c r="BW192" s="312"/>
      <c r="BX192" s="312"/>
      <c r="BY192" s="312"/>
      <c r="BZ192" s="312"/>
      <c r="CA192" s="312"/>
    </row>
    <row r="193" spans="1:79" ht="15" customHeight="1" x14ac:dyDescent="0.2">
      <c r="A193" s="621"/>
      <c r="B193" s="621"/>
      <c r="C193" s="621"/>
      <c r="D193" s="827"/>
      <c r="E193" s="621"/>
      <c r="F193" s="621"/>
      <c r="G193" s="621"/>
      <c r="H193" s="621"/>
      <c r="I193" s="621"/>
      <c r="J193" s="621"/>
      <c r="K193" s="621"/>
      <c r="L193" s="621"/>
      <c r="M193" s="621"/>
      <c r="N193" s="621"/>
      <c r="O193" s="621"/>
      <c r="P193" s="621"/>
      <c r="Q193" s="621"/>
      <c r="R193" s="621"/>
      <c r="S193" s="621"/>
      <c r="T193" s="621"/>
      <c r="U193" s="621"/>
      <c r="V193" s="621"/>
      <c r="W193" s="621"/>
      <c r="X193" s="621"/>
      <c r="Y193" s="621"/>
      <c r="BA193" s="390"/>
      <c r="BB193" s="386"/>
      <c r="BC193" s="621"/>
      <c r="BD193" s="312"/>
      <c r="BE193" s="312"/>
      <c r="BF193" s="312"/>
      <c r="BG193" s="312"/>
      <c r="BH193" s="312"/>
      <c r="BI193" s="312"/>
      <c r="BJ193" s="312"/>
      <c r="BK193" s="312"/>
      <c r="BL193" s="312"/>
      <c r="BM193" s="312"/>
      <c r="BN193" s="312"/>
      <c r="BO193" s="312"/>
      <c r="BP193" s="312"/>
      <c r="BQ193" s="312"/>
      <c r="BR193" s="312"/>
      <c r="BS193" s="312"/>
      <c r="BT193" s="312"/>
      <c r="BU193" s="312"/>
      <c r="BV193" s="312"/>
      <c r="BW193" s="312"/>
      <c r="BX193" s="312"/>
      <c r="BY193" s="312"/>
      <c r="BZ193" s="312"/>
      <c r="CA193" s="312"/>
    </row>
    <row r="194" spans="1:79" ht="15" customHeight="1" x14ac:dyDescent="0.2">
      <c r="A194" s="621"/>
      <c r="B194" s="621"/>
      <c r="C194" s="621"/>
      <c r="D194" s="827"/>
      <c r="E194" s="621"/>
      <c r="F194" s="621"/>
      <c r="G194" s="621"/>
      <c r="H194" s="621"/>
      <c r="I194" s="621"/>
      <c r="J194" s="621"/>
      <c r="K194" s="621"/>
      <c r="L194" s="621"/>
      <c r="M194" s="621"/>
      <c r="N194" s="621"/>
      <c r="O194" s="621"/>
      <c r="P194" s="621"/>
      <c r="Q194" s="621"/>
      <c r="R194" s="621"/>
      <c r="S194" s="621"/>
      <c r="T194" s="621"/>
      <c r="U194" s="621"/>
      <c r="V194" s="621"/>
      <c r="W194" s="621"/>
      <c r="X194" s="621"/>
      <c r="Y194" s="621"/>
      <c r="BA194" s="390"/>
      <c r="BB194" s="386"/>
      <c r="BC194" s="621"/>
      <c r="BD194" s="312"/>
      <c r="BE194" s="312"/>
      <c r="BF194" s="312"/>
      <c r="BG194" s="312"/>
      <c r="BH194" s="312"/>
      <c r="BI194" s="312"/>
      <c r="BJ194" s="312"/>
      <c r="BK194" s="312"/>
      <c r="BL194" s="312"/>
      <c r="BM194" s="312"/>
      <c r="BN194" s="312"/>
      <c r="BO194" s="312"/>
      <c r="BP194" s="312"/>
      <c r="BQ194" s="312"/>
      <c r="BR194" s="312"/>
      <c r="BS194" s="312"/>
      <c r="BT194" s="312"/>
      <c r="BU194" s="312"/>
      <c r="BV194" s="312"/>
      <c r="BW194" s="312"/>
      <c r="BX194" s="312"/>
      <c r="BY194" s="312"/>
      <c r="BZ194" s="312"/>
      <c r="CA194" s="312"/>
    </row>
    <row r="195" spans="1:79" ht="15" customHeight="1" x14ac:dyDescent="0.2">
      <c r="A195" s="621"/>
      <c r="B195" s="621"/>
      <c r="C195" s="621"/>
      <c r="D195" s="827"/>
      <c r="E195" s="621"/>
      <c r="F195" s="621"/>
      <c r="G195" s="621"/>
      <c r="H195" s="621"/>
      <c r="I195" s="621"/>
      <c r="J195" s="621"/>
      <c r="K195" s="621"/>
      <c r="L195" s="621"/>
      <c r="M195" s="621"/>
      <c r="N195" s="621"/>
      <c r="O195" s="621"/>
      <c r="P195" s="621"/>
      <c r="Q195" s="621"/>
      <c r="R195" s="621"/>
      <c r="S195" s="621"/>
      <c r="T195" s="621"/>
      <c r="U195" s="621"/>
      <c r="V195" s="621"/>
      <c r="W195" s="621"/>
      <c r="X195" s="621"/>
      <c r="Y195" s="621"/>
      <c r="BA195" s="390"/>
      <c r="BB195" s="386"/>
      <c r="BC195" s="621"/>
      <c r="BD195" s="312"/>
      <c r="BE195" s="312"/>
      <c r="BF195" s="312"/>
      <c r="BG195" s="312"/>
      <c r="BH195" s="312"/>
      <c r="BI195" s="312"/>
      <c r="BJ195" s="312"/>
      <c r="BK195" s="312"/>
      <c r="BL195" s="312"/>
      <c r="BM195" s="312"/>
      <c r="BN195" s="312"/>
      <c r="BO195" s="312"/>
      <c r="BP195" s="312"/>
      <c r="BQ195" s="312"/>
      <c r="BR195" s="312"/>
      <c r="BS195" s="312"/>
      <c r="BT195" s="312"/>
      <c r="BU195" s="312"/>
      <c r="BV195" s="312"/>
      <c r="BW195" s="312"/>
      <c r="BX195" s="312"/>
      <c r="BY195" s="312"/>
      <c r="BZ195" s="312"/>
      <c r="CA195" s="312"/>
    </row>
    <row r="196" spans="1:79" ht="15" customHeight="1" x14ac:dyDescent="0.2">
      <c r="A196" s="621"/>
      <c r="B196" s="621"/>
      <c r="C196" s="621"/>
      <c r="D196" s="827"/>
      <c r="E196" s="621"/>
      <c r="F196" s="621"/>
      <c r="G196" s="621"/>
      <c r="H196" s="621"/>
      <c r="I196" s="621"/>
      <c r="J196" s="621"/>
      <c r="K196" s="621"/>
      <c r="L196" s="621"/>
      <c r="M196" s="621"/>
      <c r="N196" s="621"/>
      <c r="O196" s="621"/>
      <c r="P196" s="621"/>
      <c r="Q196" s="621"/>
      <c r="R196" s="621"/>
      <c r="S196" s="621"/>
      <c r="T196" s="621"/>
      <c r="U196" s="621"/>
      <c r="V196" s="621"/>
      <c r="W196" s="621"/>
      <c r="X196" s="621"/>
      <c r="Y196" s="621"/>
      <c r="BA196" s="390"/>
      <c r="BB196" s="386"/>
      <c r="BC196" s="621"/>
      <c r="BD196" s="312"/>
      <c r="BE196" s="312"/>
      <c r="BF196" s="312"/>
      <c r="BG196" s="312"/>
      <c r="BH196" s="312"/>
      <c r="BI196" s="312"/>
      <c r="BJ196" s="312"/>
      <c r="BK196" s="312"/>
      <c r="BL196" s="312"/>
      <c r="BM196" s="312"/>
      <c r="BN196" s="312"/>
      <c r="BO196" s="312"/>
      <c r="BP196" s="312"/>
      <c r="BQ196" s="312"/>
      <c r="BR196" s="312"/>
      <c r="BS196" s="312"/>
      <c r="BT196" s="312"/>
      <c r="BU196" s="312"/>
      <c r="BV196" s="312"/>
      <c r="BW196" s="312"/>
      <c r="BX196" s="312"/>
      <c r="BY196" s="312"/>
      <c r="BZ196" s="312"/>
      <c r="CA196" s="312"/>
    </row>
    <row r="197" spans="1:79" ht="15" customHeight="1" x14ac:dyDescent="0.2">
      <c r="A197" s="621"/>
      <c r="B197" s="621"/>
      <c r="C197" s="621"/>
      <c r="D197" s="827"/>
      <c r="E197" s="621"/>
      <c r="F197" s="621"/>
      <c r="G197" s="621"/>
      <c r="H197" s="621"/>
      <c r="I197" s="621"/>
      <c r="J197" s="621"/>
      <c r="K197" s="621"/>
      <c r="L197" s="621"/>
      <c r="M197" s="621"/>
      <c r="N197" s="621"/>
      <c r="O197" s="621"/>
      <c r="P197" s="621"/>
      <c r="Q197" s="621"/>
      <c r="R197" s="621"/>
      <c r="S197" s="621"/>
      <c r="T197" s="621"/>
      <c r="U197" s="621"/>
      <c r="V197" s="621"/>
      <c r="W197" s="621"/>
      <c r="X197" s="621"/>
      <c r="Y197" s="621"/>
      <c r="BA197" s="390"/>
      <c r="BB197" s="386"/>
      <c r="BC197" s="621"/>
      <c r="BD197" s="312"/>
      <c r="BE197" s="312"/>
      <c r="BF197" s="312"/>
      <c r="BG197" s="312"/>
      <c r="BH197" s="312"/>
      <c r="BI197" s="312"/>
      <c r="BJ197" s="312"/>
      <c r="BK197" s="312"/>
      <c r="BL197" s="312"/>
      <c r="BM197" s="312"/>
      <c r="BN197" s="312"/>
      <c r="BO197" s="312"/>
      <c r="BP197" s="312"/>
      <c r="BQ197" s="312"/>
      <c r="BR197" s="312"/>
      <c r="BS197" s="312"/>
      <c r="BT197" s="312"/>
      <c r="BU197" s="312"/>
      <c r="BV197" s="312"/>
      <c r="BW197" s="312"/>
      <c r="BX197" s="312"/>
      <c r="BY197" s="312"/>
      <c r="BZ197" s="312"/>
      <c r="CA197" s="312"/>
    </row>
    <row r="198" spans="1:79" ht="15" customHeight="1" x14ac:dyDescent="0.2">
      <c r="A198" s="621"/>
      <c r="B198" s="621"/>
      <c r="C198" s="621"/>
      <c r="D198" s="827"/>
      <c r="E198" s="621"/>
      <c r="F198" s="621"/>
      <c r="G198" s="621"/>
      <c r="H198" s="621"/>
      <c r="I198" s="621"/>
      <c r="J198" s="621"/>
      <c r="K198" s="621"/>
      <c r="L198" s="621"/>
      <c r="M198" s="621"/>
      <c r="N198" s="621"/>
      <c r="O198" s="621"/>
      <c r="P198" s="621"/>
      <c r="Q198" s="621"/>
      <c r="R198" s="621"/>
      <c r="S198" s="621"/>
      <c r="T198" s="621"/>
      <c r="U198" s="621"/>
      <c r="V198" s="621"/>
      <c r="W198" s="621"/>
      <c r="X198" s="621"/>
      <c r="Y198" s="621"/>
      <c r="BA198" s="390"/>
      <c r="BB198" s="386"/>
      <c r="BC198" s="621"/>
      <c r="BD198" s="312"/>
      <c r="BE198" s="312"/>
      <c r="BF198" s="312"/>
      <c r="BG198" s="312"/>
      <c r="BH198" s="312"/>
      <c r="BI198" s="312"/>
      <c r="BJ198" s="312"/>
      <c r="BK198" s="312"/>
      <c r="BL198" s="312"/>
      <c r="BM198" s="312"/>
      <c r="BN198" s="312"/>
      <c r="BO198" s="312"/>
      <c r="BP198" s="312"/>
      <c r="BQ198" s="312"/>
      <c r="BR198" s="312"/>
      <c r="BS198" s="312"/>
      <c r="BT198" s="312"/>
      <c r="BU198" s="312"/>
      <c r="BV198" s="312"/>
      <c r="BW198" s="312"/>
      <c r="BX198" s="312"/>
      <c r="BY198" s="312"/>
      <c r="BZ198" s="312"/>
      <c r="CA198" s="312"/>
    </row>
    <row r="199" spans="1:79" ht="15" customHeight="1" x14ac:dyDescent="0.2">
      <c r="A199" s="621"/>
      <c r="B199" s="621"/>
      <c r="C199" s="621"/>
      <c r="D199" s="827"/>
      <c r="E199" s="621"/>
      <c r="F199" s="621"/>
      <c r="G199" s="621"/>
      <c r="H199" s="621"/>
      <c r="I199" s="621"/>
      <c r="J199" s="621"/>
      <c r="K199" s="621"/>
      <c r="L199" s="621"/>
      <c r="M199" s="621"/>
      <c r="N199" s="621"/>
      <c r="O199" s="621"/>
      <c r="P199" s="621"/>
      <c r="Q199" s="621"/>
      <c r="R199" s="621"/>
      <c r="S199" s="621"/>
      <c r="T199" s="621"/>
      <c r="U199" s="621"/>
      <c r="V199" s="621"/>
      <c r="W199" s="621"/>
      <c r="X199" s="621"/>
      <c r="Y199" s="621"/>
      <c r="BA199" s="390"/>
      <c r="BB199" s="386"/>
      <c r="BC199" s="621"/>
      <c r="BD199" s="312"/>
      <c r="BE199" s="312"/>
      <c r="BF199" s="312"/>
      <c r="BG199" s="312"/>
      <c r="BH199" s="312"/>
      <c r="BI199" s="312"/>
      <c r="BJ199" s="312"/>
      <c r="BK199" s="312"/>
      <c r="BL199" s="312"/>
      <c r="BM199" s="312"/>
      <c r="BN199" s="312"/>
      <c r="BO199" s="312"/>
      <c r="BP199" s="312"/>
      <c r="BQ199" s="312"/>
      <c r="BR199" s="312"/>
      <c r="BS199" s="312"/>
      <c r="BT199" s="312"/>
      <c r="BU199" s="312"/>
      <c r="BV199" s="312"/>
      <c r="BW199" s="312"/>
      <c r="BX199" s="312"/>
      <c r="BY199" s="312"/>
      <c r="BZ199" s="312"/>
      <c r="CA199" s="312"/>
    </row>
    <row r="200" spans="1:79" ht="15" customHeight="1" x14ac:dyDescent="0.2">
      <c r="A200" s="621"/>
      <c r="B200" s="621"/>
      <c r="C200" s="621"/>
      <c r="D200" s="827"/>
      <c r="E200" s="621"/>
      <c r="F200" s="621"/>
      <c r="G200" s="621"/>
      <c r="H200" s="621"/>
      <c r="I200" s="621"/>
      <c r="J200" s="621"/>
      <c r="K200" s="621"/>
      <c r="L200" s="621"/>
      <c r="M200" s="621"/>
      <c r="N200" s="621"/>
      <c r="O200" s="621"/>
      <c r="P200" s="621"/>
      <c r="Q200" s="621"/>
      <c r="R200" s="621"/>
      <c r="S200" s="621"/>
      <c r="T200" s="621"/>
      <c r="U200" s="621"/>
      <c r="V200" s="621"/>
      <c r="W200" s="621"/>
      <c r="X200" s="621"/>
      <c r="Y200" s="621"/>
      <c r="BA200" s="390"/>
      <c r="BB200" s="386"/>
      <c r="BC200" s="621"/>
      <c r="BD200" s="312"/>
      <c r="BE200" s="312"/>
      <c r="BF200" s="312"/>
      <c r="BG200" s="312"/>
      <c r="BH200" s="312"/>
      <c r="BI200" s="312"/>
      <c r="BJ200" s="312"/>
      <c r="BK200" s="312"/>
      <c r="BL200" s="312"/>
      <c r="BM200" s="312"/>
      <c r="BN200" s="312"/>
      <c r="BO200" s="312"/>
      <c r="BP200" s="312"/>
      <c r="BQ200" s="312"/>
      <c r="BR200" s="312"/>
      <c r="BS200" s="312"/>
      <c r="BT200" s="312"/>
      <c r="BU200" s="312"/>
      <c r="BV200" s="312"/>
      <c r="BW200" s="312"/>
      <c r="BX200" s="312"/>
      <c r="BY200" s="312"/>
      <c r="BZ200" s="312"/>
      <c r="CA200" s="312"/>
    </row>
    <row r="201" spans="1:79" ht="15" customHeight="1" x14ac:dyDescent="0.2">
      <c r="A201" s="621"/>
      <c r="B201" s="621"/>
      <c r="C201" s="621"/>
      <c r="D201" s="827"/>
      <c r="E201" s="621"/>
      <c r="F201" s="621"/>
      <c r="G201" s="621"/>
      <c r="H201" s="621"/>
      <c r="I201" s="621"/>
      <c r="J201" s="621"/>
      <c r="K201" s="621"/>
      <c r="L201" s="621"/>
      <c r="M201" s="621"/>
      <c r="N201" s="621"/>
      <c r="O201" s="621"/>
      <c r="P201" s="621"/>
      <c r="Q201" s="621"/>
      <c r="R201" s="621"/>
      <c r="S201" s="621"/>
      <c r="T201" s="621"/>
      <c r="U201" s="621"/>
      <c r="V201" s="621"/>
      <c r="W201" s="621"/>
      <c r="X201" s="621"/>
      <c r="Y201" s="621"/>
      <c r="BA201" s="390"/>
      <c r="BB201" s="386"/>
      <c r="BC201" s="621"/>
      <c r="BD201" s="312"/>
      <c r="BE201" s="312"/>
      <c r="BF201" s="312"/>
      <c r="BG201" s="312"/>
      <c r="BH201" s="312"/>
      <c r="BI201" s="312"/>
      <c r="BJ201" s="312"/>
      <c r="BK201" s="312"/>
      <c r="BL201" s="312"/>
      <c r="BM201" s="312"/>
      <c r="BN201" s="312"/>
      <c r="BO201" s="312"/>
      <c r="BP201" s="312"/>
      <c r="BQ201" s="312"/>
      <c r="BR201" s="312"/>
      <c r="BS201" s="312"/>
      <c r="BT201" s="312"/>
      <c r="BU201" s="312"/>
      <c r="BV201" s="312"/>
      <c r="BW201" s="312"/>
      <c r="BX201" s="312"/>
      <c r="BY201" s="312"/>
      <c r="BZ201" s="312"/>
      <c r="CA201" s="312"/>
    </row>
    <row r="202" spans="1:79" ht="15" customHeight="1" x14ac:dyDescent="0.2">
      <c r="A202" s="621"/>
      <c r="B202" s="621"/>
      <c r="C202" s="621"/>
      <c r="D202" s="827"/>
      <c r="E202" s="621"/>
      <c r="F202" s="621"/>
      <c r="G202" s="621"/>
      <c r="H202" s="621"/>
      <c r="I202" s="621"/>
      <c r="J202" s="621"/>
      <c r="K202" s="621"/>
      <c r="L202" s="621"/>
      <c r="M202" s="621"/>
      <c r="N202" s="621"/>
      <c r="O202" s="621"/>
      <c r="P202" s="621"/>
      <c r="Q202" s="621"/>
      <c r="R202" s="621"/>
      <c r="S202" s="621"/>
      <c r="T202" s="621"/>
      <c r="U202" s="621"/>
      <c r="V202" s="621"/>
      <c r="W202" s="621"/>
      <c r="X202" s="621"/>
      <c r="Y202" s="621"/>
      <c r="BA202" s="390"/>
      <c r="BB202" s="386"/>
      <c r="BC202" s="621"/>
      <c r="BD202" s="312"/>
      <c r="BE202" s="312"/>
      <c r="BF202" s="312"/>
      <c r="BG202" s="312"/>
      <c r="BH202" s="312"/>
      <c r="BI202" s="312"/>
      <c r="BJ202" s="312"/>
      <c r="BK202" s="312"/>
      <c r="BL202" s="312"/>
      <c r="BM202" s="312"/>
      <c r="BN202" s="312"/>
      <c r="BO202" s="312"/>
      <c r="BP202" s="312"/>
      <c r="BQ202" s="312"/>
      <c r="BR202" s="312"/>
      <c r="BS202" s="312"/>
      <c r="BT202" s="312"/>
      <c r="BU202" s="312"/>
      <c r="BV202" s="312"/>
      <c r="BW202" s="312"/>
      <c r="BX202" s="312"/>
      <c r="BY202" s="312"/>
      <c r="BZ202" s="312"/>
      <c r="CA202" s="312"/>
    </row>
    <row r="203" spans="1:79" ht="15" customHeight="1" x14ac:dyDescent="0.2">
      <c r="A203" s="621"/>
      <c r="B203" s="621"/>
      <c r="C203" s="621"/>
      <c r="D203" s="827"/>
      <c r="E203" s="621"/>
      <c r="F203" s="621"/>
      <c r="G203" s="621"/>
      <c r="H203" s="621"/>
      <c r="I203" s="621"/>
      <c r="J203" s="621"/>
      <c r="K203" s="621"/>
      <c r="L203" s="621"/>
      <c r="M203" s="621"/>
      <c r="N203" s="621"/>
      <c r="O203" s="621"/>
      <c r="P203" s="621"/>
      <c r="Q203" s="621"/>
      <c r="R203" s="621"/>
      <c r="S203" s="621"/>
      <c r="T203" s="621"/>
      <c r="U203" s="621"/>
      <c r="V203" s="621"/>
      <c r="W203" s="621"/>
      <c r="X203" s="621"/>
      <c r="Y203" s="621"/>
      <c r="BA203" s="390"/>
      <c r="BB203" s="386"/>
      <c r="BC203" s="621"/>
      <c r="BD203" s="312"/>
      <c r="BE203" s="312"/>
      <c r="BF203" s="312"/>
      <c r="BG203" s="312"/>
      <c r="BH203" s="312"/>
      <c r="BI203" s="312"/>
      <c r="BJ203" s="312"/>
      <c r="BK203" s="312"/>
      <c r="BL203" s="312"/>
      <c r="BM203" s="312"/>
      <c r="BN203" s="312"/>
      <c r="BO203" s="312"/>
      <c r="BP203" s="312"/>
      <c r="BQ203" s="312"/>
      <c r="BR203" s="312"/>
      <c r="BS203" s="312"/>
      <c r="BT203" s="312"/>
      <c r="BU203" s="312"/>
      <c r="BV203" s="312"/>
      <c r="BW203" s="312"/>
      <c r="BX203" s="312"/>
      <c r="BY203" s="312"/>
      <c r="BZ203" s="312"/>
      <c r="CA203" s="312"/>
    </row>
    <row r="204" spans="1:79" ht="15" customHeight="1" x14ac:dyDescent="0.2">
      <c r="A204" s="621"/>
      <c r="B204" s="621"/>
      <c r="C204" s="621"/>
      <c r="D204" s="827"/>
      <c r="E204" s="621"/>
      <c r="F204" s="621"/>
      <c r="G204" s="621"/>
      <c r="H204" s="621"/>
      <c r="I204" s="621"/>
      <c r="J204" s="621"/>
      <c r="K204" s="621"/>
      <c r="L204" s="621"/>
      <c r="M204" s="621"/>
      <c r="N204" s="621"/>
      <c r="O204" s="621"/>
      <c r="P204" s="621"/>
      <c r="Q204" s="621"/>
      <c r="R204" s="621"/>
      <c r="S204" s="621"/>
      <c r="T204" s="621"/>
      <c r="U204" s="621"/>
      <c r="V204" s="621"/>
      <c r="W204" s="621"/>
      <c r="X204" s="621"/>
      <c r="Y204" s="621"/>
      <c r="BA204" s="390"/>
      <c r="BB204" s="386"/>
      <c r="BC204" s="621"/>
      <c r="BD204" s="312"/>
      <c r="BE204" s="312"/>
      <c r="BF204" s="312"/>
      <c r="BG204" s="312"/>
      <c r="BH204" s="312"/>
      <c r="BI204" s="312"/>
      <c r="BJ204" s="312"/>
      <c r="BK204" s="312"/>
      <c r="BL204" s="312"/>
      <c r="BM204" s="312"/>
      <c r="BN204" s="312"/>
      <c r="BO204" s="312"/>
      <c r="BP204" s="312"/>
      <c r="BQ204" s="312"/>
      <c r="BR204" s="312"/>
      <c r="BS204" s="312"/>
      <c r="BT204" s="312"/>
      <c r="BU204" s="312"/>
      <c r="BV204" s="312"/>
      <c r="BW204" s="312"/>
      <c r="BX204" s="312"/>
      <c r="BY204" s="312"/>
      <c r="BZ204" s="312"/>
      <c r="CA204" s="312"/>
    </row>
    <row r="205" spans="1:79" ht="15" customHeight="1" x14ac:dyDescent="0.2">
      <c r="A205" s="621"/>
      <c r="B205" s="621"/>
      <c r="C205" s="621"/>
      <c r="D205" s="827"/>
      <c r="E205" s="621"/>
      <c r="F205" s="621"/>
      <c r="G205" s="621"/>
      <c r="H205" s="621"/>
      <c r="I205" s="621"/>
      <c r="J205" s="621"/>
      <c r="K205" s="621"/>
      <c r="L205" s="621"/>
      <c r="M205" s="621"/>
      <c r="N205" s="621"/>
      <c r="O205" s="621"/>
      <c r="P205" s="621"/>
      <c r="Q205" s="621"/>
      <c r="R205" s="621"/>
      <c r="S205" s="621"/>
      <c r="T205" s="621"/>
      <c r="U205" s="621"/>
      <c r="V205" s="621"/>
      <c r="W205" s="621"/>
      <c r="X205" s="621"/>
      <c r="Y205" s="621"/>
      <c r="BA205" s="390"/>
      <c r="BB205" s="386"/>
      <c r="BC205" s="621"/>
      <c r="BD205" s="312"/>
      <c r="BE205" s="312"/>
      <c r="BF205" s="312"/>
      <c r="BG205" s="312"/>
      <c r="BH205" s="312"/>
      <c r="BI205" s="312"/>
      <c r="BJ205" s="312"/>
      <c r="BK205" s="312"/>
      <c r="BL205" s="312"/>
      <c r="BM205" s="312"/>
      <c r="BN205" s="312"/>
      <c r="BO205" s="312"/>
      <c r="BP205" s="312"/>
      <c r="BQ205" s="312"/>
      <c r="BR205" s="312"/>
      <c r="BS205" s="312"/>
      <c r="BT205" s="312"/>
      <c r="BU205" s="312"/>
      <c r="BV205" s="312"/>
      <c r="BW205" s="312"/>
      <c r="BX205" s="312"/>
      <c r="BY205" s="312"/>
      <c r="BZ205" s="312"/>
      <c r="CA205" s="312"/>
    </row>
    <row r="206" spans="1:79" ht="15" customHeight="1" x14ac:dyDescent="0.2">
      <c r="A206" s="621"/>
      <c r="B206" s="621"/>
      <c r="C206" s="621"/>
      <c r="D206" s="827"/>
      <c r="E206" s="621"/>
      <c r="F206" s="621"/>
      <c r="G206" s="621"/>
      <c r="H206" s="621"/>
      <c r="I206" s="621"/>
      <c r="J206" s="621"/>
      <c r="K206" s="621"/>
      <c r="L206" s="621"/>
      <c r="M206" s="621"/>
      <c r="N206" s="621"/>
      <c r="O206" s="621"/>
      <c r="P206" s="621"/>
      <c r="Q206" s="621"/>
      <c r="R206" s="621"/>
      <c r="S206" s="621"/>
      <c r="T206" s="621"/>
      <c r="U206" s="621"/>
      <c r="V206" s="621"/>
      <c r="W206" s="621"/>
      <c r="X206" s="621"/>
      <c r="Y206" s="621"/>
      <c r="BA206" s="390"/>
      <c r="BB206" s="386"/>
      <c r="BC206" s="621"/>
      <c r="BD206" s="312"/>
      <c r="BE206" s="312"/>
      <c r="BF206" s="312"/>
      <c r="BG206" s="312"/>
      <c r="BH206" s="312"/>
      <c r="BI206" s="312"/>
      <c r="BJ206" s="312"/>
      <c r="BK206" s="312"/>
      <c r="BL206" s="312"/>
      <c r="BM206" s="312"/>
      <c r="BN206" s="312"/>
      <c r="BO206" s="312"/>
      <c r="BP206" s="312"/>
      <c r="BQ206" s="312"/>
      <c r="BR206" s="312"/>
      <c r="BS206" s="312"/>
      <c r="BT206" s="312"/>
      <c r="BU206" s="312"/>
      <c r="BV206" s="312"/>
      <c r="BW206" s="312"/>
      <c r="BX206" s="312"/>
      <c r="BY206" s="312"/>
      <c r="BZ206" s="312"/>
      <c r="CA206" s="312"/>
    </row>
    <row r="207" spans="1:79" ht="15" customHeight="1" x14ac:dyDescent="0.2">
      <c r="A207" s="621"/>
      <c r="B207" s="621"/>
      <c r="C207" s="621"/>
      <c r="D207" s="827"/>
      <c r="E207" s="621"/>
      <c r="F207" s="621"/>
      <c r="G207" s="621"/>
      <c r="H207" s="621"/>
      <c r="I207" s="621"/>
      <c r="J207" s="621"/>
      <c r="K207" s="621"/>
      <c r="L207" s="621"/>
      <c r="M207" s="621"/>
      <c r="N207" s="621"/>
      <c r="O207" s="621"/>
      <c r="P207" s="621"/>
      <c r="Q207" s="621"/>
      <c r="R207" s="621"/>
      <c r="S207" s="621"/>
      <c r="T207" s="621"/>
      <c r="U207" s="621"/>
      <c r="V207" s="621"/>
      <c r="W207" s="621"/>
      <c r="X207" s="621"/>
      <c r="Y207" s="621"/>
      <c r="BA207" s="390"/>
      <c r="BB207" s="386"/>
      <c r="BC207" s="621"/>
      <c r="BD207" s="312"/>
      <c r="BE207" s="312"/>
      <c r="BF207" s="312"/>
      <c r="BG207" s="312"/>
      <c r="BH207" s="312"/>
      <c r="BI207" s="312"/>
      <c r="BJ207" s="312"/>
      <c r="BK207" s="312"/>
      <c r="BL207" s="312"/>
      <c r="BM207" s="312"/>
      <c r="BN207" s="312"/>
      <c r="BO207" s="312"/>
      <c r="BP207" s="312"/>
      <c r="BQ207" s="312"/>
      <c r="BR207" s="312"/>
      <c r="BS207" s="312"/>
      <c r="BT207" s="312"/>
      <c r="BU207" s="312"/>
      <c r="BV207" s="312"/>
      <c r="BW207" s="312"/>
      <c r="BX207" s="312"/>
      <c r="BY207" s="312"/>
      <c r="BZ207" s="312"/>
      <c r="CA207" s="312"/>
    </row>
    <row r="208" spans="1:79" ht="15" customHeight="1" x14ac:dyDescent="0.2">
      <c r="A208" s="621"/>
      <c r="B208" s="621"/>
      <c r="C208" s="621"/>
      <c r="D208" s="827"/>
      <c r="E208" s="621"/>
      <c r="F208" s="621"/>
      <c r="G208" s="621"/>
      <c r="H208" s="621"/>
      <c r="I208" s="621"/>
      <c r="J208" s="621"/>
      <c r="K208" s="621"/>
      <c r="L208" s="621"/>
      <c r="M208" s="621"/>
      <c r="N208" s="621"/>
      <c r="O208" s="621"/>
      <c r="P208" s="621"/>
      <c r="Q208" s="621"/>
      <c r="R208" s="621"/>
      <c r="S208" s="621"/>
      <c r="T208" s="621"/>
      <c r="U208" s="621"/>
      <c r="V208" s="621"/>
      <c r="W208" s="621"/>
      <c r="X208" s="621"/>
      <c r="Y208" s="621"/>
      <c r="BA208" s="390"/>
      <c r="BB208" s="386"/>
      <c r="BC208" s="621"/>
      <c r="BD208" s="312"/>
      <c r="BE208" s="312"/>
      <c r="BF208" s="312"/>
      <c r="BG208" s="312"/>
      <c r="BH208" s="312"/>
      <c r="BI208" s="312"/>
      <c r="BJ208" s="312"/>
      <c r="BK208" s="312"/>
      <c r="BL208" s="312"/>
      <c r="BM208" s="312"/>
      <c r="BN208" s="312"/>
      <c r="BO208" s="312"/>
      <c r="BP208" s="312"/>
      <c r="BQ208" s="312"/>
      <c r="BR208" s="312"/>
      <c r="BS208" s="312"/>
      <c r="BT208" s="312"/>
      <c r="BU208" s="312"/>
      <c r="BV208" s="312"/>
      <c r="BW208" s="312"/>
      <c r="BX208" s="312"/>
      <c r="BY208" s="312"/>
      <c r="BZ208" s="312"/>
      <c r="CA208" s="312"/>
    </row>
    <row r="209" spans="1:79" ht="15" customHeight="1" x14ac:dyDescent="0.2">
      <c r="A209" s="621"/>
      <c r="B209" s="621"/>
      <c r="C209" s="621"/>
      <c r="D209" s="827"/>
      <c r="E209" s="621"/>
      <c r="F209" s="621"/>
      <c r="G209" s="621"/>
      <c r="H209" s="621"/>
      <c r="I209" s="621"/>
      <c r="J209" s="621"/>
      <c r="K209" s="621"/>
      <c r="L209" s="621"/>
      <c r="M209" s="621"/>
      <c r="N209" s="621"/>
      <c r="O209" s="621"/>
      <c r="P209" s="621"/>
      <c r="Q209" s="621"/>
      <c r="R209" s="621"/>
      <c r="S209" s="621"/>
      <c r="T209" s="621"/>
      <c r="U209" s="621"/>
      <c r="V209" s="621"/>
      <c r="W209" s="621"/>
      <c r="X209" s="621"/>
      <c r="Y209" s="621"/>
      <c r="BA209" s="390"/>
      <c r="BB209" s="386"/>
      <c r="BC209" s="621"/>
      <c r="BD209" s="312"/>
      <c r="BE209" s="312"/>
      <c r="BF209" s="312"/>
      <c r="BG209" s="312"/>
      <c r="BH209" s="312"/>
      <c r="BI209" s="312"/>
      <c r="BJ209" s="312"/>
      <c r="BK209" s="312"/>
      <c r="BL209" s="312"/>
      <c r="BM209" s="312"/>
      <c r="BN209" s="312"/>
      <c r="BO209" s="312"/>
      <c r="BP209" s="312"/>
      <c r="BQ209" s="312"/>
      <c r="BR209" s="312"/>
      <c r="BS209" s="312"/>
      <c r="BT209" s="312"/>
      <c r="BU209" s="312"/>
      <c r="BV209" s="312"/>
      <c r="BW209" s="312"/>
      <c r="BX209" s="312"/>
      <c r="BY209" s="312"/>
      <c r="BZ209" s="312"/>
      <c r="CA209" s="312"/>
    </row>
    <row r="210" spans="1:79" ht="15" customHeight="1" x14ac:dyDescent="0.2">
      <c r="A210" s="621"/>
      <c r="B210" s="621"/>
      <c r="C210" s="621"/>
      <c r="D210" s="827"/>
      <c r="E210" s="621"/>
      <c r="F210" s="621"/>
      <c r="G210" s="621"/>
      <c r="H210" s="621"/>
      <c r="I210" s="621"/>
      <c r="J210" s="621"/>
      <c r="K210" s="621"/>
      <c r="L210" s="621"/>
      <c r="M210" s="621"/>
      <c r="N210" s="621"/>
      <c r="O210" s="621"/>
      <c r="P210" s="621"/>
      <c r="Q210" s="621"/>
      <c r="R210" s="621"/>
      <c r="S210" s="621"/>
      <c r="T210" s="621"/>
      <c r="U210" s="621"/>
      <c r="V210" s="621"/>
      <c r="W210" s="621"/>
      <c r="X210" s="621"/>
      <c r="Y210" s="621"/>
      <c r="BA210" s="390"/>
      <c r="BB210" s="386"/>
      <c r="BC210" s="621"/>
      <c r="BD210" s="312"/>
      <c r="BE210" s="312"/>
      <c r="BF210" s="312"/>
      <c r="BG210" s="312"/>
      <c r="BH210" s="312"/>
      <c r="BI210" s="312"/>
      <c r="BJ210" s="312"/>
      <c r="BK210" s="312"/>
      <c r="BL210" s="312"/>
      <c r="BM210" s="312"/>
      <c r="BN210" s="312"/>
      <c r="BO210" s="312"/>
      <c r="BP210" s="312"/>
      <c r="BQ210" s="312"/>
      <c r="BR210" s="312"/>
      <c r="BS210" s="312"/>
      <c r="BT210" s="312"/>
      <c r="BU210" s="312"/>
      <c r="BV210" s="312"/>
      <c r="BW210" s="312"/>
      <c r="BX210" s="312"/>
      <c r="BY210" s="312"/>
      <c r="BZ210" s="312"/>
      <c r="CA210" s="312"/>
    </row>
    <row r="211" spans="1:79" ht="15" customHeight="1" x14ac:dyDescent="0.2">
      <c r="A211" s="621"/>
      <c r="B211" s="621"/>
      <c r="C211" s="621"/>
      <c r="D211" s="827"/>
      <c r="E211" s="621"/>
      <c r="F211" s="621"/>
      <c r="G211" s="621"/>
      <c r="H211" s="621"/>
      <c r="I211" s="621"/>
      <c r="J211" s="621"/>
      <c r="K211" s="621"/>
      <c r="L211" s="621"/>
      <c r="M211" s="621"/>
      <c r="N211" s="621"/>
      <c r="O211" s="621"/>
      <c r="P211" s="621"/>
      <c r="Q211" s="621"/>
      <c r="R211" s="621"/>
      <c r="S211" s="621"/>
      <c r="T211" s="621"/>
      <c r="U211" s="621"/>
      <c r="V211" s="621"/>
      <c r="W211" s="621"/>
      <c r="X211" s="621"/>
      <c r="Y211" s="621"/>
      <c r="BA211" s="390"/>
      <c r="BB211" s="386"/>
      <c r="BC211" s="621"/>
      <c r="BD211" s="312"/>
      <c r="BE211" s="312"/>
      <c r="BF211" s="312"/>
      <c r="BG211" s="312"/>
      <c r="BH211" s="312"/>
      <c r="BI211" s="312"/>
      <c r="BJ211" s="312"/>
      <c r="BK211" s="312"/>
      <c r="BL211" s="312"/>
      <c r="BM211" s="312"/>
      <c r="BN211" s="312"/>
      <c r="BO211" s="312"/>
      <c r="BP211" s="312"/>
      <c r="BQ211" s="312"/>
      <c r="BR211" s="312"/>
      <c r="BS211" s="312"/>
      <c r="BT211" s="312"/>
      <c r="BU211" s="312"/>
      <c r="BV211" s="312"/>
      <c r="BW211" s="312"/>
      <c r="BX211" s="312"/>
      <c r="BY211" s="312"/>
      <c r="BZ211" s="312"/>
      <c r="CA211" s="312"/>
    </row>
    <row r="212" spans="1:79" ht="15" customHeight="1" x14ac:dyDescent="0.2">
      <c r="A212" s="621"/>
      <c r="B212" s="621"/>
      <c r="C212" s="621"/>
      <c r="D212" s="827"/>
      <c r="E212" s="621"/>
      <c r="F212" s="621"/>
      <c r="G212" s="621"/>
      <c r="H212" s="621"/>
      <c r="I212" s="621"/>
      <c r="J212" s="621"/>
      <c r="K212" s="621"/>
      <c r="L212" s="621"/>
      <c r="M212" s="621"/>
      <c r="N212" s="621"/>
      <c r="O212" s="621"/>
      <c r="P212" s="621"/>
      <c r="Q212" s="621"/>
      <c r="R212" s="621"/>
      <c r="S212" s="621"/>
      <c r="T212" s="621"/>
      <c r="U212" s="621"/>
      <c r="V212" s="621"/>
      <c r="W212" s="621"/>
      <c r="X212" s="621"/>
      <c r="Y212" s="621"/>
      <c r="BA212" s="390"/>
      <c r="BB212" s="386"/>
      <c r="BC212" s="621"/>
      <c r="BD212" s="312"/>
      <c r="BE212" s="312"/>
      <c r="BF212" s="312"/>
      <c r="BG212" s="312"/>
      <c r="BH212" s="312"/>
      <c r="BI212" s="312"/>
      <c r="BJ212" s="312"/>
      <c r="BK212" s="312"/>
      <c r="BL212" s="312"/>
      <c r="BM212" s="312"/>
      <c r="BN212" s="312"/>
      <c r="BO212" s="312"/>
      <c r="BP212" s="312"/>
      <c r="BQ212" s="312"/>
      <c r="BR212" s="312"/>
      <c r="BS212" s="312"/>
      <c r="BT212" s="312"/>
      <c r="BU212" s="312"/>
      <c r="BV212" s="312"/>
      <c r="BW212" s="312"/>
      <c r="BX212" s="312"/>
      <c r="BY212" s="312"/>
      <c r="BZ212" s="312"/>
      <c r="CA212" s="312"/>
    </row>
    <row r="213" spans="1:79" ht="15" customHeight="1" x14ac:dyDescent="0.2">
      <c r="A213" s="621"/>
      <c r="B213" s="621"/>
      <c r="C213" s="621"/>
      <c r="D213" s="827"/>
      <c r="E213" s="621"/>
      <c r="F213" s="621"/>
      <c r="G213" s="621"/>
      <c r="H213" s="621"/>
      <c r="I213" s="621"/>
      <c r="J213" s="621"/>
      <c r="K213" s="621"/>
      <c r="L213" s="621"/>
      <c r="M213" s="621"/>
      <c r="N213" s="621"/>
      <c r="O213" s="621"/>
      <c r="P213" s="621"/>
      <c r="Q213" s="621"/>
      <c r="R213" s="621"/>
      <c r="S213" s="621"/>
      <c r="T213" s="621"/>
      <c r="U213" s="621"/>
      <c r="V213" s="621"/>
      <c r="W213" s="621"/>
      <c r="X213" s="621"/>
      <c r="Y213" s="621"/>
      <c r="BA213" s="390"/>
      <c r="BB213" s="386"/>
      <c r="BC213" s="621"/>
      <c r="BD213" s="312"/>
      <c r="BE213" s="312"/>
      <c r="BF213" s="312"/>
      <c r="BG213" s="312"/>
      <c r="BH213" s="312"/>
      <c r="BI213" s="312"/>
      <c r="BJ213" s="312"/>
      <c r="BK213" s="312"/>
      <c r="BL213" s="312"/>
      <c r="BM213" s="312"/>
      <c r="BN213" s="312"/>
      <c r="BO213" s="312"/>
      <c r="BP213" s="312"/>
      <c r="BQ213" s="312"/>
      <c r="BR213" s="312"/>
      <c r="BS213" s="312"/>
      <c r="BT213" s="312"/>
      <c r="BU213" s="312"/>
      <c r="BV213" s="312"/>
      <c r="BW213" s="312"/>
      <c r="BX213" s="312"/>
      <c r="BY213" s="312"/>
      <c r="BZ213" s="312"/>
      <c r="CA213" s="312"/>
    </row>
    <row r="214" spans="1:79" ht="15" customHeight="1" x14ac:dyDescent="0.2">
      <c r="A214" s="621"/>
      <c r="B214" s="621"/>
      <c r="C214" s="621"/>
      <c r="D214" s="827"/>
      <c r="E214" s="621"/>
      <c r="F214" s="621"/>
      <c r="G214" s="621"/>
      <c r="H214" s="621"/>
      <c r="I214" s="621"/>
      <c r="J214" s="621"/>
      <c r="K214" s="621"/>
      <c r="L214" s="621"/>
      <c r="M214" s="621"/>
      <c r="N214" s="621"/>
      <c r="O214" s="621"/>
      <c r="P214" s="621"/>
      <c r="Q214" s="621"/>
      <c r="R214" s="621"/>
      <c r="S214" s="621"/>
      <c r="T214" s="621"/>
      <c r="U214" s="621"/>
      <c r="V214" s="621"/>
      <c r="W214" s="621"/>
      <c r="X214" s="621"/>
      <c r="Y214" s="621"/>
      <c r="BA214" s="390"/>
      <c r="BB214" s="386"/>
      <c r="BC214" s="621"/>
      <c r="BD214" s="312"/>
      <c r="BE214" s="312"/>
      <c r="BF214" s="312"/>
      <c r="BG214" s="312"/>
      <c r="BH214" s="312"/>
      <c r="BI214" s="312"/>
      <c r="BJ214" s="312"/>
      <c r="BK214" s="312"/>
      <c r="BL214" s="312"/>
      <c r="BM214" s="312"/>
      <c r="BN214" s="312"/>
      <c r="BO214" s="312"/>
      <c r="BP214" s="312"/>
      <c r="BQ214" s="312"/>
      <c r="BR214" s="312"/>
      <c r="BS214" s="312"/>
      <c r="BT214" s="312"/>
      <c r="BU214" s="312"/>
      <c r="BV214" s="312"/>
      <c r="BW214" s="312"/>
      <c r="BX214" s="312"/>
      <c r="BY214" s="312"/>
      <c r="BZ214" s="312"/>
      <c r="CA214" s="312"/>
    </row>
    <row r="215" spans="1:79" ht="15" customHeight="1" x14ac:dyDescent="0.2">
      <c r="A215" s="621"/>
      <c r="B215" s="621"/>
      <c r="C215" s="621"/>
      <c r="D215" s="827"/>
      <c r="E215" s="621"/>
      <c r="F215" s="621"/>
      <c r="G215" s="621"/>
      <c r="H215" s="621"/>
      <c r="I215" s="621"/>
      <c r="J215" s="621"/>
      <c r="K215" s="621"/>
      <c r="L215" s="621"/>
      <c r="M215" s="621"/>
      <c r="N215" s="621"/>
      <c r="O215" s="621"/>
      <c r="P215" s="621"/>
      <c r="Q215" s="621"/>
      <c r="R215" s="621"/>
      <c r="S215" s="621"/>
      <c r="T215" s="621"/>
      <c r="U215" s="621"/>
      <c r="V215" s="621"/>
      <c r="W215" s="621"/>
      <c r="X215" s="621"/>
      <c r="Y215" s="621"/>
      <c r="BA215" s="390"/>
      <c r="BB215" s="386"/>
      <c r="BC215" s="621"/>
      <c r="BD215" s="312"/>
      <c r="BE215" s="312"/>
      <c r="BF215" s="312"/>
      <c r="BG215" s="312"/>
      <c r="BH215" s="312"/>
      <c r="BI215" s="312"/>
      <c r="BJ215" s="312"/>
      <c r="BK215" s="312"/>
      <c r="BL215" s="312"/>
      <c r="BM215" s="312"/>
      <c r="BN215" s="312"/>
      <c r="BO215" s="312"/>
      <c r="BP215" s="312"/>
      <c r="BQ215" s="312"/>
      <c r="BR215" s="312"/>
      <c r="BS215" s="312"/>
      <c r="BT215" s="312"/>
      <c r="BU215" s="312"/>
      <c r="BV215" s="312"/>
      <c r="BW215" s="312"/>
      <c r="BX215" s="312"/>
      <c r="BY215" s="312"/>
      <c r="BZ215" s="312"/>
      <c r="CA215" s="312"/>
    </row>
    <row r="216" spans="1:79" ht="15" customHeight="1" x14ac:dyDescent="0.2">
      <c r="A216" s="621"/>
      <c r="B216" s="621"/>
      <c r="C216" s="621"/>
      <c r="D216" s="827"/>
      <c r="E216" s="621"/>
      <c r="F216" s="621"/>
      <c r="G216" s="621"/>
      <c r="H216" s="621"/>
      <c r="I216" s="621"/>
      <c r="J216" s="621"/>
      <c r="K216" s="621"/>
      <c r="L216" s="621"/>
      <c r="M216" s="621"/>
      <c r="N216" s="621"/>
      <c r="O216" s="621"/>
      <c r="P216" s="621"/>
      <c r="Q216" s="621"/>
      <c r="R216" s="621"/>
      <c r="S216" s="621"/>
      <c r="T216" s="621"/>
      <c r="U216" s="621"/>
      <c r="V216" s="621"/>
      <c r="W216" s="621"/>
      <c r="X216" s="621"/>
      <c r="Y216" s="621"/>
      <c r="BA216" s="390"/>
      <c r="BB216" s="386"/>
      <c r="BC216" s="621"/>
      <c r="BD216" s="312"/>
      <c r="BE216" s="312"/>
      <c r="BF216" s="312"/>
      <c r="BG216" s="312"/>
      <c r="BH216" s="312"/>
      <c r="BI216" s="312"/>
      <c r="BJ216" s="312"/>
      <c r="BK216" s="312"/>
      <c r="BL216" s="312"/>
      <c r="BM216" s="312"/>
      <c r="BN216" s="312"/>
      <c r="BO216" s="312"/>
      <c r="BP216" s="312"/>
      <c r="BQ216" s="312"/>
      <c r="BR216" s="312"/>
      <c r="BS216" s="312"/>
      <c r="BT216" s="312"/>
      <c r="BU216" s="312"/>
      <c r="BV216" s="312"/>
      <c r="BW216" s="312"/>
      <c r="BX216" s="312"/>
      <c r="BY216" s="312"/>
      <c r="BZ216" s="312"/>
      <c r="CA216" s="312"/>
    </row>
    <row r="217" spans="1:79" ht="15" customHeight="1" x14ac:dyDescent="0.2">
      <c r="A217" s="621"/>
      <c r="B217" s="621"/>
      <c r="C217" s="621"/>
      <c r="D217" s="827"/>
      <c r="E217" s="621"/>
      <c r="F217" s="621"/>
      <c r="G217" s="621"/>
      <c r="H217" s="621"/>
      <c r="I217" s="621"/>
      <c r="J217" s="621"/>
      <c r="K217" s="621"/>
      <c r="L217" s="621"/>
      <c r="M217" s="621"/>
      <c r="N217" s="621"/>
      <c r="O217" s="621"/>
      <c r="P217" s="621"/>
      <c r="Q217" s="621"/>
      <c r="R217" s="621"/>
      <c r="S217" s="621"/>
      <c r="T217" s="621"/>
      <c r="U217" s="621"/>
      <c r="V217" s="621"/>
      <c r="W217" s="621"/>
      <c r="X217" s="621"/>
      <c r="Y217" s="621"/>
      <c r="BA217" s="390"/>
      <c r="BB217" s="386"/>
      <c r="BC217" s="621"/>
      <c r="BD217" s="312"/>
      <c r="BE217" s="312"/>
      <c r="BF217" s="312"/>
      <c r="BG217" s="312"/>
      <c r="BH217" s="312"/>
      <c r="BI217" s="312"/>
      <c r="BJ217" s="312"/>
      <c r="BK217" s="312"/>
      <c r="BL217" s="312"/>
      <c r="BM217" s="312"/>
      <c r="BN217" s="312"/>
      <c r="BO217" s="312"/>
      <c r="BP217" s="312"/>
      <c r="BQ217" s="312"/>
      <c r="BR217" s="312"/>
      <c r="BS217" s="312"/>
      <c r="BT217" s="312"/>
      <c r="BU217" s="312"/>
      <c r="BV217" s="312"/>
      <c r="BW217" s="312"/>
      <c r="BX217" s="312"/>
      <c r="BY217" s="312"/>
      <c r="BZ217" s="312"/>
      <c r="CA217" s="312"/>
    </row>
    <row r="218" spans="1:79" ht="15" customHeight="1" x14ac:dyDescent="0.2">
      <c r="A218" s="621"/>
      <c r="B218" s="621"/>
      <c r="C218" s="621"/>
      <c r="D218" s="827"/>
      <c r="E218" s="621"/>
      <c r="F218" s="621"/>
      <c r="G218" s="621"/>
      <c r="H218" s="621"/>
      <c r="I218" s="621"/>
      <c r="J218" s="621"/>
      <c r="K218" s="621"/>
      <c r="L218" s="621"/>
      <c r="M218" s="621"/>
      <c r="N218" s="621"/>
      <c r="O218" s="621"/>
      <c r="P218" s="621"/>
      <c r="Q218" s="621"/>
      <c r="R218" s="621"/>
      <c r="S218" s="621"/>
      <c r="T218" s="621"/>
      <c r="U218" s="621"/>
      <c r="V218" s="621"/>
      <c r="W218" s="621"/>
      <c r="X218" s="621"/>
      <c r="Y218" s="621"/>
      <c r="BA218" s="390"/>
      <c r="BB218" s="386"/>
      <c r="BC218" s="621"/>
      <c r="BD218" s="312"/>
      <c r="BE218" s="312"/>
      <c r="BF218" s="312"/>
      <c r="BG218" s="312"/>
      <c r="BH218" s="312"/>
      <c r="BI218" s="312"/>
      <c r="BJ218" s="312"/>
      <c r="BK218" s="312"/>
      <c r="BL218" s="312"/>
      <c r="BM218" s="312"/>
      <c r="BN218" s="312"/>
      <c r="BO218" s="312"/>
      <c r="BP218" s="312"/>
      <c r="BQ218" s="312"/>
      <c r="BR218" s="312"/>
      <c r="BS218" s="312"/>
      <c r="BT218" s="312"/>
      <c r="BU218" s="312"/>
      <c r="BV218" s="312"/>
      <c r="BW218" s="312"/>
      <c r="BX218" s="312"/>
      <c r="BY218" s="312"/>
      <c r="BZ218" s="312"/>
      <c r="CA218" s="312"/>
    </row>
    <row r="219" spans="1:79" ht="15" customHeight="1" x14ac:dyDescent="0.2">
      <c r="A219" s="621"/>
      <c r="B219" s="621"/>
      <c r="C219" s="621"/>
      <c r="D219" s="827"/>
      <c r="E219" s="621"/>
      <c r="F219" s="621"/>
      <c r="G219" s="621"/>
      <c r="H219" s="621"/>
      <c r="I219" s="621"/>
      <c r="J219" s="621"/>
      <c r="K219" s="621"/>
      <c r="L219" s="621"/>
      <c r="M219" s="621"/>
      <c r="N219" s="621"/>
      <c r="O219" s="621"/>
      <c r="P219" s="621"/>
      <c r="Q219" s="621"/>
      <c r="R219" s="621"/>
      <c r="S219" s="621"/>
      <c r="T219" s="621"/>
      <c r="U219" s="621"/>
      <c r="V219" s="621"/>
      <c r="W219" s="621"/>
      <c r="X219" s="621"/>
      <c r="Y219" s="621"/>
      <c r="BA219" s="390"/>
      <c r="BB219" s="386"/>
      <c r="BC219" s="621"/>
      <c r="BD219" s="312"/>
      <c r="BE219" s="312"/>
      <c r="BF219" s="312"/>
      <c r="BG219" s="312"/>
      <c r="BH219" s="312"/>
      <c r="BI219" s="312"/>
      <c r="BJ219" s="312"/>
      <c r="BK219" s="312"/>
      <c r="BL219" s="312"/>
      <c r="BM219" s="312"/>
      <c r="BN219" s="312"/>
      <c r="BO219" s="312"/>
      <c r="BP219" s="312"/>
      <c r="BQ219" s="312"/>
      <c r="BR219" s="312"/>
      <c r="BS219" s="312"/>
      <c r="BT219" s="312"/>
      <c r="BU219" s="312"/>
      <c r="BV219" s="312"/>
      <c r="BW219" s="312"/>
      <c r="BX219" s="312"/>
      <c r="BY219" s="312"/>
      <c r="BZ219" s="312"/>
      <c r="CA219" s="312"/>
    </row>
    <row r="220" spans="1:79" ht="15" customHeight="1" x14ac:dyDescent="0.2">
      <c r="A220" s="621"/>
      <c r="B220" s="621"/>
      <c r="C220" s="621"/>
      <c r="D220" s="827"/>
      <c r="E220" s="621"/>
      <c r="F220" s="621"/>
      <c r="G220" s="621"/>
      <c r="H220" s="621"/>
      <c r="I220" s="621"/>
      <c r="J220" s="621"/>
      <c r="K220" s="621"/>
      <c r="L220" s="621"/>
      <c r="M220" s="621"/>
      <c r="N220" s="621"/>
      <c r="O220" s="621"/>
      <c r="P220" s="621"/>
      <c r="Q220" s="621"/>
      <c r="R220" s="621"/>
      <c r="S220" s="621"/>
      <c r="T220" s="621"/>
      <c r="U220" s="621"/>
      <c r="V220" s="621"/>
      <c r="W220" s="621"/>
      <c r="X220" s="621"/>
      <c r="Y220" s="621"/>
      <c r="BA220" s="390"/>
      <c r="BB220" s="386"/>
      <c r="BC220" s="621"/>
      <c r="BD220" s="312"/>
      <c r="BE220" s="312"/>
      <c r="BF220" s="312"/>
      <c r="BG220" s="312"/>
      <c r="BH220" s="312"/>
      <c r="BI220" s="312"/>
      <c r="BJ220" s="312"/>
      <c r="BK220" s="312"/>
      <c r="BL220" s="312"/>
      <c r="BM220" s="312"/>
      <c r="BN220" s="312"/>
      <c r="BO220" s="312"/>
      <c r="BP220" s="312"/>
      <c r="BQ220" s="312"/>
      <c r="BR220" s="312"/>
      <c r="BS220" s="312"/>
      <c r="BT220" s="312"/>
      <c r="BU220" s="312"/>
      <c r="BV220" s="312"/>
      <c r="BW220" s="312"/>
      <c r="BX220" s="312"/>
      <c r="BY220" s="312"/>
      <c r="BZ220" s="312"/>
      <c r="CA220" s="312"/>
    </row>
    <row r="221" spans="1:79" ht="15" customHeight="1" x14ac:dyDescent="0.2">
      <c r="A221" s="621"/>
      <c r="B221" s="621"/>
      <c r="C221" s="621"/>
      <c r="D221" s="827"/>
      <c r="E221" s="621"/>
      <c r="F221" s="621"/>
      <c r="G221" s="621"/>
      <c r="H221" s="621"/>
      <c r="I221" s="621"/>
      <c r="J221" s="621"/>
      <c r="K221" s="621"/>
      <c r="L221" s="621"/>
      <c r="M221" s="621"/>
      <c r="N221" s="621"/>
      <c r="O221" s="621"/>
      <c r="P221" s="621"/>
      <c r="Q221" s="621"/>
      <c r="R221" s="621"/>
      <c r="S221" s="621"/>
      <c r="T221" s="621"/>
      <c r="U221" s="621"/>
      <c r="V221" s="621"/>
      <c r="W221" s="621"/>
      <c r="X221" s="621"/>
      <c r="Y221" s="621"/>
      <c r="BA221" s="390"/>
      <c r="BB221" s="386"/>
      <c r="BC221" s="621"/>
      <c r="BD221" s="312"/>
      <c r="BE221" s="312"/>
      <c r="BF221" s="312"/>
      <c r="BG221" s="312"/>
      <c r="BH221" s="312"/>
      <c r="BI221" s="312"/>
      <c r="BJ221" s="312"/>
      <c r="BK221" s="312"/>
      <c r="BL221" s="312"/>
      <c r="BM221" s="312"/>
      <c r="BN221" s="312"/>
      <c r="BO221" s="312"/>
      <c r="BP221" s="312"/>
      <c r="BQ221" s="312"/>
      <c r="BR221" s="312"/>
      <c r="BS221" s="312"/>
      <c r="BT221" s="312"/>
      <c r="BU221" s="312"/>
      <c r="BV221" s="312"/>
      <c r="BW221" s="312"/>
      <c r="BX221" s="312"/>
      <c r="BY221" s="312"/>
      <c r="BZ221" s="312"/>
      <c r="CA221" s="312"/>
    </row>
    <row r="222" spans="1:79" ht="15" customHeight="1" x14ac:dyDescent="0.2">
      <c r="A222" s="621"/>
      <c r="B222" s="621"/>
      <c r="C222" s="621"/>
      <c r="D222" s="827"/>
      <c r="E222" s="621"/>
      <c r="F222" s="621"/>
      <c r="G222" s="621"/>
      <c r="H222" s="621"/>
      <c r="I222" s="621"/>
      <c r="J222" s="621"/>
      <c r="K222" s="621"/>
      <c r="L222" s="621"/>
      <c r="M222" s="621"/>
      <c r="N222" s="621"/>
      <c r="O222" s="621"/>
      <c r="P222" s="621"/>
      <c r="Q222" s="621"/>
      <c r="R222" s="621"/>
      <c r="S222" s="621"/>
      <c r="T222" s="621"/>
      <c r="U222" s="621"/>
      <c r="V222" s="621"/>
      <c r="W222" s="621"/>
      <c r="X222" s="621"/>
      <c r="Y222" s="621"/>
      <c r="BA222" s="390"/>
      <c r="BB222" s="386"/>
      <c r="BC222" s="621"/>
      <c r="BD222" s="312"/>
      <c r="BE222" s="312"/>
      <c r="BF222" s="312"/>
      <c r="BG222" s="312"/>
      <c r="BH222" s="312"/>
      <c r="BI222" s="312"/>
      <c r="BJ222" s="312"/>
      <c r="BK222" s="312"/>
      <c r="BL222" s="312"/>
      <c r="BM222" s="312"/>
      <c r="BN222" s="312"/>
      <c r="BO222" s="312"/>
      <c r="BP222" s="312"/>
      <c r="BQ222" s="312"/>
      <c r="BR222" s="312"/>
      <c r="BS222" s="312"/>
      <c r="BT222" s="312"/>
      <c r="BU222" s="312"/>
      <c r="BV222" s="312"/>
      <c r="BW222" s="312"/>
      <c r="BX222" s="312"/>
      <c r="BY222" s="312"/>
      <c r="BZ222" s="312"/>
      <c r="CA222" s="312"/>
    </row>
    <row r="223" spans="1:79" ht="15" customHeight="1" x14ac:dyDescent="0.2">
      <c r="A223" s="621"/>
      <c r="B223" s="621"/>
      <c r="C223" s="621"/>
      <c r="D223" s="827"/>
      <c r="E223" s="621"/>
      <c r="F223" s="621"/>
      <c r="G223" s="621"/>
      <c r="H223" s="621"/>
      <c r="I223" s="621"/>
      <c r="J223" s="621"/>
      <c r="K223" s="621"/>
      <c r="L223" s="621"/>
      <c r="M223" s="621"/>
      <c r="N223" s="621"/>
      <c r="O223" s="621"/>
      <c r="P223" s="621"/>
      <c r="Q223" s="621"/>
      <c r="R223" s="621"/>
      <c r="S223" s="621"/>
      <c r="T223" s="621"/>
      <c r="U223" s="621"/>
      <c r="V223" s="621"/>
      <c r="W223" s="621"/>
      <c r="X223" s="621"/>
      <c r="Y223" s="621"/>
      <c r="BA223" s="390"/>
      <c r="BB223" s="386"/>
      <c r="BC223" s="621"/>
      <c r="BD223" s="312"/>
      <c r="BE223" s="312"/>
      <c r="BF223" s="312"/>
      <c r="BG223" s="312"/>
      <c r="BH223" s="312"/>
      <c r="BI223" s="312"/>
      <c r="BJ223" s="312"/>
      <c r="BK223" s="312"/>
      <c r="BL223" s="312"/>
      <c r="BM223" s="312"/>
      <c r="BN223" s="312"/>
      <c r="BO223" s="312"/>
      <c r="BP223" s="312"/>
      <c r="BQ223" s="312"/>
      <c r="BR223" s="312"/>
      <c r="BS223" s="312"/>
      <c r="BT223" s="312"/>
      <c r="BU223" s="312"/>
      <c r="BV223" s="312"/>
      <c r="BW223" s="312"/>
      <c r="BX223" s="312"/>
      <c r="BY223" s="312"/>
      <c r="BZ223" s="312"/>
      <c r="CA223" s="312"/>
    </row>
    <row r="224" spans="1:79" ht="15" customHeight="1" x14ac:dyDescent="0.2">
      <c r="A224" s="621"/>
      <c r="B224" s="621"/>
      <c r="C224" s="621"/>
      <c r="D224" s="827"/>
      <c r="E224" s="621"/>
      <c r="F224" s="621"/>
      <c r="G224" s="621"/>
      <c r="H224" s="621"/>
      <c r="I224" s="621"/>
      <c r="J224" s="621"/>
      <c r="K224" s="621"/>
      <c r="L224" s="621"/>
      <c r="M224" s="621"/>
      <c r="N224" s="621"/>
      <c r="O224" s="621"/>
      <c r="P224" s="621"/>
      <c r="Q224" s="621"/>
      <c r="R224" s="621"/>
      <c r="S224" s="621"/>
      <c r="T224" s="621"/>
      <c r="U224" s="621"/>
      <c r="V224" s="621"/>
      <c r="W224" s="621"/>
      <c r="X224" s="621"/>
      <c r="Y224" s="621"/>
      <c r="BA224" s="390"/>
      <c r="BB224" s="386"/>
      <c r="BC224" s="621"/>
      <c r="BD224" s="312"/>
      <c r="BE224" s="312"/>
      <c r="BF224" s="312"/>
      <c r="BG224" s="312"/>
      <c r="BH224" s="312"/>
      <c r="BI224" s="312"/>
      <c r="BJ224" s="312"/>
      <c r="BK224" s="312"/>
      <c r="BL224" s="312"/>
      <c r="BM224" s="312"/>
      <c r="BN224" s="312"/>
      <c r="BO224" s="312"/>
      <c r="BP224" s="312"/>
      <c r="BQ224" s="312"/>
      <c r="BR224" s="312"/>
      <c r="BS224" s="312"/>
      <c r="BT224" s="312"/>
      <c r="BU224" s="312"/>
      <c r="BV224" s="312"/>
      <c r="BW224" s="312"/>
      <c r="BX224" s="312"/>
      <c r="BY224" s="312"/>
      <c r="BZ224" s="312"/>
      <c r="CA224" s="312"/>
    </row>
    <row r="225" spans="1:79" ht="15" customHeight="1" x14ac:dyDescent="0.2">
      <c r="A225" s="621"/>
      <c r="B225" s="621"/>
      <c r="C225" s="621"/>
      <c r="D225" s="827"/>
      <c r="E225" s="621"/>
      <c r="F225" s="621"/>
      <c r="G225" s="621"/>
      <c r="H225" s="621"/>
      <c r="I225" s="621"/>
      <c r="J225" s="621"/>
      <c r="K225" s="621"/>
      <c r="L225" s="621"/>
      <c r="M225" s="621"/>
      <c r="N225" s="621"/>
      <c r="O225" s="621"/>
      <c r="P225" s="621"/>
      <c r="Q225" s="621"/>
      <c r="R225" s="621"/>
      <c r="S225" s="621"/>
      <c r="T225" s="621"/>
      <c r="U225" s="621"/>
      <c r="V225" s="621"/>
      <c r="W225" s="621"/>
      <c r="X225" s="621"/>
      <c r="Y225" s="621"/>
      <c r="BA225" s="390"/>
      <c r="BB225" s="386"/>
      <c r="BC225" s="621"/>
      <c r="BD225" s="312"/>
      <c r="BE225" s="312"/>
      <c r="BF225" s="312"/>
      <c r="BG225" s="312"/>
      <c r="BH225" s="312"/>
      <c r="BI225" s="312"/>
      <c r="BJ225" s="312"/>
      <c r="BK225" s="312"/>
      <c r="BL225" s="312"/>
      <c r="BM225" s="312"/>
      <c r="BN225" s="312"/>
      <c r="BO225" s="312"/>
      <c r="BP225" s="312"/>
      <c r="BQ225" s="312"/>
      <c r="BR225" s="312"/>
      <c r="BS225" s="312"/>
      <c r="BT225" s="312"/>
      <c r="BU225" s="312"/>
      <c r="BV225" s="312"/>
      <c r="BW225" s="312"/>
      <c r="BX225" s="312"/>
      <c r="BY225" s="312"/>
      <c r="BZ225" s="312"/>
      <c r="CA225" s="312"/>
    </row>
    <row r="226" spans="1:79" ht="15" customHeight="1" x14ac:dyDescent="0.2">
      <c r="A226" s="621"/>
      <c r="B226" s="621"/>
      <c r="C226" s="621"/>
      <c r="D226" s="827"/>
      <c r="E226" s="621"/>
      <c r="F226" s="621"/>
      <c r="G226" s="621"/>
      <c r="H226" s="621"/>
      <c r="I226" s="621"/>
      <c r="J226" s="621"/>
      <c r="K226" s="621"/>
      <c r="L226" s="621"/>
      <c r="M226" s="621"/>
      <c r="N226" s="621"/>
      <c r="O226" s="621"/>
      <c r="P226" s="621"/>
      <c r="Q226" s="621"/>
      <c r="R226" s="621"/>
      <c r="S226" s="621"/>
      <c r="T226" s="621"/>
      <c r="U226" s="621"/>
      <c r="V226" s="621"/>
      <c r="W226" s="621"/>
      <c r="X226" s="621"/>
      <c r="Y226" s="621"/>
      <c r="BA226" s="390"/>
      <c r="BB226" s="386"/>
      <c r="BC226" s="621"/>
      <c r="BD226" s="312"/>
      <c r="BE226" s="312"/>
      <c r="BF226" s="312"/>
      <c r="BG226" s="312"/>
      <c r="BH226" s="312"/>
      <c r="BI226" s="312"/>
      <c r="BJ226" s="312"/>
      <c r="BK226" s="312"/>
      <c r="BL226" s="312"/>
      <c r="BM226" s="312"/>
      <c r="BN226" s="312"/>
      <c r="BO226" s="312"/>
      <c r="BP226" s="312"/>
      <c r="BQ226" s="312"/>
      <c r="BR226" s="312"/>
      <c r="BS226" s="312"/>
      <c r="BT226" s="312"/>
      <c r="BU226" s="312"/>
      <c r="BV226" s="312"/>
      <c r="BW226" s="312"/>
      <c r="BX226" s="312"/>
      <c r="BY226" s="312"/>
      <c r="BZ226" s="312"/>
      <c r="CA226" s="312"/>
    </row>
    <row r="227" spans="1:79" ht="15" customHeight="1" x14ac:dyDescent="0.2">
      <c r="A227" s="621"/>
      <c r="B227" s="621"/>
      <c r="C227" s="621"/>
      <c r="D227" s="827"/>
      <c r="E227" s="621"/>
      <c r="F227" s="621"/>
      <c r="G227" s="621"/>
      <c r="H227" s="621"/>
      <c r="I227" s="621"/>
      <c r="J227" s="621"/>
      <c r="K227" s="621"/>
      <c r="L227" s="621"/>
      <c r="M227" s="621"/>
      <c r="N227" s="621"/>
      <c r="O227" s="621"/>
      <c r="P227" s="621"/>
      <c r="Q227" s="621"/>
      <c r="R227" s="621"/>
      <c r="S227" s="621"/>
      <c r="T227" s="621"/>
      <c r="U227" s="621"/>
      <c r="V227" s="621"/>
      <c r="W227" s="621"/>
      <c r="X227" s="621"/>
      <c r="Y227" s="621"/>
      <c r="BA227" s="390"/>
      <c r="BB227" s="386"/>
      <c r="BC227" s="621"/>
      <c r="BD227" s="312"/>
      <c r="BE227" s="312"/>
      <c r="BF227" s="312"/>
      <c r="BG227" s="312"/>
      <c r="BH227" s="312"/>
      <c r="BI227" s="312"/>
      <c r="BJ227" s="312"/>
      <c r="BK227" s="312"/>
      <c r="BL227" s="312"/>
      <c r="BM227" s="312"/>
      <c r="BN227" s="312"/>
      <c r="BO227" s="312"/>
      <c r="BP227" s="312"/>
      <c r="BQ227" s="312"/>
      <c r="BR227" s="312"/>
      <c r="BS227" s="312"/>
      <c r="BT227" s="312"/>
      <c r="BU227" s="312"/>
      <c r="BV227" s="312"/>
      <c r="BW227" s="312"/>
      <c r="BX227" s="312"/>
      <c r="BY227" s="312"/>
      <c r="BZ227" s="312"/>
      <c r="CA227" s="312"/>
    </row>
    <row r="228" spans="1:79" ht="15" customHeight="1" x14ac:dyDescent="0.2">
      <c r="A228" s="621"/>
      <c r="B228" s="621"/>
      <c r="C228" s="621"/>
      <c r="D228" s="827"/>
      <c r="E228" s="621"/>
      <c r="F228" s="621"/>
      <c r="G228" s="621"/>
      <c r="H228" s="621"/>
      <c r="I228" s="621"/>
      <c r="J228" s="621"/>
      <c r="K228" s="621"/>
      <c r="L228" s="621"/>
      <c r="M228" s="621"/>
      <c r="N228" s="621"/>
      <c r="O228" s="621"/>
      <c r="P228" s="621"/>
      <c r="Q228" s="621"/>
      <c r="R228" s="621"/>
      <c r="S228" s="621"/>
      <c r="T228" s="621"/>
      <c r="U228" s="621"/>
      <c r="V228" s="621"/>
      <c r="W228" s="621"/>
      <c r="X228" s="621"/>
      <c r="Y228" s="621"/>
      <c r="BA228" s="390"/>
      <c r="BB228" s="386"/>
      <c r="BC228" s="621"/>
      <c r="BD228" s="312"/>
      <c r="BE228" s="312"/>
      <c r="BF228" s="312"/>
      <c r="BG228" s="312"/>
      <c r="BH228" s="312"/>
      <c r="BI228" s="312"/>
      <c r="BJ228" s="312"/>
      <c r="BK228" s="312"/>
      <c r="BL228" s="312"/>
      <c r="BM228" s="312"/>
      <c r="BN228" s="312"/>
      <c r="BO228" s="312"/>
      <c r="BP228" s="312"/>
      <c r="BQ228" s="312"/>
      <c r="BR228" s="312"/>
      <c r="BS228" s="312"/>
      <c r="BT228" s="312"/>
      <c r="BU228" s="312"/>
      <c r="BV228" s="312"/>
      <c r="BW228" s="312"/>
      <c r="BX228" s="312"/>
      <c r="BY228" s="312"/>
      <c r="BZ228" s="312"/>
      <c r="CA228" s="312"/>
    </row>
    <row r="229" spans="1:79" ht="15" customHeight="1" x14ac:dyDescent="0.2">
      <c r="A229" s="621"/>
      <c r="B229" s="621"/>
      <c r="C229" s="621"/>
      <c r="D229" s="827"/>
      <c r="E229" s="621"/>
      <c r="F229" s="621"/>
      <c r="G229" s="621"/>
      <c r="H229" s="621"/>
      <c r="I229" s="621"/>
      <c r="J229" s="621"/>
      <c r="K229" s="621"/>
      <c r="L229" s="621"/>
      <c r="M229" s="621"/>
      <c r="N229" s="621"/>
      <c r="O229" s="621"/>
      <c r="P229" s="621"/>
      <c r="Q229" s="621"/>
      <c r="R229" s="621"/>
      <c r="S229" s="621"/>
      <c r="T229" s="621"/>
      <c r="U229" s="621"/>
      <c r="V229" s="621"/>
      <c r="W229" s="621"/>
      <c r="X229" s="621"/>
      <c r="Y229" s="621"/>
      <c r="BA229" s="390"/>
      <c r="BB229" s="386"/>
      <c r="BC229" s="621"/>
      <c r="BD229" s="312"/>
      <c r="BE229" s="312"/>
      <c r="BF229" s="312"/>
      <c r="BG229" s="312"/>
      <c r="BH229" s="312"/>
      <c r="BI229" s="312"/>
      <c r="BJ229" s="312"/>
      <c r="BK229" s="312"/>
      <c r="BL229" s="312"/>
      <c r="BM229" s="312"/>
      <c r="BN229" s="312"/>
      <c r="BO229" s="312"/>
      <c r="BP229" s="312"/>
      <c r="BQ229" s="312"/>
      <c r="BR229" s="312"/>
      <c r="BS229" s="312"/>
      <c r="BT229" s="312"/>
      <c r="BU229" s="312"/>
      <c r="BV229" s="312"/>
      <c r="BW229" s="312"/>
      <c r="BX229" s="312"/>
      <c r="BY229" s="312"/>
      <c r="BZ229" s="312"/>
      <c r="CA229" s="312"/>
    </row>
    <row r="230" spans="1:79" ht="15" customHeight="1" x14ac:dyDescent="0.2">
      <c r="A230" s="621"/>
      <c r="B230" s="621"/>
      <c r="C230" s="621"/>
      <c r="D230" s="827"/>
      <c r="E230" s="621"/>
      <c r="F230" s="621"/>
      <c r="G230" s="621"/>
      <c r="H230" s="621"/>
      <c r="I230" s="621"/>
      <c r="J230" s="621"/>
      <c r="K230" s="621"/>
      <c r="L230" s="621"/>
      <c r="M230" s="621"/>
      <c r="N230" s="621"/>
      <c r="O230" s="621"/>
      <c r="P230" s="621"/>
      <c r="Q230" s="621"/>
      <c r="R230" s="621"/>
      <c r="S230" s="621"/>
      <c r="T230" s="621"/>
      <c r="U230" s="621"/>
      <c r="V230" s="621"/>
      <c r="W230" s="621"/>
      <c r="X230" s="621"/>
      <c r="Y230" s="621"/>
      <c r="BA230" s="390"/>
      <c r="BB230" s="386"/>
      <c r="BC230" s="621"/>
      <c r="BD230" s="312"/>
      <c r="BE230" s="312"/>
      <c r="BF230" s="312"/>
      <c r="BG230" s="312"/>
      <c r="BH230" s="312"/>
      <c r="BI230" s="312"/>
      <c r="BJ230" s="312"/>
      <c r="BK230" s="312"/>
      <c r="BL230" s="312"/>
      <c r="BM230" s="312"/>
      <c r="BN230" s="312"/>
      <c r="BO230" s="312"/>
      <c r="BP230" s="312"/>
      <c r="BQ230" s="312"/>
      <c r="BR230" s="312"/>
      <c r="BS230" s="312"/>
      <c r="BT230" s="312"/>
      <c r="BU230" s="312"/>
      <c r="BV230" s="312"/>
      <c r="BW230" s="312"/>
      <c r="BX230" s="312"/>
      <c r="BY230" s="312"/>
      <c r="BZ230" s="312"/>
      <c r="CA230" s="312"/>
    </row>
    <row r="231" spans="1:79" ht="15" customHeight="1" x14ac:dyDescent="0.2">
      <c r="A231" s="621"/>
      <c r="B231" s="621"/>
      <c r="C231" s="621"/>
      <c r="D231" s="827"/>
      <c r="E231" s="621"/>
      <c r="F231" s="621"/>
      <c r="G231" s="621"/>
      <c r="H231" s="621"/>
      <c r="I231" s="621"/>
      <c r="J231" s="621"/>
      <c r="K231" s="621"/>
      <c r="L231" s="621"/>
      <c r="M231" s="621"/>
      <c r="N231" s="621"/>
      <c r="O231" s="621"/>
      <c r="P231" s="621"/>
      <c r="Q231" s="621"/>
      <c r="R231" s="621"/>
      <c r="S231" s="621"/>
      <c r="T231" s="621"/>
      <c r="U231" s="621"/>
      <c r="V231" s="621"/>
      <c r="W231" s="621"/>
      <c r="X231" s="621"/>
      <c r="Y231" s="621"/>
      <c r="BA231" s="390"/>
      <c r="BB231" s="386"/>
      <c r="BC231" s="621"/>
      <c r="BD231" s="312"/>
      <c r="BE231" s="312"/>
      <c r="BF231" s="312"/>
      <c r="BG231" s="312"/>
      <c r="BH231" s="312"/>
      <c r="BI231" s="312"/>
      <c r="BJ231" s="312"/>
      <c r="BK231" s="312"/>
      <c r="BL231" s="312"/>
      <c r="BM231" s="312"/>
      <c r="BN231" s="312"/>
      <c r="BO231" s="312"/>
      <c r="BP231" s="312"/>
      <c r="BQ231" s="312"/>
      <c r="BR231" s="312"/>
      <c r="BS231" s="312"/>
      <c r="BT231" s="312"/>
      <c r="BU231" s="312"/>
      <c r="BV231" s="312"/>
      <c r="BW231" s="312"/>
      <c r="BX231" s="312"/>
      <c r="BY231" s="312"/>
      <c r="BZ231" s="312"/>
      <c r="CA231" s="312"/>
    </row>
    <row r="232" spans="1:79" ht="15" customHeight="1" x14ac:dyDescent="0.2">
      <c r="A232" s="621"/>
      <c r="B232" s="621"/>
      <c r="C232" s="621"/>
      <c r="D232" s="827"/>
      <c r="E232" s="621"/>
      <c r="F232" s="621"/>
      <c r="G232" s="621"/>
      <c r="H232" s="621"/>
      <c r="I232" s="621"/>
      <c r="J232" s="621"/>
      <c r="K232" s="621"/>
      <c r="L232" s="621"/>
      <c r="M232" s="621"/>
      <c r="N232" s="621"/>
      <c r="O232" s="621"/>
      <c r="P232" s="621"/>
      <c r="Q232" s="621"/>
      <c r="R232" s="621"/>
      <c r="S232" s="621"/>
      <c r="T232" s="621"/>
      <c r="U232" s="621"/>
      <c r="V232" s="621"/>
      <c r="W232" s="621"/>
      <c r="X232" s="621"/>
      <c r="Y232" s="621"/>
      <c r="BA232" s="390"/>
      <c r="BB232" s="386"/>
      <c r="BC232" s="621"/>
      <c r="BD232" s="312"/>
      <c r="BE232" s="312"/>
      <c r="BF232" s="312"/>
      <c r="BG232" s="312"/>
      <c r="BH232" s="312"/>
      <c r="BI232" s="312"/>
      <c r="BJ232" s="312"/>
      <c r="BK232" s="312"/>
      <c r="BL232" s="312"/>
      <c r="BM232" s="312"/>
      <c r="BN232" s="312"/>
      <c r="BO232" s="312"/>
      <c r="BP232" s="312"/>
      <c r="BQ232" s="312"/>
      <c r="BR232" s="312"/>
      <c r="BS232" s="312"/>
      <c r="BT232" s="312"/>
      <c r="BU232" s="312"/>
      <c r="BV232" s="312"/>
      <c r="BW232" s="312"/>
      <c r="BX232" s="312"/>
      <c r="BY232" s="312"/>
      <c r="BZ232" s="312"/>
      <c r="CA232" s="312"/>
    </row>
    <row r="233" spans="1:79" ht="15" customHeight="1" x14ac:dyDescent="0.2">
      <c r="A233" s="621"/>
      <c r="B233" s="621"/>
      <c r="C233" s="621"/>
      <c r="D233" s="827"/>
      <c r="E233" s="621"/>
      <c r="F233" s="621"/>
      <c r="G233" s="621"/>
      <c r="H233" s="621"/>
      <c r="I233" s="621"/>
      <c r="J233" s="621"/>
      <c r="K233" s="621"/>
      <c r="L233" s="621"/>
      <c r="M233" s="621"/>
      <c r="N233" s="621"/>
      <c r="O233" s="621"/>
      <c r="P233" s="621"/>
      <c r="Q233" s="621"/>
      <c r="R233" s="621"/>
      <c r="S233" s="621"/>
      <c r="T233" s="621"/>
      <c r="U233" s="621"/>
      <c r="V233" s="621"/>
      <c r="W233" s="621"/>
      <c r="X233" s="621"/>
      <c r="Y233" s="621"/>
      <c r="BA233" s="390"/>
      <c r="BB233" s="386"/>
      <c r="BC233" s="621"/>
      <c r="BD233" s="312"/>
      <c r="BE233" s="312"/>
      <c r="BF233" s="312"/>
      <c r="BG233" s="312"/>
      <c r="BH233" s="312"/>
      <c r="BI233" s="312"/>
      <c r="BJ233" s="312"/>
      <c r="BK233" s="312"/>
      <c r="BL233" s="312"/>
      <c r="BM233" s="312"/>
      <c r="BN233" s="312"/>
      <c r="BO233" s="312"/>
      <c r="BP233" s="312"/>
      <c r="BQ233" s="312"/>
      <c r="BR233" s="312"/>
      <c r="BS233" s="312"/>
      <c r="BT233" s="312"/>
      <c r="BU233" s="312"/>
      <c r="BV233" s="312"/>
      <c r="BW233" s="312"/>
      <c r="BX233" s="312"/>
      <c r="BY233" s="312"/>
      <c r="BZ233" s="312"/>
      <c r="CA233" s="312"/>
    </row>
    <row r="234" spans="1:79" ht="15" customHeight="1" x14ac:dyDescent="0.2">
      <c r="A234" s="621"/>
      <c r="B234" s="621"/>
      <c r="C234" s="621"/>
      <c r="D234" s="827"/>
      <c r="E234" s="621"/>
      <c r="F234" s="621"/>
      <c r="G234" s="621"/>
      <c r="H234" s="621"/>
      <c r="I234" s="621"/>
      <c r="J234" s="621"/>
      <c r="K234" s="621"/>
      <c r="L234" s="621"/>
      <c r="M234" s="621"/>
      <c r="N234" s="621"/>
      <c r="O234" s="621"/>
      <c r="P234" s="621"/>
      <c r="Q234" s="621"/>
      <c r="R234" s="621"/>
      <c r="S234" s="621"/>
      <c r="T234" s="621"/>
      <c r="U234" s="621"/>
      <c r="V234" s="621"/>
      <c r="W234" s="621"/>
      <c r="X234" s="621"/>
      <c r="Y234" s="621"/>
      <c r="BA234" s="390"/>
      <c r="BB234" s="386"/>
      <c r="BC234" s="621"/>
      <c r="BD234" s="312"/>
      <c r="BE234" s="312"/>
      <c r="BF234" s="312"/>
      <c r="BG234" s="312"/>
      <c r="BH234" s="312"/>
      <c r="BI234" s="312"/>
      <c r="BJ234" s="312"/>
      <c r="BK234" s="312"/>
      <c r="BL234" s="312"/>
      <c r="BM234" s="312"/>
      <c r="BN234" s="312"/>
      <c r="BO234" s="312"/>
      <c r="BP234" s="312"/>
      <c r="BQ234" s="312"/>
      <c r="BR234" s="312"/>
      <c r="BS234" s="312"/>
      <c r="BT234" s="312"/>
      <c r="BU234" s="312"/>
      <c r="BV234" s="312"/>
      <c r="BW234" s="312"/>
      <c r="BX234" s="312"/>
      <c r="BY234" s="312"/>
      <c r="BZ234" s="312"/>
      <c r="CA234" s="312"/>
    </row>
    <row r="235" spans="1:79" ht="15" customHeight="1" x14ac:dyDescent="0.2">
      <c r="A235" s="621"/>
      <c r="B235" s="621"/>
      <c r="C235" s="621"/>
      <c r="D235" s="827"/>
      <c r="E235" s="621"/>
      <c r="F235" s="621"/>
      <c r="G235" s="621"/>
      <c r="H235" s="621"/>
      <c r="I235" s="621"/>
      <c r="J235" s="621"/>
      <c r="K235" s="621"/>
      <c r="L235" s="621"/>
      <c r="M235" s="621"/>
      <c r="N235" s="621"/>
      <c r="O235" s="621"/>
      <c r="P235" s="621"/>
      <c r="Q235" s="621"/>
      <c r="R235" s="621"/>
      <c r="S235" s="621"/>
      <c r="T235" s="621"/>
      <c r="U235" s="621"/>
      <c r="V235" s="621"/>
      <c r="W235" s="621"/>
      <c r="X235" s="621"/>
      <c r="Y235" s="621"/>
      <c r="BA235" s="390"/>
      <c r="BB235" s="386"/>
      <c r="BC235" s="621"/>
      <c r="BD235" s="312"/>
      <c r="BE235" s="312"/>
      <c r="BF235" s="312"/>
      <c r="BG235" s="312"/>
      <c r="BH235" s="312"/>
      <c r="BI235" s="312"/>
      <c r="BJ235" s="312"/>
      <c r="BK235" s="312"/>
      <c r="BL235" s="312"/>
      <c r="BM235" s="312"/>
      <c r="BN235" s="312"/>
      <c r="BO235" s="312"/>
      <c r="BP235" s="312"/>
      <c r="BQ235" s="312"/>
      <c r="BR235" s="312"/>
      <c r="BS235" s="312"/>
      <c r="BT235" s="312"/>
      <c r="BU235" s="312"/>
      <c r="BV235" s="312"/>
      <c r="BW235" s="312"/>
      <c r="BX235" s="312"/>
      <c r="BY235" s="312"/>
      <c r="BZ235" s="312"/>
      <c r="CA235" s="312"/>
    </row>
    <row r="236" spans="1:79" ht="15" customHeight="1" x14ac:dyDescent="0.2">
      <c r="A236" s="621"/>
      <c r="B236" s="621"/>
      <c r="C236" s="621"/>
      <c r="D236" s="827"/>
      <c r="E236" s="621"/>
      <c r="F236" s="621"/>
      <c r="G236" s="621"/>
      <c r="H236" s="621"/>
      <c r="I236" s="621"/>
      <c r="J236" s="621"/>
      <c r="K236" s="621"/>
      <c r="L236" s="621"/>
      <c r="M236" s="621"/>
      <c r="N236" s="621"/>
      <c r="O236" s="621"/>
      <c r="P236" s="621"/>
      <c r="Q236" s="621"/>
      <c r="R236" s="621"/>
      <c r="S236" s="621"/>
      <c r="T236" s="621"/>
      <c r="U236" s="621"/>
      <c r="V236" s="621"/>
      <c r="W236" s="621"/>
      <c r="X236" s="621"/>
      <c r="Y236" s="621"/>
      <c r="BA236" s="390"/>
      <c r="BB236" s="386"/>
      <c r="BC236" s="621"/>
      <c r="BD236" s="312"/>
      <c r="BE236" s="312"/>
      <c r="BF236" s="312"/>
      <c r="BG236" s="312"/>
      <c r="BH236" s="312"/>
      <c r="BI236" s="312"/>
      <c r="BJ236" s="312"/>
      <c r="BK236" s="312"/>
      <c r="BL236" s="312"/>
      <c r="BM236" s="312"/>
      <c r="BN236" s="312"/>
      <c r="BO236" s="312"/>
      <c r="BP236" s="312"/>
      <c r="BQ236" s="312"/>
      <c r="BR236" s="312"/>
      <c r="BS236" s="312"/>
      <c r="BT236" s="312"/>
      <c r="BU236" s="312"/>
      <c r="BV236" s="312"/>
      <c r="BW236" s="312"/>
      <c r="BX236" s="312"/>
      <c r="BY236" s="312"/>
      <c r="BZ236" s="312"/>
      <c r="CA236" s="312"/>
    </row>
    <row r="237" spans="1:79" ht="15" customHeight="1" x14ac:dyDescent="0.2">
      <c r="A237" s="621"/>
      <c r="B237" s="621"/>
      <c r="C237" s="621"/>
      <c r="D237" s="827"/>
      <c r="E237" s="621"/>
      <c r="F237" s="621"/>
      <c r="G237" s="621"/>
      <c r="H237" s="621"/>
      <c r="I237" s="621"/>
      <c r="J237" s="621"/>
      <c r="K237" s="621"/>
      <c r="L237" s="621"/>
      <c r="M237" s="621"/>
      <c r="N237" s="621"/>
      <c r="O237" s="621"/>
      <c r="P237" s="621"/>
      <c r="Q237" s="621"/>
      <c r="R237" s="621"/>
      <c r="S237" s="621"/>
      <c r="T237" s="621"/>
      <c r="U237" s="621"/>
      <c r="V237" s="621"/>
      <c r="W237" s="621"/>
      <c r="X237" s="621"/>
      <c r="Y237" s="621"/>
      <c r="BA237" s="390"/>
      <c r="BB237" s="386"/>
      <c r="BC237" s="621"/>
      <c r="BD237" s="312"/>
      <c r="BE237" s="312"/>
      <c r="BF237" s="312"/>
      <c r="BG237" s="312"/>
      <c r="BH237" s="312"/>
      <c r="BI237" s="312"/>
      <c r="BJ237" s="312"/>
      <c r="BK237" s="312"/>
      <c r="BL237" s="312"/>
      <c r="BM237" s="312"/>
      <c r="BN237" s="312"/>
      <c r="BO237" s="312"/>
      <c r="BP237" s="312"/>
      <c r="BQ237" s="312"/>
      <c r="BR237" s="312"/>
      <c r="BS237" s="312"/>
      <c r="BT237" s="312"/>
      <c r="BU237" s="312"/>
      <c r="BV237" s="312"/>
      <c r="BW237" s="312"/>
      <c r="BX237" s="312"/>
      <c r="BY237" s="312"/>
      <c r="BZ237" s="312"/>
      <c r="CA237" s="312"/>
    </row>
    <row r="238" spans="1:79" ht="15" customHeight="1" x14ac:dyDescent="0.2">
      <c r="A238" s="621"/>
      <c r="B238" s="621"/>
      <c r="C238" s="621"/>
      <c r="D238" s="827"/>
      <c r="E238" s="621"/>
      <c r="F238" s="621"/>
      <c r="G238" s="621"/>
      <c r="H238" s="621"/>
      <c r="I238" s="621"/>
      <c r="J238" s="621"/>
      <c r="K238" s="621"/>
      <c r="L238" s="621"/>
      <c r="M238" s="621"/>
      <c r="N238" s="621"/>
      <c r="O238" s="621"/>
      <c r="P238" s="621"/>
      <c r="Q238" s="621"/>
      <c r="R238" s="621"/>
      <c r="S238" s="621"/>
      <c r="T238" s="621"/>
      <c r="U238" s="621"/>
      <c r="V238" s="621"/>
      <c r="W238" s="621"/>
      <c r="X238" s="621"/>
      <c r="Y238" s="621"/>
      <c r="BA238" s="390"/>
      <c r="BB238" s="386"/>
      <c r="BC238" s="621"/>
      <c r="BD238" s="312"/>
      <c r="BE238" s="312"/>
      <c r="BF238" s="312"/>
      <c r="BG238" s="312"/>
      <c r="BH238" s="312"/>
      <c r="BI238" s="312"/>
      <c r="BJ238" s="312"/>
      <c r="BK238" s="312"/>
      <c r="BL238" s="312"/>
      <c r="BM238" s="312"/>
      <c r="BN238" s="312"/>
      <c r="BO238" s="312"/>
      <c r="BP238" s="312"/>
      <c r="BQ238" s="312"/>
      <c r="BR238" s="312"/>
      <c r="BS238" s="312"/>
      <c r="BT238" s="312"/>
      <c r="BU238" s="312"/>
      <c r="BV238" s="312"/>
      <c r="BW238" s="312"/>
      <c r="BX238" s="312"/>
      <c r="BY238" s="312"/>
      <c r="BZ238" s="312"/>
      <c r="CA238" s="312"/>
    </row>
    <row r="239" spans="1:79" ht="15" customHeight="1" x14ac:dyDescent="0.2">
      <c r="A239" s="621"/>
      <c r="B239" s="621"/>
      <c r="C239" s="621"/>
      <c r="D239" s="827"/>
      <c r="E239" s="621"/>
      <c r="F239" s="621"/>
      <c r="G239" s="621"/>
      <c r="H239" s="621"/>
      <c r="I239" s="621"/>
      <c r="J239" s="621"/>
      <c r="K239" s="621"/>
      <c r="L239" s="621"/>
      <c r="M239" s="621"/>
      <c r="N239" s="621"/>
      <c r="O239" s="621"/>
      <c r="P239" s="621"/>
      <c r="Q239" s="621"/>
      <c r="R239" s="621"/>
      <c r="S239" s="621"/>
      <c r="T239" s="621"/>
      <c r="U239" s="621"/>
      <c r="V239" s="621"/>
      <c r="W239" s="621"/>
      <c r="X239" s="621"/>
      <c r="Y239" s="621"/>
      <c r="BA239" s="390"/>
      <c r="BB239" s="386"/>
      <c r="BC239" s="621"/>
      <c r="BD239" s="312"/>
      <c r="BE239" s="312"/>
      <c r="BF239" s="312"/>
      <c r="BG239" s="312"/>
      <c r="BH239" s="312"/>
      <c r="BI239" s="312"/>
      <c r="BJ239" s="312"/>
      <c r="BK239" s="312"/>
      <c r="BL239" s="312"/>
      <c r="BM239" s="312"/>
      <c r="BN239" s="312"/>
      <c r="BO239" s="312"/>
      <c r="BP239" s="312"/>
      <c r="BQ239" s="312"/>
      <c r="BR239" s="312"/>
      <c r="BS239" s="312"/>
      <c r="BT239" s="312"/>
      <c r="BU239" s="312"/>
      <c r="BV239" s="312"/>
      <c r="BW239" s="312"/>
      <c r="BX239" s="312"/>
      <c r="BY239" s="312"/>
      <c r="BZ239" s="312"/>
      <c r="CA239" s="312"/>
    </row>
    <row r="240" spans="1:79" ht="15" customHeight="1" x14ac:dyDescent="0.2">
      <c r="A240" s="621"/>
      <c r="B240" s="621"/>
      <c r="C240" s="621"/>
      <c r="D240" s="827"/>
      <c r="E240" s="621"/>
      <c r="F240" s="621"/>
      <c r="G240" s="621"/>
      <c r="H240" s="621"/>
      <c r="I240" s="621"/>
      <c r="J240" s="621"/>
      <c r="K240" s="621"/>
      <c r="L240" s="621"/>
      <c r="M240" s="621"/>
      <c r="N240" s="621"/>
      <c r="O240" s="621"/>
      <c r="P240" s="621"/>
      <c r="Q240" s="621"/>
      <c r="R240" s="621"/>
      <c r="S240" s="621"/>
      <c r="T240" s="621"/>
      <c r="U240" s="621"/>
      <c r="V240" s="621"/>
      <c r="W240" s="621"/>
      <c r="X240" s="621"/>
      <c r="Y240" s="621"/>
      <c r="BA240" s="390"/>
      <c r="BB240" s="386"/>
      <c r="BC240" s="621"/>
      <c r="BD240" s="312"/>
      <c r="BE240" s="312"/>
      <c r="BF240" s="312"/>
      <c r="BG240" s="312"/>
      <c r="BH240" s="312"/>
      <c r="BI240" s="312"/>
      <c r="BJ240" s="312"/>
      <c r="BK240" s="312"/>
      <c r="BL240" s="312"/>
      <c r="BM240" s="312"/>
      <c r="BN240" s="312"/>
      <c r="BO240" s="312"/>
      <c r="BP240" s="312"/>
      <c r="BQ240" s="312"/>
      <c r="BR240" s="312"/>
      <c r="BS240" s="312"/>
      <c r="BT240" s="312"/>
      <c r="BU240" s="312"/>
      <c r="BV240" s="312"/>
      <c r="BW240" s="312"/>
      <c r="BX240" s="312"/>
      <c r="BY240" s="312"/>
      <c r="BZ240" s="312"/>
      <c r="CA240" s="312"/>
    </row>
    <row r="241" spans="1:79" ht="15" customHeight="1" x14ac:dyDescent="0.2">
      <c r="A241" s="621"/>
      <c r="B241" s="621"/>
      <c r="C241" s="621"/>
      <c r="D241" s="827"/>
      <c r="E241" s="621"/>
      <c r="F241" s="621"/>
      <c r="G241" s="621"/>
      <c r="H241" s="621"/>
      <c r="I241" s="621"/>
      <c r="J241" s="621"/>
      <c r="K241" s="621"/>
      <c r="L241" s="621"/>
      <c r="M241" s="621"/>
      <c r="N241" s="621"/>
      <c r="O241" s="621"/>
      <c r="P241" s="621"/>
      <c r="Q241" s="621"/>
      <c r="R241" s="621"/>
      <c r="S241" s="621"/>
      <c r="T241" s="621"/>
      <c r="U241" s="621"/>
      <c r="V241" s="621"/>
      <c r="W241" s="621"/>
      <c r="X241" s="621"/>
      <c r="Y241" s="621"/>
      <c r="BA241" s="390"/>
      <c r="BB241" s="386"/>
      <c r="BC241" s="621"/>
      <c r="BD241" s="312"/>
      <c r="BE241" s="312"/>
      <c r="BF241" s="312"/>
      <c r="BG241" s="312"/>
      <c r="BH241" s="312"/>
      <c r="BI241" s="312"/>
      <c r="BJ241" s="312"/>
      <c r="BK241" s="312"/>
      <c r="BL241" s="312"/>
      <c r="BM241" s="312"/>
      <c r="BN241" s="312"/>
      <c r="BO241" s="312"/>
      <c r="BP241" s="312"/>
      <c r="BQ241" s="312"/>
      <c r="BR241" s="312"/>
      <c r="BS241" s="312"/>
      <c r="BT241" s="312"/>
      <c r="BU241" s="312"/>
      <c r="BV241" s="312"/>
      <c r="BW241" s="312"/>
      <c r="BX241" s="312"/>
      <c r="BY241" s="312"/>
      <c r="BZ241" s="312"/>
      <c r="CA241" s="312"/>
    </row>
    <row r="242" spans="1:79" ht="15" customHeight="1" x14ac:dyDescent="0.2">
      <c r="A242" s="621"/>
      <c r="B242" s="621"/>
      <c r="C242" s="621"/>
      <c r="D242" s="827"/>
      <c r="E242" s="621"/>
      <c r="F242" s="621"/>
      <c r="G242" s="621"/>
      <c r="H242" s="621"/>
      <c r="I242" s="621"/>
      <c r="J242" s="621"/>
      <c r="K242" s="621"/>
      <c r="L242" s="621"/>
      <c r="M242" s="621"/>
      <c r="N242" s="621"/>
      <c r="O242" s="621"/>
      <c r="P242" s="621"/>
      <c r="Q242" s="621"/>
      <c r="R242" s="621"/>
      <c r="S242" s="621"/>
      <c r="T242" s="621"/>
      <c r="U242" s="621"/>
      <c r="V242" s="621"/>
      <c r="W242" s="621"/>
      <c r="X242" s="621"/>
      <c r="Y242" s="621"/>
      <c r="BA242" s="390"/>
      <c r="BB242" s="386"/>
      <c r="BC242" s="621"/>
      <c r="BD242" s="312"/>
      <c r="BE242" s="312"/>
      <c r="BF242" s="312"/>
      <c r="BG242" s="312"/>
      <c r="BH242" s="312"/>
      <c r="BI242" s="312"/>
      <c r="BJ242" s="312"/>
      <c r="BK242" s="312"/>
      <c r="BL242" s="312"/>
      <c r="BM242" s="312"/>
      <c r="BN242" s="312"/>
      <c r="BO242" s="312"/>
      <c r="BP242" s="312"/>
      <c r="BQ242" s="312"/>
      <c r="BR242" s="312"/>
      <c r="BS242" s="312"/>
      <c r="BT242" s="312"/>
      <c r="BU242" s="312"/>
      <c r="BV242" s="312"/>
      <c r="BW242" s="312"/>
      <c r="BX242" s="312"/>
      <c r="BY242" s="312"/>
      <c r="BZ242" s="312"/>
      <c r="CA242" s="312"/>
    </row>
    <row r="243" spans="1:79" ht="15" customHeight="1" x14ac:dyDescent="0.2">
      <c r="A243" s="621"/>
      <c r="B243" s="621"/>
      <c r="C243" s="621"/>
      <c r="D243" s="827"/>
      <c r="E243" s="621"/>
      <c r="F243" s="621"/>
      <c r="G243" s="621"/>
      <c r="H243" s="621"/>
      <c r="I243" s="621"/>
      <c r="J243" s="621"/>
      <c r="K243" s="621"/>
      <c r="L243" s="621"/>
      <c r="M243" s="621"/>
      <c r="N243" s="621"/>
      <c r="O243" s="621"/>
      <c r="P243" s="621"/>
      <c r="Q243" s="621"/>
      <c r="R243" s="621"/>
      <c r="S243" s="621"/>
      <c r="T243" s="621"/>
      <c r="U243" s="621"/>
      <c r="V243" s="621"/>
      <c r="W243" s="621"/>
      <c r="X243" s="621"/>
      <c r="Y243" s="621"/>
      <c r="BA243" s="390"/>
      <c r="BB243" s="386"/>
      <c r="BC243" s="621"/>
      <c r="BD243" s="312"/>
      <c r="BE243" s="312"/>
      <c r="BF243" s="312"/>
      <c r="BG243" s="312"/>
      <c r="BH243" s="312"/>
      <c r="BI243" s="312"/>
      <c r="BJ243" s="312"/>
      <c r="BK243" s="312"/>
      <c r="BL243" s="312"/>
      <c r="BM243" s="312"/>
      <c r="BN243" s="312"/>
      <c r="BO243" s="312"/>
      <c r="BP243" s="312"/>
      <c r="BQ243" s="312"/>
      <c r="BR243" s="312"/>
      <c r="BS243" s="312"/>
      <c r="BT243" s="312"/>
      <c r="BU243" s="312"/>
      <c r="BV243" s="312"/>
      <c r="BW243" s="312"/>
      <c r="BX243" s="312"/>
      <c r="BY243" s="312"/>
      <c r="BZ243" s="312"/>
      <c r="CA243" s="312"/>
    </row>
    <row r="244" spans="1:79" ht="15" customHeight="1" x14ac:dyDescent="0.2">
      <c r="A244" s="621"/>
      <c r="B244" s="621"/>
      <c r="C244" s="621"/>
      <c r="D244" s="827"/>
      <c r="E244" s="621"/>
      <c r="F244" s="621"/>
      <c r="G244" s="621"/>
      <c r="H244" s="621"/>
      <c r="I244" s="621"/>
      <c r="J244" s="621"/>
      <c r="K244" s="621"/>
      <c r="L244" s="621"/>
      <c r="M244" s="621"/>
      <c r="N244" s="621"/>
      <c r="O244" s="621"/>
      <c r="P244" s="621"/>
      <c r="Q244" s="621"/>
      <c r="R244" s="621"/>
      <c r="S244" s="621"/>
      <c r="T244" s="621"/>
      <c r="U244" s="621"/>
      <c r="V244" s="621"/>
      <c r="W244" s="621"/>
      <c r="X244" s="621"/>
      <c r="Y244" s="621"/>
      <c r="BA244" s="390"/>
      <c r="BB244" s="386"/>
      <c r="BC244" s="621"/>
      <c r="BD244" s="312"/>
      <c r="BE244" s="312"/>
      <c r="BF244" s="312"/>
      <c r="BG244" s="312"/>
      <c r="BH244" s="312"/>
      <c r="BI244" s="312"/>
      <c r="BJ244" s="312"/>
      <c r="BK244" s="312"/>
      <c r="BL244" s="312"/>
      <c r="BM244" s="312"/>
      <c r="BN244" s="312"/>
      <c r="BO244" s="312"/>
      <c r="BP244" s="312"/>
      <c r="BQ244" s="312"/>
      <c r="BR244" s="312"/>
      <c r="BS244" s="312"/>
      <c r="BT244" s="312"/>
      <c r="BU244" s="312"/>
      <c r="BV244" s="312"/>
      <c r="BW244" s="312"/>
      <c r="BX244" s="312"/>
      <c r="BY244" s="312"/>
      <c r="BZ244" s="312"/>
      <c r="CA244" s="312"/>
    </row>
    <row r="245" spans="1:79" ht="15" customHeight="1" x14ac:dyDescent="0.2">
      <c r="A245" s="621"/>
      <c r="B245" s="621"/>
      <c r="C245" s="621"/>
      <c r="D245" s="827"/>
      <c r="E245" s="621"/>
      <c r="F245" s="621"/>
      <c r="G245" s="621"/>
      <c r="H245" s="621"/>
      <c r="I245" s="621"/>
      <c r="J245" s="621"/>
      <c r="K245" s="621"/>
      <c r="L245" s="621"/>
      <c r="M245" s="621"/>
      <c r="N245" s="621"/>
      <c r="O245" s="621"/>
      <c r="P245" s="621"/>
      <c r="Q245" s="621"/>
      <c r="R245" s="621"/>
      <c r="S245" s="621"/>
      <c r="T245" s="621"/>
      <c r="U245" s="621"/>
      <c r="V245" s="621"/>
      <c r="W245" s="621"/>
      <c r="X245" s="621"/>
      <c r="Y245" s="621"/>
      <c r="BA245" s="390"/>
      <c r="BB245" s="386"/>
      <c r="BC245" s="621"/>
      <c r="BD245" s="312"/>
      <c r="BE245" s="312"/>
      <c r="BF245" s="312"/>
      <c r="BG245" s="312"/>
      <c r="BH245" s="312"/>
      <c r="BI245" s="312"/>
      <c r="BJ245" s="312"/>
      <c r="BK245" s="312"/>
      <c r="BL245" s="312"/>
      <c r="BM245" s="312"/>
      <c r="BN245" s="312"/>
      <c r="BO245" s="312"/>
      <c r="BP245" s="312"/>
      <c r="BQ245" s="312"/>
      <c r="BR245" s="312"/>
      <c r="BS245" s="312"/>
      <c r="BT245" s="312"/>
      <c r="BU245" s="312"/>
      <c r="BV245" s="312"/>
      <c r="BW245" s="312"/>
      <c r="BX245" s="312"/>
      <c r="BY245" s="312"/>
      <c r="BZ245" s="312"/>
      <c r="CA245" s="312"/>
    </row>
    <row r="246" spans="1:79" ht="15" customHeight="1" x14ac:dyDescent="0.2">
      <c r="A246" s="621"/>
      <c r="B246" s="621"/>
      <c r="C246" s="621"/>
      <c r="D246" s="827"/>
      <c r="E246" s="621"/>
      <c r="F246" s="621"/>
      <c r="G246" s="621"/>
      <c r="H246" s="621"/>
      <c r="I246" s="621"/>
      <c r="J246" s="621"/>
      <c r="K246" s="621"/>
      <c r="L246" s="621"/>
      <c r="M246" s="621"/>
      <c r="N246" s="621"/>
      <c r="O246" s="621"/>
      <c r="P246" s="621"/>
      <c r="Q246" s="621"/>
      <c r="R246" s="621"/>
      <c r="S246" s="621"/>
      <c r="T246" s="621"/>
      <c r="U246" s="621"/>
      <c r="V246" s="621"/>
      <c r="W246" s="621"/>
      <c r="X246" s="621"/>
      <c r="Y246" s="621"/>
      <c r="BA246" s="390"/>
      <c r="BB246" s="386"/>
      <c r="BC246" s="621"/>
      <c r="BD246" s="312"/>
      <c r="BE246" s="312"/>
      <c r="BF246" s="312"/>
      <c r="BG246" s="312"/>
      <c r="BH246" s="312"/>
      <c r="BI246" s="312"/>
      <c r="BJ246" s="312"/>
      <c r="BK246" s="312"/>
      <c r="BL246" s="312"/>
      <c r="BM246" s="312"/>
      <c r="BN246" s="312"/>
      <c r="BO246" s="312"/>
      <c r="BP246" s="312"/>
      <c r="BQ246" s="312"/>
      <c r="BR246" s="312"/>
      <c r="BS246" s="312"/>
      <c r="BT246" s="312"/>
      <c r="BU246" s="312"/>
      <c r="BV246" s="312"/>
      <c r="BW246" s="312"/>
      <c r="BX246" s="312"/>
      <c r="BY246" s="312"/>
      <c r="BZ246" s="312"/>
      <c r="CA246" s="312"/>
    </row>
    <row r="247" spans="1:79" ht="15" customHeight="1" x14ac:dyDescent="0.2">
      <c r="A247" s="621"/>
      <c r="B247" s="621"/>
      <c r="C247" s="621"/>
      <c r="D247" s="827"/>
      <c r="E247" s="621"/>
      <c r="F247" s="621"/>
      <c r="G247" s="621"/>
      <c r="H247" s="621"/>
      <c r="I247" s="621"/>
      <c r="J247" s="621"/>
      <c r="K247" s="621"/>
      <c r="L247" s="621"/>
      <c r="M247" s="621"/>
      <c r="N247" s="621"/>
      <c r="O247" s="621"/>
      <c r="P247" s="621"/>
      <c r="Q247" s="621"/>
      <c r="R247" s="621"/>
      <c r="S247" s="621"/>
      <c r="T247" s="621"/>
      <c r="U247" s="621"/>
      <c r="V247" s="621"/>
      <c r="W247" s="621"/>
      <c r="X247" s="621"/>
      <c r="Y247" s="621"/>
      <c r="BA247" s="390"/>
      <c r="BB247" s="386"/>
      <c r="BC247" s="621"/>
      <c r="BD247" s="312"/>
      <c r="BE247" s="312"/>
      <c r="BF247" s="312"/>
      <c r="BG247" s="312"/>
      <c r="BH247" s="312"/>
      <c r="BI247" s="312"/>
      <c r="BJ247" s="312"/>
      <c r="BK247" s="312"/>
      <c r="BL247" s="312"/>
      <c r="BM247" s="312"/>
      <c r="BN247" s="312"/>
      <c r="BO247" s="312"/>
      <c r="BP247" s="312"/>
      <c r="BQ247" s="312"/>
      <c r="BR247" s="312"/>
      <c r="BS247" s="312"/>
      <c r="BT247" s="312"/>
      <c r="BU247" s="312"/>
      <c r="BV247" s="312"/>
      <c r="BW247" s="312"/>
      <c r="BX247" s="312"/>
      <c r="BY247" s="312"/>
      <c r="BZ247" s="312"/>
      <c r="CA247" s="312"/>
    </row>
    <row r="248" spans="1:79" ht="15" customHeight="1" x14ac:dyDescent="0.2">
      <c r="A248" s="621"/>
      <c r="B248" s="621"/>
      <c r="C248" s="621"/>
      <c r="D248" s="827"/>
      <c r="E248" s="621"/>
      <c r="F248" s="621"/>
      <c r="G248" s="621"/>
      <c r="H248" s="621"/>
      <c r="I248" s="621"/>
      <c r="J248" s="621"/>
      <c r="K248" s="621"/>
      <c r="L248" s="621"/>
      <c r="M248" s="621"/>
      <c r="N248" s="621"/>
      <c r="O248" s="621"/>
      <c r="P248" s="621"/>
      <c r="Q248" s="621"/>
      <c r="R248" s="621"/>
      <c r="S248" s="621"/>
      <c r="T248" s="621"/>
      <c r="U248" s="621"/>
      <c r="V248" s="621"/>
      <c r="W248" s="621"/>
      <c r="X248" s="621"/>
      <c r="Y248" s="621"/>
      <c r="BA248" s="390"/>
      <c r="BB248" s="386"/>
      <c r="BC248" s="621"/>
      <c r="BD248" s="312"/>
      <c r="BE248" s="312"/>
      <c r="BF248" s="312"/>
      <c r="BG248" s="312"/>
      <c r="BH248" s="312"/>
      <c r="BI248" s="312"/>
      <c r="BJ248" s="312"/>
      <c r="BK248" s="312"/>
      <c r="BL248" s="312"/>
      <c r="BM248" s="312"/>
      <c r="BN248" s="312"/>
      <c r="BO248" s="312"/>
      <c r="BP248" s="312"/>
      <c r="BQ248" s="312"/>
      <c r="BR248" s="312"/>
      <c r="BS248" s="312"/>
      <c r="BT248" s="312"/>
      <c r="BU248" s="312"/>
      <c r="BV248" s="312"/>
      <c r="BW248" s="312"/>
      <c r="BX248" s="312"/>
      <c r="BY248" s="312"/>
      <c r="BZ248" s="312"/>
      <c r="CA248" s="312"/>
    </row>
    <row r="249" spans="1:79" ht="15" customHeight="1" x14ac:dyDescent="0.2">
      <c r="A249" s="621"/>
      <c r="B249" s="621"/>
      <c r="C249" s="621"/>
      <c r="D249" s="827"/>
      <c r="E249" s="621"/>
      <c r="F249" s="621"/>
      <c r="G249" s="621"/>
      <c r="H249" s="621"/>
      <c r="I249" s="621"/>
      <c r="J249" s="621"/>
      <c r="K249" s="621"/>
      <c r="L249" s="621"/>
      <c r="M249" s="621"/>
      <c r="N249" s="621"/>
      <c r="O249" s="621"/>
      <c r="P249" s="621"/>
      <c r="Q249" s="621"/>
      <c r="R249" s="621"/>
      <c r="S249" s="621"/>
      <c r="T249" s="621"/>
      <c r="U249" s="621"/>
      <c r="V249" s="621"/>
      <c r="W249" s="621"/>
      <c r="X249" s="621"/>
      <c r="Y249" s="621"/>
      <c r="BA249" s="390"/>
      <c r="BB249" s="386"/>
      <c r="BC249" s="621"/>
      <c r="BD249" s="312"/>
      <c r="BE249" s="312"/>
      <c r="BF249" s="312"/>
      <c r="BG249" s="312"/>
      <c r="BH249" s="312"/>
      <c r="BI249" s="312"/>
      <c r="BJ249" s="312"/>
      <c r="BK249" s="312"/>
      <c r="BL249" s="312"/>
      <c r="BM249" s="312"/>
      <c r="BN249" s="312"/>
      <c r="BO249" s="312"/>
      <c r="BP249" s="312"/>
      <c r="BQ249" s="312"/>
      <c r="BR249" s="312"/>
      <c r="BS249" s="312"/>
      <c r="BT249" s="312"/>
      <c r="BU249" s="312"/>
      <c r="BV249" s="312"/>
      <c r="BW249" s="312"/>
      <c r="BX249" s="312"/>
      <c r="BY249" s="312"/>
      <c r="BZ249" s="312"/>
      <c r="CA249" s="312"/>
    </row>
    <row r="250" spans="1:79" ht="15" customHeight="1" x14ac:dyDescent="0.2">
      <c r="A250" s="621"/>
      <c r="B250" s="621"/>
      <c r="C250" s="621"/>
      <c r="D250" s="827"/>
      <c r="E250" s="621"/>
      <c r="F250" s="621"/>
      <c r="G250" s="621"/>
      <c r="H250" s="621"/>
      <c r="I250" s="621"/>
      <c r="J250" s="621"/>
      <c r="K250" s="621"/>
      <c r="L250" s="621"/>
      <c r="M250" s="621"/>
      <c r="N250" s="621"/>
      <c r="O250" s="621"/>
      <c r="P250" s="621"/>
      <c r="Q250" s="621"/>
      <c r="R250" s="621"/>
      <c r="S250" s="621"/>
      <c r="T250" s="621"/>
      <c r="U250" s="621"/>
      <c r="V250" s="621"/>
      <c r="W250" s="621"/>
      <c r="X250" s="621"/>
      <c r="Y250" s="621"/>
      <c r="BA250" s="390"/>
      <c r="BB250" s="386"/>
      <c r="BC250" s="621"/>
      <c r="BD250" s="312"/>
      <c r="BE250" s="312"/>
      <c r="BF250" s="312"/>
      <c r="BG250" s="312"/>
      <c r="BH250" s="312"/>
      <c r="BI250" s="312"/>
      <c r="BJ250" s="312"/>
      <c r="BK250" s="312"/>
      <c r="BL250" s="312"/>
      <c r="BM250" s="312"/>
      <c r="BN250" s="312"/>
      <c r="BO250" s="312"/>
      <c r="BP250" s="312"/>
      <c r="BQ250" s="312"/>
      <c r="BR250" s="312"/>
      <c r="BS250" s="312"/>
      <c r="BT250" s="312"/>
      <c r="BU250" s="312"/>
      <c r="BV250" s="312"/>
      <c r="BW250" s="312"/>
      <c r="BX250" s="312"/>
      <c r="BY250" s="312"/>
      <c r="BZ250" s="312"/>
      <c r="CA250" s="312"/>
    </row>
    <row r="251" spans="1:79" ht="15" customHeight="1" x14ac:dyDescent="0.2">
      <c r="A251" s="621"/>
      <c r="B251" s="621"/>
      <c r="C251" s="621"/>
      <c r="D251" s="827"/>
      <c r="E251" s="621"/>
      <c r="F251" s="621"/>
      <c r="G251" s="621"/>
      <c r="H251" s="621"/>
      <c r="I251" s="621"/>
      <c r="J251" s="621"/>
      <c r="K251" s="621"/>
      <c r="L251" s="621"/>
      <c r="M251" s="621"/>
      <c r="N251" s="621"/>
      <c r="O251" s="621"/>
      <c r="P251" s="621"/>
      <c r="Q251" s="621"/>
      <c r="R251" s="621"/>
      <c r="S251" s="621"/>
      <c r="T251" s="621"/>
      <c r="U251" s="621"/>
      <c r="V251" s="621"/>
      <c r="W251" s="621"/>
      <c r="X251" s="621"/>
      <c r="Y251" s="621"/>
      <c r="BA251" s="390"/>
      <c r="BB251" s="386"/>
      <c r="BC251" s="621"/>
      <c r="BD251" s="312"/>
      <c r="BE251" s="312"/>
      <c r="BF251" s="312"/>
      <c r="BG251" s="312"/>
      <c r="BH251" s="312"/>
      <c r="BI251" s="312"/>
      <c r="BJ251" s="312"/>
      <c r="BK251" s="312"/>
      <c r="BL251" s="312"/>
      <c r="BM251" s="312"/>
      <c r="BN251" s="312"/>
      <c r="BO251" s="312"/>
      <c r="BP251" s="312"/>
      <c r="BQ251" s="312"/>
      <c r="BR251" s="312"/>
      <c r="BS251" s="312"/>
      <c r="BT251" s="312"/>
      <c r="BU251" s="312"/>
      <c r="BV251" s="312"/>
      <c r="BW251" s="312"/>
      <c r="BX251" s="312"/>
      <c r="BY251" s="312"/>
      <c r="BZ251" s="312"/>
      <c r="CA251" s="312"/>
    </row>
    <row r="252" spans="1:79" ht="15" customHeight="1" x14ac:dyDescent="0.2">
      <c r="A252" s="621"/>
      <c r="B252" s="621"/>
      <c r="C252" s="621"/>
      <c r="D252" s="827"/>
      <c r="E252" s="621"/>
      <c r="F252" s="621"/>
      <c r="G252" s="621"/>
      <c r="H252" s="621"/>
      <c r="I252" s="621"/>
      <c r="J252" s="621"/>
      <c r="K252" s="621"/>
      <c r="L252" s="621"/>
      <c r="M252" s="621"/>
      <c r="N252" s="621"/>
      <c r="O252" s="621"/>
      <c r="P252" s="621"/>
      <c r="Q252" s="621"/>
      <c r="R252" s="621"/>
      <c r="S252" s="621"/>
      <c r="T252" s="621"/>
      <c r="U252" s="621"/>
      <c r="V252" s="621"/>
      <c r="W252" s="621"/>
      <c r="X252" s="621"/>
      <c r="Y252" s="621"/>
      <c r="BA252" s="390"/>
      <c r="BB252" s="386"/>
      <c r="BC252" s="621"/>
      <c r="BD252" s="312"/>
      <c r="BE252" s="312"/>
      <c r="BF252" s="312"/>
      <c r="BG252" s="312"/>
      <c r="BH252" s="312"/>
      <c r="BI252" s="312"/>
      <c r="BJ252" s="312"/>
      <c r="BK252" s="312"/>
      <c r="BL252" s="312"/>
      <c r="BM252" s="312"/>
      <c r="BN252" s="312"/>
      <c r="BO252" s="312"/>
      <c r="BP252" s="312"/>
      <c r="BQ252" s="312"/>
      <c r="BR252" s="312"/>
      <c r="BS252" s="312"/>
      <c r="BT252" s="312"/>
      <c r="BU252" s="312"/>
      <c r="BV252" s="312"/>
      <c r="BW252" s="312"/>
      <c r="BX252" s="312"/>
      <c r="BY252" s="312"/>
      <c r="BZ252" s="312"/>
      <c r="CA252" s="312"/>
    </row>
    <row r="253" spans="1:79" ht="15" customHeight="1" x14ac:dyDescent="0.2">
      <c r="A253" s="621"/>
      <c r="B253" s="621"/>
      <c r="C253" s="621"/>
      <c r="D253" s="827"/>
      <c r="E253" s="621"/>
      <c r="F253" s="621"/>
      <c r="G253" s="621"/>
      <c r="H253" s="621"/>
      <c r="I253" s="621"/>
      <c r="J253" s="621"/>
      <c r="K253" s="621"/>
      <c r="L253" s="621"/>
      <c r="M253" s="621"/>
      <c r="N253" s="621"/>
      <c r="O253" s="621"/>
      <c r="P253" s="621"/>
      <c r="Q253" s="621"/>
      <c r="R253" s="621"/>
      <c r="S253" s="621"/>
      <c r="T253" s="621"/>
      <c r="U253" s="621"/>
      <c r="V253" s="621"/>
      <c r="W253" s="621"/>
      <c r="X253" s="621"/>
      <c r="Y253" s="621"/>
      <c r="BA253" s="390"/>
      <c r="BB253" s="386"/>
      <c r="BC253" s="621"/>
      <c r="BD253" s="312"/>
      <c r="BE253" s="312"/>
      <c r="BF253" s="312"/>
      <c r="BG253" s="312"/>
      <c r="BH253" s="312"/>
      <c r="BI253" s="312"/>
      <c r="BJ253" s="312"/>
      <c r="BK253" s="312"/>
      <c r="BL253" s="312"/>
      <c r="BM253" s="312"/>
      <c r="BN253" s="312"/>
      <c r="BO253" s="312"/>
      <c r="BP253" s="312"/>
      <c r="BQ253" s="312"/>
      <c r="BR253" s="312"/>
      <c r="BS253" s="312"/>
      <c r="BT253" s="312"/>
      <c r="BU253" s="312"/>
      <c r="BV253" s="312"/>
      <c r="BW253" s="312"/>
      <c r="BX253" s="312"/>
      <c r="BY253" s="312"/>
      <c r="BZ253" s="312"/>
      <c r="CA253" s="312"/>
    </row>
    <row r="254" spans="1:79" ht="15" customHeight="1" x14ac:dyDescent="0.2">
      <c r="A254" s="621"/>
      <c r="B254" s="621"/>
      <c r="C254" s="621"/>
      <c r="D254" s="827"/>
      <c r="E254" s="621"/>
      <c r="F254" s="621"/>
      <c r="G254" s="621"/>
      <c r="H254" s="621"/>
      <c r="I254" s="621"/>
      <c r="J254" s="621"/>
      <c r="K254" s="621"/>
      <c r="L254" s="621"/>
      <c r="M254" s="621"/>
      <c r="N254" s="621"/>
      <c r="O254" s="621"/>
      <c r="P254" s="621"/>
      <c r="Q254" s="621"/>
      <c r="R254" s="621"/>
      <c r="S254" s="621"/>
      <c r="T254" s="621"/>
      <c r="U254" s="621"/>
      <c r="V254" s="621"/>
      <c r="W254" s="621"/>
      <c r="X254" s="621"/>
      <c r="Y254" s="621"/>
      <c r="BA254" s="390"/>
      <c r="BB254" s="386"/>
      <c r="BC254" s="621"/>
      <c r="BD254" s="312"/>
      <c r="BE254" s="312"/>
      <c r="BF254" s="312"/>
      <c r="BG254" s="312"/>
      <c r="BH254" s="312"/>
      <c r="BI254" s="312"/>
      <c r="BJ254" s="312"/>
      <c r="BK254" s="312"/>
      <c r="BL254" s="312"/>
      <c r="BM254" s="312"/>
      <c r="BN254" s="312"/>
      <c r="BO254" s="312"/>
      <c r="BP254" s="312"/>
      <c r="BQ254" s="312"/>
      <c r="BR254" s="312"/>
      <c r="BS254" s="312"/>
      <c r="BT254" s="312"/>
      <c r="BU254" s="312"/>
      <c r="BV254" s="312"/>
      <c r="BW254" s="312"/>
      <c r="BX254" s="312"/>
      <c r="BY254" s="312"/>
      <c r="BZ254" s="312"/>
      <c r="CA254" s="312"/>
    </row>
    <row r="255" spans="1:79" ht="15" customHeight="1" x14ac:dyDescent="0.2">
      <c r="A255" s="621"/>
      <c r="B255" s="621"/>
      <c r="C255" s="621"/>
      <c r="D255" s="827"/>
      <c r="E255" s="621"/>
      <c r="F255" s="621"/>
      <c r="G255" s="621"/>
      <c r="H255" s="621"/>
      <c r="I255" s="621"/>
      <c r="J255" s="621"/>
      <c r="K255" s="621"/>
      <c r="L255" s="621"/>
      <c r="M255" s="621"/>
      <c r="N255" s="621"/>
      <c r="O255" s="621"/>
      <c r="P255" s="621"/>
      <c r="Q255" s="621"/>
      <c r="R255" s="621"/>
      <c r="S255" s="621"/>
      <c r="T255" s="621"/>
      <c r="U255" s="621"/>
      <c r="V255" s="621"/>
      <c r="W255" s="621"/>
      <c r="X255" s="621"/>
      <c r="Y255" s="621"/>
      <c r="BA255" s="390"/>
      <c r="BB255" s="386"/>
      <c r="BC255" s="621"/>
      <c r="BD255" s="312"/>
      <c r="BE255" s="312"/>
      <c r="BF255" s="312"/>
      <c r="BG255" s="312"/>
      <c r="BH255" s="312"/>
      <c r="BI255" s="312"/>
      <c r="BJ255" s="312"/>
      <c r="BK255" s="312"/>
      <c r="BL255" s="312"/>
      <c r="BM255" s="312"/>
      <c r="BN255" s="312"/>
      <c r="BO255" s="312"/>
      <c r="BP255" s="312"/>
      <c r="BQ255" s="312"/>
      <c r="BR255" s="312"/>
      <c r="BS255" s="312"/>
      <c r="BT255" s="312"/>
      <c r="BU255" s="312"/>
      <c r="BV255" s="312"/>
      <c r="BW255" s="312"/>
      <c r="BX255" s="312"/>
      <c r="BY255" s="312"/>
      <c r="BZ255" s="312"/>
      <c r="CA255" s="312"/>
    </row>
    <row r="256" spans="1:79" ht="15" customHeight="1" x14ac:dyDescent="0.2">
      <c r="A256" s="621"/>
      <c r="B256" s="621"/>
      <c r="C256" s="621"/>
      <c r="D256" s="827"/>
      <c r="E256" s="621"/>
      <c r="F256" s="621"/>
      <c r="G256" s="621"/>
      <c r="H256" s="621"/>
      <c r="I256" s="621"/>
      <c r="J256" s="621"/>
      <c r="K256" s="621"/>
      <c r="L256" s="621"/>
      <c r="M256" s="621"/>
      <c r="N256" s="621"/>
      <c r="O256" s="621"/>
      <c r="P256" s="621"/>
      <c r="Q256" s="621"/>
      <c r="R256" s="621"/>
      <c r="S256" s="621"/>
      <c r="T256" s="621"/>
      <c r="U256" s="621"/>
      <c r="V256" s="621"/>
      <c r="W256" s="621"/>
      <c r="X256" s="621"/>
      <c r="Y256" s="621"/>
      <c r="BA256" s="390"/>
      <c r="BB256" s="386"/>
      <c r="BC256" s="621"/>
      <c r="BD256" s="312"/>
      <c r="BE256" s="312"/>
      <c r="BF256" s="312"/>
      <c r="BG256" s="312"/>
      <c r="BH256" s="312"/>
      <c r="BI256" s="312"/>
      <c r="BJ256" s="312"/>
      <c r="BK256" s="312"/>
      <c r="BL256" s="312"/>
      <c r="BM256" s="312"/>
      <c r="BN256" s="312"/>
      <c r="BO256" s="312"/>
      <c r="BP256" s="312"/>
      <c r="BQ256" s="312"/>
      <c r="BR256" s="312"/>
      <c r="BS256" s="312"/>
      <c r="BT256" s="312"/>
      <c r="BU256" s="312"/>
      <c r="BV256" s="312"/>
      <c r="BW256" s="312"/>
      <c r="BX256" s="312"/>
      <c r="BY256" s="312"/>
      <c r="BZ256" s="312"/>
      <c r="CA256" s="312"/>
    </row>
    <row r="257" spans="1:79" ht="15" customHeight="1" x14ac:dyDescent="0.2">
      <c r="A257" s="621"/>
      <c r="B257" s="621"/>
      <c r="C257" s="621"/>
      <c r="D257" s="827"/>
      <c r="E257" s="621"/>
      <c r="F257" s="621"/>
      <c r="G257" s="621"/>
      <c r="H257" s="621"/>
      <c r="I257" s="621"/>
      <c r="J257" s="621"/>
      <c r="K257" s="621"/>
      <c r="L257" s="621"/>
      <c r="M257" s="621"/>
      <c r="N257" s="621"/>
      <c r="O257" s="621"/>
      <c r="P257" s="621"/>
      <c r="Q257" s="621"/>
      <c r="R257" s="621"/>
      <c r="S257" s="621"/>
      <c r="T257" s="621"/>
      <c r="U257" s="621"/>
      <c r="V257" s="621"/>
      <c r="W257" s="621"/>
      <c r="X257" s="621"/>
      <c r="Y257" s="621"/>
      <c r="BA257" s="390"/>
      <c r="BB257" s="386"/>
      <c r="BC257" s="621"/>
      <c r="BD257" s="312"/>
      <c r="BE257" s="312"/>
      <c r="BF257" s="312"/>
      <c r="BG257" s="312"/>
      <c r="BH257" s="312"/>
      <c r="BI257" s="312"/>
      <c r="BJ257" s="312"/>
      <c r="BK257" s="312"/>
      <c r="BL257" s="312"/>
      <c r="BM257" s="312"/>
      <c r="BN257" s="312"/>
      <c r="BO257" s="312"/>
      <c r="BP257" s="312"/>
      <c r="BQ257" s="312"/>
      <c r="BR257" s="312"/>
      <c r="BS257" s="312"/>
      <c r="BT257" s="312"/>
      <c r="BU257" s="312"/>
      <c r="BV257" s="312"/>
      <c r="BW257" s="312"/>
      <c r="BX257" s="312"/>
      <c r="BY257" s="312"/>
      <c r="BZ257" s="312"/>
      <c r="CA257" s="312"/>
    </row>
    <row r="258" spans="1:79" ht="15" customHeight="1" x14ac:dyDescent="0.2">
      <c r="A258" s="621"/>
      <c r="B258" s="621"/>
      <c r="C258" s="621"/>
      <c r="D258" s="827"/>
      <c r="E258" s="621"/>
      <c r="F258" s="621"/>
      <c r="G258" s="621"/>
      <c r="H258" s="621"/>
      <c r="I258" s="621"/>
      <c r="J258" s="621"/>
      <c r="K258" s="621"/>
      <c r="L258" s="621"/>
      <c r="M258" s="621"/>
      <c r="N258" s="621"/>
      <c r="O258" s="621"/>
      <c r="P258" s="621"/>
      <c r="Q258" s="621"/>
      <c r="R258" s="621"/>
      <c r="S258" s="621"/>
      <c r="T258" s="621"/>
      <c r="U258" s="621"/>
      <c r="V258" s="621"/>
      <c r="W258" s="621"/>
      <c r="X258" s="621"/>
      <c r="Y258" s="621"/>
      <c r="BA258" s="390"/>
      <c r="BB258" s="386"/>
      <c r="BC258" s="621"/>
      <c r="BD258" s="312"/>
      <c r="BE258" s="312"/>
      <c r="BF258" s="312"/>
      <c r="BG258" s="312"/>
      <c r="BH258" s="312"/>
      <c r="BI258" s="312"/>
      <c r="BJ258" s="312"/>
      <c r="BK258" s="312"/>
      <c r="BL258" s="312"/>
      <c r="BM258" s="312"/>
      <c r="BN258" s="312"/>
      <c r="BO258" s="312"/>
      <c r="BP258" s="312"/>
      <c r="BQ258" s="312"/>
      <c r="BR258" s="312"/>
      <c r="BS258" s="312"/>
      <c r="BT258" s="312"/>
      <c r="BU258" s="312"/>
      <c r="BV258" s="312"/>
      <c r="BW258" s="312"/>
      <c r="BX258" s="312"/>
      <c r="BY258" s="312"/>
      <c r="BZ258" s="312"/>
      <c r="CA258" s="312"/>
    </row>
    <row r="259" spans="1:79" ht="15" customHeight="1" x14ac:dyDescent="0.2">
      <c r="A259" s="621"/>
      <c r="B259" s="621"/>
      <c r="C259" s="621"/>
      <c r="D259" s="827"/>
      <c r="E259" s="621"/>
      <c r="F259" s="621"/>
      <c r="G259" s="621"/>
      <c r="H259" s="621"/>
      <c r="I259" s="621"/>
      <c r="J259" s="621"/>
      <c r="K259" s="621"/>
      <c r="L259" s="621"/>
      <c r="M259" s="621"/>
      <c r="N259" s="621"/>
      <c r="O259" s="621"/>
      <c r="P259" s="621"/>
      <c r="Q259" s="621"/>
      <c r="R259" s="621"/>
      <c r="S259" s="621"/>
      <c r="T259" s="621"/>
      <c r="U259" s="621"/>
      <c r="V259" s="621"/>
      <c r="W259" s="621"/>
      <c r="X259" s="621"/>
      <c r="Y259" s="621"/>
      <c r="BA259" s="390"/>
      <c r="BB259" s="386"/>
      <c r="BC259" s="621"/>
      <c r="BD259" s="312"/>
      <c r="BE259" s="312"/>
      <c r="BF259" s="312"/>
      <c r="BG259" s="312"/>
      <c r="BH259" s="312"/>
      <c r="BI259" s="312"/>
      <c r="BJ259" s="312"/>
      <c r="BK259" s="312"/>
      <c r="BL259" s="312"/>
      <c r="BM259" s="312"/>
      <c r="BN259" s="312"/>
      <c r="BO259" s="312"/>
      <c r="BP259" s="312"/>
      <c r="BQ259" s="312"/>
      <c r="BR259" s="312"/>
      <c r="BS259" s="312"/>
      <c r="BT259" s="312"/>
      <c r="BU259" s="312"/>
      <c r="BV259" s="312"/>
      <c r="BW259" s="312"/>
      <c r="BX259" s="312"/>
      <c r="BY259" s="312"/>
      <c r="BZ259" s="312"/>
      <c r="CA259" s="312"/>
    </row>
    <row r="260" spans="1:79" ht="15" customHeight="1" x14ac:dyDescent="0.2">
      <c r="A260" s="621"/>
      <c r="B260" s="621"/>
      <c r="C260" s="621"/>
      <c r="D260" s="827"/>
      <c r="E260" s="621"/>
      <c r="F260" s="621"/>
      <c r="G260" s="621"/>
      <c r="H260" s="621"/>
      <c r="I260" s="621"/>
      <c r="J260" s="621"/>
      <c r="K260" s="621"/>
      <c r="L260" s="621"/>
      <c r="M260" s="621"/>
      <c r="N260" s="621"/>
      <c r="O260" s="621"/>
      <c r="P260" s="621"/>
      <c r="Q260" s="621"/>
      <c r="R260" s="621"/>
      <c r="S260" s="621"/>
      <c r="T260" s="621"/>
      <c r="U260" s="621"/>
      <c r="V260" s="621"/>
      <c r="W260" s="621"/>
      <c r="X260" s="621"/>
      <c r="Y260" s="621"/>
      <c r="BA260" s="390"/>
      <c r="BB260" s="386"/>
      <c r="BC260" s="621"/>
      <c r="BD260" s="312"/>
      <c r="BE260" s="312"/>
      <c r="BF260" s="312"/>
      <c r="BG260" s="312"/>
      <c r="BH260" s="312"/>
      <c r="BI260" s="312"/>
      <c r="BJ260" s="312"/>
      <c r="BK260" s="312"/>
      <c r="BL260" s="312"/>
      <c r="BM260" s="312"/>
      <c r="BN260" s="312"/>
      <c r="BO260" s="312"/>
      <c r="BP260" s="312"/>
      <c r="BQ260" s="312"/>
      <c r="BR260" s="312"/>
      <c r="BS260" s="312"/>
      <c r="BT260" s="312"/>
      <c r="BU260" s="312"/>
      <c r="BV260" s="312"/>
      <c r="BW260" s="312"/>
      <c r="BX260" s="312"/>
      <c r="BY260" s="312"/>
      <c r="BZ260" s="312"/>
      <c r="CA260" s="312"/>
    </row>
    <row r="261" spans="1:79" ht="15" customHeight="1" x14ac:dyDescent="0.2">
      <c r="A261" s="621"/>
      <c r="B261" s="621"/>
      <c r="C261" s="621"/>
      <c r="D261" s="827"/>
      <c r="E261" s="621"/>
      <c r="F261" s="621"/>
      <c r="G261" s="621"/>
      <c r="H261" s="621"/>
      <c r="I261" s="621"/>
      <c r="J261" s="621"/>
      <c r="K261" s="621"/>
      <c r="L261" s="621"/>
      <c r="M261" s="621"/>
      <c r="N261" s="621"/>
      <c r="O261" s="621"/>
      <c r="P261" s="621"/>
      <c r="Q261" s="621"/>
      <c r="R261" s="621"/>
      <c r="S261" s="621"/>
      <c r="T261" s="621"/>
      <c r="U261" s="621"/>
      <c r="V261" s="621"/>
      <c r="W261" s="621"/>
      <c r="X261" s="621"/>
      <c r="Y261" s="621"/>
      <c r="BA261" s="390"/>
      <c r="BB261" s="386"/>
      <c r="BC261" s="621"/>
      <c r="BD261" s="312"/>
      <c r="BE261" s="312"/>
      <c r="BF261" s="312"/>
      <c r="BG261" s="312"/>
      <c r="BH261" s="312"/>
      <c r="BI261" s="312"/>
      <c r="BJ261" s="312"/>
      <c r="BK261" s="312"/>
      <c r="BL261" s="312"/>
      <c r="BM261" s="312"/>
      <c r="BN261" s="312"/>
      <c r="BO261" s="312"/>
      <c r="BP261" s="312"/>
      <c r="BQ261" s="312"/>
      <c r="BR261" s="312"/>
      <c r="BS261" s="312"/>
      <c r="BT261" s="312"/>
      <c r="BU261" s="312"/>
      <c r="BV261" s="312"/>
      <c r="BW261" s="312"/>
      <c r="BX261" s="312"/>
      <c r="BY261" s="312"/>
      <c r="BZ261" s="312"/>
      <c r="CA261" s="312"/>
    </row>
    <row r="262" spans="1:79" ht="15" customHeight="1" x14ac:dyDescent="0.2">
      <c r="A262" s="621"/>
      <c r="B262" s="621"/>
      <c r="C262" s="621"/>
      <c r="D262" s="827"/>
      <c r="E262" s="621"/>
      <c r="F262" s="621"/>
      <c r="G262" s="621"/>
      <c r="H262" s="621"/>
      <c r="I262" s="621"/>
      <c r="J262" s="621"/>
      <c r="K262" s="621"/>
      <c r="L262" s="621"/>
      <c r="M262" s="621"/>
      <c r="N262" s="621"/>
      <c r="O262" s="621"/>
      <c r="P262" s="621"/>
      <c r="Q262" s="621"/>
      <c r="R262" s="621"/>
      <c r="S262" s="621"/>
      <c r="T262" s="621"/>
      <c r="U262" s="621"/>
      <c r="V262" s="621"/>
      <c r="W262" s="621"/>
      <c r="X262" s="621"/>
      <c r="Y262" s="621"/>
      <c r="BA262" s="390"/>
      <c r="BB262" s="386"/>
      <c r="BC262" s="621"/>
      <c r="BD262" s="312"/>
      <c r="BE262" s="312"/>
      <c r="BF262" s="312"/>
      <c r="BG262" s="312"/>
      <c r="BH262" s="312"/>
      <c r="BI262" s="312"/>
      <c r="BJ262" s="312"/>
      <c r="BK262" s="312"/>
      <c r="BL262" s="312"/>
      <c r="BM262" s="312"/>
      <c r="BN262" s="312"/>
      <c r="BO262" s="312"/>
      <c r="BP262" s="312"/>
      <c r="BQ262" s="312"/>
      <c r="BR262" s="312"/>
      <c r="BS262" s="312"/>
      <c r="BT262" s="312"/>
      <c r="BU262" s="312"/>
      <c r="BV262" s="312"/>
      <c r="BW262" s="312"/>
      <c r="BX262" s="312"/>
      <c r="BY262" s="312"/>
      <c r="BZ262" s="312"/>
      <c r="CA262" s="312"/>
    </row>
    <row r="263" spans="1:79" ht="15" customHeight="1" x14ac:dyDescent="0.2">
      <c r="A263" s="621"/>
      <c r="B263" s="621"/>
      <c r="C263" s="621"/>
      <c r="D263" s="827"/>
      <c r="E263" s="621"/>
      <c r="F263" s="621"/>
      <c r="G263" s="621"/>
      <c r="H263" s="621"/>
      <c r="I263" s="621"/>
      <c r="J263" s="621"/>
      <c r="K263" s="621"/>
      <c r="L263" s="621"/>
      <c r="M263" s="621"/>
      <c r="N263" s="621"/>
      <c r="O263" s="621"/>
      <c r="P263" s="621"/>
      <c r="Q263" s="621"/>
      <c r="R263" s="621"/>
      <c r="S263" s="621"/>
      <c r="T263" s="621"/>
      <c r="U263" s="621"/>
      <c r="V263" s="621"/>
      <c r="W263" s="621"/>
      <c r="X263" s="621"/>
      <c r="Y263" s="621"/>
      <c r="BA263" s="390"/>
      <c r="BB263" s="386"/>
      <c r="BC263" s="621"/>
      <c r="BD263" s="312"/>
      <c r="BE263" s="312"/>
      <c r="BF263" s="312"/>
      <c r="BG263" s="312"/>
      <c r="BH263" s="312"/>
      <c r="BI263" s="312"/>
      <c r="BJ263" s="312"/>
      <c r="BK263" s="312"/>
      <c r="BL263" s="312"/>
      <c r="BM263" s="312"/>
      <c r="BN263" s="312"/>
      <c r="BO263" s="312"/>
      <c r="BP263" s="312"/>
      <c r="BQ263" s="312"/>
      <c r="BR263" s="312"/>
      <c r="BS263" s="312"/>
      <c r="BT263" s="312"/>
      <c r="BU263" s="312"/>
      <c r="BV263" s="312"/>
      <c r="BW263" s="312"/>
      <c r="BX263" s="312"/>
      <c r="BY263" s="312"/>
      <c r="BZ263" s="312"/>
      <c r="CA263" s="312"/>
    </row>
    <row r="264" spans="1:79" ht="15" customHeight="1" x14ac:dyDescent="0.2">
      <c r="A264" s="621"/>
      <c r="B264" s="621"/>
      <c r="C264" s="621"/>
      <c r="D264" s="827"/>
      <c r="E264" s="621"/>
      <c r="F264" s="621"/>
      <c r="G264" s="621"/>
      <c r="H264" s="621"/>
      <c r="I264" s="621"/>
      <c r="J264" s="621"/>
      <c r="K264" s="621"/>
      <c r="L264" s="621"/>
      <c r="M264" s="621"/>
      <c r="N264" s="621"/>
      <c r="O264" s="621"/>
      <c r="P264" s="621"/>
      <c r="Q264" s="621"/>
      <c r="R264" s="621"/>
      <c r="S264" s="621"/>
      <c r="T264" s="621"/>
      <c r="U264" s="621"/>
      <c r="V264" s="621"/>
      <c r="W264" s="621"/>
      <c r="X264" s="621"/>
      <c r="Y264" s="621"/>
      <c r="BA264" s="390"/>
      <c r="BB264" s="386"/>
      <c r="BC264" s="621"/>
      <c r="BD264" s="312"/>
      <c r="BE264" s="312"/>
      <c r="BF264" s="312"/>
      <c r="BG264" s="312"/>
      <c r="BH264" s="312"/>
      <c r="BI264" s="312"/>
      <c r="BJ264" s="312"/>
      <c r="BK264" s="312"/>
      <c r="BL264" s="312"/>
      <c r="BM264" s="312"/>
      <c r="BN264" s="312"/>
      <c r="BO264" s="312"/>
      <c r="BP264" s="312"/>
      <c r="BQ264" s="312"/>
      <c r="BR264" s="312"/>
      <c r="BS264" s="312"/>
      <c r="BT264" s="312"/>
      <c r="BU264" s="312"/>
      <c r="BV264" s="312"/>
      <c r="BW264" s="312"/>
      <c r="BX264" s="312"/>
      <c r="BY264" s="312"/>
      <c r="BZ264" s="312"/>
      <c r="CA264" s="312"/>
    </row>
    <row r="265" spans="1:79" ht="15" customHeight="1" x14ac:dyDescent="0.2">
      <c r="A265" s="621"/>
      <c r="B265" s="621"/>
      <c r="C265" s="621"/>
      <c r="D265" s="827"/>
      <c r="E265" s="621"/>
      <c r="F265" s="621"/>
      <c r="G265" s="621"/>
      <c r="H265" s="621"/>
      <c r="I265" s="621"/>
      <c r="J265" s="621"/>
      <c r="K265" s="621"/>
      <c r="L265" s="621"/>
      <c r="M265" s="621"/>
      <c r="N265" s="621"/>
      <c r="O265" s="621"/>
      <c r="P265" s="621"/>
      <c r="Q265" s="621"/>
      <c r="R265" s="621"/>
      <c r="S265" s="621"/>
      <c r="T265" s="621"/>
      <c r="U265" s="621"/>
      <c r="V265" s="621"/>
      <c r="W265" s="621"/>
      <c r="X265" s="621"/>
      <c r="Y265" s="621"/>
      <c r="BA265" s="390"/>
      <c r="BB265" s="386"/>
      <c r="BC265" s="621"/>
      <c r="BD265" s="312"/>
      <c r="BE265" s="312"/>
      <c r="BF265" s="312"/>
      <c r="BG265" s="312"/>
      <c r="BH265" s="312"/>
      <c r="BI265" s="312"/>
      <c r="BJ265" s="312"/>
      <c r="BK265" s="312"/>
      <c r="BL265" s="312"/>
      <c r="BM265" s="312"/>
      <c r="BN265" s="312"/>
      <c r="BO265" s="312"/>
      <c r="BP265" s="312"/>
      <c r="BQ265" s="312"/>
      <c r="BR265" s="312"/>
      <c r="BS265" s="312"/>
      <c r="BT265" s="312"/>
      <c r="BU265" s="312"/>
      <c r="BV265" s="312"/>
      <c r="BW265" s="312"/>
      <c r="BX265" s="312"/>
      <c r="BY265" s="312"/>
      <c r="BZ265" s="312"/>
      <c r="CA265" s="312"/>
    </row>
    <row r="266" spans="1:79" ht="15" customHeight="1" x14ac:dyDescent="0.2">
      <c r="A266" s="621"/>
      <c r="B266" s="621"/>
      <c r="C266" s="621"/>
      <c r="D266" s="827"/>
      <c r="E266" s="621"/>
      <c r="F266" s="621"/>
      <c r="G266" s="621"/>
      <c r="H266" s="621"/>
      <c r="I266" s="621"/>
      <c r="J266" s="621"/>
      <c r="K266" s="621"/>
      <c r="L266" s="621"/>
      <c r="M266" s="621"/>
      <c r="N266" s="621"/>
      <c r="O266" s="621"/>
      <c r="P266" s="621"/>
      <c r="Q266" s="621"/>
      <c r="R266" s="621"/>
      <c r="S266" s="621"/>
      <c r="T266" s="621"/>
      <c r="U266" s="621"/>
      <c r="V266" s="621"/>
      <c r="W266" s="621"/>
      <c r="X266" s="621"/>
      <c r="Y266" s="621"/>
      <c r="BA266" s="390"/>
      <c r="BB266" s="386"/>
      <c r="BC266" s="621"/>
      <c r="BD266" s="312"/>
      <c r="BE266" s="312"/>
      <c r="BF266" s="312"/>
      <c r="BG266" s="312"/>
      <c r="BH266" s="312"/>
      <c r="BI266" s="312"/>
      <c r="BJ266" s="312"/>
      <c r="BK266" s="312"/>
      <c r="BL266" s="312"/>
      <c r="BM266" s="312"/>
      <c r="BN266" s="312"/>
      <c r="BO266" s="312"/>
      <c r="BP266" s="312"/>
      <c r="BQ266" s="312"/>
      <c r="BR266" s="312"/>
      <c r="BS266" s="312"/>
      <c r="BT266" s="312"/>
      <c r="BU266" s="312"/>
      <c r="BV266" s="312"/>
      <c r="BW266" s="312"/>
      <c r="BX266" s="312"/>
      <c r="BY266" s="312"/>
      <c r="BZ266" s="312"/>
      <c r="CA266" s="312"/>
    </row>
    <row r="267" spans="1:79" ht="15" customHeight="1" x14ac:dyDescent="0.2">
      <c r="A267" s="621"/>
      <c r="B267" s="621"/>
      <c r="C267" s="621"/>
      <c r="D267" s="827"/>
      <c r="E267" s="621"/>
      <c r="F267" s="621"/>
      <c r="G267" s="621"/>
      <c r="H267" s="621"/>
      <c r="I267" s="621"/>
      <c r="J267" s="621"/>
      <c r="K267" s="621"/>
      <c r="L267" s="621"/>
      <c r="M267" s="621"/>
      <c r="N267" s="621"/>
      <c r="O267" s="621"/>
      <c r="P267" s="621"/>
      <c r="Q267" s="621"/>
      <c r="R267" s="621"/>
      <c r="S267" s="621"/>
      <c r="T267" s="621"/>
      <c r="U267" s="621"/>
      <c r="V267" s="621"/>
      <c r="W267" s="621"/>
      <c r="X267" s="621"/>
      <c r="Y267" s="621"/>
      <c r="BA267" s="390"/>
      <c r="BB267" s="386"/>
      <c r="BC267" s="621"/>
      <c r="BD267" s="312"/>
      <c r="BE267" s="312"/>
      <c r="BF267" s="312"/>
      <c r="BG267" s="312"/>
      <c r="BH267" s="312"/>
      <c r="BI267" s="312"/>
      <c r="BJ267" s="312"/>
      <c r="BK267" s="312"/>
      <c r="BL267" s="312"/>
      <c r="BM267" s="312"/>
      <c r="BN267" s="312"/>
      <c r="BO267" s="312"/>
      <c r="BP267" s="312"/>
      <c r="BQ267" s="312"/>
      <c r="BR267" s="312"/>
      <c r="BS267" s="312"/>
      <c r="BT267" s="312"/>
      <c r="BU267" s="312"/>
      <c r="BV267" s="312"/>
      <c r="BW267" s="312"/>
      <c r="BX267" s="312"/>
      <c r="BY267" s="312"/>
      <c r="BZ267" s="312"/>
      <c r="CA267" s="312"/>
    </row>
    <row r="268" spans="1:79" ht="15" customHeight="1" x14ac:dyDescent="0.2">
      <c r="A268" s="621"/>
      <c r="B268" s="621"/>
      <c r="C268" s="621"/>
      <c r="D268" s="827"/>
      <c r="E268" s="621"/>
      <c r="F268" s="621"/>
      <c r="G268" s="621"/>
      <c r="H268" s="621"/>
      <c r="I268" s="621"/>
      <c r="J268" s="621"/>
      <c r="K268" s="621"/>
      <c r="L268" s="621"/>
      <c r="M268" s="621"/>
      <c r="N268" s="621"/>
      <c r="O268" s="621"/>
      <c r="P268" s="621"/>
      <c r="Q268" s="621"/>
      <c r="R268" s="621"/>
      <c r="S268" s="621"/>
      <c r="T268" s="621"/>
      <c r="U268" s="621"/>
      <c r="V268" s="621"/>
      <c r="W268" s="621"/>
      <c r="X268" s="621"/>
      <c r="Y268" s="621"/>
      <c r="BA268" s="390"/>
      <c r="BB268" s="386"/>
      <c r="BC268" s="621"/>
      <c r="BD268" s="312"/>
      <c r="BE268" s="312"/>
      <c r="BF268" s="312"/>
      <c r="BG268" s="312"/>
      <c r="BH268" s="312"/>
      <c r="BI268" s="312"/>
      <c r="BJ268" s="312"/>
      <c r="BK268" s="312"/>
      <c r="BL268" s="312"/>
      <c r="BM268" s="312"/>
      <c r="BN268" s="312"/>
      <c r="BO268" s="312"/>
      <c r="BP268" s="312"/>
      <c r="BQ268" s="312"/>
      <c r="BR268" s="312"/>
      <c r="BS268" s="312"/>
      <c r="BT268" s="312"/>
      <c r="BU268" s="312"/>
      <c r="BV268" s="312"/>
      <c r="BW268" s="312"/>
      <c r="BX268" s="312"/>
      <c r="BY268" s="312"/>
      <c r="BZ268" s="312"/>
      <c r="CA268" s="312"/>
    </row>
    <row r="269" spans="1:79" ht="15" customHeight="1" x14ac:dyDescent="0.2">
      <c r="A269" s="621"/>
      <c r="B269" s="621"/>
      <c r="C269" s="621"/>
      <c r="D269" s="827"/>
      <c r="E269" s="621"/>
      <c r="F269" s="621"/>
      <c r="G269" s="621"/>
      <c r="H269" s="621"/>
      <c r="I269" s="621"/>
      <c r="J269" s="621"/>
      <c r="K269" s="621"/>
      <c r="L269" s="621"/>
      <c r="M269" s="621"/>
      <c r="N269" s="621"/>
      <c r="O269" s="621"/>
      <c r="P269" s="621"/>
      <c r="Q269" s="621"/>
      <c r="R269" s="621"/>
      <c r="S269" s="621"/>
      <c r="T269" s="621"/>
      <c r="U269" s="621"/>
      <c r="V269" s="621"/>
      <c r="W269" s="621"/>
      <c r="X269" s="621"/>
      <c r="Y269" s="621"/>
      <c r="BA269" s="390"/>
      <c r="BB269" s="386"/>
      <c r="BC269" s="621"/>
      <c r="BD269" s="312"/>
      <c r="BE269" s="312"/>
      <c r="BF269" s="312"/>
      <c r="BG269" s="312"/>
      <c r="BH269" s="312"/>
      <c r="BI269" s="312"/>
      <c r="BJ269" s="312"/>
      <c r="BK269" s="312"/>
      <c r="BL269" s="312"/>
      <c r="BM269" s="312"/>
      <c r="BN269" s="312"/>
      <c r="BO269" s="312"/>
      <c r="BP269" s="312"/>
      <c r="BQ269" s="312"/>
      <c r="BR269" s="312"/>
      <c r="BS269" s="312"/>
      <c r="BT269" s="312"/>
      <c r="BU269" s="312"/>
      <c r="BV269" s="312"/>
      <c r="BW269" s="312"/>
      <c r="BX269" s="312"/>
      <c r="BY269" s="312"/>
      <c r="BZ269" s="312"/>
      <c r="CA269" s="312"/>
    </row>
    <row r="270" spans="1:79" ht="15" customHeight="1" x14ac:dyDescent="0.2">
      <c r="A270" s="621"/>
      <c r="B270" s="621"/>
      <c r="C270" s="621"/>
      <c r="D270" s="827"/>
      <c r="E270" s="621"/>
      <c r="F270" s="621"/>
      <c r="G270" s="621"/>
      <c r="H270" s="621"/>
      <c r="I270" s="621"/>
      <c r="J270" s="621"/>
      <c r="K270" s="621"/>
      <c r="L270" s="621"/>
      <c r="M270" s="621"/>
      <c r="N270" s="621"/>
      <c r="O270" s="621"/>
      <c r="P270" s="621"/>
      <c r="Q270" s="621"/>
      <c r="R270" s="621"/>
      <c r="S270" s="621"/>
      <c r="T270" s="621"/>
      <c r="U270" s="621"/>
      <c r="V270" s="621"/>
      <c r="W270" s="621"/>
      <c r="X270" s="621"/>
      <c r="Y270" s="621"/>
      <c r="BA270" s="390"/>
      <c r="BB270" s="386"/>
      <c r="BC270" s="621"/>
      <c r="BD270" s="312"/>
      <c r="BE270" s="312"/>
      <c r="BF270" s="312"/>
      <c r="BG270" s="312"/>
      <c r="BH270" s="312"/>
      <c r="BI270" s="312"/>
      <c r="BJ270" s="312"/>
      <c r="BK270" s="312"/>
      <c r="BL270" s="312"/>
      <c r="BM270" s="312"/>
      <c r="BN270" s="312"/>
      <c r="BO270" s="312"/>
      <c r="BP270" s="312"/>
      <c r="BQ270" s="312"/>
      <c r="BR270" s="312"/>
      <c r="BS270" s="312"/>
      <c r="BT270" s="312"/>
      <c r="BU270" s="312"/>
      <c r="BV270" s="312"/>
      <c r="BW270" s="312"/>
      <c r="BX270" s="312"/>
      <c r="BY270" s="312"/>
      <c r="BZ270" s="312"/>
      <c r="CA270" s="312"/>
    </row>
    <row r="271" spans="1:79" ht="15" customHeight="1" x14ac:dyDescent="0.2">
      <c r="A271" s="621"/>
      <c r="B271" s="621"/>
      <c r="C271" s="621"/>
      <c r="D271" s="827"/>
      <c r="E271" s="621"/>
      <c r="F271" s="621"/>
      <c r="G271" s="621"/>
      <c r="H271" s="621"/>
      <c r="I271" s="621"/>
      <c r="J271" s="621"/>
      <c r="K271" s="621"/>
      <c r="L271" s="621"/>
      <c r="M271" s="621"/>
      <c r="N271" s="621"/>
      <c r="O271" s="621"/>
      <c r="P271" s="621"/>
      <c r="Q271" s="621"/>
      <c r="R271" s="621"/>
      <c r="S271" s="621"/>
      <c r="T271" s="621"/>
      <c r="U271" s="621"/>
      <c r="V271" s="621"/>
      <c r="W271" s="621"/>
      <c r="X271" s="621"/>
      <c r="Y271" s="621"/>
      <c r="BA271" s="390"/>
      <c r="BB271" s="386"/>
      <c r="BC271" s="621"/>
      <c r="BD271" s="312"/>
      <c r="BE271" s="312"/>
      <c r="BF271" s="312"/>
      <c r="BG271" s="312"/>
      <c r="BH271" s="312"/>
      <c r="BI271" s="312"/>
      <c r="BJ271" s="312"/>
      <c r="BK271" s="312"/>
      <c r="BL271" s="312"/>
      <c r="BM271" s="312"/>
      <c r="BN271" s="312"/>
      <c r="BO271" s="312"/>
      <c r="BP271" s="312"/>
      <c r="BQ271" s="312"/>
      <c r="BR271" s="312"/>
      <c r="BS271" s="312"/>
      <c r="BT271" s="312"/>
      <c r="BU271" s="312"/>
      <c r="BV271" s="312"/>
      <c r="BW271" s="312"/>
      <c r="BX271" s="312"/>
      <c r="BY271" s="312"/>
      <c r="BZ271" s="312"/>
      <c r="CA271" s="312"/>
    </row>
    <row r="272" spans="1:79" ht="15" customHeight="1" x14ac:dyDescent="0.2">
      <c r="A272" s="621"/>
      <c r="B272" s="621"/>
      <c r="C272" s="621"/>
      <c r="D272" s="827"/>
      <c r="E272" s="621"/>
      <c r="F272" s="621"/>
      <c r="G272" s="621"/>
      <c r="H272" s="621"/>
      <c r="I272" s="621"/>
      <c r="J272" s="621"/>
      <c r="K272" s="621"/>
      <c r="L272" s="621"/>
      <c r="M272" s="621"/>
      <c r="N272" s="621"/>
      <c r="O272" s="621"/>
      <c r="P272" s="621"/>
      <c r="Q272" s="621"/>
      <c r="R272" s="621"/>
      <c r="S272" s="621"/>
      <c r="T272" s="621"/>
      <c r="U272" s="621"/>
      <c r="V272" s="621"/>
      <c r="W272" s="621"/>
      <c r="X272" s="621"/>
      <c r="Y272" s="621"/>
      <c r="BA272" s="390"/>
      <c r="BB272" s="386"/>
      <c r="BC272" s="621"/>
      <c r="BD272" s="312"/>
      <c r="BE272" s="312"/>
      <c r="BF272" s="312"/>
      <c r="BG272" s="312"/>
      <c r="BH272" s="312"/>
      <c r="BI272" s="312"/>
      <c r="BJ272" s="312"/>
      <c r="BK272" s="312"/>
      <c r="BL272" s="312"/>
      <c r="BM272" s="312"/>
      <c r="BN272" s="312"/>
      <c r="BO272" s="312"/>
      <c r="BP272" s="312"/>
      <c r="BQ272" s="312"/>
      <c r="BR272" s="312"/>
      <c r="BS272" s="312"/>
      <c r="BT272" s="312"/>
      <c r="BU272" s="312"/>
      <c r="BV272" s="312"/>
      <c r="BW272" s="312"/>
      <c r="BX272" s="312"/>
      <c r="BY272" s="312"/>
      <c r="BZ272" s="312"/>
      <c r="CA272" s="312"/>
    </row>
    <row r="273" spans="1:79" ht="15" customHeight="1" x14ac:dyDescent="0.2">
      <c r="A273" s="621"/>
      <c r="B273" s="621"/>
      <c r="C273" s="621"/>
      <c r="D273" s="827"/>
      <c r="E273" s="621"/>
      <c r="F273" s="621"/>
      <c r="G273" s="621"/>
      <c r="H273" s="621"/>
      <c r="I273" s="621"/>
      <c r="J273" s="621"/>
      <c r="K273" s="621"/>
      <c r="L273" s="621"/>
      <c r="M273" s="621"/>
      <c r="N273" s="621"/>
      <c r="O273" s="621"/>
      <c r="P273" s="621"/>
      <c r="Q273" s="621"/>
      <c r="R273" s="621"/>
      <c r="S273" s="621"/>
      <c r="T273" s="621"/>
      <c r="U273" s="621"/>
      <c r="V273" s="621"/>
      <c r="W273" s="621"/>
      <c r="X273" s="621"/>
      <c r="Y273" s="621"/>
      <c r="BA273" s="390"/>
      <c r="BB273" s="386"/>
      <c r="BC273" s="621"/>
      <c r="BD273" s="312"/>
      <c r="BE273" s="312"/>
      <c r="BF273" s="312"/>
      <c r="BG273" s="312"/>
      <c r="BH273" s="312"/>
      <c r="BI273" s="312"/>
      <c r="BJ273" s="312"/>
      <c r="BK273" s="312"/>
      <c r="BL273" s="312"/>
      <c r="BM273" s="312"/>
      <c r="BN273" s="312"/>
      <c r="BO273" s="312"/>
      <c r="BP273" s="312"/>
      <c r="BQ273" s="312"/>
      <c r="BR273" s="312"/>
      <c r="BS273" s="312"/>
      <c r="BT273" s="312"/>
      <c r="BU273" s="312"/>
      <c r="BV273" s="312"/>
      <c r="BW273" s="312"/>
      <c r="BX273" s="312"/>
      <c r="BY273" s="312"/>
      <c r="BZ273" s="312"/>
      <c r="CA273" s="312"/>
    </row>
    <row r="274" spans="1:79" ht="15" customHeight="1" x14ac:dyDescent="0.2">
      <c r="A274" s="621"/>
      <c r="B274" s="621"/>
      <c r="C274" s="621"/>
      <c r="D274" s="827"/>
      <c r="E274" s="621"/>
      <c r="F274" s="621"/>
      <c r="G274" s="621"/>
      <c r="H274" s="621"/>
      <c r="I274" s="621"/>
      <c r="J274" s="621"/>
      <c r="K274" s="621"/>
      <c r="L274" s="621"/>
      <c r="M274" s="621"/>
      <c r="N274" s="621"/>
      <c r="O274" s="621"/>
      <c r="P274" s="621"/>
      <c r="Q274" s="621"/>
      <c r="R274" s="621"/>
      <c r="S274" s="621"/>
      <c r="T274" s="621"/>
      <c r="U274" s="621"/>
      <c r="V274" s="621"/>
      <c r="W274" s="621"/>
      <c r="X274" s="621"/>
      <c r="Y274" s="621"/>
      <c r="BA274" s="390"/>
      <c r="BB274" s="386"/>
      <c r="BC274" s="621"/>
      <c r="BD274" s="312"/>
      <c r="BE274" s="312"/>
      <c r="BF274" s="312"/>
      <c r="BG274" s="312"/>
      <c r="BH274" s="312"/>
      <c r="BI274" s="312"/>
      <c r="BJ274" s="312"/>
      <c r="BK274" s="312"/>
      <c r="BL274" s="312"/>
      <c r="BM274" s="312"/>
      <c r="BN274" s="312"/>
      <c r="BO274" s="312"/>
      <c r="BP274" s="312"/>
      <c r="BQ274" s="312"/>
      <c r="BR274" s="312"/>
      <c r="BS274" s="312"/>
      <c r="BT274" s="312"/>
      <c r="BU274" s="312"/>
      <c r="BV274" s="312"/>
      <c r="BW274" s="312"/>
      <c r="BX274" s="312"/>
      <c r="BY274" s="312"/>
      <c r="BZ274" s="312"/>
      <c r="CA274" s="312"/>
    </row>
    <row r="275" spans="1:79" ht="15" customHeight="1" x14ac:dyDescent="0.2">
      <c r="A275" s="621"/>
      <c r="B275" s="621"/>
      <c r="C275" s="621"/>
      <c r="D275" s="827"/>
      <c r="E275" s="621"/>
      <c r="F275" s="621"/>
      <c r="G275" s="621"/>
      <c r="H275" s="621"/>
      <c r="I275" s="621"/>
      <c r="J275" s="621"/>
      <c r="K275" s="621"/>
      <c r="L275" s="621"/>
      <c r="M275" s="621"/>
      <c r="N275" s="621"/>
      <c r="O275" s="621"/>
      <c r="P275" s="621"/>
      <c r="Q275" s="621"/>
      <c r="R275" s="621"/>
      <c r="S275" s="621"/>
      <c r="T275" s="621"/>
      <c r="U275" s="621"/>
      <c r="V275" s="621"/>
      <c r="W275" s="621"/>
      <c r="X275" s="621"/>
      <c r="Y275" s="621"/>
      <c r="BA275" s="390"/>
      <c r="BB275" s="386"/>
      <c r="BC275" s="621"/>
      <c r="BD275" s="312"/>
      <c r="BE275" s="312"/>
      <c r="BF275" s="312"/>
      <c r="BG275" s="312"/>
      <c r="BH275" s="312"/>
      <c r="BI275" s="312"/>
      <c r="BJ275" s="312"/>
      <c r="BK275" s="312"/>
      <c r="BL275" s="312"/>
      <c r="BM275" s="312"/>
      <c r="BN275" s="312"/>
      <c r="BO275" s="312"/>
      <c r="BP275" s="312"/>
      <c r="BQ275" s="312"/>
      <c r="BR275" s="312"/>
      <c r="BS275" s="312"/>
      <c r="BT275" s="312"/>
      <c r="BU275" s="312"/>
      <c r="BV275" s="312"/>
      <c r="BW275" s="312"/>
      <c r="BX275" s="312"/>
      <c r="BY275" s="312"/>
      <c r="BZ275" s="312"/>
      <c r="CA275" s="312"/>
    </row>
    <row r="276" spans="1:79" ht="15" customHeight="1" x14ac:dyDescent="0.2">
      <c r="A276" s="621"/>
      <c r="B276" s="621"/>
      <c r="C276" s="621"/>
      <c r="D276" s="827"/>
      <c r="E276" s="621"/>
      <c r="F276" s="621"/>
      <c r="G276" s="621"/>
      <c r="H276" s="621"/>
      <c r="I276" s="621"/>
      <c r="J276" s="621"/>
      <c r="K276" s="621"/>
      <c r="L276" s="621"/>
      <c r="M276" s="621"/>
      <c r="N276" s="621"/>
      <c r="O276" s="621"/>
      <c r="P276" s="621"/>
      <c r="Q276" s="621"/>
      <c r="R276" s="621"/>
      <c r="S276" s="621"/>
      <c r="T276" s="621"/>
      <c r="U276" s="621"/>
      <c r="V276" s="621"/>
      <c r="W276" s="621"/>
      <c r="X276" s="621"/>
      <c r="Y276" s="621"/>
      <c r="BA276" s="390"/>
      <c r="BB276" s="386"/>
      <c r="BC276" s="621"/>
      <c r="BD276" s="312"/>
      <c r="BE276" s="312"/>
      <c r="BF276" s="312"/>
      <c r="BG276" s="312"/>
      <c r="BH276" s="312"/>
      <c r="BI276" s="312"/>
      <c r="BJ276" s="312"/>
      <c r="BK276" s="312"/>
      <c r="BL276" s="312"/>
      <c r="BM276" s="312"/>
      <c r="BN276" s="312"/>
      <c r="BO276" s="312"/>
      <c r="BP276" s="312"/>
      <c r="BQ276" s="312"/>
      <c r="BR276" s="312"/>
      <c r="BS276" s="312"/>
      <c r="BT276" s="312"/>
      <c r="BU276" s="312"/>
      <c r="BV276" s="312"/>
      <c r="BW276" s="312"/>
      <c r="BX276" s="312"/>
      <c r="BY276" s="312"/>
      <c r="BZ276" s="312"/>
      <c r="CA276" s="312"/>
    </row>
    <row r="277" spans="1:79" ht="15" customHeight="1" x14ac:dyDescent="0.2">
      <c r="A277" s="621"/>
      <c r="B277" s="621"/>
      <c r="C277" s="621"/>
      <c r="D277" s="827"/>
      <c r="E277" s="621"/>
      <c r="F277" s="621"/>
      <c r="G277" s="621"/>
      <c r="H277" s="621"/>
      <c r="I277" s="621"/>
      <c r="J277" s="621"/>
      <c r="K277" s="621"/>
      <c r="L277" s="621"/>
      <c r="M277" s="621"/>
      <c r="N277" s="621"/>
      <c r="O277" s="621"/>
      <c r="P277" s="621"/>
      <c r="Q277" s="621"/>
      <c r="R277" s="621"/>
      <c r="S277" s="621"/>
      <c r="T277" s="621"/>
      <c r="U277" s="621"/>
      <c r="V277" s="621"/>
      <c r="W277" s="621"/>
      <c r="X277" s="621"/>
      <c r="Y277" s="621"/>
      <c r="BA277" s="390"/>
      <c r="BB277" s="386"/>
      <c r="BC277" s="621"/>
      <c r="BD277" s="312"/>
      <c r="BE277" s="312"/>
      <c r="BF277" s="312"/>
      <c r="BG277" s="312"/>
      <c r="BH277" s="312"/>
      <c r="BI277" s="312"/>
      <c r="BJ277" s="312"/>
      <c r="BK277" s="312"/>
      <c r="BL277" s="312"/>
      <c r="BM277" s="312"/>
      <c r="BN277" s="312"/>
      <c r="BO277" s="312"/>
      <c r="BP277" s="312"/>
      <c r="BQ277" s="312"/>
      <c r="BR277" s="312"/>
      <c r="BS277" s="312"/>
      <c r="BT277" s="312"/>
      <c r="BU277" s="312"/>
      <c r="BV277" s="312"/>
      <c r="BW277" s="312"/>
      <c r="BX277" s="312"/>
      <c r="BY277" s="312"/>
      <c r="BZ277" s="312"/>
      <c r="CA277" s="312"/>
    </row>
    <row r="278" spans="1:79" ht="15" customHeight="1" x14ac:dyDescent="0.2">
      <c r="A278" s="621"/>
      <c r="B278" s="621"/>
      <c r="C278" s="621"/>
      <c r="D278" s="827"/>
      <c r="E278" s="621"/>
      <c r="F278" s="621"/>
      <c r="G278" s="621"/>
      <c r="H278" s="621"/>
      <c r="I278" s="621"/>
      <c r="J278" s="621"/>
      <c r="K278" s="621"/>
      <c r="L278" s="621"/>
      <c r="M278" s="621"/>
      <c r="N278" s="621"/>
      <c r="O278" s="621"/>
      <c r="P278" s="621"/>
      <c r="Q278" s="621"/>
      <c r="R278" s="621"/>
      <c r="S278" s="621"/>
      <c r="T278" s="621"/>
      <c r="U278" s="621"/>
      <c r="V278" s="621"/>
      <c r="W278" s="621"/>
      <c r="X278" s="621"/>
      <c r="Y278" s="621"/>
      <c r="BA278" s="390"/>
      <c r="BB278" s="386"/>
      <c r="BC278" s="621"/>
      <c r="BD278" s="312"/>
      <c r="BE278" s="312"/>
      <c r="BF278" s="312"/>
      <c r="BG278" s="312"/>
      <c r="BH278" s="312"/>
      <c r="BI278" s="312"/>
      <c r="BJ278" s="312"/>
      <c r="BK278" s="312"/>
      <c r="BL278" s="312"/>
      <c r="BM278" s="312"/>
      <c r="BN278" s="312"/>
      <c r="BO278" s="312"/>
      <c r="BP278" s="312"/>
      <c r="BQ278" s="312"/>
      <c r="BR278" s="312"/>
      <c r="BS278" s="312"/>
      <c r="BT278" s="312"/>
      <c r="BU278" s="312"/>
      <c r="BV278" s="312"/>
      <c r="BW278" s="312"/>
      <c r="BX278" s="312"/>
      <c r="BY278" s="312"/>
      <c r="BZ278" s="312"/>
      <c r="CA278" s="312"/>
    </row>
    <row r="279" spans="1:79" ht="15" customHeight="1" x14ac:dyDescent="0.2">
      <c r="A279" s="621"/>
      <c r="B279" s="621"/>
      <c r="C279" s="621"/>
      <c r="D279" s="827"/>
      <c r="E279" s="621"/>
      <c r="F279" s="621"/>
      <c r="G279" s="621"/>
      <c r="H279" s="621"/>
      <c r="I279" s="621"/>
      <c r="J279" s="621"/>
      <c r="K279" s="621"/>
      <c r="L279" s="621"/>
      <c r="M279" s="621"/>
      <c r="N279" s="621"/>
      <c r="O279" s="621"/>
      <c r="P279" s="621"/>
      <c r="Q279" s="621"/>
      <c r="R279" s="621"/>
      <c r="S279" s="621"/>
      <c r="T279" s="621"/>
      <c r="U279" s="621"/>
      <c r="V279" s="621"/>
      <c r="W279" s="621"/>
      <c r="X279" s="621"/>
      <c r="Y279" s="621"/>
      <c r="BA279" s="390"/>
      <c r="BB279" s="386"/>
      <c r="BC279" s="621"/>
      <c r="BD279" s="312"/>
      <c r="BE279" s="312"/>
      <c r="BF279" s="312"/>
      <c r="BG279" s="312"/>
      <c r="BH279" s="312"/>
      <c r="BI279" s="312"/>
      <c r="BJ279" s="312"/>
      <c r="BK279" s="312"/>
      <c r="BL279" s="312"/>
      <c r="BM279" s="312"/>
      <c r="BN279" s="312"/>
      <c r="BO279" s="312"/>
      <c r="BP279" s="312"/>
      <c r="BQ279" s="312"/>
      <c r="BR279" s="312"/>
      <c r="BS279" s="312"/>
      <c r="BT279" s="312"/>
      <c r="BU279" s="312"/>
      <c r="BV279" s="312"/>
      <c r="BW279" s="312"/>
      <c r="BX279" s="312"/>
      <c r="BY279" s="312"/>
      <c r="BZ279" s="312"/>
      <c r="CA279" s="312"/>
    </row>
    <row r="280" spans="1:79" ht="15" customHeight="1" x14ac:dyDescent="0.2">
      <c r="A280" s="621"/>
      <c r="B280" s="621"/>
      <c r="C280" s="621"/>
      <c r="D280" s="827"/>
      <c r="E280" s="621"/>
      <c r="F280" s="621"/>
      <c r="G280" s="621"/>
      <c r="H280" s="621"/>
      <c r="I280" s="621"/>
      <c r="J280" s="621"/>
      <c r="K280" s="621"/>
      <c r="L280" s="621"/>
      <c r="M280" s="621"/>
      <c r="N280" s="621"/>
      <c r="O280" s="621"/>
      <c r="P280" s="621"/>
      <c r="Q280" s="621"/>
      <c r="R280" s="621"/>
      <c r="S280" s="621"/>
      <c r="T280" s="621"/>
      <c r="U280" s="621"/>
      <c r="V280" s="621"/>
      <c r="W280" s="621"/>
      <c r="X280" s="621"/>
      <c r="Y280" s="621"/>
      <c r="BA280" s="390"/>
      <c r="BB280" s="386"/>
      <c r="BC280" s="621"/>
      <c r="BD280" s="312"/>
      <c r="BE280" s="312"/>
      <c r="BF280" s="312"/>
      <c r="BG280" s="312"/>
      <c r="BH280" s="312"/>
      <c r="BI280" s="312"/>
      <c r="BJ280" s="312"/>
      <c r="BK280" s="312"/>
      <c r="BL280" s="312"/>
      <c r="BM280" s="312"/>
      <c r="BN280" s="312"/>
      <c r="BO280" s="312"/>
      <c r="BP280" s="312"/>
      <c r="BQ280" s="312"/>
      <c r="BR280" s="312"/>
      <c r="BS280" s="312"/>
      <c r="BT280" s="312"/>
      <c r="BU280" s="312"/>
      <c r="BV280" s="312"/>
      <c r="BW280" s="312"/>
      <c r="BX280" s="312"/>
      <c r="BY280" s="312"/>
      <c r="BZ280" s="312"/>
      <c r="CA280" s="312"/>
    </row>
    <row r="281" spans="1:79" ht="15" customHeight="1" x14ac:dyDescent="0.2">
      <c r="A281" s="621"/>
      <c r="B281" s="621"/>
      <c r="C281" s="621"/>
      <c r="D281" s="827"/>
      <c r="E281" s="621"/>
      <c r="F281" s="621"/>
      <c r="G281" s="621"/>
      <c r="H281" s="621"/>
      <c r="I281" s="621"/>
      <c r="J281" s="621"/>
      <c r="K281" s="621"/>
      <c r="L281" s="621"/>
      <c r="M281" s="621"/>
      <c r="N281" s="621"/>
      <c r="O281" s="621"/>
      <c r="P281" s="621"/>
      <c r="Q281" s="621"/>
      <c r="R281" s="621"/>
      <c r="S281" s="621"/>
      <c r="T281" s="621"/>
      <c r="U281" s="621"/>
      <c r="V281" s="621"/>
      <c r="W281" s="621"/>
      <c r="X281" s="621"/>
      <c r="Y281" s="621"/>
      <c r="BA281" s="390"/>
      <c r="BB281" s="386"/>
      <c r="BC281" s="621"/>
      <c r="BD281" s="312"/>
      <c r="BE281" s="312"/>
      <c r="BF281" s="312"/>
      <c r="BG281" s="312"/>
      <c r="BH281" s="312"/>
      <c r="BI281" s="312"/>
      <c r="BJ281" s="312"/>
      <c r="BK281" s="312"/>
      <c r="BL281" s="312"/>
      <c r="BM281" s="312"/>
      <c r="BN281" s="312"/>
      <c r="BO281" s="312"/>
      <c r="BP281" s="312"/>
      <c r="BQ281" s="312"/>
      <c r="BR281" s="312"/>
      <c r="BS281" s="312"/>
      <c r="BT281" s="312"/>
      <c r="BU281" s="312"/>
      <c r="BV281" s="312"/>
      <c r="BW281" s="312"/>
      <c r="BX281" s="312"/>
      <c r="BY281" s="312"/>
      <c r="BZ281" s="312"/>
      <c r="CA281" s="312"/>
    </row>
    <row r="282" spans="1:79" ht="15" customHeight="1" x14ac:dyDescent="0.2">
      <c r="A282" s="621"/>
      <c r="B282" s="621"/>
      <c r="C282" s="621"/>
      <c r="D282" s="827"/>
      <c r="E282" s="621"/>
      <c r="F282" s="621"/>
      <c r="G282" s="621"/>
      <c r="H282" s="621"/>
      <c r="I282" s="621"/>
      <c r="J282" s="621"/>
      <c r="K282" s="621"/>
      <c r="L282" s="621"/>
      <c r="M282" s="621"/>
      <c r="N282" s="621"/>
      <c r="O282" s="621"/>
      <c r="P282" s="621"/>
      <c r="Q282" s="621"/>
      <c r="R282" s="621"/>
      <c r="S282" s="621"/>
      <c r="T282" s="621"/>
      <c r="U282" s="621"/>
      <c r="V282" s="621"/>
      <c r="W282" s="621"/>
      <c r="X282" s="621"/>
      <c r="Y282" s="621"/>
      <c r="BA282" s="390"/>
      <c r="BB282" s="386"/>
      <c r="BC282" s="621"/>
      <c r="BD282" s="312"/>
      <c r="BE282" s="312"/>
      <c r="BF282" s="312"/>
      <c r="BG282" s="312"/>
      <c r="BH282" s="312"/>
      <c r="BI282" s="312"/>
      <c r="BJ282" s="312"/>
      <c r="BK282" s="312"/>
      <c r="BL282" s="312"/>
      <c r="BM282" s="312"/>
      <c r="BN282" s="312"/>
      <c r="BO282" s="312"/>
      <c r="BP282" s="312"/>
      <c r="BQ282" s="312"/>
      <c r="BR282" s="312"/>
      <c r="BS282" s="312"/>
      <c r="BT282" s="312"/>
      <c r="BU282" s="312"/>
      <c r="BV282" s="312"/>
      <c r="BW282" s="312"/>
      <c r="BX282" s="312"/>
      <c r="BY282" s="312"/>
      <c r="BZ282" s="312"/>
      <c r="CA282" s="312"/>
    </row>
    <row r="283" spans="1:79" ht="15" customHeight="1" x14ac:dyDescent="0.2">
      <c r="A283" s="621"/>
      <c r="B283" s="621"/>
      <c r="C283" s="621"/>
      <c r="D283" s="827"/>
      <c r="E283" s="621"/>
      <c r="F283" s="621"/>
      <c r="G283" s="621"/>
      <c r="H283" s="621"/>
      <c r="I283" s="621"/>
      <c r="J283" s="621"/>
      <c r="K283" s="621"/>
      <c r="L283" s="621"/>
      <c r="M283" s="621"/>
      <c r="N283" s="621"/>
      <c r="O283" s="621"/>
      <c r="P283" s="621"/>
      <c r="Q283" s="621"/>
      <c r="R283" s="621"/>
      <c r="S283" s="621"/>
      <c r="T283" s="621"/>
      <c r="U283" s="621"/>
      <c r="V283" s="621"/>
      <c r="W283" s="621"/>
      <c r="X283" s="621"/>
      <c r="Y283" s="621"/>
      <c r="BA283" s="390"/>
      <c r="BB283" s="386"/>
      <c r="BC283" s="621"/>
      <c r="BD283" s="312"/>
      <c r="BE283" s="312"/>
      <c r="BF283" s="312"/>
      <c r="BG283" s="312"/>
      <c r="BH283" s="312"/>
      <c r="BI283" s="312"/>
      <c r="BJ283" s="312"/>
      <c r="BK283" s="312"/>
      <c r="BL283" s="312"/>
      <c r="BM283" s="312"/>
      <c r="BN283" s="312"/>
      <c r="BO283" s="312"/>
      <c r="BP283" s="312"/>
      <c r="BQ283" s="312"/>
      <c r="BR283" s="312"/>
      <c r="BS283" s="312"/>
      <c r="BT283" s="312"/>
      <c r="BU283" s="312"/>
      <c r="BV283" s="312"/>
      <c r="BW283" s="312"/>
      <c r="BX283" s="312"/>
      <c r="BY283" s="312"/>
      <c r="BZ283" s="312"/>
      <c r="CA283" s="312"/>
    </row>
    <row r="284" spans="1:79" ht="15" customHeight="1" x14ac:dyDescent="0.2">
      <c r="A284" s="621"/>
      <c r="B284" s="621"/>
      <c r="C284" s="621"/>
      <c r="D284" s="827"/>
      <c r="E284" s="621"/>
      <c r="F284" s="621"/>
      <c r="G284" s="621"/>
      <c r="H284" s="621"/>
      <c r="I284" s="621"/>
      <c r="J284" s="621"/>
      <c r="K284" s="621"/>
      <c r="L284" s="621"/>
      <c r="M284" s="621"/>
      <c r="N284" s="621"/>
      <c r="O284" s="621"/>
      <c r="P284" s="621"/>
      <c r="Q284" s="621"/>
      <c r="R284" s="621"/>
      <c r="S284" s="621"/>
      <c r="T284" s="621"/>
      <c r="U284" s="621"/>
      <c r="V284" s="621"/>
      <c r="W284" s="621"/>
      <c r="X284" s="621"/>
      <c r="Y284" s="621"/>
      <c r="BA284" s="390"/>
      <c r="BB284" s="386"/>
      <c r="BC284" s="621"/>
      <c r="BD284" s="312"/>
      <c r="BE284" s="312"/>
      <c r="BF284" s="312"/>
      <c r="BG284" s="312"/>
      <c r="BH284" s="312"/>
      <c r="BI284" s="312"/>
      <c r="BJ284" s="312"/>
      <c r="BK284" s="312"/>
      <c r="BL284" s="312"/>
      <c r="BM284" s="312"/>
      <c r="BN284" s="312"/>
      <c r="BO284" s="312"/>
      <c r="BP284" s="312"/>
      <c r="BQ284" s="312"/>
      <c r="BR284" s="312"/>
      <c r="BS284" s="312"/>
      <c r="BT284" s="312"/>
      <c r="BU284" s="312"/>
      <c r="BV284" s="312"/>
      <c r="BW284" s="312"/>
      <c r="BX284" s="312"/>
      <c r="BY284" s="312"/>
      <c r="BZ284" s="312"/>
      <c r="CA284" s="312"/>
    </row>
    <row r="285" spans="1:79" ht="15" customHeight="1" x14ac:dyDescent="0.2">
      <c r="A285" s="621"/>
      <c r="B285" s="621"/>
      <c r="C285" s="621"/>
      <c r="D285" s="827"/>
      <c r="E285" s="621"/>
      <c r="F285" s="621"/>
      <c r="G285" s="621"/>
      <c r="H285" s="621"/>
      <c r="I285" s="621"/>
      <c r="J285" s="621"/>
      <c r="K285" s="621"/>
      <c r="L285" s="621"/>
      <c r="M285" s="621"/>
      <c r="N285" s="621"/>
      <c r="O285" s="621"/>
      <c r="P285" s="621"/>
      <c r="Q285" s="621"/>
      <c r="R285" s="621"/>
      <c r="S285" s="621"/>
      <c r="T285" s="621"/>
      <c r="U285" s="621"/>
      <c r="V285" s="621"/>
      <c r="W285" s="621"/>
      <c r="X285" s="621"/>
      <c r="Y285" s="621"/>
      <c r="BA285" s="390"/>
      <c r="BB285" s="386"/>
      <c r="BC285" s="621"/>
      <c r="BD285" s="312"/>
      <c r="BE285" s="312"/>
      <c r="BF285" s="312"/>
      <c r="BG285" s="312"/>
      <c r="BH285" s="312"/>
      <c r="BI285" s="312"/>
      <c r="BJ285" s="312"/>
      <c r="BK285" s="312"/>
      <c r="BL285" s="312"/>
      <c r="BM285" s="312"/>
      <c r="BN285" s="312"/>
      <c r="BO285" s="312"/>
      <c r="BP285" s="312"/>
      <c r="BQ285" s="312"/>
      <c r="BR285" s="312"/>
      <c r="BS285" s="312"/>
      <c r="BT285" s="312"/>
      <c r="BU285" s="312"/>
      <c r="BV285" s="312"/>
      <c r="BW285" s="312"/>
      <c r="BX285" s="312"/>
      <c r="BY285" s="312"/>
      <c r="BZ285" s="312"/>
      <c r="CA285" s="312"/>
    </row>
    <row r="286" spans="1:79" ht="15" customHeight="1" x14ac:dyDescent="0.2">
      <c r="A286" s="621"/>
      <c r="B286" s="621"/>
      <c r="C286" s="621"/>
      <c r="D286" s="827"/>
      <c r="E286" s="621"/>
      <c r="F286" s="621"/>
      <c r="G286" s="621"/>
      <c r="H286" s="621"/>
      <c r="I286" s="621"/>
      <c r="J286" s="621"/>
      <c r="K286" s="621"/>
      <c r="L286" s="621"/>
      <c r="M286" s="621"/>
      <c r="N286" s="621"/>
      <c r="O286" s="621"/>
      <c r="P286" s="621"/>
      <c r="Q286" s="621"/>
      <c r="R286" s="621"/>
      <c r="S286" s="621"/>
      <c r="T286" s="621"/>
      <c r="U286" s="621"/>
      <c r="V286" s="621"/>
      <c r="W286" s="621"/>
      <c r="X286" s="621"/>
      <c r="Y286" s="621"/>
      <c r="BA286" s="390"/>
      <c r="BB286" s="386"/>
      <c r="BC286" s="621"/>
      <c r="BD286" s="312"/>
      <c r="BE286" s="312"/>
      <c r="BF286" s="312"/>
      <c r="BG286" s="312"/>
      <c r="BH286" s="312"/>
      <c r="BI286" s="312"/>
      <c r="BJ286" s="312"/>
      <c r="BK286" s="312"/>
      <c r="BL286" s="312"/>
      <c r="BM286" s="312"/>
      <c r="BN286" s="312"/>
      <c r="BO286" s="312"/>
      <c r="BP286" s="312"/>
      <c r="BQ286" s="312"/>
      <c r="BR286" s="312"/>
      <c r="BS286" s="312"/>
      <c r="BT286" s="312"/>
      <c r="BU286" s="312"/>
      <c r="BV286" s="312"/>
      <c r="BW286" s="312"/>
      <c r="BX286" s="312"/>
      <c r="BY286" s="312"/>
      <c r="BZ286" s="312"/>
      <c r="CA286" s="312"/>
    </row>
    <row r="287" spans="1:79" ht="15" customHeight="1" x14ac:dyDescent="0.2">
      <c r="A287" s="621"/>
      <c r="B287" s="621"/>
      <c r="C287" s="621"/>
      <c r="D287" s="827"/>
      <c r="E287" s="621"/>
      <c r="F287" s="621"/>
      <c r="G287" s="621"/>
      <c r="H287" s="621"/>
      <c r="I287" s="621"/>
      <c r="J287" s="621"/>
      <c r="K287" s="621"/>
      <c r="L287" s="621"/>
      <c r="M287" s="621"/>
      <c r="N287" s="621"/>
      <c r="O287" s="621"/>
      <c r="P287" s="621"/>
      <c r="Q287" s="621"/>
      <c r="R287" s="621"/>
      <c r="S287" s="621"/>
      <c r="T287" s="621"/>
      <c r="U287" s="621"/>
      <c r="V287" s="621"/>
      <c r="W287" s="621"/>
      <c r="X287" s="621"/>
      <c r="Y287" s="621"/>
      <c r="BA287" s="390"/>
      <c r="BB287" s="386"/>
      <c r="BC287" s="621"/>
      <c r="BD287" s="312"/>
      <c r="BE287" s="312"/>
      <c r="BF287" s="312"/>
      <c r="BG287" s="312"/>
      <c r="BH287" s="312"/>
      <c r="BI287" s="312"/>
      <c r="BJ287" s="312"/>
      <c r="BK287" s="312"/>
      <c r="BL287" s="312"/>
      <c r="BM287" s="312"/>
      <c r="BN287" s="312"/>
      <c r="BO287" s="312"/>
      <c r="BP287" s="312"/>
      <c r="BQ287" s="312"/>
      <c r="BR287" s="312"/>
      <c r="BS287" s="312"/>
      <c r="BT287" s="312"/>
      <c r="BU287" s="312"/>
      <c r="BV287" s="312"/>
      <c r="BW287" s="312"/>
      <c r="BX287" s="312"/>
      <c r="BY287" s="312"/>
      <c r="BZ287" s="312"/>
      <c r="CA287" s="312"/>
    </row>
    <row r="288" spans="1:79" ht="15" customHeight="1" x14ac:dyDescent="0.2">
      <c r="A288" s="621"/>
      <c r="B288" s="621"/>
      <c r="C288" s="621"/>
      <c r="D288" s="827"/>
      <c r="E288" s="621"/>
      <c r="F288" s="621"/>
      <c r="G288" s="621"/>
      <c r="H288" s="621"/>
      <c r="I288" s="621"/>
      <c r="J288" s="621"/>
      <c r="K288" s="621"/>
      <c r="L288" s="621"/>
      <c r="M288" s="621"/>
      <c r="N288" s="621"/>
      <c r="O288" s="621"/>
      <c r="P288" s="621"/>
      <c r="Q288" s="621"/>
      <c r="R288" s="621"/>
      <c r="S288" s="621"/>
      <c r="T288" s="621"/>
      <c r="U288" s="621"/>
      <c r="V288" s="621"/>
      <c r="W288" s="621"/>
      <c r="X288" s="621"/>
      <c r="Y288" s="621"/>
      <c r="BA288" s="390"/>
      <c r="BB288" s="386"/>
      <c r="BC288" s="621"/>
      <c r="BD288" s="312"/>
      <c r="BE288" s="312"/>
      <c r="BF288" s="312"/>
      <c r="BG288" s="312"/>
      <c r="BH288" s="312"/>
      <c r="BI288" s="312"/>
      <c r="BJ288" s="312"/>
      <c r="BK288" s="312"/>
      <c r="BL288" s="312"/>
      <c r="BM288" s="312"/>
      <c r="BN288" s="312"/>
      <c r="BO288" s="312"/>
      <c r="BP288" s="312"/>
      <c r="BQ288" s="312"/>
      <c r="BR288" s="312"/>
      <c r="BS288" s="312"/>
      <c r="BT288" s="312"/>
      <c r="BU288" s="312"/>
      <c r="BV288" s="312"/>
      <c r="BW288" s="312"/>
      <c r="BX288" s="312"/>
      <c r="BY288" s="312"/>
      <c r="BZ288" s="312"/>
      <c r="CA288" s="312"/>
    </row>
    <row r="289" spans="1:79" ht="15" customHeight="1" x14ac:dyDescent="0.2">
      <c r="A289" s="621"/>
      <c r="B289" s="621"/>
      <c r="C289" s="621"/>
      <c r="D289" s="827"/>
      <c r="E289" s="621"/>
      <c r="F289" s="621"/>
      <c r="G289" s="621"/>
      <c r="H289" s="621"/>
      <c r="I289" s="621"/>
      <c r="J289" s="621"/>
      <c r="K289" s="621"/>
      <c r="L289" s="621"/>
      <c r="M289" s="621"/>
      <c r="N289" s="621"/>
      <c r="O289" s="621"/>
      <c r="P289" s="621"/>
      <c r="Q289" s="621"/>
      <c r="R289" s="621"/>
      <c r="S289" s="621"/>
      <c r="T289" s="621"/>
      <c r="U289" s="621"/>
      <c r="V289" s="621"/>
      <c r="W289" s="621"/>
      <c r="X289" s="621"/>
      <c r="Y289" s="621"/>
      <c r="BA289" s="390"/>
      <c r="BB289" s="386"/>
      <c r="BC289" s="621"/>
      <c r="BD289" s="312"/>
      <c r="BE289" s="312"/>
      <c r="BF289" s="312"/>
      <c r="BG289" s="312"/>
      <c r="BH289" s="312"/>
      <c r="BI289" s="312"/>
      <c r="BJ289" s="312"/>
      <c r="BK289" s="312"/>
      <c r="BL289" s="312"/>
      <c r="BM289" s="312"/>
      <c r="BN289" s="312"/>
      <c r="BO289" s="312"/>
      <c r="BP289" s="312"/>
      <c r="BQ289" s="312"/>
      <c r="BR289" s="312"/>
      <c r="BS289" s="312"/>
      <c r="BT289" s="312"/>
      <c r="BU289" s="312"/>
      <c r="BV289" s="312"/>
      <c r="BW289" s="312"/>
      <c r="BX289" s="312"/>
      <c r="BY289" s="312"/>
      <c r="BZ289" s="312"/>
      <c r="CA289" s="312"/>
    </row>
    <row r="290" spans="1:79" ht="15" customHeight="1" x14ac:dyDescent="0.2">
      <c r="A290" s="621"/>
      <c r="B290" s="621"/>
      <c r="C290" s="621"/>
      <c r="D290" s="827"/>
      <c r="E290" s="621"/>
      <c r="F290" s="621"/>
      <c r="G290" s="621"/>
      <c r="H290" s="621"/>
      <c r="I290" s="621"/>
      <c r="J290" s="621"/>
      <c r="K290" s="621"/>
      <c r="L290" s="621"/>
      <c r="M290" s="621"/>
      <c r="N290" s="621"/>
      <c r="O290" s="621"/>
      <c r="P290" s="621"/>
      <c r="Q290" s="621"/>
      <c r="R290" s="621"/>
      <c r="S290" s="621"/>
      <c r="T290" s="621"/>
      <c r="U290" s="621"/>
      <c r="V290" s="621"/>
      <c r="W290" s="621"/>
      <c r="X290" s="621"/>
      <c r="Y290" s="621"/>
      <c r="BA290" s="390"/>
      <c r="BB290" s="386"/>
      <c r="BC290" s="621"/>
      <c r="BD290" s="312"/>
      <c r="BE290" s="312"/>
      <c r="BF290" s="312"/>
      <c r="BG290" s="312"/>
      <c r="BH290" s="312"/>
      <c r="BI290" s="312"/>
      <c r="BJ290" s="312"/>
      <c r="BK290" s="312"/>
      <c r="BL290" s="312"/>
      <c r="BM290" s="312"/>
      <c r="BN290" s="312"/>
      <c r="BO290" s="312"/>
      <c r="BP290" s="312"/>
      <c r="BQ290" s="312"/>
      <c r="BR290" s="312"/>
      <c r="BS290" s="312"/>
      <c r="BT290" s="312"/>
      <c r="BU290" s="312"/>
      <c r="BV290" s="312"/>
      <c r="BW290" s="312"/>
      <c r="BX290" s="312"/>
      <c r="BY290" s="312"/>
      <c r="BZ290" s="312"/>
      <c r="CA290" s="312"/>
    </row>
    <row r="291" spans="1:79" ht="15" customHeight="1" x14ac:dyDescent="0.2">
      <c r="A291" s="621"/>
      <c r="B291" s="621"/>
      <c r="C291" s="621"/>
      <c r="D291" s="827"/>
      <c r="E291" s="621"/>
      <c r="F291" s="621"/>
      <c r="G291" s="621"/>
      <c r="H291" s="621"/>
      <c r="I291" s="621"/>
      <c r="J291" s="621"/>
      <c r="K291" s="621"/>
      <c r="L291" s="621"/>
      <c r="M291" s="621"/>
      <c r="N291" s="621"/>
      <c r="O291" s="621"/>
      <c r="P291" s="621"/>
      <c r="Q291" s="621"/>
      <c r="R291" s="621"/>
      <c r="S291" s="621"/>
      <c r="T291" s="621"/>
      <c r="U291" s="621"/>
      <c r="V291" s="621"/>
      <c r="W291" s="621"/>
      <c r="X291" s="621"/>
      <c r="Y291" s="621"/>
      <c r="BA291" s="390"/>
      <c r="BB291" s="386"/>
      <c r="BC291" s="621"/>
      <c r="BD291" s="312"/>
      <c r="BE291" s="312"/>
      <c r="BF291" s="312"/>
      <c r="BG291" s="312"/>
      <c r="BH291" s="312"/>
      <c r="BI291" s="312"/>
      <c r="BJ291" s="312"/>
      <c r="BK291" s="312"/>
      <c r="BL291" s="312"/>
      <c r="BM291" s="312"/>
      <c r="BN291" s="312"/>
      <c r="BO291" s="312"/>
      <c r="BP291" s="312"/>
      <c r="BQ291" s="312"/>
      <c r="BR291" s="312"/>
      <c r="BS291" s="312"/>
      <c r="BT291" s="312"/>
      <c r="BU291" s="312"/>
      <c r="BV291" s="312"/>
      <c r="BW291" s="312"/>
      <c r="BX291" s="312"/>
      <c r="BY291" s="312"/>
      <c r="BZ291" s="312"/>
      <c r="CA291" s="312"/>
    </row>
    <row r="292" spans="1:79" ht="15" customHeight="1" x14ac:dyDescent="0.2">
      <c r="A292" s="621"/>
      <c r="B292" s="621"/>
      <c r="C292" s="621"/>
      <c r="D292" s="827"/>
      <c r="E292" s="621"/>
      <c r="F292" s="621"/>
      <c r="G292" s="621"/>
      <c r="H292" s="621"/>
      <c r="I292" s="621"/>
      <c r="J292" s="621"/>
      <c r="K292" s="621"/>
      <c r="L292" s="621"/>
      <c r="M292" s="621"/>
      <c r="N292" s="621"/>
      <c r="O292" s="621"/>
      <c r="P292" s="621"/>
      <c r="Q292" s="621"/>
      <c r="R292" s="621"/>
      <c r="S292" s="621"/>
      <c r="T292" s="621"/>
      <c r="U292" s="621"/>
      <c r="V292" s="621"/>
      <c r="W292" s="621"/>
      <c r="X292" s="621"/>
      <c r="Y292" s="621"/>
      <c r="BA292" s="390"/>
      <c r="BB292" s="386"/>
      <c r="BC292" s="621"/>
      <c r="BD292" s="312"/>
      <c r="BE292" s="312"/>
      <c r="BF292" s="312"/>
      <c r="BG292" s="312"/>
      <c r="BH292" s="312"/>
      <c r="BI292" s="312"/>
      <c r="BJ292" s="312"/>
      <c r="BK292" s="312"/>
      <c r="BL292" s="312"/>
      <c r="BM292" s="312"/>
      <c r="BN292" s="312"/>
      <c r="BO292" s="312"/>
      <c r="BP292" s="312"/>
      <c r="BQ292" s="312"/>
      <c r="BR292" s="312"/>
      <c r="BS292" s="312"/>
      <c r="BT292" s="312"/>
      <c r="BU292" s="312"/>
      <c r="BV292" s="312"/>
      <c r="BW292" s="312"/>
      <c r="BX292" s="312"/>
      <c r="BY292" s="312"/>
      <c r="BZ292" s="312"/>
      <c r="CA292" s="312"/>
    </row>
    <row r="293" spans="1:79" ht="15" customHeight="1" x14ac:dyDescent="0.2">
      <c r="A293" s="621"/>
      <c r="B293" s="621"/>
      <c r="C293" s="621"/>
      <c r="D293" s="827"/>
      <c r="E293" s="621"/>
      <c r="F293" s="621"/>
      <c r="G293" s="621"/>
      <c r="H293" s="621"/>
      <c r="I293" s="621"/>
      <c r="J293" s="621"/>
      <c r="K293" s="621"/>
      <c r="L293" s="621"/>
      <c r="M293" s="621"/>
      <c r="N293" s="621"/>
      <c r="O293" s="621"/>
      <c r="P293" s="621"/>
      <c r="Q293" s="621"/>
      <c r="R293" s="621"/>
      <c r="S293" s="621"/>
      <c r="T293" s="621"/>
      <c r="U293" s="621"/>
      <c r="V293" s="621"/>
      <c r="W293" s="621"/>
      <c r="X293" s="621"/>
      <c r="Y293" s="621"/>
      <c r="BA293" s="390"/>
      <c r="BB293" s="386"/>
      <c r="BC293" s="621"/>
      <c r="BD293" s="312"/>
      <c r="BE293" s="312"/>
      <c r="BF293" s="312"/>
      <c r="BG293" s="312"/>
      <c r="BH293" s="312"/>
      <c r="BI293" s="312"/>
      <c r="BJ293" s="312"/>
      <c r="BK293" s="312"/>
      <c r="BL293" s="312"/>
      <c r="BM293" s="312"/>
      <c r="BN293" s="312"/>
      <c r="BO293" s="312"/>
      <c r="BP293" s="312"/>
      <c r="BQ293" s="312"/>
      <c r="BR293" s="312"/>
      <c r="BS293" s="312"/>
      <c r="BT293" s="312"/>
      <c r="BU293" s="312"/>
      <c r="BV293" s="312"/>
      <c r="BW293" s="312"/>
      <c r="BX293" s="312"/>
      <c r="BY293" s="312"/>
      <c r="BZ293" s="312"/>
      <c r="CA293" s="312"/>
    </row>
    <row r="294" spans="1:79" ht="15" customHeight="1" x14ac:dyDescent="0.2">
      <c r="A294" s="621"/>
      <c r="B294" s="621"/>
      <c r="C294" s="621"/>
      <c r="D294" s="827"/>
      <c r="E294" s="621"/>
      <c r="F294" s="621"/>
      <c r="G294" s="621"/>
      <c r="H294" s="621"/>
      <c r="I294" s="621"/>
      <c r="J294" s="621"/>
      <c r="K294" s="621"/>
      <c r="L294" s="621"/>
      <c r="M294" s="621"/>
      <c r="N294" s="621"/>
      <c r="O294" s="621"/>
      <c r="P294" s="621"/>
      <c r="Q294" s="621"/>
      <c r="R294" s="621"/>
      <c r="S294" s="621"/>
      <c r="T294" s="621"/>
      <c r="U294" s="621"/>
      <c r="V294" s="621"/>
      <c r="W294" s="621"/>
      <c r="X294" s="621"/>
      <c r="Y294" s="621"/>
      <c r="BA294" s="390"/>
      <c r="BB294" s="386"/>
      <c r="BC294" s="621"/>
      <c r="BD294" s="312"/>
      <c r="BE294" s="312"/>
      <c r="BF294" s="312"/>
      <c r="BG294" s="312"/>
      <c r="BH294" s="312"/>
      <c r="BI294" s="312"/>
      <c r="BJ294" s="312"/>
      <c r="BK294" s="312"/>
      <c r="BL294" s="312"/>
      <c r="BM294" s="312"/>
      <c r="BN294" s="312"/>
      <c r="BO294" s="312"/>
      <c r="BP294" s="312"/>
      <c r="BQ294" s="312"/>
      <c r="BR294" s="312"/>
      <c r="BS294" s="312"/>
      <c r="BT294" s="312"/>
      <c r="BU294" s="312"/>
      <c r="BV294" s="312"/>
      <c r="BW294" s="312"/>
      <c r="BX294" s="312"/>
      <c r="BY294" s="312"/>
      <c r="BZ294" s="312"/>
      <c r="CA294" s="312"/>
    </row>
    <row r="295" spans="1:79" ht="15" customHeight="1" x14ac:dyDescent="0.2">
      <c r="A295" s="621"/>
      <c r="B295" s="621"/>
      <c r="C295" s="621"/>
      <c r="D295" s="827"/>
      <c r="E295" s="621"/>
      <c r="F295" s="621"/>
      <c r="G295" s="621"/>
      <c r="H295" s="621"/>
      <c r="I295" s="621"/>
      <c r="J295" s="621"/>
      <c r="K295" s="621"/>
      <c r="L295" s="621"/>
      <c r="M295" s="621"/>
      <c r="N295" s="621"/>
      <c r="O295" s="621"/>
      <c r="P295" s="621"/>
      <c r="Q295" s="621"/>
      <c r="R295" s="621"/>
      <c r="S295" s="621"/>
      <c r="T295" s="621"/>
      <c r="U295" s="621"/>
      <c r="V295" s="621"/>
      <c r="W295" s="621"/>
      <c r="X295" s="621"/>
      <c r="Y295" s="621"/>
      <c r="BA295" s="390"/>
      <c r="BB295" s="386"/>
      <c r="BC295" s="621"/>
      <c r="BD295" s="312"/>
      <c r="BE295" s="312"/>
      <c r="BF295" s="312"/>
      <c r="BG295" s="312"/>
      <c r="BH295" s="312"/>
      <c r="BI295" s="312"/>
      <c r="BJ295" s="312"/>
      <c r="BK295" s="312"/>
      <c r="BL295" s="312"/>
      <c r="BM295" s="312"/>
      <c r="BN295" s="312"/>
      <c r="BO295" s="312"/>
      <c r="BP295" s="312"/>
      <c r="BQ295" s="312"/>
      <c r="BR295" s="312"/>
      <c r="BS295" s="312"/>
      <c r="BT295" s="312"/>
      <c r="BU295" s="312"/>
      <c r="BV295" s="312"/>
      <c r="BW295" s="312"/>
      <c r="BX295" s="312"/>
      <c r="BY295" s="312"/>
      <c r="BZ295" s="312"/>
      <c r="CA295" s="312"/>
    </row>
    <row r="296" spans="1:79" ht="15" customHeight="1" x14ac:dyDescent="0.2">
      <c r="A296" s="621"/>
      <c r="B296" s="621"/>
      <c r="C296" s="621"/>
      <c r="D296" s="827"/>
      <c r="E296" s="621"/>
      <c r="F296" s="621"/>
      <c r="G296" s="621"/>
      <c r="H296" s="621"/>
      <c r="I296" s="621"/>
      <c r="J296" s="621"/>
      <c r="K296" s="621"/>
      <c r="L296" s="621"/>
      <c r="M296" s="621"/>
      <c r="N296" s="621"/>
      <c r="O296" s="621"/>
      <c r="P296" s="621"/>
      <c r="Q296" s="621"/>
      <c r="R296" s="621"/>
      <c r="S296" s="621"/>
      <c r="T296" s="621"/>
      <c r="U296" s="621"/>
      <c r="V296" s="621"/>
      <c r="W296" s="621"/>
      <c r="X296" s="621"/>
      <c r="Y296" s="621"/>
      <c r="BA296" s="390"/>
      <c r="BB296" s="386"/>
      <c r="BC296" s="621"/>
      <c r="BD296" s="312"/>
      <c r="BE296" s="312"/>
      <c r="BF296" s="312"/>
      <c r="BG296" s="312"/>
      <c r="BH296" s="312"/>
      <c r="BI296" s="312"/>
      <c r="BJ296" s="312"/>
      <c r="BK296" s="312"/>
      <c r="BL296" s="312"/>
      <c r="BM296" s="312"/>
      <c r="BN296" s="312"/>
      <c r="BO296" s="312"/>
      <c r="BP296" s="312"/>
      <c r="BQ296" s="312"/>
      <c r="BR296" s="312"/>
      <c r="BS296" s="312"/>
      <c r="BT296" s="312"/>
      <c r="BU296" s="312"/>
      <c r="BV296" s="312"/>
      <c r="BW296" s="312"/>
      <c r="BX296" s="312"/>
      <c r="BY296" s="312"/>
      <c r="BZ296" s="312"/>
      <c r="CA296" s="312"/>
    </row>
    <row r="297" spans="1:79" ht="15" customHeight="1" x14ac:dyDescent="0.2">
      <c r="A297" s="621"/>
      <c r="B297" s="621"/>
      <c r="C297" s="621"/>
      <c r="D297" s="827"/>
      <c r="E297" s="621"/>
      <c r="F297" s="621"/>
      <c r="G297" s="621"/>
      <c r="H297" s="621"/>
      <c r="I297" s="621"/>
      <c r="J297" s="621"/>
      <c r="K297" s="621"/>
      <c r="L297" s="621"/>
      <c r="M297" s="621"/>
      <c r="N297" s="621"/>
      <c r="O297" s="621"/>
      <c r="P297" s="621"/>
      <c r="Q297" s="621"/>
      <c r="R297" s="621"/>
      <c r="S297" s="621"/>
      <c r="T297" s="621"/>
      <c r="U297" s="621"/>
      <c r="V297" s="621"/>
      <c r="W297" s="621"/>
      <c r="X297" s="621"/>
      <c r="Y297" s="621"/>
      <c r="BA297" s="390"/>
      <c r="BB297" s="386"/>
      <c r="BC297" s="621"/>
      <c r="BD297" s="312"/>
      <c r="BE297" s="312"/>
      <c r="BF297" s="312"/>
      <c r="BG297" s="312"/>
      <c r="BH297" s="312"/>
      <c r="BI297" s="312"/>
      <c r="BJ297" s="312"/>
      <c r="BK297" s="312"/>
      <c r="BL297" s="312"/>
      <c r="BM297" s="312"/>
      <c r="BN297" s="312"/>
      <c r="BO297" s="312"/>
      <c r="BP297" s="312"/>
      <c r="BQ297" s="312"/>
      <c r="BR297" s="312"/>
      <c r="BS297" s="312"/>
      <c r="BT297" s="312"/>
      <c r="BU297" s="312"/>
      <c r="BV297" s="312"/>
      <c r="BW297" s="312"/>
      <c r="BX297" s="312"/>
      <c r="BY297" s="312"/>
      <c r="BZ297" s="312"/>
      <c r="CA297" s="312"/>
    </row>
    <row r="298" spans="1:79" ht="15" customHeight="1" x14ac:dyDescent="0.2">
      <c r="A298" s="621"/>
      <c r="B298" s="621"/>
      <c r="C298" s="621"/>
      <c r="D298" s="827"/>
      <c r="E298" s="621"/>
      <c r="F298" s="621"/>
      <c r="G298" s="621"/>
      <c r="H298" s="621"/>
      <c r="I298" s="621"/>
      <c r="J298" s="621"/>
      <c r="K298" s="621"/>
      <c r="L298" s="621"/>
      <c r="M298" s="621"/>
      <c r="N298" s="621"/>
      <c r="O298" s="621"/>
      <c r="P298" s="621"/>
      <c r="Q298" s="621"/>
      <c r="R298" s="621"/>
      <c r="S298" s="621"/>
      <c r="T298" s="621"/>
      <c r="U298" s="621"/>
      <c r="V298" s="621"/>
      <c r="W298" s="621"/>
      <c r="X298" s="621"/>
      <c r="Y298" s="621"/>
      <c r="BA298" s="390"/>
      <c r="BB298" s="386"/>
      <c r="BC298" s="621"/>
      <c r="BD298" s="312"/>
      <c r="BE298" s="312"/>
      <c r="BF298" s="312"/>
      <c r="BG298" s="312"/>
      <c r="BH298" s="312"/>
      <c r="BI298" s="312"/>
      <c r="BJ298" s="312"/>
      <c r="BK298" s="312"/>
      <c r="BL298" s="312"/>
      <c r="BM298" s="312"/>
      <c r="BN298" s="312"/>
      <c r="BO298" s="312"/>
      <c r="BP298" s="312"/>
      <c r="BQ298" s="312"/>
      <c r="BR298" s="312"/>
      <c r="BS298" s="312"/>
      <c r="BT298" s="312"/>
      <c r="BU298" s="312"/>
      <c r="BV298" s="312"/>
      <c r="BW298" s="312"/>
      <c r="BX298" s="312"/>
      <c r="BY298" s="312"/>
      <c r="BZ298" s="312"/>
      <c r="CA298" s="312"/>
    </row>
    <row r="299" spans="1:79" ht="15" customHeight="1" x14ac:dyDescent="0.2">
      <c r="A299" s="621"/>
      <c r="B299" s="621"/>
      <c r="C299" s="621"/>
      <c r="D299" s="827"/>
      <c r="E299" s="621"/>
      <c r="F299" s="621"/>
      <c r="G299" s="621"/>
      <c r="H299" s="621"/>
      <c r="I299" s="621"/>
      <c r="J299" s="621"/>
      <c r="K299" s="621"/>
      <c r="L299" s="621"/>
      <c r="M299" s="621"/>
      <c r="N299" s="621"/>
      <c r="O299" s="621"/>
      <c r="P299" s="621"/>
      <c r="Q299" s="621"/>
      <c r="R299" s="621"/>
      <c r="S299" s="621"/>
      <c r="T299" s="621"/>
      <c r="U299" s="621"/>
      <c r="V299" s="621"/>
      <c r="W299" s="621"/>
      <c r="X299" s="621"/>
      <c r="Y299" s="621"/>
      <c r="BA299" s="390"/>
      <c r="BB299" s="386"/>
      <c r="BC299" s="621"/>
      <c r="BD299" s="312"/>
      <c r="BE299" s="312"/>
      <c r="BF299" s="312"/>
      <c r="BG299" s="312"/>
      <c r="BH299" s="312"/>
      <c r="BI299" s="312"/>
      <c r="BJ299" s="312"/>
      <c r="BK299" s="312"/>
      <c r="BL299" s="312"/>
      <c r="BM299" s="312"/>
      <c r="BN299" s="312"/>
      <c r="BO299" s="312"/>
      <c r="BP299" s="312"/>
      <c r="BQ299" s="312"/>
      <c r="BR299" s="312"/>
      <c r="BS299" s="312"/>
      <c r="BT299" s="312"/>
      <c r="BU299" s="312"/>
      <c r="BV299" s="312"/>
      <c r="BW299" s="312"/>
      <c r="BX299" s="312"/>
      <c r="BY299" s="312"/>
      <c r="BZ299" s="312"/>
      <c r="CA299" s="312"/>
    </row>
    <row r="300" spans="1:79" ht="15" customHeight="1" x14ac:dyDescent="0.2">
      <c r="A300" s="621"/>
      <c r="B300" s="621"/>
      <c r="C300" s="621"/>
      <c r="D300" s="827"/>
      <c r="E300" s="621"/>
      <c r="F300" s="621"/>
      <c r="G300" s="621"/>
      <c r="H300" s="621"/>
      <c r="I300" s="621"/>
      <c r="J300" s="621"/>
      <c r="K300" s="621"/>
      <c r="L300" s="621"/>
      <c r="M300" s="621"/>
      <c r="N300" s="621"/>
      <c r="O300" s="621"/>
      <c r="P300" s="621"/>
      <c r="Q300" s="621"/>
      <c r="R300" s="621"/>
      <c r="S300" s="621"/>
      <c r="T300" s="621"/>
      <c r="U300" s="621"/>
      <c r="V300" s="621"/>
      <c r="W300" s="621"/>
      <c r="X300" s="621"/>
      <c r="Y300" s="621"/>
      <c r="BA300" s="390"/>
      <c r="BB300" s="386"/>
      <c r="BC300" s="621"/>
      <c r="BD300" s="312"/>
      <c r="BE300" s="312"/>
      <c r="BF300" s="312"/>
      <c r="BG300" s="312"/>
      <c r="BH300" s="312"/>
      <c r="BI300" s="312"/>
      <c r="BJ300" s="312"/>
      <c r="BK300" s="312"/>
      <c r="BL300" s="312"/>
      <c r="BM300" s="312"/>
      <c r="BN300" s="312"/>
      <c r="BO300" s="312"/>
      <c r="BP300" s="312"/>
      <c r="BQ300" s="312"/>
      <c r="BR300" s="312"/>
      <c r="BS300" s="312"/>
      <c r="BT300" s="312"/>
      <c r="BU300" s="312"/>
      <c r="BV300" s="312"/>
      <c r="BW300" s="312"/>
      <c r="BX300" s="312"/>
      <c r="BY300" s="312"/>
      <c r="BZ300" s="312"/>
      <c r="CA300" s="312"/>
    </row>
    <row r="301" spans="1:79" ht="15" customHeight="1" x14ac:dyDescent="0.2">
      <c r="A301" s="621"/>
      <c r="B301" s="621"/>
      <c r="C301" s="621"/>
      <c r="D301" s="827"/>
      <c r="E301" s="621"/>
      <c r="F301" s="621"/>
      <c r="G301" s="621"/>
      <c r="H301" s="621"/>
      <c r="I301" s="621"/>
      <c r="J301" s="621"/>
      <c r="K301" s="621"/>
      <c r="L301" s="621"/>
      <c r="M301" s="621"/>
      <c r="N301" s="621"/>
      <c r="O301" s="621"/>
      <c r="P301" s="621"/>
      <c r="Q301" s="621"/>
      <c r="R301" s="621"/>
      <c r="S301" s="621"/>
      <c r="T301" s="621"/>
      <c r="U301" s="621"/>
      <c r="V301" s="621"/>
      <c r="W301" s="621"/>
      <c r="X301" s="621"/>
      <c r="Y301" s="621"/>
      <c r="BA301" s="390"/>
      <c r="BB301" s="386"/>
      <c r="BC301" s="621"/>
      <c r="BD301" s="312"/>
      <c r="BE301" s="312"/>
      <c r="BF301" s="312"/>
      <c r="BG301" s="312"/>
      <c r="BH301" s="312"/>
      <c r="BI301" s="312"/>
      <c r="BJ301" s="312"/>
      <c r="BK301" s="312"/>
      <c r="BL301" s="312"/>
      <c r="BM301" s="312"/>
      <c r="BN301" s="312"/>
      <c r="BO301" s="312"/>
      <c r="BP301" s="312"/>
      <c r="BQ301" s="312"/>
      <c r="BR301" s="312"/>
      <c r="BS301" s="312"/>
      <c r="BT301" s="312"/>
      <c r="BU301" s="312"/>
      <c r="BV301" s="312"/>
      <c r="BW301" s="312"/>
      <c r="BX301" s="312"/>
      <c r="BY301" s="312"/>
      <c r="BZ301" s="312"/>
      <c r="CA301" s="312"/>
    </row>
    <row r="302" spans="1:79" ht="15" customHeight="1" x14ac:dyDescent="0.2">
      <c r="A302" s="621"/>
      <c r="B302" s="621"/>
      <c r="C302" s="621"/>
      <c r="D302" s="827"/>
      <c r="E302" s="621"/>
      <c r="F302" s="621"/>
      <c r="G302" s="621"/>
      <c r="H302" s="621"/>
      <c r="I302" s="621"/>
      <c r="J302" s="621"/>
      <c r="K302" s="621"/>
      <c r="L302" s="621"/>
      <c r="M302" s="621"/>
      <c r="N302" s="621"/>
      <c r="O302" s="621"/>
      <c r="P302" s="621"/>
      <c r="Q302" s="621"/>
      <c r="R302" s="621"/>
      <c r="S302" s="621"/>
      <c r="T302" s="621"/>
      <c r="U302" s="621"/>
      <c r="V302" s="621"/>
      <c r="W302" s="621"/>
      <c r="X302" s="621"/>
      <c r="Y302" s="621"/>
      <c r="BA302" s="390"/>
      <c r="BB302" s="386"/>
      <c r="BC302" s="621"/>
      <c r="BD302" s="312"/>
      <c r="BE302" s="312"/>
      <c r="BF302" s="312"/>
      <c r="BG302" s="312"/>
      <c r="BH302" s="312"/>
      <c r="BI302" s="312"/>
      <c r="BJ302" s="312"/>
      <c r="BK302" s="312"/>
      <c r="BL302" s="312"/>
      <c r="BM302" s="312"/>
      <c r="BN302" s="312"/>
      <c r="BO302" s="312"/>
      <c r="BP302" s="312"/>
      <c r="BQ302" s="312"/>
      <c r="BR302" s="312"/>
      <c r="BS302" s="312"/>
      <c r="BT302" s="312"/>
      <c r="BU302" s="312"/>
      <c r="BV302" s="312"/>
      <c r="BW302" s="312"/>
      <c r="BX302" s="312"/>
      <c r="BY302" s="312"/>
      <c r="BZ302" s="312"/>
      <c r="CA302" s="312"/>
    </row>
    <row r="303" spans="1:79" ht="15" customHeight="1" x14ac:dyDescent="0.2">
      <c r="A303" s="621"/>
      <c r="B303" s="621"/>
      <c r="C303" s="621"/>
      <c r="D303" s="827"/>
      <c r="E303" s="621"/>
      <c r="F303" s="621"/>
      <c r="G303" s="621"/>
      <c r="H303" s="621"/>
      <c r="I303" s="621"/>
      <c r="J303" s="621"/>
      <c r="K303" s="621"/>
      <c r="L303" s="621"/>
      <c r="M303" s="621"/>
      <c r="N303" s="621"/>
      <c r="O303" s="621"/>
      <c r="P303" s="621"/>
      <c r="Q303" s="621"/>
      <c r="R303" s="621"/>
      <c r="S303" s="621"/>
      <c r="T303" s="621"/>
      <c r="U303" s="621"/>
      <c r="V303" s="621"/>
      <c r="W303" s="621"/>
      <c r="X303" s="621"/>
      <c r="Y303" s="621"/>
      <c r="BA303" s="390"/>
      <c r="BB303" s="386"/>
      <c r="BC303" s="621"/>
      <c r="BD303" s="312"/>
      <c r="BE303" s="312"/>
      <c r="BF303" s="312"/>
      <c r="BG303" s="312"/>
      <c r="BH303" s="312"/>
      <c r="BI303" s="312"/>
      <c r="BJ303" s="312"/>
      <c r="BK303" s="312"/>
      <c r="BL303" s="312"/>
      <c r="BM303" s="312"/>
      <c r="BN303" s="312"/>
      <c r="BO303" s="312"/>
      <c r="BP303" s="312"/>
      <c r="BQ303" s="312"/>
      <c r="BR303" s="312"/>
      <c r="BS303" s="312"/>
      <c r="BT303" s="312"/>
      <c r="BU303" s="312"/>
      <c r="BV303" s="312"/>
      <c r="BW303" s="312"/>
      <c r="BX303" s="312"/>
      <c r="BY303" s="312"/>
      <c r="BZ303" s="312"/>
      <c r="CA303" s="312"/>
    </row>
    <row r="304" spans="1:79" ht="15" customHeight="1" x14ac:dyDescent="0.2">
      <c r="A304" s="621"/>
      <c r="B304" s="621"/>
      <c r="C304" s="621"/>
      <c r="D304" s="827"/>
      <c r="E304" s="621"/>
      <c r="F304" s="621"/>
      <c r="G304" s="621"/>
      <c r="H304" s="621"/>
      <c r="I304" s="621"/>
      <c r="J304" s="621"/>
      <c r="K304" s="621"/>
      <c r="L304" s="621"/>
      <c r="M304" s="621"/>
      <c r="N304" s="621"/>
      <c r="O304" s="621"/>
      <c r="P304" s="621"/>
      <c r="Q304" s="621"/>
      <c r="R304" s="621"/>
      <c r="S304" s="621"/>
      <c r="T304" s="621"/>
      <c r="U304" s="621"/>
      <c r="V304" s="621"/>
      <c r="W304" s="621"/>
      <c r="X304" s="621"/>
      <c r="Y304" s="621"/>
      <c r="BA304" s="390"/>
      <c r="BB304" s="386"/>
      <c r="BC304" s="621"/>
      <c r="BD304" s="312"/>
      <c r="BE304" s="312"/>
      <c r="BF304" s="312"/>
      <c r="BG304" s="312"/>
      <c r="BH304" s="312"/>
      <c r="BI304" s="312"/>
      <c r="BJ304" s="312"/>
      <c r="BK304" s="312"/>
      <c r="BL304" s="312"/>
      <c r="BM304" s="312"/>
      <c r="BN304" s="312"/>
      <c r="BO304" s="312"/>
      <c r="BP304" s="312"/>
      <c r="BQ304" s="312"/>
      <c r="BR304" s="312"/>
      <c r="BS304" s="312"/>
      <c r="BT304" s="312"/>
      <c r="BU304" s="312"/>
      <c r="BV304" s="312"/>
      <c r="BW304" s="312"/>
      <c r="BX304" s="312"/>
      <c r="BY304" s="312"/>
      <c r="BZ304" s="312"/>
      <c r="CA304" s="312"/>
    </row>
    <row r="305" spans="1:79" ht="15" customHeight="1" x14ac:dyDescent="0.2">
      <c r="A305" s="621"/>
      <c r="B305" s="621"/>
      <c r="C305" s="621"/>
      <c r="D305" s="827"/>
      <c r="E305" s="621"/>
      <c r="F305" s="621"/>
      <c r="G305" s="621"/>
      <c r="H305" s="621"/>
      <c r="I305" s="621"/>
      <c r="J305" s="621"/>
      <c r="K305" s="621"/>
      <c r="L305" s="621"/>
      <c r="M305" s="621"/>
      <c r="N305" s="621"/>
      <c r="O305" s="621"/>
      <c r="P305" s="621"/>
      <c r="Q305" s="621"/>
      <c r="R305" s="621"/>
      <c r="S305" s="621"/>
      <c r="T305" s="621"/>
      <c r="U305" s="621"/>
      <c r="V305" s="621"/>
      <c r="W305" s="621"/>
      <c r="X305" s="621"/>
      <c r="Y305" s="621"/>
      <c r="BA305" s="390"/>
      <c r="BB305" s="386"/>
      <c r="BC305" s="621"/>
      <c r="BD305" s="312"/>
      <c r="BE305" s="312"/>
      <c r="BF305" s="312"/>
      <c r="BG305" s="312"/>
      <c r="BH305" s="312"/>
      <c r="BI305" s="312"/>
      <c r="BJ305" s="312"/>
      <c r="BK305" s="312"/>
      <c r="BL305" s="312"/>
      <c r="BM305" s="312"/>
      <c r="BN305" s="312"/>
      <c r="BO305" s="312"/>
      <c r="BP305" s="312"/>
      <c r="BQ305" s="312"/>
      <c r="BR305" s="312"/>
      <c r="BS305" s="312"/>
      <c r="BT305" s="312"/>
      <c r="BU305" s="312"/>
      <c r="BV305" s="312"/>
      <c r="BW305" s="312"/>
      <c r="BX305" s="312"/>
      <c r="BY305" s="312"/>
      <c r="BZ305" s="312"/>
      <c r="CA305" s="312"/>
    </row>
    <row r="306" spans="1:79" ht="15" customHeight="1" x14ac:dyDescent="0.2">
      <c r="A306" s="621"/>
      <c r="B306" s="621"/>
      <c r="C306" s="621"/>
      <c r="D306" s="827"/>
      <c r="E306" s="621"/>
      <c r="F306" s="621"/>
      <c r="G306" s="621"/>
      <c r="H306" s="621"/>
      <c r="I306" s="621"/>
      <c r="J306" s="621"/>
      <c r="K306" s="621"/>
      <c r="L306" s="621"/>
      <c r="M306" s="621"/>
      <c r="N306" s="621"/>
      <c r="O306" s="621"/>
      <c r="P306" s="621"/>
      <c r="Q306" s="621"/>
      <c r="R306" s="621"/>
      <c r="S306" s="621"/>
      <c r="T306" s="621"/>
      <c r="U306" s="621"/>
      <c r="V306" s="621"/>
      <c r="W306" s="621"/>
      <c r="X306" s="621"/>
      <c r="Y306" s="621"/>
      <c r="BA306" s="390"/>
      <c r="BB306" s="386"/>
      <c r="BC306" s="621"/>
      <c r="BD306" s="312"/>
      <c r="BE306" s="312"/>
      <c r="BF306" s="312"/>
      <c r="BG306" s="312"/>
      <c r="BH306" s="312"/>
      <c r="BI306" s="312"/>
      <c r="BJ306" s="312"/>
      <c r="BK306" s="312"/>
      <c r="BL306" s="312"/>
      <c r="BM306" s="312"/>
      <c r="BN306" s="312"/>
      <c r="BO306" s="312"/>
      <c r="BP306" s="312"/>
      <c r="BQ306" s="312"/>
      <c r="BR306" s="312"/>
      <c r="BS306" s="312"/>
      <c r="BT306" s="312"/>
      <c r="BU306" s="312"/>
      <c r="BV306" s="312"/>
      <c r="BW306" s="312"/>
      <c r="BX306" s="312"/>
      <c r="BY306" s="312"/>
      <c r="BZ306" s="312"/>
      <c r="CA306" s="312"/>
    </row>
    <row r="307" spans="1:79" ht="15" customHeight="1" x14ac:dyDescent="0.2">
      <c r="A307" s="621"/>
      <c r="B307" s="621"/>
      <c r="C307" s="621"/>
      <c r="D307" s="827"/>
      <c r="E307" s="621"/>
      <c r="F307" s="621"/>
      <c r="G307" s="621"/>
      <c r="H307" s="621"/>
      <c r="I307" s="621"/>
      <c r="J307" s="621"/>
      <c r="K307" s="621"/>
      <c r="L307" s="621"/>
      <c r="M307" s="621"/>
      <c r="N307" s="621"/>
      <c r="O307" s="621"/>
      <c r="P307" s="621"/>
      <c r="Q307" s="621"/>
      <c r="R307" s="621"/>
      <c r="S307" s="621"/>
      <c r="T307" s="621"/>
      <c r="U307" s="621"/>
      <c r="V307" s="621"/>
      <c r="W307" s="621"/>
      <c r="X307" s="621"/>
      <c r="Y307" s="621"/>
      <c r="BA307" s="390"/>
      <c r="BB307" s="386"/>
      <c r="BC307" s="621"/>
      <c r="BD307" s="312"/>
      <c r="BE307" s="312"/>
      <c r="BF307" s="312"/>
      <c r="BG307" s="312"/>
      <c r="BH307" s="312"/>
      <c r="BI307" s="312"/>
      <c r="BJ307" s="312"/>
      <c r="BK307" s="312"/>
      <c r="BL307" s="312"/>
      <c r="BM307" s="312"/>
      <c r="BN307" s="312"/>
      <c r="BO307" s="312"/>
      <c r="BP307" s="312"/>
      <c r="BQ307" s="312"/>
      <c r="BR307" s="312"/>
      <c r="BS307" s="312"/>
      <c r="BT307" s="312"/>
      <c r="BU307" s="312"/>
      <c r="BV307" s="312"/>
      <c r="BW307" s="312"/>
      <c r="BX307" s="312"/>
      <c r="BY307" s="312"/>
      <c r="BZ307" s="312"/>
      <c r="CA307" s="312"/>
    </row>
    <row r="308" spans="1:79" ht="15" customHeight="1" x14ac:dyDescent="0.2">
      <c r="A308" s="621"/>
      <c r="B308" s="621"/>
      <c r="C308" s="621"/>
      <c r="D308" s="827"/>
      <c r="E308" s="621"/>
      <c r="F308" s="621"/>
      <c r="G308" s="621"/>
      <c r="H308" s="621"/>
      <c r="I308" s="621"/>
      <c r="J308" s="621"/>
      <c r="K308" s="621"/>
      <c r="L308" s="621"/>
      <c r="M308" s="621"/>
      <c r="N308" s="621"/>
      <c r="O308" s="621"/>
      <c r="P308" s="621"/>
      <c r="Q308" s="621"/>
      <c r="R308" s="621"/>
      <c r="S308" s="621"/>
      <c r="T308" s="621"/>
      <c r="U308" s="621"/>
      <c r="V308" s="621"/>
      <c r="W308" s="621"/>
      <c r="X308" s="621"/>
      <c r="Y308" s="621"/>
      <c r="BA308" s="390"/>
      <c r="BB308" s="386"/>
      <c r="BC308" s="621"/>
      <c r="BD308" s="312"/>
      <c r="BE308" s="312"/>
      <c r="BF308" s="312"/>
      <c r="BG308" s="312"/>
      <c r="BH308" s="312"/>
      <c r="BI308" s="312"/>
      <c r="BJ308" s="312"/>
      <c r="BK308" s="312"/>
      <c r="BL308" s="312"/>
      <c r="BM308" s="312"/>
      <c r="BN308" s="312"/>
      <c r="BO308" s="312"/>
      <c r="BP308" s="312"/>
      <c r="BQ308" s="312"/>
      <c r="BR308" s="312"/>
      <c r="BS308" s="312"/>
      <c r="BT308" s="312"/>
      <c r="BU308" s="312"/>
      <c r="BV308" s="312"/>
      <c r="BW308" s="312"/>
      <c r="BX308" s="312"/>
      <c r="BY308" s="312"/>
      <c r="BZ308" s="312"/>
      <c r="CA308" s="312"/>
    </row>
    <row r="309" spans="1:79" ht="15" customHeight="1" x14ac:dyDescent="0.2">
      <c r="A309" s="621"/>
      <c r="B309" s="621"/>
      <c r="C309" s="621"/>
      <c r="D309" s="827"/>
      <c r="E309" s="621"/>
      <c r="F309" s="621"/>
      <c r="G309" s="621"/>
      <c r="H309" s="621"/>
      <c r="I309" s="621"/>
      <c r="J309" s="621"/>
      <c r="K309" s="621"/>
      <c r="L309" s="621"/>
      <c r="M309" s="621"/>
      <c r="N309" s="621"/>
      <c r="O309" s="621"/>
      <c r="P309" s="621"/>
      <c r="Q309" s="621"/>
      <c r="R309" s="621"/>
      <c r="S309" s="621"/>
      <c r="T309" s="621"/>
      <c r="U309" s="621"/>
      <c r="V309" s="621"/>
      <c r="W309" s="621"/>
      <c r="X309" s="621"/>
      <c r="Y309" s="621"/>
      <c r="BA309" s="390"/>
      <c r="BB309" s="386"/>
      <c r="BC309" s="621"/>
      <c r="BD309" s="312"/>
      <c r="BE309" s="312"/>
      <c r="BF309" s="312"/>
      <c r="BG309" s="312"/>
      <c r="BH309" s="312"/>
      <c r="BI309" s="312"/>
      <c r="BJ309" s="312"/>
      <c r="BK309" s="312"/>
      <c r="BL309" s="312"/>
      <c r="BM309" s="312"/>
      <c r="BN309" s="312"/>
      <c r="BO309" s="312"/>
      <c r="BP309" s="312"/>
      <c r="BQ309" s="312"/>
      <c r="BR309" s="312"/>
      <c r="BS309" s="312"/>
      <c r="BT309" s="312"/>
      <c r="BU309" s="312"/>
      <c r="BV309" s="312"/>
      <c r="BW309" s="312"/>
      <c r="BX309" s="312"/>
      <c r="BY309" s="312"/>
      <c r="BZ309" s="312"/>
      <c r="CA309" s="312"/>
    </row>
    <row r="310" spans="1:79" ht="15" customHeight="1" x14ac:dyDescent="0.2">
      <c r="A310" s="621"/>
      <c r="B310" s="621"/>
      <c r="C310" s="621"/>
      <c r="D310" s="827"/>
      <c r="E310" s="621"/>
      <c r="F310" s="621"/>
      <c r="G310" s="621"/>
      <c r="H310" s="621"/>
      <c r="I310" s="621"/>
      <c r="J310" s="621"/>
      <c r="K310" s="621"/>
      <c r="L310" s="621"/>
      <c r="M310" s="621"/>
      <c r="N310" s="621"/>
      <c r="O310" s="621"/>
      <c r="P310" s="621"/>
      <c r="Q310" s="621"/>
      <c r="R310" s="621"/>
      <c r="S310" s="621"/>
      <c r="T310" s="621"/>
      <c r="U310" s="621"/>
      <c r="V310" s="621"/>
      <c r="W310" s="621"/>
      <c r="X310" s="621"/>
      <c r="Y310" s="621"/>
      <c r="BA310" s="390"/>
      <c r="BB310" s="386"/>
      <c r="BC310" s="621"/>
      <c r="BD310" s="312"/>
      <c r="BE310" s="312"/>
      <c r="BF310" s="312"/>
      <c r="BG310" s="312"/>
      <c r="BH310" s="312"/>
      <c r="BI310" s="312"/>
      <c r="BJ310" s="312"/>
      <c r="BK310" s="312"/>
      <c r="BL310" s="312"/>
      <c r="BM310" s="312"/>
      <c r="BN310" s="312"/>
      <c r="BO310" s="312"/>
      <c r="BP310" s="312"/>
      <c r="BQ310" s="312"/>
      <c r="BR310" s="312"/>
      <c r="BS310" s="312"/>
      <c r="BT310" s="312"/>
      <c r="BU310" s="312"/>
      <c r="BV310" s="312"/>
      <c r="BW310" s="312"/>
      <c r="BX310" s="312"/>
      <c r="BY310" s="312"/>
      <c r="BZ310" s="312"/>
      <c r="CA310" s="312"/>
    </row>
    <row r="311" spans="1:79" ht="15" customHeight="1" x14ac:dyDescent="0.2">
      <c r="A311" s="621"/>
      <c r="B311" s="621"/>
      <c r="C311" s="621"/>
      <c r="D311" s="827"/>
      <c r="E311" s="621"/>
      <c r="F311" s="621"/>
      <c r="G311" s="621"/>
      <c r="H311" s="621"/>
      <c r="I311" s="621"/>
      <c r="J311" s="621"/>
      <c r="K311" s="621"/>
      <c r="L311" s="621"/>
      <c r="M311" s="621"/>
      <c r="N311" s="621"/>
      <c r="O311" s="621"/>
      <c r="P311" s="621"/>
      <c r="Q311" s="621"/>
      <c r="R311" s="621"/>
      <c r="S311" s="621"/>
      <c r="T311" s="621"/>
      <c r="U311" s="621"/>
      <c r="V311" s="621"/>
      <c r="W311" s="621"/>
      <c r="X311" s="621"/>
      <c r="Y311" s="621"/>
      <c r="BA311" s="390"/>
      <c r="BB311" s="386"/>
      <c r="BC311" s="621"/>
      <c r="BD311" s="312"/>
      <c r="BE311" s="312"/>
      <c r="BF311" s="312"/>
      <c r="BG311" s="312"/>
      <c r="BH311" s="312"/>
      <c r="BI311" s="312"/>
      <c r="BJ311" s="312"/>
      <c r="BK311" s="312"/>
      <c r="BL311" s="312"/>
      <c r="BM311" s="312"/>
      <c r="BN311" s="312"/>
      <c r="BO311" s="312"/>
      <c r="BP311" s="312"/>
      <c r="BQ311" s="312"/>
      <c r="BR311" s="312"/>
      <c r="BS311" s="312"/>
      <c r="BT311" s="312"/>
      <c r="BU311" s="312"/>
      <c r="BV311" s="312"/>
      <c r="BW311" s="312"/>
      <c r="BX311" s="312"/>
      <c r="BY311" s="312"/>
      <c r="BZ311" s="312"/>
      <c r="CA311" s="312"/>
    </row>
    <row r="312" spans="1:79" ht="15" customHeight="1" x14ac:dyDescent="0.2">
      <c r="A312" s="621"/>
      <c r="B312" s="621"/>
      <c r="C312" s="621"/>
      <c r="D312" s="827"/>
      <c r="E312" s="621"/>
      <c r="F312" s="621"/>
      <c r="G312" s="621"/>
      <c r="H312" s="621"/>
      <c r="I312" s="621"/>
      <c r="J312" s="621"/>
      <c r="K312" s="621"/>
      <c r="L312" s="621"/>
      <c r="M312" s="621"/>
      <c r="N312" s="621"/>
      <c r="O312" s="621"/>
      <c r="P312" s="621"/>
      <c r="Q312" s="621"/>
      <c r="R312" s="621"/>
      <c r="S312" s="621"/>
      <c r="T312" s="621"/>
      <c r="U312" s="621"/>
      <c r="V312" s="621"/>
      <c r="W312" s="621"/>
      <c r="X312" s="621"/>
      <c r="Y312" s="621"/>
      <c r="BA312" s="390"/>
      <c r="BB312" s="386"/>
      <c r="BC312" s="621"/>
      <c r="BD312" s="312"/>
      <c r="BE312" s="312"/>
      <c r="BF312" s="312"/>
      <c r="BG312" s="312"/>
      <c r="BH312" s="312"/>
      <c r="BI312" s="312"/>
      <c r="BJ312" s="312"/>
      <c r="BK312" s="312"/>
      <c r="BL312" s="312"/>
      <c r="BM312" s="312"/>
      <c r="BN312" s="312"/>
      <c r="BO312" s="312"/>
      <c r="BP312" s="312"/>
      <c r="BQ312" s="312"/>
      <c r="BR312" s="312"/>
      <c r="BS312" s="312"/>
      <c r="BT312" s="312"/>
      <c r="BU312" s="312"/>
      <c r="BV312" s="312"/>
      <c r="BW312" s="312"/>
      <c r="BX312" s="312"/>
      <c r="BY312" s="312"/>
      <c r="BZ312" s="312"/>
      <c r="CA312" s="312"/>
    </row>
    <row r="313" spans="1:79" ht="15" customHeight="1" x14ac:dyDescent="0.2">
      <c r="A313" s="621"/>
      <c r="B313" s="621"/>
      <c r="C313" s="621"/>
      <c r="D313" s="827"/>
      <c r="E313" s="621"/>
      <c r="F313" s="621"/>
      <c r="G313" s="621"/>
      <c r="H313" s="621"/>
      <c r="I313" s="621"/>
      <c r="J313" s="621"/>
      <c r="K313" s="621"/>
      <c r="L313" s="621"/>
      <c r="M313" s="621"/>
      <c r="N313" s="621"/>
      <c r="O313" s="621"/>
      <c r="P313" s="621"/>
      <c r="Q313" s="621"/>
      <c r="R313" s="621"/>
      <c r="S313" s="621"/>
      <c r="T313" s="621"/>
      <c r="U313" s="621"/>
      <c r="V313" s="621"/>
      <c r="W313" s="621"/>
      <c r="X313" s="621"/>
      <c r="Y313" s="621"/>
      <c r="BA313" s="390"/>
      <c r="BB313" s="386"/>
      <c r="BC313" s="621"/>
      <c r="BD313" s="312"/>
      <c r="BE313" s="312"/>
      <c r="BF313" s="312"/>
      <c r="BG313" s="312"/>
      <c r="BH313" s="312"/>
      <c r="BI313" s="312"/>
      <c r="BJ313" s="312"/>
      <c r="BK313" s="312"/>
      <c r="BL313" s="312"/>
      <c r="BM313" s="312"/>
      <c r="BN313" s="312"/>
      <c r="BO313" s="312"/>
      <c r="BP313" s="312"/>
      <c r="BQ313" s="312"/>
      <c r="BR313" s="312"/>
      <c r="BS313" s="312"/>
      <c r="BT313" s="312"/>
      <c r="BU313" s="312"/>
      <c r="BV313" s="312"/>
      <c r="BW313" s="312"/>
      <c r="BX313" s="312"/>
      <c r="BY313" s="312"/>
      <c r="BZ313" s="312"/>
      <c r="CA313" s="312"/>
    </row>
    <row r="314" spans="1:79" ht="15" customHeight="1" x14ac:dyDescent="0.2">
      <c r="A314" s="621"/>
      <c r="B314" s="621"/>
      <c r="C314" s="621"/>
      <c r="D314" s="827"/>
      <c r="E314" s="621"/>
      <c r="F314" s="621"/>
      <c r="G314" s="621"/>
      <c r="H314" s="621"/>
      <c r="I314" s="621"/>
      <c r="J314" s="621"/>
      <c r="K314" s="621"/>
      <c r="L314" s="621"/>
      <c r="M314" s="621"/>
      <c r="N314" s="621"/>
      <c r="O314" s="621"/>
      <c r="P314" s="621"/>
      <c r="Q314" s="621"/>
      <c r="R314" s="621"/>
      <c r="S314" s="621"/>
      <c r="T314" s="621"/>
      <c r="U314" s="621"/>
      <c r="V314" s="621"/>
      <c r="W314" s="621"/>
      <c r="X314" s="621"/>
      <c r="Y314" s="621"/>
      <c r="BA314" s="390"/>
      <c r="BB314" s="386"/>
      <c r="BC314" s="621"/>
      <c r="BD314" s="312"/>
      <c r="BE314" s="312"/>
      <c r="BF314" s="312"/>
      <c r="BG314" s="312"/>
      <c r="BH314" s="312"/>
      <c r="BI314" s="312"/>
      <c r="BJ314" s="312"/>
      <c r="BK314" s="312"/>
      <c r="BL314" s="312"/>
      <c r="BM314" s="312"/>
      <c r="BN314" s="312"/>
      <c r="BO314" s="312"/>
      <c r="BP314" s="312"/>
      <c r="BQ314" s="312"/>
      <c r="BR314" s="312"/>
      <c r="BS314" s="312"/>
      <c r="BT314" s="312"/>
      <c r="BU314" s="312"/>
      <c r="BV314" s="312"/>
      <c r="BW314" s="312"/>
      <c r="BX314" s="312"/>
      <c r="BY314" s="312"/>
      <c r="BZ314" s="312"/>
      <c r="CA314" s="312"/>
    </row>
    <row r="315" spans="1:79" ht="15" customHeight="1" x14ac:dyDescent="0.2">
      <c r="A315" s="621"/>
      <c r="B315" s="621"/>
      <c r="C315" s="621"/>
      <c r="D315" s="827"/>
      <c r="E315" s="621"/>
      <c r="F315" s="621"/>
      <c r="G315" s="621"/>
      <c r="H315" s="621"/>
      <c r="I315" s="621"/>
      <c r="J315" s="621"/>
      <c r="K315" s="621"/>
      <c r="L315" s="621"/>
      <c r="M315" s="621"/>
      <c r="N315" s="621"/>
      <c r="O315" s="621"/>
      <c r="P315" s="621"/>
      <c r="Q315" s="621"/>
      <c r="R315" s="621"/>
      <c r="S315" s="621"/>
      <c r="T315" s="621"/>
      <c r="U315" s="621"/>
      <c r="V315" s="621"/>
      <c r="W315" s="621"/>
      <c r="X315" s="621"/>
      <c r="Y315" s="621"/>
      <c r="BA315" s="390"/>
      <c r="BB315" s="386"/>
      <c r="BC315" s="621"/>
      <c r="BD315" s="312"/>
      <c r="BE315" s="312"/>
      <c r="BF315" s="312"/>
      <c r="BG315" s="312"/>
      <c r="BH315" s="312"/>
      <c r="BI315" s="312"/>
      <c r="BJ315" s="312"/>
      <c r="BK315" s="312"/>
      <c r="BL315" s="312"/>
      <c r="BM315" s="312"/>
      <c r="BN315" s="312"/>
      <c r="BO315" s="312"/>
      <c r="BP315" s="312"/>
      <c r="BQ315" s="312"/>
      <c r="BR315" s="312"/>
      <c r="BS315" s="312"/>
      <c r="BT315" s="312"/>
      <c r="BU315" s="312"/>
      <c r="BV315" s="312"/>
      <c r="BW315" s="312"/>
      <c r="BX315" s="312"/>
      <c r="BY315" s="312"/>
      <c r="BZ315" s="312"/>
      <c r="CA315" s="312"/>
    </row>
    <row r="316" spans="1:79" ht="15" customHeight="1" x14ac:dyDescent="0.2">
      <c r="A316" s="621"/>
      <c r="B316" s="621"/>
      <c r="C316" s="621"/>
      <c r="D316" s="827"/>
      <c r="E316" s="621"/>
      <c r="F316" s="621"/>
      <c r="G316" s="621"/>
      <c r="H316" s="621"/>
      <c r="I316" s="621"/>
      <c r="J316" s="621"/>
      <c r="K316" s="621"/>
      <c r="L316" s="621"/>
      <c r="M316" s="621"/>
      <c r="N316" s="621"/>
      <c r="O316" s="621"/>
      <c r="P316" s="621"/>
      <c r="Q316" s="621"/>
      <c r="R316" s="621"/>
      <c r="S316" s="621"/>
      <c r="T316" s="621"/>
      <c r="U316" s="621"/>
      <c r="V316" s="621"/>
      <c r="W316" s="621"/>
      <c r="X316" s="621"/>
      <c r="Y316" s="621"/>
      <c r="BA316" s="390"/>
      <c r="BB316" s="386"/>
      <c r="BC316" s="621"/>
      <c r="BD316" s="312"/>
      <c r="BE316" s="312"/>
      <c r="BF316" s="312"/>
      <c r="BG316" s="312"/>
      <c r="BH316" s="312"/>
      <c r="BI316" s="312"/>
      <c r="BJ316" s="312"/>
      <c r="BK316" s="312"/>
      <c r="BL316" s="312"/>
      <c r="BM316" s="312"/>
      <c r="BN316" s="312"/>
      <c r="BO316" s="312"/>
      <c r="BP316" s="312"/>
      <c r="BQ316" s="312"/>
      <c r="BR316" s="312"/>
      <c r="BS316" s="312"/>
      <c r="BT316" s="312"/>
      <c r="BU316" s="312"/>
      <c r="BV316" s="312"/>
      <c r="BW316" s="312"/>
      <c r="BX316" s="312"/>
      <c r="BY316" s="312"/>
      <c r="BZ316" s="312"/>
      <c r="CA316" s="312"/>
    </row>
    <row r="317" spans="1:79" ht="15" customHeight="1" x14ac:dyDescent="0.2">
      <c r="A317" s="621"/>
      <c r="B317" s="621"/>
      <c r="C317" s="621"/>
      <c r="D317" s="827"/>
      <c r="E317" s="621"/>
      <c r="F317" s="621"/>
      <c r="G317" s="621"/>
      <c r="H317" s="621"/>
      <c r="I317" s="621"/>
      <c r="J317" s="621"/>
      <c r="K317" s="621"/>
      <c r="L317" s="621"/>
      <c r="M317" s="621"/>
      <c r="N317" s="621"/>
      <c r="O317" s="621"/>
      <c r="P317" s="621"/>
      <c r="Q317" s="621"/>
      <c r="R317" s="621"/>
      <c r="S317" s="621"/>
      <c r="T317" s="621"/>
      <c r="U317" s="621"/>
      <c r="V317" s="621"/>
      <c r="W317" s="621"/>
      <c r="X317" s="621"/>
      <c r="Y317" s="621"/>
      <c r="BA317" s="390"/>
      <c r="BB317" s="386"/>
      <c r="BC317" s="621"/>
      <c r="BD317" s="312"/>
      <c r="BE317" s="312"/>
      <c r="BF317" s="312"/>
      <c r="BG317" s="312"/>
      <c r="BH317" s="312"/>
      <c r="BI317" s="312"/>
      <c r="BJ317" s="312"/>
      <c r="BK317" s="312"/>
      <c r="BL317" s="312"/>
      <c r="BM317" s="312"/>
      <c r="BN317" s="312"/>
      <c r="BO317" s="312"/>
      <c r="BP317" s="312"/>
      <c r="BQ317" s="312"/>
      <c r="BR317" s="312"/>
      <c r="BS317" s="312"/>
      <c r="BT317" s="312"/>
      <c r="BU317" s="312"/>
      <c r="BV317" s="312"/>
      <c r="BW317" s="312"/>
      <c r="BX317" s="312"/>
      <c r="BY317" s="312"/>
      <c r="BZ317" s="312"/>
      <c r="CA317" s="312"/>
    </row>
    <row r="318" spans="1:79" ht="15" customHeight="1" x14ac:dyDescent="0.2">
      <c r="A318" s="621"/>
      <c r="B318" s="621"/>
      <c r="C318" s="621"/>
      <c r="D318" s="827"/>
      <c r="E318" s="621"/>
      <c r="F318" s="621"/>
      <c r="G318" s="621"/>
      <c r="H318" s="621"/>
      <c r="I318" s="621"/>
      <c r="J318" s="621"/>
      <c r="K318" s="621"/>
      <c r="L318" s="621"/>
      <c r="M318" s="621"/>
      <c r="N318" s="621"/>
      <c r="O318" s="621"/>
      <c r="P318" s="621"/>
      <c r="Q318" s="621"/>
      <c r="R318" s="621"/>
      <c r="S318" s="621"/>
      <c r="T318" s="621"/>
      <c r="U318" s="621"/>
      <c r="V318" s="621"/>
      <c r="W318" s="621"/>
      <c r="X318" s="621"/>
      <c r="Y318" s="621"/>
      <c r="BA318" s="390"/>
      <c r="BB318" s="386"/>
      <c r="BC318" s="621"/>
      <c r="BD318" s="312"/>
      <c r="BE318" s="312"/>
      <c r="BF318" s="312"/>
      <c r="BG318" s="312"/>
      <c r="BH318" s="312"/>
      <c r="BI318" s="312"/>
      <c r="BJ318" s="312"/>
      <c r="BK318" s="312"/>
      <c r="BL318" s="312"/>
      <c r="BM318" s="312"/>
      <c r="BN318" s="312"/>
      <c r="BO318" s="312"/>
      <c r="BP318" s="312"/>
      <c r="BQ318" s="312"/>
      <c r="BR318" s="312"/>
      <c r="BS318" s="312"/>
      <c r="BT318" s="312"/>
      <c r="BU318" s="312"/>
      <c r="BV318" s="312"/>
      <c r="BW318" s="312"/>
      <c r="BX318" s="312"/>
      <c r="BY318" s="312"/>
      <c r="BZ318" s="312"/>
      <c r="CA318" s="312"/>
    </row>
    <row r="319" spans="1:79" ht="15" customHeight="1" x14ac:dyDescent="0.2">
      <c r="A319" s="621"/>
      <c r="B319" s="621"/>
      <c r="C319" s="621"/>
      <c r="D319" s="827"/>
      <c r="E319" s="621"/>
      <c r="F319" s="621"/>
      <c r="G319" s="621"/>
      <c r="H319" s="621"/>
      <c r="I319" s="621"/>
      <c r="J319" s="621"/>
      <c r="K319" s="621"/>
      <c r="L319" s="621"/>
      <c r="M319" s="621"/>
      <c r="N319" s="621"/>
      <c r="O319" s="621"/>
      <c r="P319" s="621"/>
      <c r="Q319" s="621"/>
      <c r="R319" s="621"/>
      <c r="S319" s="621"/>
      <c r="T319" s="621"/>
      <c r="U319" s="621"/>
      <c r="V319" s="621"/>
      <c r="W319" s="621"/>
      <c r="X319" s="621"/>
      <c r="Y319" s="621"/>
      <c r="BA319" s="390"/>
      <c r="BB319" s="386"/>
      <c r="BC319" s="621"/>
      <c r="BD319" s="312"/>
      <c r="BE319" s="312"/>
      <c r="BF319" s="312"/>
      <c r="BG319" s="312"/>
      <c r="BH319" s="312"/>
      <c r="BI319" s="312"/>
      <c r="BJ319" s="312"/>
      <c r="BK319" s="312"/>
      <c r="BL319" s="312"/>
      <c r="BM319" s="312"/>
      <c r="BN319" s="312"/>
      <c r="BO319" s="312"/>
      <c r="BP319" s="312"/>
      <c r="BQ319" s="312"/>
      <c r="BR319" s="312"/>
      <c r="BS319" s="312"/>
      <c r="BT319" s="312"/>
      <c r="BU319" s="312"/>
      <c r="BV319" s="312"/>
      <c r="BW319" s="312"/>
      <c r="BX319" s="312"/>
      <c r="BY319" s="312"/>
      <c r="BZ319" s="312"/>
      <c r="CA319" s="312"/>
    </row>
    <row r="320" spans="1:79" ht="15" customHeight="1" x14ac:dyDescent="0.2">
      <c r="A320" s="621"/>
      <c r="B320" s="621"/>
      <c r="C320" s="621"/>
      <c r="D320" s="827"/>
      <c r="E320" s="621"/>
      <c r="F320" s="621"/>
      <c r="G320" s="621"/>
      <c r="H320" s="621"/>
      <c r="I320" s="621"/>
      <c r="J320" s="621"/>
      <c r="K320" s="621"/>
      <c r="L320" s="621"/>
      <c r="M320" s="621"/>
      <c r="N320" s="621"/>
      <c r="O320" s="621"/>
      <c r="P320" s="621"/>
      <c r="Q320" s="621"/>
      <c r="R320" s="621"/>
      <c r="S320" s="621"/>
      <c r="T320" s="621"/>
      <c r="U320" s="621"/>
      <c r="V320" s="621"/>
      <c r="W320" s="621"/>
      <c r="X320" s="621"/>
      <c r="Y320" s="621"/>
      <c r="BA320" s="390"/>
      <c r="BB320" s="386"/>
      <c r="BC320" s="621"/>
      <c r="BD320" s="312"/>
      <c r="BE320" s="312"/>
      <c r="BF320" s="312"/>
      <c r="BG320" s="312"/>
      <c r="BH320" s="312"/>
      <c r="BI320" s="312"/>
      <c r="BJ320" s="312"/>
      <c r="BK320" s="312"/>
      <c r="BL320" s="312"/>
      <c r="BM320" s="312"/>
      <c r="BN320" s="312"/>
      <c r="BO320" s="312"/>
      <c r="BP320" s="312"/>
      <c r="BQ320" s="312"/>
      <c r="BR320" s="312"/>
      <c r="BS320" s="312"/>
      <c r="BT320" s="312"/>
      <c r="BU320" s="312"/>
      <c r="BV320" s="312"/>
      <c r="BW320" s="312"/>
      <c r="BX320" s="312"/>
      <c r="BY320" s="312"/>
      <c r="BZ320" s="312"/>
      <c r="CA320" s="312"/>
    </row>
    <row r="321" spans="1:79" ht="15" customHeight="1" x14ac:dyDescent="0.2">
      <c r="A321" s="621"/>
      <c r="B321" s="621"/>
      <c r="C321" s="621"/>
      <c r="D321" s="827"/>
      <c r="E321" s="621"/>
      <c r="F321" s="621"/>
      <c r="G321" s="621"/>
      <c r="H321" s="621"/>
      <c r="I321" s="621"/>
      <c r="J321" s="621"/>
      <c r="K321" s="621"/>
      <c r="L321" s="621"/>
      <c r="M321" s="621"/>
      <c r="N321" s="621"/>
      <c r="O321" s="621"/>
      <c r="P321" s="621"/>
      <c r="Q321" s="621"/>
      <c r="R321" s="621"/>
      <c r="S321" s="621"/>
      <c r="T321" s="621"/>
      <c r="U321" s="621"/>
      <c r="V321" s="621"/>
      <c r="W321" s="621"/>
      <c r="X321" s="621"/>
      <c r="Y321" s="621"/>
      <c r="BA321" s="390"/>
      <c r="BB321" s="386"/>
      <c r="BC321" s="621"/>
      <c r="BD321" s="312"/>
      <c r="BE321" s="312"/>
      <c r="BF321" s="312"/>
      <c r="BG321" s="312"/>
      <c r="BH321" s="312"/>
      <c r="BI321" s="312"/>
      <c r="BJ321" s="312"/>
      <c r="BK321" s="312"/>
      <c r="BL321" s="312"/>
      <c r="BM321" s="312"/>
      <c r="BN321" s="312"/>
      <c r="BO321" s="312"/>
      <c r="BP321" s="312"/>
      <c r="BQ321" s="312"/>
      <c r="BR321" s="312"/>
      <c r="BS321" s="312"/>
      <c r="BT321" s="312"/>
      <c r="BU321" s="312"/>
      <c r="BV321" s="312"/>
      <c r="BW321" s="312"/>
      <c r="BX321" s="312"/>
      <c r="BY321" s="312"/>
      <c r="BZ321" s="312"/>
      <c r="CA321" s="312"/>
    </row>
    <row r="322" spans="1:79" ht="15" customHeight="1" x14ac:dyDescent="0.2">
      <c r="A322" s="621"/>
      <c r="B322" s="621"/>
      <c r="C322" s="621"/>
      <c r="D322" s="827"/>
      <c r="E322" s="621"/>
      <c r="F322" s="621"/>
      <c r="G322" s="621"/>
      <c r="H322" s="621"/>
      <c r="I322" s="621"/>
      <c r="J322" s="621"/>
      <c r="K322" s="621"/>
      <c r="L322" s="621"/>
      <c r="M322" s="621"/>
      <c r="N322" s="621"/>
      <c r="O322" s="621"/>
      <c r="P322" s="621"/>
      <c r="Q322" s="621"/>
      <c r="R322" s="621"/>
      <c r="S322" s="621"/>
      <c r="T322" s="621"/>
      <c r="U322" s="621"/>
      <c r="V322" s="621"/>
      <c r="W322" s="621"/>
      <c r="X322" s="621"/>
      <c r="Y322" s="621"/>
      <c r="BA322" s="390"/>
      <c r="BB322" s="386"/>
      <c r="BC322" s="621"/>
      <c r="BD322" s="312"/>
      <c r="BE322" s="312"/>
      <c r="BF322" s="312"/>
      <c r="BG322" s="312"/>
      <c r="BH322" s="312"/>
      <c r="BI322" s="312"/>
      <c r="BJ322" s="312"/>
      <c r="BK322" s="312"/>
      <c r="BL322" s="312"/>
      <c r="BM322" s="312"/>
      <c r="BN322" s="312"/>
      <c r="BO322" s="312"/>
      <c r="BP322" s="312"/>
      <c r="BQ322" s="312"/>
      <c r="BR322" s="312"/>
      <c r="BS322" s="312"/>
      <c r="BT322" s="312"/>
      <c r="BU322" s="312"/>
      <c r="BV322" s="312"/>
      <c r="BW322" s="312"/>
      <c r="BX322" s="312"/>
      <c r="BY322" s="312"/>
      <c r="BZ322" s="312"/>
      <c r="CA322" s="312"/>
    </row>
    <row r="323" spans="1:79" ht="15" customHeight="1" x14ac:dyDescent="0.2">
      <c r="A323" s="621"/>
      <c r="B323" s="621"/>
      <c r="C323" s="621"/>
      <c r="D323" s="827"/>
      <c r="E323" s="621"/>
      <c r="F323" s="621"/>
      <c r="G323" s="621"/>
      <c r="H323" s="621"/>
      <c r="I323" s="621"/>
      <c r="J323" s="621"/>
      <c r="K323" s="621"/>
      <c r="L323" s="621"/>
      <c r="M323" s="621"/>
      <c r="N323" s="621"/>
      <c r="O323" s="621"/>
      <c r="P323" s="621"/>
      <c r="Q323" s="621"/>
      <c r="R323" s="621"/>
      <c r="S323" s="621"/>
      <c r="T323" s="621"/>
      <c r="U323" s="621"/>
      <c r="V323" s="621"/>
      <c r="W323" s="621"/>
      <c r="X323" s="621"/>
      <c r="Y323" s="621"/>
      <c r="BA323" s="390"/>
      <c r="BB323" s="386"/>
      <c r="BC323" s="621"/>
      <c r="BD323" s="312"/>
      <c r="BE323" s="312"/>
      <c r="BF323" s="312"/>
      <c r="BG323" s="312"/>
      <c r="BH323" s="312"/>
      <c r="BI323" s="312"/>
      <c r="BJ323" s="312"/>
      <c r="BK323" s="312"/>
      <c r="BL323" s="312"/>
      <c r="BM323" s="312"/>
      <c r="BN323" s="312"/>
      <c r="BO323" s="312"/>
      <c r="BP323" s="312"/>
      <c r="BQ323" s="312"/>
      <c r="BR323" s="312"/>
      <c r="BS323" s="312"/>
      <c r="BT323" s="312"/>
      <c r="BU323" s="312"/>
      <c r="BV323" s="312"/>
      <c r="BW323" s="312"/>
      <c r="BX323" s="312"/>
      <c r="BY323" s="312"/>
      <c r="BZ323" s="312"/>
      <c r="CA323" s="312"/>
    </row>
    <row r="324" spans="1:79" ht="15" customHeight="1" x14ac:dyDescent="0.2">
      <c r="A324" s="621"/>
      <c r="B324" s="621"/>
      <c r="C324" s="621"/>
      <c r="D324" s="827"/>
      <c r="E324" s="621"/>
      <c r="F324" s="621"/>
      <c r="G324" s="621"/>
      <c r="H324" s="621"/>
      <c r="I324" s="621"/>
      <c r="J324" s="621"/>
      <c r="K324" s="621"/>
      <c r="L324" s="621"/>
      <c r="M324" s="621"/>
      <c r="N324" s="621"/>
      <c r="O324" s="621"/>
      <c r="P324" s="621"/>
      <c r="Q324" s="621"/>
      <c r="R324" s="621"/>
      <c r="S324" s="621"/>
      <c r="T324" s="621"/>
      <c r="U324" s="621"/>
      <c r="V324" s="621"/>
      <c r="W324" s="621"/>
      <c r="X324" s="621"/>
      <c r="Y324" s="621"/>
      <c r="BA324" s="390"/>
      <c r="BB324" s="386"/>
      <c r="BC324" s="621"/>
      <c r="BD324" s="312"/>
      <c r="BE324" s="312"/>
      <c r="BF324" s="312"/>
      <c r="BG324" s="312"/>
      <c r="BH324" s="312"/>
      <c r="BI324" s="312"/>
      <c r="BJ324" s="312"/>
      <c r="BK324" s="312"/>
      <c r="BL324" s="312"/>
      <c r="BM324" s="312"/>
      <c r="BN324" s="312"/>
      <c r="BO324" s="312"/>
      <c r="BP324" s="312"/>
      <c r="BQ324" s="312"/>
      <c r="BR324" s="312"/>
      <c r="BS324" s="312"/>
      <c r="BT324" s="312"/>
      <c r="BU324" s="312"/>
      <c r="BV324" s="312"/>
      <c r="BW324" s="312"/>
      <c r="BX324" s="312"/>
      <c r="BY324" s="312"/>
      <c r="BZ324" s="312"/>
      <c r="CA324" s="312"/>
    </row>
    <row r="325" spans="1:79" ht="15" customHeight="1" x14ac:dyDescent="0.2">
      <c r="A325" s="621"/>
      <c r="B325" s="621"/>
      <c r="C325" s="621"/>
      <c r="D325" s="827"/>
      <c r="E325" s="621"/>
      <c r="F325" s="621"/>
      <c r="G325" s="621"/>
      <c r="H325" s="621"/>
      <c r="I325" s="621"/>
      <c r="J325" s="621"/>
      <c r="K325" s="621"/>
      <c r="L325" s="621"/>
      <c r="M325" s="621"/>
      <c r="N325" s="621"/>
      <c r="O325" s="621"/>
      <c r="P325" s="621"/>
      <c r="Q325" s="621"/>
      <c r="R325" s="621"/>
      <c r="S325" s="621"/>
      <c r="T325" s="621"/>
      <c r="U325" s="621"/>
      <c r="V325" s="621"/>
      <c r="W325" s="621"/>
      <c r="X325" s="621"/>
      <c r="Y325" s="621"/>
      <c r="BA325" s="390"/>
      <c r="BB325" s="386"/>
      <c r="BC325" s="621"/>
      <c r="BD325" s="312"/>
      <c r="BE325" s="312"/>
      <c r="BF325" s="312"/>
      <c r="BG325" s="312"/>
      <c r="BH325" s="312"/>
      <c r="BI325" s="312"/>
      <c r="BJ325" s="312"/>
      <c r="BK325" s="312"/>
      <c r="BL325" s="312"/>
      <c r="BM325" s="312"/>
      <c r="BN325" s="312"/>
      <c r="BO325" s="312"/>
      <c r="BP325" s="312"/>
      <c r="BQ325" s="312"/>
      <c r="BR325" s="312"/>
      <c r="BS325" s="312"/>
      <c r="BT325" s="312"/>
      <c r="BU325" s="312"/>
      <c r="BV325" s="312"/>
      <c r="BW325" s="312"/>
      <c r="BX325" s="312"/>
      <c r="BY325" s="312"/>
      <c r="BZ325" s="312"/>
      <c r="CA325" s="312"/>
    </row>
    <row r="326" spans="1:79" ht="15" customHeight="1" x14ac:dyDescent="0.2">
      <c r="A326" s="621"/>
      <c r="B326" s="621"/>
      <c r="C326" s="621"/>
      <c r="D326" s="827"/>
      <c r="E326" s="621"/>
      <c r="F326" s="621"/>
      <c r="G326" s="621"/>
      <c r="H326" s="621"/>
      <c r="I326" s="621"/>
      <c r="J326" s="621"/>
      <c r="K326" s="621"/>
      <c r="L326" s="621"/>
      <c r="M326" s="621"/>
      <c r="N326" s="621"/>
      <c r="O326" s="621"/>
      <c r="P326" s="621"/>
      <c r="Q326" s="621"/>
      <c r="R326" s="621"/>
      <c r="S326" s="621"/>
      <c r="T326" s="621"/>
      <c r="U326" s="621"/>
      <c r="V326" s="621"/>
      <c r="W326" s="621"/>
      <c r="X326" s="621"/>
      <c r="Y326" s="621"/>
      <c r="BA326" s="390"/>
      <c r="BB326" s="386"/>
      <c r="BC326" s="621"/>
      <c r="BD326" s="312"/>
      <c r="BE326" s="312"/>
      <c r="BF326" s="312"/>
      <c r="BG326" s="312"/>
      <c r="BH326" s="312"/>
      <c r="BI326" s="312"/>
      <c r="BJ326" s="312"/>
      <c r="BK326" s="312"/>
      <c r="BL326" s="312"/>
      <c r="BM326" s="312"/>
      <c r="BN326" s="312"/>
      <c r="BO326" s="312"/>
      <c r="BP326" s="312"/>
      <c r="BQ326" s="312"/>
      <c r="BR326" s="312"/>
      <c r="BS326" s="312"/>
      <c r="BT326" s="312"/>
      <c r="BU326" s="312"/>
      <c r="BV326" s="312"/>
      <c r="BW326" s="312"/>
      <c r="BX326" s="312"/>
      <c r="BY326" s="312"/>
      <c r="BZ326" s="312"/>
      <c r="CA326" s="312"/>
    </row>
    <row r="327" spans="1:79" ht="15" customHeight="1" x14ac:dyDescent="0.2">
      <c r="A327" s="621"/>
      <c r="B327" s="621"/>
      <c r="C327" s="621"/>
      <c r="D327" s="827"/>
      <c r="E327" s="621"/>
      <c r="F327" s="621"/>
      <c r="G327" s="621"/>
      <c r="H327" s="621"/>
      <c r="I327" s="621"/>
      <c r="J327" s="621"/>
      <c r="K327" s="621"/>
      <c r="L327" s="621"/>
      <c r="M327" s="621"/>
      <c r="N327" s="621"/>
      <c r="O327" s="621"/>
      <c r="P327" s="621"/>
      <c r="Q327" s="621"/>
      <c r="R327" s="621"/>
      <c r="S327" s="621"/>
      <c r="T327" s="621"/>
      <c r="U327" s="621"/>
      <c r="V327" s="621"/>
      <c r="W327" s="621"/>
      <c r="X327" s="621"/>
      <c r="Y327" s="621"/>
      <c r="BA327" s="390"/>
      <c r="BB327" s="386"/>
      <c r="BC327" s="621"/>
      <c r="BD327" s="312"/>
      <c r="BE327" s="312"/>
      <c r="BF327" s="312"/>
      <c r="BG327" s="312"/>
      <c r="BH327" s="312"/>
      <c r="BI327" s="312"/>
      <c r="BJ327" s="312"/>
      <c r="BK327" s="312"/>
      <c r="BL327" s="312"/>
      <c r="BM327" s="312"/>
      <c r="BN327" s="312"/>
      <c r="BO327" s="312"/>
      <c r="BP327" s="312"/>
      <c r="BQ327" s="312"/>
      <c r="BR327" s="312"/>
      <c r="BS327" s="312"/>
      <c r="BT327" s="312"/>
      <c r="BU327" s="312"/>
      <c r="BV327" s="312"/>
      <c r="BW327" s="312"/>
      <c r="BX327" s="312"/>
      <c r="BY327" s="312"/>
      <c r="BZ327" s="312"/>
      <c r="CA327" s="312"/>
    </row>
    <row r="328" spans="1:79" ht="15" customHeight="1" x14ac:dyDescent="0.2">
      <c r="A328" s="621"/>
      <c r="B328" s="621"/>
      <c r="C328" s="621"/>
      <c r="D328" s="827"/>
      <c r="E328" s="621"/>
      <c r="F328" s="621"/>
      <c r="G328" s="621"/>
      <c r="H328" s="621"/>
      <c r="I328" s="621"/>
      <c r="J328" s="621"/>
      <c r="K328" s="621"/>
      <c r="L328" s="621"/>
      <c r="M328" s="621"/>
      <c r="N328" s="621"/>
      <c r="O328" s="621"/>
      <c r="P328" s="621"/>
      <c r="Q328" s="621"/>
      <c r="R328" s="621"/>
      <c r="S328" s="621"/>
      <c r="T328" s="621"/>
      <c r="U328" s="621"/>
      <c r="V328" s="621"/>
      <c r="W328" s="621"/>
      <c r="X328" s="621"/>
      <c r="Y328" s="621"/>
      <c r="BA328" s="390"/>
      <c r="BB328" s="386"/>
      <c r="BC328" s="621"/>
      <c r="BD328" s="312"/>
      <c r="BE328" s="312"/>
      <c r="BF328" s="312"/>
      <c r="BG328" s="312"/>
      <c r="BH328" s="312"/>
      <c r="BI328" s="312"/>
      <c r="BJ328" s="312"/>
      <c r="BK328" s="312"/>
      <c r="BL328" s="312"/>
      <c r="BM328" s="312"/>
      <c r="BN328" s="312"/>
      <c r="BO328" s="312"/>
      <c r="BP328" s="312"/>
      <c r="BQ328" s="312"/>
      <c r="BR328" s="312"/>
      <c r="BS328" s="312"/>
      <c r="BT328" s="312"/>
      <c r="BU328" s="312"/>
      <c r="BV328" s="312"/>
      <c r="BW328" s="312"/>
      <c r="BX328" s="312"/>
      <c r="BY328" s="312"/>
      <c r="BZ328" s="312"/>
      <c r="CA328" s="312"/>
    </row>
    <row r="329" spans="1:79" ht="15" customHeight="1" x14ac:dyDescent="0.2">
      <c r="A329" s="621"/>
      <c r="B329" s="621"/>
      <c r="C329" s="621"/>
      <c r="D329" s="827"/>
      <c r="E329" s="621"/>
      <c r="F329" s="621"/>
      <c r="G329" s="621"/>
      <c r="H329" s="621"/>
      <c r="I329" s="621"/>
      <c r="J329" s="621"/>
      <c r="K329" s="621"/>
      <c r="L329" s="621"/>
      <c r="M329" s="621"/>
      <c r="N329" s="621"/>
      <c r="O329" s="621"/>
      <c r="P329" s="621"/>
      <c r="Q329" s="621"/>
      <c r="R329" s="621"/>
      <c r="S329" s="621"/>
      <c r="T329" s="621"/>
      <c r="U329" s="621"/>
      <c r="V329" s="621"/>
      <c r="W329" s="621"/>
      <c r="X329" s="621"/>
      <c r="Y329" s="621"/>
      <c r="BA329" s="390"/>
      <c r="BB329" s="386"/>
      <c r="BC329" s="621"/>
      <c r="BD329" s="312"/>
      <c r="BE329" s="312"/>
      <c r="BF329" s="312"/>
      <c r="BG329" s="312"/>
      <c r="BH329" s="312"/>
      <c r="BI329" s="312"/>
      <c r="BJ329" s="312"/>
      <c r="BK329" s="312"/>
      <c r="BL329" s="312"/>
      <c r="BM329" s="312"/>
      <c r="BN329" s="312"/>
      <c r="BO329" s="312"/>
      <c r="BP329" s="312"/>
      <c r="BQ329" s="312"/>
      <c r="BR329" s="312"/>
      <c r="BS329" s="312"/>
      <c r="BT329" s="312"/>
      <c r="BU329" s="312"/>
      <c r="BV329" s="312"/>
      <c r="BW329" s="312"/>
      <c r="BX329" s="312"/>
      <c r="BY329" s="312"/>
      <c r="BZ329" s="312"/>
      <c r="CA329" s="312"/>
    </row>
    <row r="330" spans="1:79" ht="15" customHeight="1" x14ac:dyDescent="0.2">
      <c r="A330" s="621"/>
      <c r="B330" s="621"/>
      <c r="C330" s="621"/>
      <c r="D330" s="827"/>
      <c r="E330" s="621"/>
      <c r="F330" s="621"/>
      <c r="G330" s="621"/>
      <c r="H330" s="621"/>
      <c r="I330" s="621"/>
      <c r="J330" s="621"/>
      <c r="K330" s="621"/>
      <c r="L330" s="621"/>
      <c r="M330" s="621"/>
      <c r="N330" s="621"/>
      <c r="O330" s="621"/>
      <c r="P330" s="621"/>
      <c r="Q330" s="621"/>
      <c r="R330" s="621"/>
      <c r="S330" s="621"/>
      <c r="T330" s="621"/>
      <c r="U330" s="621"/>
      <c r="V330" s="621"/>
      <c r="W330" s="621"/>
      <c r="X330" s="621"/>
      <c r="Y330" s="621"/>
      <c r="BA330" s="390"/>
      <c r="BB330" s="386"/>
      <c r="BC330" s="621"/>
      <c r="BD330" s="312"/>
      <c r="BE330" s="312"/>
      <c r="BF330" s="312"/>
      <c r="BG330" s="312"/>
      <c r="BH330" s="312"/>
      <c r="BI330" s="312"/>
      <c r="BJ330" s="312"/>
      <c r="BK330" s="312"/>
      <c r="BL330" s="312"/>
      <c r="BM330" s="312"/>
      <c r="BN330" s="312"/>
      <c r="BO330" s="312"/>
      <c r="BP330" s="312"/>
      <c r="BQ330" s="312"/>
      <c r="BR330" s="312"/>
      <c r="BS330" s="312"/>
      <c r="BT330" s="312"/>
      <c r="BU330" s="312"/>
      <c r="BV330" s="312"/>
      <c r="BW330" s="312"/>
      <c r="BX330" s="312"/>
      <c r="BY330" s="312"/>
      <c r="BZ330" s="312"/>
      <c r="CA330" s="312"/>
    </row>
    <row r="331" spans="1:79" ht="15" customHeight="1" x14ac:dyDescent="0.2">
      <c r="A331" s="621"/>
      <c r="B331" s="621"/>
      <c r="C331" s="621"/>
      <c r="D331" s="827"/>
      <c r="E331" s="621"/>
      <c r="F331" s="621"/>
      <c r="G331" s="621"/>
      <c r="H331" s="621"/>
      <c r="I331" s="621"/>
      <c r="J331" s="621"/>
      <c r="K331" s="621"/>
      <c r="L331" s="621"/>
      <c r="M331" s="621"/>
      <c r="N331" s="621"/>
      <c r="O331" s="621"/>
      <c r="P331" s="621"/>
      <c r="Q331" s="621"/>
      <c r="R331" s="621"/>
      <c r="S331" s="621"/>
      <c r="T331" s="621"/>
      <c r="U331" s="621"/>
      <c r="V331" s="621"/>
      <c r="W331" s="621"/>
      <c r="X331" s="621"/>
      <c r="Y331" s="621"/>
      <c r="BA331" s="390"/>
      <c r="BB331" s="386"/>
      <c r="BC331" s="621"/>
      <c r="BD331" s="312"/>
      <c r="BE331" s="312"/>
      <c r="BF331" s="312"/>
      <c r="BG331" s="312"/>
      <c r="BH331" s="312"/>
      <c r="BI331" s="312"/>
      <c r="BJ331" s="312"/>
      <c r="BK331" s="312"/>
      <c r="BL331" s="312"/>
      <c r="BM331" s="312"/>
      <c r="BN331" s="312"/>
      <c r="BO331" s="312"/>
      <c r="BP331" s="312"/>
      <c r="BQ331" s="312"/>
      <c r="BR331" s="312"/>
      <c r="BS331" s="312"/>
      <c r="BT331" s="312"/>
      <c r="BU331" s="312"/>
      <c r="BV331" s="312"/>
      <c r="BW331" s="312"/>
      <c r="BX331" s="312"/>
      <c r="BY331" s="312"/>
      <c r="BZ331" s="312"/>
      <c r="CA331" s="312"/>
    </row>
    <row r="332" spans="1:79" ht="15" customHeight="1" x14ac:dyDescent="0.2">
      <c r="A332" s="621"/>
      <c r="B332" s="621"/>
      <c r="C332" s="621"/>
      <c r="D332" s="827"/>
      <c r="E332" s="621"/>
      <c r="F332" s="621"/>
      <c r="G332" s="621"/>
      <c r="H332" s="621"/>
      <c r="I332" s="621"/>
      <c r="J332" s="621"/>
      <c r="K332" s="621"/>
      <c r="L332" s="621"/>
      <c r="M332" s="621"/>
      <c r="N332" s="621"/>
      <c r="O332" s="621"/>
      <c r="P332" s="621"/>
      <c r="Q332" s="621"/>
      <c r="R332" s="621"/>
      <c r="S332" s="621"/>
      <c r="T332" s="621"/>
      <c r="U332" s="621"/>
      <c r="V332" s="621"/>
      <c r="W332" s="621"/>
      <c r="X332" s="621"/>
      <c r="Y332" s="621"/>
      <c r="BA332" s="390"/>
      <c r="BB332" s="386"/>
      <c r="BC332" s="621"/>
      <c r="BD332" s="312"/>
      <c r="BE332" s="312"/>
      <c r="BF332" s="312"/>
      <c r="BG332" s="312"/>
      <c r="BH332" s="312"/>
      <c r="BI332" s="312"/>
      <c r="BJ332" s="312"/>
      <c r="BK332" s="312"/>
      <c r="BL332" s="312"/>
      <c r="BM332" s="312"/>
      <c r="BN332" s="312"/>
      <c r="BO332" s="312"/>
      <c r="BP332" s="312"/>
      <c r="BQ332" s="312"/>
      <c r="BR332" s="312"/>
      <c r="BS332" s="312"/>
      <c r="BT332" s="312"/>
      <c r="BU332" s="312"/>
      <c r="BV332" s="312"/>
      <c r="BW332" s="312"/>
      <c r="BX332" s="312"/>
      <c r="BY332" s="312"/>
      <c r="BZ332" s="312"/>
      <c r="CA332" s="312"/>
    </row>
    <row r="333" spans="1:79" ht="15" customHeight="1" x14ac:dyDescent="0.2">
      <c r="A333" s="621"/>
      <c r="B333" s="621"/>
      <c r="C333" s="621"/>
      <c r="D333" s="827"/>
      <c r="E333" s="621"/>
      <c r="F333" s="621"/>
      <c r="G333" s="621"/>
      <c r="H333" s="621"/>
      <c r="I333" s="621"/>
      <c r="J333" s="621"/>
      <c r="K333" s="621"/>
      <c r="L333" s="621"/>
      <c r="M333" s="621"/>
      <c r="N333" s="621"/>
      <c r="O333" s="621"/>
      <c r="P333" s="621"/>
      <c r="Q333" s="621"/>
      <c r="R333" s="621"/>
      <c r="S333" s="621"/>
      <c r="T333" s="621"/>
      <c r="U333" s="621"/>
      <c r="V333" s="621"/>
      <c r="W333" s="621"/>
      <c r="X333" s="621"/>
      <c r="Y333" s="621"/>
      <c r="BA333" s="390"/>
      <c r="BB333" s="386"/>
      <c r="BC333" s="621"/>
      <c r="BD333" s="312"/>
      <c r="BE333" s="312"/>
      <c r="BF333" s="312"/>
      <c r="BG333" s="312"/>
      <c r="BH333" s="312"/>
      <c r="BI333" s="312"/>
      <c r="BJ333" s="312"/>
      <c r="BK333" s="312"/>
      <c r="BL333" s="312"/>
      <c r="BM333" s="312"/>
      <c r="BN333" s="312"/>
      <c r="BO333" s="312"/>
      <c r="BP333" s="312"/>
      <c r="BQ333" s="312"/>
      <c r="BR333" s="312"/>
      <c r="BS333" s="312"/>
      <c r="BT333" s="312"/>
      <c r="BU333" s="312"/>
      <c r="BV333" s="312"/>
      <c r="BW333" s="312"/>
      <c r="BX333" s="312"/>
      <c r="BY333" s="312"/>
      <c r="BZ333" s="312"/>
      <c r="CA333" s="312"/>
    </row>
    <row r="334" spans="1:79" ht="15" customHeight="1" x14ac:dyDescent="0.2">
      <c r="A334" s="621"/>
      <c r="B334" s="621"/>
      <c r="C334" s="621"/>
      <c r="D334" s="827"/>
      <c r="E334" s="621"/>
      <c r="F334" s="621"/>
      <c r="G334" s="621"/>
      <c r="H334" s="621"/>
      <c r="I334" s="621"/>
      <c r="J334" s="621"/>
      <c r="K334" s="621"/>
      <c r="L334" s="621"/>
      <c r="M334" s="621"/>
      <c r="N334" s="621"/>
      <c r="O334" s="621"/>
      <c r="P334" s="621"/>
      <c r="Q334" s="621"/>
      <c r="R334" s="621"/>
      <c r="S334" s="621"/>
      <c r="T334" s="621"/>
      <c r="U334" s="621"/>
      <c r="V334" s="621"/>
      <c r="W334" s="621"/>
      <c r="X334" s="621"/>
      <c r="Y334" s="621"/>
      <c r="BA334" s="390"/>
      <c r="BB334" s="386"/>
      <c r="BC334" s="621"/>
      <c r="BD334" s="312"/>
      <c r="BE334" s="312"/>
      <c r="BF334" s="312"/>
      <c r="BG334" s="312"/>
      <c r="BH334" s="312"/>
      <c r="BI334" s="312"/>
      <c r="BJ334" s="312"/>
      <c r="BK334" s="312"/>
      <c r="BL334" s="312"/>
      <c r="BM334" s="312"/>
      <c r="BN334" s="312"/>
      <c r="BO334" s="312"/>
      <c r="BP334" s="312"/>
      <c r="BQ334" s="312"/>
      <c r="BR334" s="312"/>
      <c r="BS334" s="312"/>
      <c r="BT334" s="312"/>
      <c r="BU334" s="312"/>
      <c r="BV334" s="312"/>
      <c r="BW334" s="312"/>
      <c r="BX334" s="312"/>
      <c r="BY334" s="312"/>
      <c r="BZ334" s="312"/>
      <c r="CA334" s="312"/>
    </row>
    <row r="335" spans="1:79" ht="15" customHeight="1" x14ac:dyDescent="0.2">
      <c r="A335" s="621"/>
      <c r="B335" s="621"/>
      <c r="C335" s="621"/>
      <c r="D335" s="827"/>
      <c r="E335" s="621"/>
      <c r="F335" s="621"/>
      <c r="G335" s="621"/>
      <c r="H335" s="621"/>
      <c r="I335" s="621"/>
      <c r="J335" s="621"/>
      <c r="K335" s="621"/>
      <c r="L335" s="621"/>
      <c r="M335" s="621"/>
      <c r="N335" s="621"/>
      <c r="O335" s="621"/>
      <c r="P335" s="621"/>
      <c r="Q335" s="621"/>
      <c r="R335" s="621"/>
      <c r="S335" s="621"/>
      <c r="T335" s="621"/>
      <c r="U335" s="621"/>
      <c r="V335" s="621"/>
      <c r="W335" s="621"/>
      <c r="X335" s="621"/>
      <c r="Y335" s="621"/>
      <c r="BA335" s="390"/>
      <c r="BB335" s="386"/>
      <c r="BC335" s="621"/>
      <c r="BD335" s="312"/>
      <c r="BE335" s="312"/>
      <c r="BF335" s="312"/>
      <c r="BG335" s="312"/>
      <c r="BH335" s="312"/>
      <c r="BI335" s="312"/>
      <c r="BJ335" s="312"/>
      <c r="BK335" s="312"/>
      <c r="BL335" s="312"/>
      <c r="BM335" s="312"/>
      <c r="BN335" s="312"/>
      <c r="BO335" s="312"/>
      <c r="BP335" s="312"/>
      <c r="BQ335" s="312"/>
      <c r="BR335" s="312"/>
      <c r="BS335" s="312"/>
      <c r="BT335" s="312"/>
      <c r="BU335" s="312"/>
      <c r="BV335" s="312"/>
      <c r="BW335" s="312"/>
      <c r="BX335" s="312"/>
      <c r="BY335" s="312"/>
      <c r="BZ335" s="312"/>
      <c r="CA335" s="312"/>
    </row>
    <row r="336" spans="1:79" ht="15" customHeight="1" x14ac:dyDescent="0.2">
      <c r="A336" s="621"/>
      <c r="B336" s="621"/>
      <c r="C336" s="621"/>
      <c r="D336" s="827"/>
      <c r="E336" s="621"/>
      <c r="F336" s="621"/>
      <c r="G336" s="621"/>
      <c r="H336" s="621"/>
      <c r="I336" s="621"/>
      <c r="J336" s="621"/>
      <c r="K336" s="621"/>
      <c r="L336" s="621"/>
      <c r="M336" s="621"/>
      <c r="N336" s="621"/>
      <c r="O336" s="621"/>
      <c r="P336" s="621"/>
      <c r="Q336" s="621"/>
      <c r="R336" s="621"/>
      <c r="S336" s="621"/>
      <c r="T336" s="621"/>
      <c r="U336" s="621"/>
      <c r="V336" s="621"/>
      <c r="W336" s="621"/>
      <c r="X336" s="621"/>
      <c r="Y336" s="621"/>
      <c r="BA336" s="390"/>
      <c r="BB336" s="386"/>
      <c r="BC336" s="621"/>
      <c r="BD336" s="312"/>
      <c r="BE336" s="312"/>
      <c r="BF336" s="312"/>
      <c r="BG336" s="312"/>
      <c r="BH336" s="312"/>
      <c r="BI336" s="312"/>
      <c r="BJ336" s="312"/>
      <c r="BK336" s="312"/>
      <c r="BL336" s="312"/>
      <c r="BM336" s="312"/>
      <c r="BN336" s="312"/>
      <c r="BO336" s="312"/>
      <c r="BP336" s="312"/>
      <c r="BQ336" s="312"/>
      <c r="BR336" s="312"/>
      <c r="BS336" s="312"/>
      <c r="BT336" s="312"/>
      <c r="BU336" s="312"/>
      <c r="BV336" s="312"/>
      <c r="BW336" s="312"/>
      <c r="BX336" s="312"/>
      <c r="BY336" s="312"/>
      <c r="BZ336" s="312"/>
      <c r="CA336" s="312"/>
    </row>
    <row r="337" spans="1:79" ht="15" customHeight="1" x14ac:dyDescent="0.2">
      <c r="A337" s="621"/>
      <c r="B337" s="621"/>
      <c r="C337" s="621"/>
      <c r="D337" s="827"/>
      <c r="E337" s="621"/>
      <c r="F337" s="621"/>
      <c r="G337" s="621"/>
      <c r="H337" s="621"/>
      <c r="I337" s="621"/>
      <c r="J337" s="621"/>
      <c r="K337" s="621"/>
      <c r="L337" s="621"/>
      <c r="M337" s="621"/>
      <c r="N337" s="621"/>
      <c r="O337" s="621"/>
      <c r="P337" s="621"/>
      <c r="Q337" s="621"/>
      <c r="R337" s="621"/>
      <c r="S337" s="621"/>
      <c r="T337" s="621"/>
      <c r="U337" s="621"/>
      <c r="V337" s="621"/>
      <c r="W337" s="621"/>
      <c r="X337" s="621"/>
      <c r="Y337" s="621"/>
      <c r="BA337" s="390"/>
      <c r="BB337" s="386"/>
      <c r="BC337" s="621"/>
      <c r="BD337" s="312"/>
      <c r="BE337" s="312"/>
      <c r="BF337" s="312"/>
      <c r="BG337" s="312"/>
      <c r="BH337" s="312"/>
      <c r="BI337" s="312"/>
      <c r="BJ337" s="312"/>
      <c r="BK337" s="312"/>
      <c r="BL337" s="312"/>
      <c r="BM337" s="312"/>
      <c r="BN337" s="312"/>
      <c r="BO337" s="312"/>
      <c r="BP337" s="312"/>
      <c r="BQ337" s="312"/>
      <c r="BR337" s="312"/>
      <c r="BS337" s="312"/>
      <c r="BT337" s="312"/>
      <c r="BU337" s="312"/>
      <c r="BV337" s="312"/>
      <c r="BW337" s="312"/>
      <c r="BX337" s="312"/>
      <c r="BY337" s="312"/>
      <c r="BZ337" s="312"/>
      <c r="CA337" s="312"/>
    </row>
    <row r="338" spans="1:79" ht="15" customHeight="1" x14ac:dyDescent="0.2">
      <c r="A338" s="621"/>
      <c r="B338" s="621"/>
      <c r="C338" s="621"/>
      <c r="D338" s="827"/>
      <c r="E338" s="621"/>
      <c r="F338" s="621"/>
      <c r="G338" s="621"/>
      <c r="H338" s="621"/>
      <c r="I338" s="621"/>
      <c r="J338" s="621"/>
      <c r="K338" s="621"/>
      <c r="L338" s="621"/>
      <c r="M338" s="621"/>
      <c r="N338" s="621"/>
      <c r="O338" s="621"/>
      <c r="P338" s="621"/>
      <c r="Q338" s="621"/>
      <c r="R338" s="621"/>
      <c r="S338" s="621"/>
      <c r="T338" s="621"/>
      <c r="U338" s="621"/>
      <c r="V338" s="621"/>
      <c r="W338" s="621"/>
      <c r="X338" s="621"/>
      <c r="Y338" s="621"/>
      <c r="BA338" s="390"/>
      <c r="BB338" s="386"/>
      <c r="BC338" s="621"/>
      <c r="BD338" s="312"/>
      <c r="BE338" s="312"/>
      <c r="BF338" s="312"/>
      <c r="BG338" s="312"/>
      <c r="BH338" s="312"/>
      <c r="BI338" s="312"/>
      <c r="BJ338" s="312"/>
      <c r="BK338" s="312"/>
      <c r="BL338" s="312"/>
      <c r="BM338" s="312"/>
      <c r="BN338" s="312"/>
      <c r="BO338" s="312"/>
      <c r="BP338" s="312"/>
      <c r="BQ338" s="312"/>
      <c r="BR338" s="312"/>
      <c r="BS338" s="312"/>
      <c r="BT338" s="312"/>
      <c r="BU338" s="312"/>
      <c r="BV338" s="312"/>
      <c r="BW338" s="312"/>
      <c r="BX338" s="312"/>
      <c r="BY338" s="312"/>
      <c r="BZ338" s="312"/>
      <c r="CA338" s="312"/>
    </row>
    <row r="339" spans="1:79" ht="15" customHeight="1" x14ac:dyDescent="0.2">
      <c r="A339" s="621"/>
      <c r="B339" s="621"/>
      <c r="C339" s="621"/>
      <c r="D339" s="827"/>
      <c r="E339" s="621"/>
      <c r="F339" s="621"/>
      <c r="G339" s="621"/>
      <c r="H339" s="621"/>
      <c r="I339" s="621"/>
      <c r="J339" s="621"/>
      <c r="K339" s="621"/>
      <c r="L339" s="621"/>
      <c r="M339" s="621"/>
      <c r="N339" s="621"/>
      <c r="O339" s="621"/>
      <c r="P339" s="621"/>
      <c r="Q339" s="621"/>
      <c r="R339" s="621"/>
      <c r="S339" s="621"/>
      <c r="T339" s="621"/>
      <c r="U339" s="621"/>
      <c r="V339" s="621"/>
      <c r="W339" s="621"/>
      <c r="X339" s="621"/>
      <c r="Y339" s="621"/>
      <c r="BA339" s="390"/>
      <c r="BB339" s="386"/>
      <c r="BC339" s="621"/>
      <c r="BD339" s="312"/>
      <c r="BE339" s="312"/>
      <c r="BF339" s="312"/>
      <c r="BG339" s="312"/>
      <c r="BH339" s="312"/>
      <c r="BI339" s="312"/>
      <c r="BJ339" s="312"/>
      <c r="BK339" s="312"/>
      <c r="BL339" s="312"/>
      <c r="BM339" s="312"/>
      <c r="BN339" s="312"/>
      <c r="BO339" s="312"/>
      <c r="BP339" s="312"/>
      <c r="BQ339" s="312"/>
      <c r="BR339" s="312"/>
      <c r="BS339" s="312"/>
      <c r="BT339" s="312"/>
      <c r="BU339" s="312"/>
      <c r="BV339" s="312"/>
      <c r="BW339" s="312"/>
      <c r="BX339" s="312"/>
      <c r="BY339" s="312"/>
      <c r="BZ339" s="312"/>
      <c r="CA339" s="312"/>
    </row>
    <row r="340" spans="1:79" ht="15" customHeight="1" x14ac:dyDescent="0.2">
      <c r="A340" s="621"/>
      <c r="B340" s="621"/>
      <c r="C340" s="621"/>
      <c r="D340" s="827"/>
      <c r="E340" s="621"/>
      <c r="F340" s="621"/>
      <c r="G340" s="621"/>
      <c r="H340" s="621"/>
      <c r="I340" s="621"/>
      <c r="J340" s="621"/>
      <c r="K340" s="621"/>
      <c r="L340" s="621"/>
      <c r="M340" s="621"/>
      <c r="N340" s="621"/>
      <c r="O340" s="621"/>
      <c r="P340" s="621"/>
      <c r="Q340" s="621"/>
      <c r="R340" s="621"/>
      <c r="S340" s="621"/>
      <c r="T340" s="621"/>
      <c r="U340" s="621"/>
      <c r="V340" s="621"/>
      <c r="W340" s="621"/>
      <c r="X340" s="621"/>
      <c r="Y340" s="621"/>
      <c r="BA340" s="390"/>
      <c r="BB340" s="386"/>
      <c r="BC340" s="621"/>
      <c r="BD340" s="312"/>
      <c r="BE340" s="312"/>
      <c r="BF340" s="312"/>
      <c r="BG340" s="312"/>
      <c r="BH340" s="312"/>
      <c r="BI340" s="312"/>
      <c r="BJ340" s="312"/>
      <c r="BK340" s="312"/>
      <c r="BL340" s="312"/>
      <c r="BM340" s="312"/>
      <c r="BN340" s="312"/>
      <c r="BO340" s="312"/>
      <c r="BP340" s="312"/>
      <c r="BQ340" s="312"/>
      <c r="BR340" s="312"/>
      <c r="BS340" s="312"/>
      <c r="BT340" s="312"/>
      <c r="BU340" s="312"/>
      <c r="BV340" s="312"/>
      <c r="BW340" s="312"/>
      <c r="BX340" s="312"/>
      <c r="BY340" s="312"/>
      <c r="BZ340" s="312"/>
      <c r="CA340" s="312"/>
    </row>
    <row r="341" spans="1:79" ht="15" customHeight="1" x14ac:dyDescent="0.2">
      <c r="A341" s="621"/>
      <c r="B341" s="621"/>
      <c r="C341" s="621"/>
      <c r="D341" s="827"/>
      <c r="E341" s="621"/>
      <c r="F341" s="621"/>
      <c r="G341" s="621"/>
      <c r="H341" s="621"/>
      <c r="I341" s="621"/>
      <c r="J341" s="621"/>
      <c r="K341" s="621"/>
      <c r="L341" s="621"/>
      <c r="M341" s="621"/>
      <c r="N341" s="621"/>
      <c r="O341" s="621"/>
      <c r="P341" s="621"/>
      <c r="Q341" s="621"/>
      <c r="R341" s="621"/>
      <c r="S341" s="621"/>
      <c r="T341" s="621"/>
      <c r="U341" s="621"/>
      <c r="V341" s="621"/>
      <c r="W341" s="621"/>
      <c r="X341" s="621"/>
      <c r="Y341" s="621"/>
      <c r="BA341" s="390"/>
      <c r="BB341" s="386"/>
      <c r="BC341" s="621"/>
      <c r="BD341" s="312"/>
      <c r="BE341" s="312"/>
      <c r="BF341" s="312"/>
      <c r="BG341" s="312"/>
      <c r="BH341" s="312"/>
      <c r="BI341" s="312"/>
      <c r="BJ341" s="312"/>
      <c r="BK341" s="312"/>
      <c r="BL341" s="312"/>
      <c r="BM341" s="312"/>
      <c r="BN341" s="312"/>
      <c r="BO341" s="312"/>
      <c r="BP341" s="312"/>
      <c r="BQ341" s="312"/>
      <c r="BR341" s="312"/>
      <c r="BS341" s="312"/>
      <c r="BT341" s="312"/>
      <c r="BU341" s="312"/>
      <c r="BV341" s="312"/>
      <c r="BW341" s="312"/>
      <c r="BX341" s="312"/>
      <c r="BY341" s="312"/>
      <c r="BZ341" s="312"/>
      <c r="CA341" s="312"/>
    </row>
    <row r="342" spans="1:79" ht="15" customHeight="1" x14ac:dyDescent="0.2">
      <c r="A342" s="621"/>
      <c r="B342" s="621"/>
      <c r="C342" s="621"/>
      <c r="D342" s="827"/>
      <c r="E342" s="621"/>
      <c r="F342" s="621"/>
      <c r="G342" s="621"/>
      <c r="H342" s="621"/>
      <c r="I342" s="621"/>
      <c r="J342" s="621"/>
      <c r="K342" s="621"/>
      <c r="L342" s="621"/>
      <c r="M342" s="621"/>
      <c r="N342" s="621"/>
      <c r="O342" s="621"/>
      <c r="P342" s="621"/>
      <c r="Q342" s="621"/>
      <c r="R342" s="621"/>
      <c r="S342" s="621"/>
      <c r="T342" s="621"/>
      <c r="U342" s="621"/>
      <c r="V342" s="621"/>
      <c r="W342" s="621"/>
      <c r="X342" s="621"/>
      <c r="Y342" s="621"/>
      <c r="BA342" s="390"/>
      <c r="BB342" s="386"/>
      <c r="BC342" s="621"/>
      <c r="BD342" s="312"/>
      <c r="BE342" s="312"/>
      <c r="BF342" s="312"/>
      <c r="BG342" s="312"/>
      <c r="BH342" s="312"/>
      <c r="BI342" s="312"/>
      <c r="BJ342" s="312"/>
      <c r="BK342" s="312"/>
      <c r="BL342" s="312"/>
      <c r="BM342" s="312"/>
      <c r="BN342" s="312"/>
      <c r="BO342" s="312"/>
      <c r="BP342" s="312"/>
      <c r="BQ342" s="312"/>
      <c r="BR342" s="312"/>
      <c r="BS342" s="312"/>
      <c r="BT342" s="312"/>
      <c r="BU342" s="312"/>
      <c r="BV342" s="312"/>
      <c r="BW342" s="312"/>
      <c r="BX342" s="312"/>
      <c r="BY342" s="312"/>
      <c r="BZ342" s="312"/>
      <c r="CA342" s="312"/>
    </row>
    <row r="343" spans="1:79" ht="15" customHeight="1" x14ac:dyDescent="0.2">
      <c r="A343" s="621"/>
      <c r="B343" s="621"/>
      <c r="C343" s="621"/>
      <c r="D343" s="827"/>
      <c r="E343" s="621"/>
      <c r="F343" s="621"/>
      <c r="G343" s="621"/>
      <c r="H343" s="621"/>
      <c r="I343" s="621"/>
      <c r="J343" s="621"/>
      <c r="K343" s="621"/>
      <c r="L343" s="621"/>
      <c r="M343" s="621"/>
      <c r="N343" s="621"/>
      <c r="O343" s="621"/>
      <c r="P343" s="621"/>
      <c r="Q343" s="621"/>
      <c r="R343" s="621"/>
      <c r="S343" s="621"/>
      <c r="T343" s="621"/>
      <c r="U343" s="621"/>
      <c r="V343" s="621"/>
      <c r="W343" s="621"/>
      <c r="X343" s="621"/>
      <c r="Y343" s="621"/>
      <c r="BA343" s="390"/>
      <c r="BB343" s="386"/>
      <c r="BC343" s="621"/>
      <c r="BD343" s="312"/>
      <c r="BE343" s="312"/>
      <c r="BF343" s="312"/>
      <c r="BG343" s="312"/>
      <c r="BH343" s="312"/>
      <c r="BI343" s="312"/>
      <c r="BJ343" s="312"/>
      <c r="BK343" s="312"/>
      <c r="BL343" s="312"/>
      <c r="BM343" s="312"/>
      <c r="BN343" s="312"/>
      <c r="BO343" s="312"/>
      <c r="BP343" s="312"/>
      <c r="BQ343" s="312"/>
      <c r="BR343" s="312"/>
      <c r="BS343" s="312"/>
      <c r="BT343" s="312"/>
      <c r="BU343" s="312"/>
      <c r="BV343" s="312"/>
      <c r="BW343" s="312"/>
      <c r="BX343" s="312"/>
      <c r="BY343" s="312"/>
      <c r="BZ343" s="312"/>
      <c r="CA343" s="312"/>
    </row>
    <row r="344" spans="1:79" ht="15" customHeight="1" x14ac:dyDescent="0.2">
      <c r="A344" s="621"/>
      <c r="B344" s="621"/>
      <c r="C344" s="621"/>
      <c r="D344" s="827"/>
      <c r="E344" s="621"/>
      <c r="F344" s="621"/>
      <c r="G344" s="621"/>
      <c r="H344" s="621"/>
      <c r="I344" s="621"/>
      <c r="J344" s="621"/>
      <c r="K344" s="621"/>
      <c r="L344" s="621"/>
      <c r="M344" s="621"/>
      <c r="N344" s="621"/>
      <c r="O344" s="621"/>
      <c r="P344" s="621"/>
      <c r="Q344" s="621"/>
      <c r="R344" s="621"/>
      <c r="S344" s="621"/>
      <c r="T344" s="621"/>
      <c r="U344" s="621"/>
      <c r="V344" s="621"/>
      <c r="W344" s="621"/>
      <c r="X344" s="621"/>
      <c r="Y344" s="621"/>
      <c r="BA344" s="390"/>
      <c r="BB344" s="386"/>
      <c r="BC344" s="621"/>
      <c r="BD344" s="312"/>
      <c r="BE344" s="312"/>
      <c r="BF344" s="312"/>
      <c r="BG344" s="312"/>
      <c r="BH344" s="312"/>
      <c r="BI344" s="312"/>
      <c r="BJ344" s="312"/>
      <c r="BK344" s="312"/>
      <c r="BL344" s="312"/>
      <c r="BM344" s="312"/>
      <c r="BN344" s="312"/>
      <c r="BO344" s="312"/>
      <c r="BP344" s="312"/>
      <c r="BQ344" s="312"/>
      <c r="BR344" s="312"/>
      <c r="BS344" s="312"/>
      <c r="BT344" s="312"/>
      <c r="BU344" s="312"/>
      <c r="BV344" s="312"/>
      <c r="BW344" s="312"/>
      <c r="BX344" s="312"/>
      <c r="BY344" s="312"/>
      <c r="BZ344" s="312"/>
      <c r="CA344" s="312"/>
    </row>
    <row r="345" spans="1:79" ht="15" customHeight="1" x14ac:dyDescent="0.2">
      <c r="A345" s="621"/>
      <c r="B345" s="621"/>
      <c r="C345" s="621"/>
      <c r="D345" s="827"/>
      <c r="E345" s="621"/>
      <c r="F345" s="621"/>
      <c r="G345" s="621"/>
      <c r="H345" s="621"/>
      <c r="I345" s="621"/>
      <c r="J345" s="621"/>
      <c r="K345" s="621"/>
      <c r="L345" s="621"/>
      <c r="M345" s="621"/>
      <c r="N345" s="621"/>
      <c r="O345" s="621"/>
      <c r="P345" s="621"/>
      <c r="Q345" s="621"/>
      <c r="R345" s="621"/>
      <c r="S345" s="621"/>
      <c r="T345" s="621"/>
      <c r="U345" s="621"/>
      <c r="V345" s="621"/>
      <c r="W345" s="621"/>
      <c r="X345" s="621"/>
      <c r="Y345" s="621"/>
      <c r="BA345" s="390"/>
      <c r="BB345" s="386"/>
      <c r="BC345" s="621"/>
      <c r="BD345" s="312"/>
      <c r="BE345" s="312"/>
      <c r="BF345" s="312"/>
      <c r="BG345" s="312"/>
      <c r="BH345" s="312"/>
      <c r="BI345" s="312"/>
      <c r="BJ345" s="312"/>
      <c r="BK345" s="312"/>
      <c r="BL345" s="312"/>
      <c r="BM345" s="312"/>
      <c r="BN345" s="312"/>
      <c r="BO345" s="312"/>
      <c r="BP345" s="312"/>
      <c r="BQ345" s="312"/>
      <c r="BR345" s="312"/>
      <c r="BS345" s="312"/>
      <c r="BT345" s="312"/>
      <c r="BU345" s="312"/>
      <c r="BV345" s="312"/>
      <c r="BW345" s="312"/>
      <c r="BX345" s="312"/>
      <c r="BY345" s="312"/>
      <c r="BZ345" s="312"/>
      <c r="CA345" s="312"/>
    </row>
    <row r="346" spans="1:79" ht="15" customHeight="1" x14ac:dyDescent="0.2">
      <c r="A346" s="621"/>
      <c r="B346" s="621"/>
      <c r="C346" s="621"/>
      <c r="D346" s="827"/>
      <c r="E346" s="621"/>
      <c r="F346" s="621"/>
      <c r="G346" s="621"/>
      <c r="H346" s="621"/>
      <c r="I346" s="621"/>
      <c r="J346" s="621"/>
      <c r="K346" s="621"/>
      <c r="L346" s="621"/>
      <c r="M346" s="621"/>
      <c r="N346" s="621"/>
      <c r="O346" s="621"/>
      <c r="P346" s="621"/>
      <c r="Q346" s="621"/>
      <c r="R346" s="621"/>
      <c r="S346" s="621"/>
      <c r="T346" s="621"/>
      <c r="U346" s="621"/>
      <c r="V346" s="621"/>
      <c r="W346" s="621"/>
      <c r="X346" s="621"/>
      <c r="Y346" s="621"/>
      <c r="BA346" s="390"/>
      <c r="BB346" s="386"/>
      <c r="BC346" s="621"/>
      <c r="BD346" s="312"/>
      <c r="BE346" s="312"/>
      <c r="BF346" s="312"/>
      <c r="BG346" s="312"/>
      <c r="BH346" s="312"/>
      <c r="BI346" s="312"/>
      <c r="BJ346" s="312"/>
      <c r="BK346" s="312"/>
      <c r="BL346" s="312"/>
      <c r="BM346" s="312"/>
      <c r="BN346" s="312"/>
      <c r="BO346" s="312"/>
      <c r="BP346" s="312"/>
      <c r="BQ346" s="312"/>
      <c r="BR346" s="312"/>
      <c r="BS346" s="312"/>
      <c r="BT346" s="312"/>
      <c r="BU346" s="312"/>
      <c r="BV346" s="312"/>
      <c r="BW346" s="312"/>
      <c r="BX346" s="312"/>
      <c r="BY346" s="312"/>
      <c r="BZ346" s="312"/>
      <c r="CA346" s="312"/>
    </row>
    <row r="347" spans="1:79" ht="15" customHeight="1" x14ac:dyDescent="0.2">
      <c r="A347" s="621"/>
      <c r="B347" s="621"/>
      <c r="C347" s="621"/>
      <c r="D347" s="827"/>
      <c r="E347" s="621"/>
      <c r="F347" s="621"/>
      <c r="G347" s="621"/>
      <c r="H347" s="621"/>
      <c r="I347" s="621"/>
      <c r="J347" s="621"/>
      <c r="K347" s="621"/>
      <c r="L347" s="621"/>
      <c r="M347" s="621"/>
      <c r="N347" s="621"/>
      <c r="O347" s="621"/>
      <c r="P347" s="621"/>
      <c r="Q347" s="621"/>
      <c r="R347" s="621"/>
      <c r="S347" s="621"/>
      <c r="T347" s="621"/>
      <c r="U347" s="621"/>
      <c r="V347" s="621"/>
      <c r="W347" s="621"/>
      <c r="X347" s="621"/>
      <c r="Y347" s="621"/>
      <c r="BA347" s="390"/>
      <c r="BB347" s="386"/>
      <c r="BC347" s="621"/>
      <c r="BD347" s="312"/>
      <c r="BE347" s="312"/>
      <c r="BF347" s="312"/>
      <c r="BG347" s="312"/>
      <c r="BH347" s="312"/>
      <c r="BI347" s="312"/>
      <c r="BJ347" s="312"/>
      <c r="BK347" s="312"/>
      <c r="BL347" s="312"/>
      <c r="BM347" s="312"/>
      <c r="BN347" s="312"/>
      <c r="BO347" s="312"/>
      <c r="BP347" s="312"/>
      <c r="BQ347" s="312"/>
      <c r="BR347" s="312"/>
      <c r="BS347" s="312"/>
      <c r="BT347" s="312"/>
      <c r="BU347" s="312"/>
      <c r="BV347" s="312"/>
      <c r="BW347" s="312"/>
      <c r="BX347" s="312"/>
      <c r="BY347" s="312"/>
      <c r="BZ347" s="312"/>
      <c r="CA347" s="312"/>
    </row>
    <row r="348" spans="1:79" ht="15" customHeight="1" x14ac:dyDescent="0.2">
      <c r="A348" s="621"/>
      <c r="B348" s="621"/>
      <c r="C348" s="621"/>
      <c r="D348" s="827"/>
      <c r="E348" s="621"/>
      <c r="F348" s="621"/>
      <c r="G348" s="621"/>
      <c r="H348" s="621"/>
      <c r="I348" s="621"/>
      <c r="J348" s="621"/>
      <c r="K348" s="621"/>
      <c r="L348" s="621"/>
      <c r="M348" s="621"/>
      <c r="N348" s="621"/>
      <c r="O348" s="621"/>
      <c r="P348" s="621"/>
      <c r="Q348" s="621"/>
      <c r="R348" s="621"/>
      <c r="S348" s="621"/>
      <c r="T348" s="621"/>
      <c r="U348" s="621"/>
      <c r="V348" s="621"/>
      <c r="W348" s="621"/>
      <c r="X348" s="621"/>
      <c r="Y348" s="621"/>
      <c r="BA348" s="390"/>
      <c r="BB348" s="386"/>
      <c r="BC348" s="621"/>
      <c r="BD348" s="312"/>
      <c r="BE348" s="312"/>
      <c r="BF348" s="312"/>
      <c r="BG348" s="312"/>
      <c r="BH348" s="312"/>
      <c r="BI348" s="312"/>
      <c r="BJ348" s="312"/>
      <c r="BK348" s="312"/>
      <c r="BL348" s="312"/>
      <c r="BM348" s="312"/>
      <c r="BN348" s="312"/>
      <c r="BO348" s="312"/>
      <c r="BP348" s="312"/>
      <c r="BQ348" s="312"/>
      <c r="BR348" s="312"/>
      <c r="BS348" s="312"/>
      <c r="BT348" s="312"/>
      <c r="BU348" s="312"/>
      <c r="BV348" s="312"/>
      <c r="BW348" s="312"/>
      <c r="BX348" s="312"/>
      <c r="BY348" s="312"/>
      <c r="BZ348" s="312"/>
      <c r="CA348" s="312"/>
    </row>
    <row r="349" spans="1:79" ht="15" customHeight="1" x14ac:dyDescent="0.2">
      <c r="A349" s="621"/>
      <c r="B349" s="621"/>
      <c r="C349" s="621"/>
      <c r="D349" s="827"/>
      <c r="E349" s="621"/>
      <c r="F349" s="621"/>
      <c r="G349" s="621"/>
      <c r="H349" s="621"/>
      <c r="I349" s="621"/>
      <c r="J349" s="621"/>
      <c r="K349" s="621"/>
      <c r="L349" s="621"/>
      <c r="M349" s="621"/>
      <c r="N349" s="621"/>
      <c r="O349" s="621"/>
      <c r="P349" s="621"/>
      <c r="Q349" s="621"/>
      <c r="R349" s="621"/>
      <c r="S349" s="621"/>
      <c r="T349" s="621"/>
      <c r="U349" s="621"/>
      <c r="V349" s="621"/>
      <c r="W349" s="621"/>
      <c r="X349" s="621"/>
      <c r="Y349" s="621"/>
      <c r="BA349" s="390"/>
      <c r="BB349" s="386"/>
      <c r="BC349" s="621"/>
      <c r="BD349" s="312"/>
      <c r="BE349" s="312"/>
      <c r="BF349" s="312"/>
      <c r="BG349" s="312"/>
      <c r="BH349" s="312"/>
      <c r="BI349" s="312"/>
      <c r="BJ349" s="312"/>
      <c r="BK349" s="312"/>
      <c r="BL349" s="312"/>
      <c r="BM349" s="312"/>
      <c r="BN349" s="312"/>
      <c r="BO349" s="312"/>
      <c r="BP349" s="312"/>
      <c r="BQ349" s="312"/>
      <c r="BR349" s="312"/>
      <c r="BS349" s="312"/>
      <c r="BT349" s="312"/>
      <c r="BU349" s="312"/>
      <c r="BV349" s="312"/>
      <c r="BW349" s="312"/>
      <c r="BX349" s="312"/>
      <c r="BY349" s="312"/>
      <c r="BZ349" s="312"/>
      <c r="CA349" s="312"/>
    </row>
    <row r="350" spans="1:79" ht="15" customHeight="1" x14ac:dyDescent="0.2">
      <c r="A350" s="621"/>
      <c r="B350" s="621"/>
      <c r="C350" s="621"/>
      <c r="D350" s="827"/>
      <c r="E350" s="621"/>
      <c r="F350" s="621"/>
      <c r="G350" s="621"/>
      <c r="H350" s="621"/>
      <c r="I350" s="621"/>
      <c r="J350" s="621"/>
      <c r="K350" s="621"/>
      <c r="L350" s="621"/>
      <c r="M350" s="621"/>
      <c r="N350" s="621"/>
      <c r="O350" s="621"/>
      <c r="P350" s="621"/>
      <c r="Q350" s="621"/>
      <c r="R350" s="621"/>
      <c r="S350" s="621"/>
      <c r="T350" s="621"/>
      <c r="U350" s="621"/>
      <c r="V350" s="621"/>
      <c r="W350" s="621"/>
      <c r="X350" s="621"/>
      <c r="Y350" s="621"/>
      <c r="BA350" s="390"/>
      <c r="BB350" s="386"/>
      <c r="BC350" s="621"/>
      <c r="BD350" s="312"/>
      <c r="BE350" s="312"/>
      <c r="BF350" s="312"/>
      <c r="BG350" s="312"/>
      <c r="BH350" s="312"/>
      <c r="BI350" s="312"/>
      <c r="BJ350" s="312"/>
      <c r="BK350" s="312"/>
      <c r="BL350" s="312"/>
      <c r="BM350" s="312"/>
      <c r="BN350" s="312"/>
      <c r="BO350" s="312"/>
      <c r="BP350" s="312"/>
      <c r="BQ350" s="312"/>
      <c r="BR350" s="312"/>
      <c r="BS350" s="312"/>
      <c r="BT350" s="312"/>
      <c r="BU350" s="312"/>
      <c r="BV350" s="312"/>
      <c r="BW350" s="312"/>
      <c r="BX350" s="312"/>
      <c r="BY350" s="312"/>
      <c r="BZ350" s="312"/>
      <c r="CA350" s="312"/>
    </row>
    <row r="351" spans="1:79" ht="15" customHeight="1" x14ac:dyDescent="0.2">
      <c r="A351" s="621"/>
      <c r="B351" s="621"/>
      <c r="C351" s="621"/>
      <c r="D351" s="827"/>
      <c r="E351" s="621"/>
      <c r="F351" s="621"/>
      <c r="G351" s="621"/>
      <c r="H351" s="621"/>
      <c r="I351" s="621"/>
      <c r="J351" s="621"/>
      <c r="K351" s="621"/>
      <c r="L351" s="621"/>
      <c r="M351" s="621"/>
      <c r="N351" s="621"/>
      <c r="O351" s="621"/>
      <c r="P351" s="621"/>
      <c r="Q351" s="621"/>
      <c r="R351" s="621"/>
      <c r="S351" s="621"/>
      <c r="T351" s="621"/>
      <c r="U351" s="621"/>
      <c r="V351" s="621"/>
      <c r="W351" s="621"/>
      <c r="X351" s="621"/>
      <c r="Y351" s="621"/>
      <c r="BA351" s="390"/>
      <c r="BB351" s="386"/>
      <c r="BC351" s="621"/>
      <c r="BD351" s="312"/>
      <c r="BE351" s="312"/>
      <c r="BF351" s="312"/>
      <c r="BG351" s="312"/>
      <c r="BH351" s="312"/>
      <c r="BI351" s="312"/>
      <c r="BJ351" s="312"/>
      <c r="BK351" s="312"/>
      <c r="BL351" s="312"/>
      <c r="BM351" s="312"/>
      <c r="BN351" s="312"/>
      <c r="BO351" s="312"/>
      <c r="BP351" s="312"/>
      <c r="BQ351" s="312"/>
      <c r="BR351" s="312"/>
      <c r="BS351" s="312"/>
      <c r="BT351" s="312"/>
      <c r="BU351" s="312"/>
      <c r="BV351" s="312"/>
      <c r="BW351" s="312"/>
      <c r="BX351" s="312"/>
      <c r="BY351" s="312"/>
      <c r="BZ351" s="312"/>
      <c r="CA351" s="312"/>
    </row>
    <row r="352" spans="1:79" ht="15" customHeight="1" x14ac:dyDescent="0.2">
      <c r="A352" s="621"/>
      <c r="B352" s="621"/>
      <c r="C352" s="621"/>
      <c r="D352" s="827"/>
      <c r="E352" s="621"/>
      <c r="F352" s="621"/>
      <c r="G352" s="621"/>
      <c r="H352" s="621"/>
      <c r="I352" s="621"/>
      <c r="J352" s="621"/>
      <c r="K352" s="621"/>
      <c r="L352" s="621"/>
      <c r="M352" s="621"/>
      <c r="N352" s="621"/>
      <c r="O352" s="621"/>
      <c r="P352" s="621"/>
      <c r="Q352" s="621"/>
      <c r="R352" s="621"/>
      <c r="S352" s="621"/>
      <c r="T352" s="621"/>
      <c r="U352" s="621"/>
      <c r="V352" s="621"/>
      <c r="W352" s="621"/>
      <c r="X352" s="621"/>
      <c r="Y352" s="621"/>
      <c r="BA352" s="390"/>
      <c r="BB352" s="386"/>
      <c r="BC352" s="621"/>
      <c r="BD352" s="312"/>
      <c r="BE352" s="312"/>
      <c r="BF352" s="312"/>
      <c r="BG352" s="312"/>
      <c r="BH352" s="312"/>
      <c r="BI352" s="312"/>
      <c r="BJ352" s="312"/>
      <c r="BK352" s="312"/>
      <c r="BL352" s="312"/>
      <c r="BM352" s="312"/>
      <c r="BN352" s="312"/>
      <c r="BO352" s="312"/>
      <c r="BP352" s="312"/>
      <c r="BQ352" s="312"/>
      <c r="BR352" s="312"/>
      <c r="BS352" s="312"/>
      <c r="BT352" s="312"/>
      <c r="BU352" s="312"/>
      <c r="BV352" s="312"/>
      <c r="BW352" s="312"/>
      <c r="BX352" s="312"/>
      <c r="BY352" s="312"/>
      <c r="BZ352" s="312"/>
      <c r="CA352" s="312"/>
    </row>
    <row r="353" spans="1:79" ht="15" customHeight="1" x14ac:dyDescent="0.2">
      <c r="A353" s="621"/>
      <c r="B353" s="621"/>
      <c r="C353" s="621"/>
      <c r="D353" s="827"/>
      <c r="E353" s="621"/>
      <c r="F353" s="621"/>
      <c r="G353" s="621"/>
      <c r="H353" s="621"/>
      <c r="I353" s="621"/>
      <c r="J353" s="621"/>
      <c r="K353" s="621"/>
      <c r="L353" s="621"/>
      <c r="M353" s="621"/>
      <c r="N353" s="621"/>
      <c r="O353" s="621"/>
      <c r="P353" s="621"/>
      <c r="Q353" s="621"/>
      <c r="R353" s="621"/>
      <c r="S353" s="621"/>
      <c r="T353" s="621"/>
      <c r="U353" s="621"/>
      <c r="V353" s="621"/>
      <c r="W353" s="621"/>
      <c r="X353" s="621"/>
      <c r="Y353" s="621"/>
      <c r="BA353" s="390"/>
      <c r="BB353" s="386"/>
      <c r="BC353" s="621"/>
      <c r="BD353" s="312"/>
      <c r="BE353" s="312"/>
      <c r="BF353" s="312"/>
      <c r="BG353" s="312"/>
      <c r="BH353" s="312"/>
      <c r="BI353" s="312"/>
      <c r="BJ353" s="312"/>
      <c r="BK353" s="312"/>
      <c r="BL353" s="312"/>
      <c r="BM353" s="312"/>
      <c r="BN353" s="312"/>
      <c r="BO353" s="312"/>
      <c r="BP353" s="312"/>
      <c r="BQ353" s="312"/>
      <c r="BR353" s="312"/>
      <c r="BS353" s="312"/>
      <c r="BT353" s="312"/>
      <c r="BU353" s="312"/>
      <c r="BV353" s="312"/>
      <c r="BW353" s="312"/>
      <c r="BX353" s="312"/>
      <c r="BY353" s="312"/>
      <c r="BZ353" s="312"/>
      <c r="CA353" s="312"/>
    </row>
    <row r="354" spans="1:79" ht="15" customHeight="1" x14ac:dyDescent="0.2">
      <c r="A354" s="621"/>
      <c r="B354" s="621"/>
      <c r="C354" s="621"/>
      <c r="D354" s="827"/>
      <c r="E354" s="621"/>
      <c r="F354" s="621"/>
      <c r="G354" s="621"/>
      <c r="H354" s="621"/>
      <c r="I354" s="621"/>
      <c r="J354" s="621"/>
      <c r="K354" s="621"/>
      <c r="L354" s="621"/>
      <c r="M354" s="621"/>
      <c r="N354" s="621"/>
      <c r="O354" s="621"/>
      <c r="P354" s="621"/>
      <c r="Q354" s="621"/>
      <c r="R354" s="621"/>
      <c r="S354" s="621"/>
      <c r="T354" s="621"/>
      <c r="U354" s="621"/>
      <c r="V354" s="621"/>
      <c r="W354" s="621"/>
      <c r="X354" s="621"/>
      <c r="Y354" s="621"/>
      <c r="BA354" s="390"/>
      <c r="BB354" s="386"/>
      <c r="BC354" s="621"/>
      <c r="BD354" s="312"/>
      <c r="BE354" s="312"/>
      <c r="BF354" s="312"/>
      <c r="BG354" s="312"/>
      <c r="BH354" s="312"/>
      <c r="BI354" s="312"/>
      <c r="BJ354" s="312"/>
      <c r="BK354" s="312"/>
      <c r="BL354" s="312"/>
      <c r="BM354" s="312"/>
      <c r="BN354" s="312"/>
      <c r="BO354" s="312"/>
      <c r="BP354" s="312"/>
      <c r="BQ354" s="312"/>
      <c r="BR354" s="312"/>
      <c r="BS354" s="312"/>
      <c r="BT354" s="312"/>
      <c r="BU354" s="312"/>
      <c r="BV354" s="312"/>
      <c r="BW354" s="312"/>
      <c r="BX354" s="312"/>
      <c r="BY354" s="312"/>
      <c r="BZ354" s="312"/>
      <c r="CA354" s="312"/>
    </row>
    <row r="355" spans="1:79" ht="15" customHeight="1" x14ac:dyDescent="0.2">
      <c r="A355" s="621"/>
      <c r="B355" s="621"/>
      <c r="C355" s="621"/>
      <c r="D355" s="827"/>
      <c r="E355" s="621"/>
      <c r="F355" s="621"/>
      <c r="G355" s="621"/>
      <c r="H355" s="621"/>
      <c r="I355" s="621"/>
      <c r="J355" s="621"/>
      <c r="K355" s="621"/>
      <c r="L355" s="621"/>
      <c r="M355" s="621"/>
      <c r="N355" s="621"/>
      <c r="O355" s="621"/>
      <c r="P355" s="621"/>
      <c r="Q355" s="621"/>
      <c r="R355" s="621"/>
      <c r="S355" s="621"/>
      <c r="T355" s="621"/>
      <c r="U355" s="621"/>
      <c r="V355" s="621"/>
      <c r="W355" s="621"/>
      <c r="X355" s="621"/>
      <c r="Y355" s="621"/>
      <c r="BA355" s="390"/>
      <c r="BB355" s="386"/>
      <c r="BC355" s="621"/>
      <c r="BD355" s="312"/>
      <c r="BE355" s="312"/>
      <c r="BF355" s="312"/>
      <c r="BG355" s="312"/>
      <c r="BH355" s="312"/>
      <c r="BI355" s="312"/>
      <c r="BJ355" s="312"/>
      <c r="BK355" s="312"/>
      <c r="BL355" s="312"/>
      <c r="BM355" s="312"/>
      <c r="BN355" s="312"/>
      <c r="BO355" s="312"/>
      <c r="BP355" s="312"/>
      <c r="BQ355" s="312"/>
      <c r="BR355" s="312"/>
      <c r="BS355" s="312"/>
      <c r="BT355" s="312"/>
      <c r="BU355" s="312"/>
      <c r="BV355" s="312"/>
      <c r="BW355" s="312"/>
      <c r="BX355" s="312"/>
      <c r="BY355" s="312"/>
      <c r="BZ355" s="312"/>
      <c r="CA355" s="312"/>
    </row>
    <row r="356" spans="1:79" ht="15" customHeight="1" x14ac:dyDescent="0.2">
      <c r="A356" s="621"/>
      <c r="B356" s="621"/>
      <c r="C356" s="621"/>
      <c r="D356" s="827"/>
      <c r="E356" s="621"/>
      <c r="F356" s="621"/>
      <c r="G356" s="621"/>
      <c r="H356" s="621"/>
      <c r="I356" s="621"/>
      <c r="J356" s="621"/>
      <c r="K356" s="621"/>
      <c r="L356" s="621"/>
      <c r="M356" s="621"/>
      <c r="N356" s="621"/>
      <c r="O356" s="621"/>
      <c r="P356" s="621"/>
      <c r="Q356" s="621"/>
      <c r="R356" s="621"/>
      <c r="S356" s="621"/>
      <c r="T356" s="621"/>
      <c r="U356" s="621"/>
      <c r="V356" s="621"/>
      <c r="W356" s="621"/>
      <c r="X356" s="621"/>
      <c r="Y356" s="621"/>
      <c r="BA356" s="390"/>
      <c r="BB356" s="386"/>
      <c r="BC356" s="621"/>
      <c r="BD356" s="312"/>
      <c r="BE356" s="312"/>
      <c r="BF356" s="312"/>
      <c r="BG356" s="312"/>
      <c r="BH356" s="312"/>
      <c r="BI356" s="312"/>
      <c r="BJ356" s="312"/>
      <c r="BK356" s="312"/>
      <c r="BL356" s="312"/>
      <c r="BM356" s="312"/>
      <c r="BN356" s="312"/>
      <c r="BO356" s="312"/>
      <c r="BP356" s="312"/>
      <c r="BQ356" s="312"/>
      <c r="BR356" s="312"/>
      <c r="BS356" s="312"/>
      <c r="BT356" s="312"/>
      <c r="BU356" s="312"/>
      <c r="BV356" s="312"/>
      <c r="BW356" s="312"/>
      <c r="BX356" s="312"/>
      <c r="BY356" s="312"/>
      <c r="BZ356" s="312"/>
      <c r="CA356" s="312"/>
    </row>
    <row r="357" spans="1:79" ht="15" customHeight="1" x14ac:dyDescent="0.2">
      <c r="A357" s="621"/>
      <c r="B357" s="621"/>
      <c r="C357" s="621"/>
      <c r="D357" s="827"/>
      <c r="E357" s="621"/>
      <c r="F357" s="621"/>
      <c r="G357" s="621"/>
      <c r="H357" s="621"/>
      <c r="I357" s="621"/>
      <c r="J357" s="621"/>
      <c r="K357" s="621"/>
      <c r="L357" s="621"/>
      <c r="M357" s="621"/>
      <c r="N357" s="621"/>
      <c r="O357" s="621"/>
      <c r="P357" s="621"/>
      <c r="Q357" s="621"/>
      <c r="R357" s="621"/>
      <c r="S357" s="621"/>
      <c r="T357" s="621"/>
      <c r="U357" s="621"/>
      <c r="V357" s="621"/>
      <c r="W357" s="621"/>
      <c r="X357" s="621"/>
      <c r="Y357" s="621"/>
      <c r="BA357" s="390"/>
      <c r="BB357" s="386"/>
      <c r="BC357" s="621"/>
      <c r="BD357" s="312"/>
      <c r="BE357" s="312"/>
      <c r="BF357" s="312"/>
      <c r="BG357" s="312"/>
      <c r="BH357" s="312"/>
      <c r="BI357" s="312"/>
      <c r="BJ357" s="312"/>
      <c r="BK357" s="312"/>
      <c r="BL357" s="312"/>
      <c r="BM357" s="312"/>
      <c r="BN357" s="312"/>
      <c r="BO357" s="312"/>
      <c r="BP357" s="312"/>
      <c r="BQ357" s="312"/>
      <c r="BR357" s="312"/>
      <c r="BS357" s="312"/>
      <c r="BT357" s="312"/>
      <c r="BU357" s="312"/>
      <c r="BV357" s="312"/>
      <c r="BW357" s="312"/>
      <c r="BX357" s="312"/>
      <c r="BY357" s="312"/>
      <c r="BZ357" s="312"/>
      <c r="CA357" s="312"/>
    </row>
    <row r="358" spans="1:79" ht="15" customHeight="1" x14ac:dyDescent="0.2">
      <c r="A358" s="621"/>
      <c r="B358" s="621"/>
      <c r="C358" s="621"/>
      <c r="D358" s="827"/>
      <c r="E358" s="621"/>
      <c r="F358" s="621"/>
      <c r="G358" s="621"/>
      <c r="H358" s="621"/>
      <c r="I358" s="621"/>
      <c r="J358" s="621"/>
      <c r="K358" s="621"/>
      <c r="L358" s="621"/>
      <c r="M358" s="621"/>
      <c r="N358" s="621"/>
      <c r="O358" s="621"/>
      <c r="P358" s="621"/>
      <c r="Q358" s="621"/>
      <c r="R358" s="621"/>
      <c r="S358" s="621"/>
      <c r="T358" s="621"/>
      <c r="U358" s="621"/>
      <c r="V358" s="621"/>
      <c r="W358" s="621"/>
      <c r="X358" s="621"/>
      <c r="Y358" s="621"/>
      <c r="BA358" s="390"/>
      <c r="BB358" s="386"/>
      <c r="BC358" s="621"/>
      <c r="BD358" s="312"/>
      <c r="BE358" s="312"/>
      <c r="BF358" s="312"/>
      <c r="BG358" s="312"/>
      <c r="BH358" s="312"/>
      <c r="BI358" s="312"/>
      <c r="BJ358" s="312"/>
      <c r="BK358" s="312"/>
      <c r="BL358" s="312"/>
      <c r="BM358" s="312"/>
      <c r="BN358" s="312"/>
      <c r="BO358" s="312"/>
      <c r="BP358" s="312"/>
      <c r="BQ358" s="312"/>
      <c r="BR358" s="312"/>
      <c r="BS358" s="312"/>
      <c r="BT358" s="312"/>
      <c r="BU358" s="312"/>
      <c r="BV358" s="312"/>
      <c r="BW358" s="312"/>
      <c r="BX358" s="312"/>
      <c r="BY358" s="312"/>
      <c r="BZ358" s="312"/>
      <c r="CA358" s="312"/>
    </row>
    <row r="359" spans="1:79" ht="15" customHeight="1" x14ac:dyDescent="0.2">
      <c r="A359" s="621"/>
      <c r="B359" s="621"/>
      <c r="C359" s="621"/>
      <c r="D359" s="827"/>
      <c r="E359" s="621"/>
      <c r="F359" s="621"/>
      <c r="G359" s="621"/>
      <c r="H359" s="621"/>
      <c r="I359" s="621"/>
      <c r="J359" s="621"/>
      <c r="K359" s="621"/>
      <c r="L359" s="621"/>
      <c r="M359" s="621"/>
      <c r="N359" s="621"/>
      <c r="O359" s="621"/>
      <c r="P359" s="621"/>
      <c r="Q359" s="621"/>
      <c r="R359" s="621"/>
      <c r="S359" s="621"/>
      <c r="T359" s="621"/>
      <c r="U359" s="621"/>
      <c r="V359" s="621"/>
      <c r="W359" s="621"/>
      <c r="X359" s="621"/>
      <c r="Y359" s="621"/>
      <c r="BA359" s="390"/>
      <c r="BB359" s="386"/>
      <c r="BC359" s="621"/>
      <c r="BD359" s="312"/>
      <c r="BE359" s="312"/>
      <c r="BF359" s="312"/>
      <c r="BG359" s="312"/>
      <c r="BH359" s="312"/>
      <c r="BI359" s="312"/>
      <c r="BJ359" s="312"/>
      <c r="BK359" s="312"/>
      <c r="BL359" s="312"/>
      <c r="BM359" s="312"/>
      <c r="BN359" s="312"/>
      <c r="BO359" s="312"/>
      <c r="BP359" s="312"/>
      <c r="BQ359" s="312"/>
      <c r="BR359" s="312"/>
      <c r="BS359" s="312"/>
      <c r="BT359" s="312"/>
      <c r="BU359" s="312"/>
      <c r="BV359" s="312"/>
      <c r="BW359" s="312"/>
      <c r="BX359" s="312"/>
      <c r="BY359" s="312"/>
      <c r="BZ359" s="312"/>
      <c r="CA359" s="312"/>
    </row>
    <row r="360" spans="1:79" ht="15" customHeight="1" x14ac:dyDescent="0.2">
      <c r="A360" s="621"/>
      <c r="B360" s="621"/>
      <c r="C360" s="621"/>
      <c r="D360" s="827"/>
      <c r="E360" s="621"/>
      <c r="F360" s="621"/>
      <c r="G360" s="621"/>
      <c r="H360" s="621"/>
      <c r="I360" s="621"/>
      <c r="J360" s="621"/>
      <c r="K360" s="621"/>
      <c r="L360" s="621"/>
      <c r="M360" s="621"/>
      <c r="N360" s="621"/>
      <c r="O360" s="621"/>
      <c r="P360" s="621"/>
      <c r="Q360" s="621"/>
      <c r="R360" s="621"/>
      <c r="S360" s="621"/>
      <c r="T360" s="621"/>
      <c r="U360" s="621"/>
      <c r="V360" s="621"/>
      <c r="W360" s="621"/>
      <c r="X360" s="621"/>
      <c r="Y360" s="621"/>
      <c r="BA360" s="390"/>
      <c r="BB360" s="386"/>
      <c r="BC360" s="621"/>
      <c r="BD360" s="312"/>
      <c r="BE360" s="312"/>
      <c r="BF360" s="312"/>
      <c r="BG360" s="312"/>
      <c r="BH360" s="312"/>
      <c r="BI360" s="312"/>
      <c r="BJ360" s="312"/>
      <c r="BK360" s="312"/>
      <c r="BL360" s="312"/>
      <c r="BM360" s="312"/>
      <c r="BN360" s="312"/>
      <c r="BO360" s="312"/>
      <c r="BP360" s="312"/>
      <c r="BQ360" s="312"/>
      <c r="BR360" s="312"/>
      <c r="BS360" s="312"/>
      <c r="BT360" s="312"/>
      <c r="BU360" s="312"/>
      <c r="BV360" s="312"/>
      <c r="BW360" s="312"/>
      <c r="BX360" s="312"/>
      <c r="BY360" s="312"/>
      <c r="BZ360" s="312"/>
      <c r="CA360" s="312"/>
    </row>
    <row r="361" spans="1:79" ht="15" customHeight="1" x14ac:dyDescent="0.2">
      <c r="A361" s="621"/>
      <c r="B361" s="621"/>
      <c r="C361" s="621"/>
      <c r="D361" s="827"/>
      <c r="E361" s="621"/>
      <c r="F361" s="621"/>
      <c r="G361" s="621"/>
      <c r="H361" s="621"/>
      <c r="I361" s="621"/>
      <c r="J361" s="621"/>
      <c r="K361" s="621"/>
      <c r="L361" s="621"/>
      <c r="M361" s="621"/>
      <c r="N361" s="621"/>
      <c r="O361" s="621"/>
      <c r="P361" s="621"/>
      <c r="Q361" s="621"/>
      <c r="R361" s="621"/>
      <c r="S361" s="621"/>
      <c r="T361" s="621"/>
      <c r="U361" s="621"/>
      <c r="V361" s="621"/>
      <c r="W361" s="621"/>
      <c r="X361" s="621"/>
      <c r="Y361" s="621"/>
      <c r="BA361" s="390"/>
      <c r="BB361" s="386"/>
      <c r="BC361" s="621"/>
      <c r="BD361" s="312"/>
      <c r="BE361" s="312"/>
      <c r="BF361" s="312"/>
      <c r="BG361" s="312"/>
      <c r="BH361" s="312"/>
      <c r="BI361" s="312"/>
      <c r="BJ361" s="312"/>
      <c r="BK361" s="312"/>
      <c r="BL361" s="312"/>
      <c r="BM361" s="312"/>
      <c r="BN361" s="312"/>
      <c r="BO361" s="312"/>
      <c r="BP361" s="312"/>
      <c r="BQ361" s="312"/>
      <c r="BR361" s="312"/>
      <c r="BS361" s="312"/>
      <c r="BT361" s="312"/>
      <c r="BU361" s="312"/>
      <c r="BV361" s="312"/>
      <c r="BW361" s="312"/>
      <c r="BX361" s="312"/>
      <c r="BY361" s="312"/>
      <c r="BZ361" s="312"/>
      <c r="CA361" s="312"/>
    </row>
    <row r="362" spans="1:79" ht="15" customHeight="1" x14ac:dyDescent="0.2">
      <c r="A362" s="621"/>
      <c r="B362" s="621"/>
      <c r="C362" s="621"/>
      <c r="D362" s="827"/>
      <c r="E362" s="621"/>
      <c r="F362" s="621"/>
      <c r="G362" s="621"/>
      <c r="H362" s="621"/>
      <c r="I362" s="621"/>
      <c r="J362" s="621"/>
      <c r="K362" s="621"/>
      <c r="L362" s="621"/>
      <c r="M362" s="621"/>
      <c r="N362" s="621"/>
      <c r="O362" s="621"/>
      <c r="P362" s="621"/>
      <c r="Q362" s="621"/>
      <c r="R362" s="621"/>
      <c r="S362" s="621"/>
      <c r="T362" s="621"/>
      <c r="U362" s="621"/>
      <c r="V362" s="621"/>
      <c r="W362" s="621"/>
      <c r="X362" s="621"/>
      <c r="Y362" s="621"/>
      <c r="BA362" s="390"/>
      <c r="BB362" s="386"/>
      <c r="BC362" s="621"/>
      <c r="BD362" s="312"/>
      <c r="BE362" s="312"/>
      <c r="BF362" s="312"/>
      <c r="BG362" s="312"/>
      <c r="BH362" s="312"/>
      <c r="BI362" s="312"/>
      <c r="BJ362" s="312"/>
      <c r="BK362" s="312"/>
      <c r="BL362" s="312"/>
      <c r="BM362" s="312"/>
      <c r="BN362" s="312"/>
      <c r="BO362" s="312"/>
      <c r="BP362" s="312"/>
      <c r="BQ362" s="312"/>
      <c r="BR362" s="312"/>
      <c r="BS362" s="312"/>
      <c r="BT362" s="312"/>
      <c r="BU362" s="312"/>
      <c r="BV362" s="312"/>
      <c r="BW362" s="312"/>
      <c r="BX362" s="312"/>
      <c r="BY362" s="312"/>
      <c r="BZ362" s="312"/>
      <c r="CA362" s="312"/>
    </row>
    <row r="363" spans="1:79" ht="15" customHeight="1" x14ac:dyDescent="0.2">
      <c r="A363" s="621"/>
      <c r="B363" s="621"/>
      <c r="C363" s="621"/>
      <c r="D363" s="827"/>
      <c r="E363" s="621"/>
      <c r="F363" s="621"/>
      <c r="G363" s="621"/>
      <c r="H363" s="621"/>
      <c r="I363" s="621"/>
      <c r="J363" s="621"/>
      <c r="K363" s="621"/>
      <c r="L363" s="621"/>
      <c r="M363" s="621"/>
      <c r="N363" s="621"/>
      <c r="O363" s="621"/>
      <c r="P363" s="621"/>
      <c r="Q363" s="621"/>
      <c r="R363" s="621"/>
      <c r="S363" s="621"/>
      <c r="T363" s="621"/>
      <c r="U363" s="621"/>
      <c r="V363" s="621"/>
      <c r="W363" s="621"/>
      <c r="X363" s="621"/>
      <c r="Y363" s="621"/>
      <c r="BA363" s="390"/>
      <c r="BB363" s="386"/>
      <c r="BC363" s="621"/>
      <c r="BD363" s="312"/>
      <c r="BE363" s="312"/>
      <c r="BF363" s="312"/>
      <c r="BG363" s="312"/>
      <c r="BH363" s="312"/>
      <c r="BI363" s="312"/>
      <c r="BJ363" s="312"/>
      <c r="BK363" s="312"/>
      <c r="BL363" s="312"/>
      <c r="BM363" s="312"/>
      <c r="BN363" s="312"/>
      <c r="BO363" s="312"/>
      <c r="BP363" s="312"/>
      <c r="BQ363" s="312"/>
      <c r="BR363" s="312"/>
      <c r="BS363" s="312"/>
      <c r="BT363" s="312"/>
      <c r="BU363" s="312"/>
      <c r="BV363" s="312"/>
      <c r="BW363" s="312"/>
      <c r="BX363" s="312"/>
      <c r="BY363" s="312"/>
      <c r="BZ363" s="312"/>
      <c r="CA363" s="312"/>
    </row>
    <row r="364" spans="1:79" ht="15" customHeight="1" x14ac:dyDescent="0.2">
      <c r="A364" s="621"/>
      <c r="B364" s="621"/>
      <c r="C364" s="621"/>
      <c r="D364" s="827"/>
      <c r="E364" s="621"/>
      <c r="F364" s="621"/>
      <c r="G364" s="621"/>
      <c r="H364" s="621"/>
      <c r="I364" s="621"/>
      <c r="J364" s="621"/>
      <c r="K364" s="621"/>
      <c r="L364" s="621"/>
      <c r="M364" s="621"/>
      <c r="N364" s="621"/>
      <c r="O364" s="621"/>
      <c r="P364" s="621"/>
      <c r="Q364" s="621"/>
      <c r="R364" s="621"/>
      <c r="S364" s="621"/>
      <c r="T364" s="621"/>
      <c r="U364" s="621"/>
      <c r="V364" s="621"/>
      <c r="W364" s="621"/>
      <c r="X364" s="621"/>
      <c r="Y364" s="621"/>
      <c r="BA364" s="390"/>
      <c r="BB364" s="386"/>
      <c r="BC364" s="621"/>
      <c r="BD364" s="312"/>
      <c r="BE364" s="312"/>
      <c r="BF364" s="312"/>
      <c r="BG364" s="312"/>
      <c r="BH364" s="312"/>
      <c r="BI364" s="312"/>
      <c r="BJ364" s="312"/>
      <c r="BK364" s="312"/>
      <c r="BL364" s="312"/>
      <c r="BM364" s="312"/>
      <c r="BN364" s="312"/>
      <c r="BO364" s="312"/>
      <c r="BP364" s="312"/>
      <c r="BQ364" s="312"/>
      <c r="BR364" s="312"/>
      <c r="BS364" s="312"/>
      <c r="BT364" s="312"/>
      <c r="BU364" s="312"/>
      <c r="BV364" s="312"/>
      <c r="BW364" s="312"/>
      <c r="BX364" s="312"/>
      <c r="BY364" s="312"/>
      <c r="BZ364" s="312"/>
      <c r="CA364" s="312"/>
    </row>
    <row r="365" spans="1:79" ht="15" customHeight="1" x14ac:dyDescent="0.2">
      <c r="A365" s="621"/>
      <c r="B365" s="621"/>
      <c r="C365" s="621"/>
      <c r="D365" s="827"/>
      <c r="E365" s="621"/>
      <c r="F365" s="621"/>
      <c r="G365" s="621"/>
      <c r="H365" s="621"/>
      <c r="I365" s="621"/>
      <c r="J365" s="621"/>
      <c r="K365" s="621"/>
      <c r="L365" s="621"/>
      <c r="M365" s="621"/>
      <c r="N365" s="621"/>
      <c r="O365" s="621"/>
      <c r="P365" s="621"/>
      <c r="Q365" s="621"/>
      <c r="R365" s="621"/>
      <c r="S365" s="621"/>
      <c r="T365" s="621"/>
      <c r="U365" s="621"/>
      <c r="V365" s="621"/>
      <c r="W365" s="621"/>
      <c r="X365" s="621"/>
      <c r="Y365" s="621"/>
      <c r="BA365" s="390"/>
      <c r="BB365" s="386"/>
      <c r="BC365" s="621"/>
      <c r="BD365" s="312"/>
      <c r="BE365" s="312"/>
      <c r="BF365" s="312"/>
      <c r="BG365" s="312"/>
      <c r="BH365" s="312"/>
      <c r="BI365" s="312"/>
      <c r="BJ365" s="312"/>
      <c r="BK365" s="312"/>
      <c r="BL365" s="312"/>
      <c r="BM365" s="312"/>
      <c r="BN365" s="312"/>
      <c r="BO365" s="312"/>
      <c r="BP365" s="312"/>
      <c r="BQ365" s="312"/>
      <c r="BR365" s="312"/>
      <c r="BS365" s="312"/>
      <c r="BT365" s="312"/>
      <c r="BU365" s="312"/>
      <c r="BV365" s="312"/>
      <c r="BW365" s="312"/>
      <c r="BX365" s="312"/>
      <c r="BY365" s="312"/>
      <c r="BZ365" s="312"/>
      <c r="CA365" s="312"/>
    </row>
    <row r="366" spans="1:79" ht="15" customHeight="1" x14ac:dyDescent="0.2">
      <c r="A366" s="621"/>
      <c r="B366" s="621"/>
      <c r="C366" s="621"/>
      <c r="D366" s="827"/>
      <c r="E366" s="621"/>
      <c r="F366" s="621"/>
      <c r="G366" s="621"/>
      <c r="H366" s="621"/>
      <c r="I366" s="621"/>
      <c r="J366" s="621"/>
      <c r="K366" s="621"/>
      <c r="L366" s="621"/>
      <c r="M366" s="621"/>
      <c r="N366" s="621"/>
      <c r="O366" s="621"/>
      <c r="P366" s="621"/>
      <c r="Q366" s="621"/>
      <c r="R366" s="621"/>
      <c r="S366" s="621"/>
      <c r="T366" s="621"/>
      <c r="U366" s="621"/>
      <c r="V366" s="621"/>
      <c r="W366" s="621"/>
      <c r="X366" s="621"/>
      <c r="Y366" s="621"/>
      <c r="BA366" s="390"/>
      <c r="BB366" s="386"/>
      <c r="BC366" s="621"/>
      <c r="BD366" s="312"/>
      <c r="BE366" s="312"/>
      <c r="BF366" s="312"/>
      <c r="BG366" s="312"/>
      <c r="BH366" s="312"/>
      <c r="BI366" s="312"/>
      <c r="BJ366" s="312"/>
      <c r="BK366" s="312"/>
      <c r="BL366" s="312"/>
      <c r="BM366" s="312"/>
      <c r="BN366" s="312"/>
      <c r="BO366" s="312"/>
      <c r="BP366" s="312"/>
      <c r="BQ366" s="312"/>
      <c r="BR366" s="312"/>
      <c r="BS366" s="312"/>
      <c r="BT366" s="312"/>
      <c r="BU366" s="312"/>
      <c r="BV366" s="312"/>
      <c r="BW366" s="312"/>
      <c r="BX366" s="312"/>
      <c r="BY366" s="312"/>
      <c r="BZ366" s="312"/>
      <c r="CA366" s="312"/>
    </row>
    <row r="367" spans="1:79" ht="15" customHeight="1" x14ac:dyDescent="0.2">
      <c r="A367" s="621"/>
      <c r="B367" s="621"/>
      <c r="C367" s="621"/>
      <c r="D367" s="827"/>
      <c r="E367" s="621"/>
      <c r="F367" s="621"/>
      <c r="G367" s="621"/>
      <c r="H367" s="621"/>
      <c r="I367" s="621"/>
      <c r="J367" s="621"/>
      <c r="K367" s="621"/>
      <c r="L367" s="621"/>
      <c r="M367" s="621"/>
      <c r="N367" s="621"/>
      <c r="O367" s="621"/>
      <c r="P367" s="621"/>
      <c r="Q367" s="621"/>
      <c r="R367" s="621"/>
      <c r="S367" s="621"/>
      <c r="T367" s="621"/>
      <c r="U367" s="621"/>
      <c r="V367" s="621"/>
      <c r="W367" s="621"/>
      <c r="X367" s="621"/>
      <c r="Y367" s="621"/>
      <c r="BA367" s="390"/>
      <c r="BB367" s="386"/>
      <c r="BC367" s="621"/>
      <c r="BD367" s="312"/>
      <c r="BE367" s="312"/>
      <c r="BF367" s="312"/>
      <c r="BG367" s="312"/>
      <c r="BH367" s="312"/>
      <c r="BI367" s="312"/>
      <c r="BJ367" s="312"/>
      <c r="BK367" s="312"/>
      <c r="BL367" s="312"/>
      <c r="BM367" s="312"/>
      <c r="BN367" s="312"/>
      <c r="BO367" s="312"/>
      <c r="BP367" s="312"/>
      <c r="BQ367" s="312"/>
      <c r="BR367" s="312"/>
      <c r="BS367" s="312"/>
      <c r="BT367" s="312"/>
      <c r="BU367" s="312"/>
      <c r="BV367" s="312"/>
      <c r="BW367" s="312"/>
      <c r="BX367" s="312"/>
      <c r="BY367" s="312"/>
      <c r="BZ367" s="312"/>
      <c r="CA367" s="312"/>
    </row>
    <row r="368" spans="1:79" ht="15" customHeight="1" x14ac:dyDescent="0.2">
      <c r="A368" s="621"/>
      <c r="B368" s="621"/>
      <c r="C368" s="621"/>
      <c r="D368" s="827"/>
      <c r="E368" s="621"/>
      <c r="F368" s="621"/>
      <c r="G368" s="621"/>
      <c r="H368" s="621"/>
      <c r="I368" s="621"/>
      <c r="J368" s="621"/>
      <c r="K368" s="621"/>
      <c r="L368" s="621"/>
      <c r="M368" s="621"/>
      <c r="N368" s="621"/>
      <c r="O368" s="621"/>
      <c r="P368" s="621"/>
      <c r="Q368" s="621"/>
      <c r="R368" s="621"/>
      <c r="S368" s="621"/>
      <c r="T368" s="621"/>
      <c r="U368" s="621"/>
      <c r="V368" s="621"/>
      <c r="W368" s="621"/>
      <c r="X368" s="621"/>
      <c r="Y368" s="621"/>
      <c r="BA368" s="390"/>
      <c r="BB368" s="386"/>
      <c r="BC368" s="621"/>
      <c r="BD368" s="312"/>
      <c r="BE368" s="312"/>
      <c r="BF368" s="312"/>
      <c r="BG368" s="312"/>
      <c r="BH368" s="312"/>
      <c r="BI368" s="312"/>
      <c r="BJ368" s="312"/>
      <c r="BK368" s="312"/>
      <c r="BL368" s="312"/>
      <c r="BM368" s="312"/>
      <c r="BN368" s="312"/>
      <c r="BO368" s="312"/>
      <c r="BP368" s="312"/>
      <c r="BQ368" s="312"/>
      <c r="BR368" s="312"/>
      <c r="BS368" s="312"/>
      <c r="BT368" s="312"/>
      <c r="BU368" s="312"/>
      <c r="BV368" s="312"/>
      <c r="BW368" s="312"/>
      <c r="BX368" s="312"/>
      <c r="BY368" s="312"/>
      <c r="BZ368" s="312"/>
      <c r="CA368" s="312"/>
    </row>
    <row r="369" spans="1:79" ht="15" customHeight="1" x14ac:dyDescent="0.2">
      <c r="A369" s="621"/>
      <c r="B369" s="621"/>
      <c r="C369" s="621"/>
      <c r="D369" s="827"/>
      <c r="E369" s="621"/>
      <c r="F369" s="621"/>
      <c r="G369" s="621"/>
      <c r="H369" s="621"/>
      <c r="I369" s="621"/>
      <c r="J369" s="621"/>
      <c r="K369" s="621"/>
      <c r="L369" s="621"/>
      <c r="M369" s="621"/>
      <c r="N369" s="621"/>
      <c r="O369" s="621"/>
      <c r="P369" s="621"/>
      <c r="Q369" s="621"/>
      <c r="R369" s="621"/>
      <c r="S369" s="621"/>
      <c r="T369" s="621"/>
      <c r="U369" s="621"/>
      <c r="V369" s="621"/>
      <c r="W369" s="621"/>
      <c r="X369" s="621"/>
      <c r="Y369" s="621"/>
      <c r="BA369" s="390"/>
      <c r="BB369" s="386"/>
      <c r="BC369" s="621"/>
      <c r="BD369" s="312"/>
      <c r="BE369" s="312"/>
      <c r="BF369" s="312"/>
      <c r="BG369" s="312"/>
      <c r="BH369" s="312"/>
      <c r="BI369" s="312"/>
      <c r="BJ369" s="312"/>
      <c r="BK369" s="312"/>
      <c r="BL369" s="312"/>
      <c r="BM369" s="312"/>
      <c r="BN369" s="312"/>
      <c r="BO369" s="312"/>
      <c r="BP369" s="312"/>
      <c r="BQ369" s="312"/>
      <c r="BR369" s="312"/>
      <c r="BS369" s="312"/>
      <c r="BT369" s="312"/>
      <c r="BU369" s="312"/>
      <c r="BV369" s="312"/>
      <c r="BW369" s="312"/>
      <c r="BX369" s="312"/>
      <c r="BY369" s="312"/>
      <c r="BZ369" s="312"/>
      <c r="CA369" s="312"/>
    </row>
    <row r="370" spans="1:79" ht="15" customHeight="1" x14ac:dyDescent="0.2">
      <c r="A370" s="621"/>
      <c r="B370" s="621"/>
      <c r="C370" s="621"/>
      <c r="D370" s="827"/>
      <c r="E370" s="621"/>
      <c r="F370" s="621"/>
      <c r="G370" s="621"/>
      <c r="H370" s="621"/>
      <c r="I370" s="621"/>
      <c r="J370" s="621"/>
      <c r="K370" s="621"/>
      <c r="L370" s="621"/>
      <c r="M370" s="621"/>
      <c r="N370" s="621"/>
      <c r="O370" s="621"/>
      <c r="P370" s="621"/>
      <c r="Q370" s="621"/>
      <c r="R370" s="621"/>
      <c r="S370" s="621"/>
      <c r="T370" s="621"/>
      <c r="U370" s="621"/>
      <c r="V370" s="621"/>
      <c r="W370" s="621"/>
      <c r="X370" s="621"/>
      <c r="Y370" s="621"/>
      <c r="BA370" s="390"/>
      <c r="BB370" s="386"/>
      <c r="BC370" s="621"/>
      <c r="BD370" s="312"/>
      <c r="BE370" s="312"/>
      <c r="BF370" s="312"/>
      <c r="BG370" s="312"/>
      <c r="BH370" s="312"/>
      <c r="BI370" s="312"/>
      <c r="BJ370" s="312"/>
      <c r="BK370" s="312"/>
      <c r="BL370" s="312"/>
      <c r="BM370" s="312"/>
      <c r="BN370" s="312"/>
      <c r="BO370" s="312"/>
      <c r="BP370" s="312"/>
      <c r="BQ370" s="312"/>
      <c r="BR370" s="312"/>
      <c r="BS370" s="312"/>
      <c r="BT370" s="312"/>
      <c r="BU370" s="312"/>
      <c r="BV370" s="312"/>
      <c r="BW370" s="312"/>
      <c r="BX370" s="312"/>
      <c r="BY370" s="312"/>
      <c r="BZ370" s="312"/>
      <c r="CA370" s="312"/>
    </row>
    <row r="371" spans="1:79" ht="15" customHeight="1" x14ac:dyDescent="0.2">
      <c r="A371" s="621"/>
      <c r="B371" s="621"/>
      <c r="C371" s="621"/>
      <c r="D371" s="827"/>
      <c r="E371" s="621"/>
      <c r="F371" s="621"/>
      <c r="G371" s="621"/>
      <c r="H371" s="621"/>
      <c r="I371" s="621"/>
      <c r="J371" s="621"/>
      <c r="K371" s="621"/>
      <c r="L371" s="621"/>
      <c r="M371" s="621"/>
      <c r="N371" s="621"/>
      <c r="O371" s="621"/>
      <c r="P371" s="621"/>
      <c r="Q371" s="621"/>
      <c r="R371" s="621"/>
      <c r="S371" s="621"/>
      <c r="T371" s="621"/>
      <c r="U371" s="621"/>
      <c r="V371" s="621"/>
      <c r="W371" s="621"/>
      <c r="X371" s="621"/>
      <c r="Y371" s="621"/>
      <c r="BA371" s="390"/>
      <c r="BB371" s="386"/>
      <c r="BC371" s="621"/>
      <c r="BD371" s="312"/>
      <c r="BE371" s="312"/>
      <c r="BF371" s="312"/>
      <c r="BG371" s="312"/>
      <c r="BH371" s="312"/>
      <c r="BI371" s="312"/>
      <c r="BJ371" s="312"/>
      <c r="BK371" s="312"/>
      <c r="BL371" s="312"/>
      <c r="BM371" s="312"/>
      <c r="BN371" s="312"/>
      <c r="BO371" s="312"/>
      <c r="BP371" s="312"/>
      <c r="BQ371" s="312"/>
      <c r="BR371" s="312"/>
      <c r="BS371" s="312"/>
      <c r="BT371" s="312"/>
      <c r="BU371" s="312"/>
      <c r="BV371" s="312"/>
      <c r="BW371" s="312"/>
      <c r="BX371" s="312"/>
      <c r="BY371" s="312"/>
      <c r="BZ371" s="312"/>
      <c r="CA371" s="312"/>
    </row>
    <row r="372" spans="1:79" ht="15" customHeight="1" x14ac:dyDescent="0.2">
      <c r="A372" s="621"/>
      <c r="B372" s="621"/>
      <c r="C372" s="621"/>
      <c r="D372" s="827"/>
      <c r="E372" s="621"/>
      <c r="F372" s="621"/>
      <c r="G372" s="621"/>
      <c r="H372" s="621"/>
      <c r="I372" s="621"/>
      <c r="J372" s="621"/>
      <c r="K372" s="621"/>
      <c r="L372" s="621"/>
      <c r="M372" s="621"/>
      <c r="N372" s="621"/>
      <c r="O372" s="621"/>
      <c r="P372" s="621"/>
      <c r="Q372" s="621"/>
      <c r="R372" s="621"/>
      <c r="S372" s="621"/>
      <c r="T372" s="621"/>
      <c r="U372" s="621"/>
      <c r="V372" s="621"/>
      <c r="W372" s="621"/>
      <c r="X372" s="621"/>
      <c r="Y372" s="621"/>
      <c r="BA372" s="390"/>
      <c r="BB372" s="386"/>
      <c r="BC372" s="621"/>
      <c r="BD372" s="312"/>
      <c r="BE372" s="312"/>
      <c r="BF372" s="312"/>
      <c r="BG372" s="312"/>
      <c r="BH372" s="312"/>
      <c r="BI372" s="312"/>
      <c r="BJ372" s="312"/>
      <c r="BK372" s="312"/>
      <c r="BL372" s="312"/>
      <c r="BM372" s="312"/>
      <c r="BN372" s="312"/>
      <c r="BO372" s="312"/>
      <c r="BP372" s="312"/>
      <c r="BQ372" s="312"/>
      <c r="BR372" s="312"/>
      <c r="BS372" s="312"/>
      <c r="BT372" s="312"/>
      <c r="BU372" s="312"/>
      <c r="BV372" s="312"/>
      <c r="BW372" s="312"/>
      <c r="BX372" s="312"/>
      <c r="BY372" s="312"/>
      <c r="BZ372" s="312"/>
      <c r="CA372" s="312"/>
    </row>
    <row r="373" spans="1:79" ht="15" customHeight="1" x14ac:dyDescent="0.2">
      <c r="A373" s="621"/>
      <c r="B373" s="621"/>
      <c r="C373" s="621"/>
      <c r="D373" s="827"/>
      <c r="E373" s="621"/>
      <c r="F373" s="621"/>
      <c r="G373" s="621"/>
      <c r="H373" s="621"/>
      <c r="I373" s="621"/>
      <c r="J373" s="621"/>
      <c r="K373" s="621"/>
      <c r="L373" s="621"/>
      <c r="M373" s="621"/>
      <c r="N373" s="621"/>
      <c r="O373" s="621"/>
      <c r="P373" s="621"/>
      <c r="Q373" s="621"/>
      <c r="R373" s="621"/>
      <c r="S373" s="621"/>
      <c r="T373" s="621"/>
      <c r="U373" s="621"/>
      <c r="V373" s="621"/>
      <c r="W373" s="621"/>
      <c r="X373" s="621"/>
      <c r="Y373" s="621"/>
      <c r="BA373" s="390"/>
      <c r="BB373" s="386"/>
      <c r="BC373" s="621"/>
      <c r="BD373" s="312"/>
      <c r="BE373" s="312"/>
      <c r="BF373" s="312"/>
      <c r="BG373" s="312"/>
      <c r="BH373" s="312"/>
      <c r="BI373" s="312"/>
      <c r="BJ373" s="312"/>
      <c r="BK373" s="312"/>
      <c r="BL373" s="312"/>
      <c r="BM373" s="312"/>
      <c r="BN373" s="312"/>
      <c r="BO373" s="312"/>
      <c r="BP373" s="312"/>
      <c r="BQ373" s="312"/>
      <c r="BR373" s="312"/>
      <c r="BS373" s="312"/>
      <c r="BT373" s="312"/>
      <c r="BU373" s="312"/>
      <c r="BV373" s="312"/>
      <c r="BW373" s="312"/>
      <c r="BX373" s="312"/>
      <c r="BY373" s="312"/>
      <c r="BZ373" s="312"/>
      <c r="CA373" s="312"/>
    </row>
    <row r="374" spans="1:79" ht="15" customHeight="1" x14ac:dyDescent="0.2">
      <c r="A374" s="621"/>
      <c r="B374" s="621"/>
      <c r="C374" s="621"/>
      <c r="D374" s="827"/>
      <c r="E374" s="621"/>
      <c r="F374" s="621"/>
      <c r="G374" s="621"/>
      <c r="H374" s="621"/>
      <c r="I374" s="621"/>
      <c r="J374" s="621"/>
      <c r="K374" s="621"/>
      <c r="L374" s="621"/>
      <c r="M374" s="621"/>
      <c r="N374" s="621"/>
      <c r="O374" s="621"/>
      <c r="P374" s="621"/>
      <c r="Q374" s="621"/>
      <c r="R374" s="621"/>
      <c r="S374" s="621"/>
      <c r="T374" s="621"/>
      <c r="U374" s="621"/>
      <c r="V374" s="621"/>
      <c r="W374" s="621"/>
      <c r="X374" s="621"/>
      <c r="Y374" s="621"/>
      <c r="BA374" s="390"/>
      <c r="BB374" s="386"/>
      <c r="BC374" s="621"/>
      <c r="BD374" s="312"/>
      <c r="BE374" s="312"/>
      <c r="BF374" s="312"/>
      <c r="BG374" s="312"/>
      <c r="BH374" s="312"/>
      <c r="BI374" s="312"/>
      <c r="BJ374" s="312"/>
      <c r="BK374" s="312"/>
      <c r="BL374" s="312"/>
      <c r="BM374" s="312"/>
      <c r="BN374" s="312"/>
      <c r="BO374" s="312"/>
      <c r="BP374" s="312"/>
      <c r="BQ374" s="312"/>
      <c r="BR374" s="312"/>
      <c r="BS374" s="312"/>
      <c r="BT374" s="312"/>
      <c r="BU374" s="312"/>
      <c r="BV374" s="312"/>
      <c r="BW374" s="312"/>
      <c r="BX374" s="312"/>
      <c r="BY374" s="312"/>
      <c r="BZ374" s="312"/>
      <c r="CA374" s="312"/>
    </row>
    <row r="375" spans="1:79" ht="15" customHeight="1" x14ac:dyDescent="0.2">
      <c r="A375" s="621"/>
      <c r="B375" s="621"/>
      <c r="C375" s="621"/>
      <c r="D375" s="827"/>
      <c r="E375" s="621"/>
      <c r="F375" s="621"/>
      <c r="G375" s="621"/>
      <c r="H375" s="621"/>
      <c r="I375" s="621"/>
      <c r="J375" s="621"/>
      <c r="K375" s="621"/>
      <c r="L375" s="621"/>
      <c r="M375" s="621"/>
      <c r="N375" s="621"/>
      <c r="O375" s="621"/>
      <c r="P375" s="621"/>
      <c r="Q375" s="621"/>
      <c r="R375" s="621"/>
      <c r="S375" s="621"/>
      <c r="T375" s="621"/>
      <c r="U375" s="621"/>
      <c r="V375" s="621"/>
      <c r="W375" s="621"/>
      <c r="X375" s="621"/>
      <c r="Y375" s="621"/>
      <c r="BA375" s="390"/>
      <c r="BB375" s="386"/>
      <c r="BC375" s="621"/>
      <c r="BD375" s="312"/>
      <c r="BE375" s="312"/>
      <c r="BF375" s="312"/>
      <c r="BG375" s="312"/>
      <c r="BH375" s="312"/>
      <c r="BI375" s="312"/>
      <c r="BJ375" s="312"/>
      <c r="BK375" s="312"/>
      <c r="BL375" s="312"/>
      <c r="BM375" s="312"/>
      <c r="BN375" s="312"/>
      <c r="BO375" s="312"/>
      <c r="BP375" s="312"/>
      <c r="BQ375" s="312"/>
      <c r="BR375" s="312"/>
      <c r="BS375" s="312"/>
      <c r="BT375" s="312"/>
      <c r="BU375" s="312"/>
      <c r="BV375" s="312"/>
      <c r="BW375" s="312"/>
      <c r="BX375" s="312"/>
      <c r="BY375" s="312"/>
      <c r="BZ375" s="312"/>
      <c r="CA375" s="312"/>
    </row>
    <row r="376" spans="1:79" ht="15" customHeight="1" x14ac:dyDescent="0.2">
      <c r="A376" s="621"/>
      <c r="B376" s="621"/>
      <c r="C376" s="621"/>
      <c r="D376" s="827"/>
      <c r="E376" s="621"/>
      <c r="F376" s="621"/>
      <c r="G376" s="621"/>
      <c r="H376" s="621"/>
      <c r="I376" s="621"/>
      <c r="J376" s="621"/>
      <c r="K376" s="621"/>
      <c r="L376" s="621"/>
      <c r="M376" s="621"/>
      <c r="N376" s="621"/>
      <c r="O376" s="621"/>
      <c r="P376" s="621"/>
      <c r="Q376" s="621"/>
      <c r="R376" s="621"/>
      <c r="S376" s="621"/>
      <c r="T376" s="621"/>
      <c r="U376" s="621"/>
      <c r="V376" s="621"/>
      <c r="W376" s="621"/>
      <c r="X376" s="621"/>
      <c r="Y376" s="621"/>
      <c r="BA376" s="390"/>
      <c r="BB376" s="386"/>
      <c r="BC376" s="621"/>
      <c r="BD376" s="312"/>
      <c r="BE376" s="312"/>
      <c r="BF376" s="312"/>
      <c r="BG376" s="312"/>
      <c r="BH376" s="312"/>
      <c r="BI376" s="312"/>
      <c r="BJ376" s="312"/>
      <c r="BK376" s="312"/>
      <c r="BL376" s="312"/>
      <c r="BM376" s="312"/>
      <c r="BN376" s="312"/>
      <c r="BO376" s="312"/>
      <c r="BP376" s="312"/>
      <c r="BQ376" s="312"/>
      <c r="BR376" s="312"/>
      <c r="BS376" s="312"/>
      <c r="BT376" s="312"/>
      <c r="BU376" s="312"/>
      <c r="BV376" s="312"/>
      <c r="BW376" s="312"/>
      <c r="BX376" s="312"/>
      <c r="BY376" s="312"/>
      <c r="BZ376" s="312"/>
      <c r="CA376" s="312"/>
    </row>
    <row r="377" spans="1:79" ht="15" customHeight="1" x14ac:dyDescent="0.2">
      <c r="A377" s="621"/>
      <c r="B377" s="621"/>
      <c r="C377" s="621"/>
      <c r="D377" s="827"/>
      <c r="E377" s="621"/>
      <c r="F377" s="621"/>
      <c r="G377" s="621"/>
      <c r="H377" s="621"/>
      <c r="I377" s="621"/>
      <c r="J377" s="621"/>
      <c r="K377" s="621"/>
      <c r="L377" s="621"/>
      <c r="M377" s="621"/>
      <c r="N377" s="621"/>
      <c r="O377" s="621"/>
      <c r="P377" s="621"/>
      <c r="Q377" s="621"/>
      <c r="R377" s="621"/>
      <c r="S377" s="621"/>
      <c r="T377" s="621"/>
      <c r="U377" s="621"/>
      <c r="V377" s="621"/>
      <c r="W377" s="621"/>
      <c r="X377" s="621"/>
      <c r="Y377" s="621"/>
      <c r="BA377" s="390"/>
      <c r="BB377" s="386"/>
      <c r="BC377" s="621"/>
      <c r="BD377" s="312"/>
      <c r="BE377" s="312"/>
      <c r="BF377" s="312"/>
      <c r="BG377" s="312"/>
      <c r="BH377" s="312"/>
      <c r="BI377" s="312"/>
      <c r="BJ377" s="312"/>
      <c r="BK377" s="312"/>
      <c r="BL377" s="312"/>
      <c r="BM377" s="312"/>
      <c r="BN377" s="312"/>
      <c r="BO377" s="312"/>
      <c r="BP377" s="312"/>
      <c r="BQ377" s="312"/>
      <c r="BR377" s="312"/>
      <c r="BS377" s="312"/>
      <c r="BT377" s="312"/>
      <c r="BU377" s="312"/>
      <c r="BV377" s="312"/>
      <c r="BW377" s="312"/>
      <c r="BX377" s="312"/>
      <c r="BY377" s="312"/>
      <c r="BZ377" s="312"/>
      <c r="CA377" s="312"/>
    </row>
    <row r="378" spans="1:79" ht="15" customHeight="1" x14ac:dyDescent="0.2">
      <c r="A378" s="621"/>
      <c r="B378" s="621"/>
      <c r="C378" s="621"/>
      <c r="D378" s="827"/>
      <c r="E378" s="621"/>
      <c r="F378" s="621"/>
      <c r="G378" s="621"/>
      <c r="H378" s="621"/>
      <c r="I378" s="621"/>
      <c r="J378" s="621"/>
      <c r="K378" s="621"/>
      <c r="L378" s="621"/>
      <c r="M378" s="621"/>
      <c r="N378" s="621"/>
      <c r="O378" s="621"/>
      <c r="P378" s="621"/>
      <c r="Q378" s="621"/>
      <c r="R378" s="621"/>
      <c r="S378" s="621"/>
      <c r="T378" s="621"/>
      <c r="U378" s="621"/>
      <c r="V378" s="621"/>
      <c r="W378" s="621"/>
      <c r="X378" s="621"/>
      <c r="Y378" s="621"/>
      <c r="BA378" s="390"/>
      <c r="BB378" s="386"/>
      <c r="BC378" s="621"/>
      <c r="BD378" s="312"/>
      <c r="BE378" s="312"/>
      <c r="BF378" s="312"/>
      <c r="BG378" s="312"/>
      <c r="BH378" s="312"/>
      <c r="BI378" s="312"/>
      <c r="BJ378" s="312"/>
      <c r="BK378" s="312"/>
      <c r="BL378" s="312"/>
      <c r="BM378" s="312"/>
      <c r="BN378" s="312"/>
      <c r="BO378" s="312"/>
      <c r="BP378" s="312"/>
      <c r="BQ378" s="312"/>
      <c r="BR378" s="312"/>
      <c r="BS378" s="312"/>
      <c r="BT378" s="312"/>
      <c r="BU378" s="312"/>
      <c r="BV378" s="312"/>
      <c r="BW378" s="312"/>
      <c r="BX378" s="312"/>
      <c r="BY378" s="312"/>
      <c r="BZ378" s="312"/>
      <c r="CA378" s="312"/>
    </row>
    <row r="379" spans="1:79" ht="15" customHeight="1" x14ac:dyDescent="0.2">
      <c r="A379" s="621"/>
      <c r="B379" s="621"/>
      <c r="C379" s="621"/>
      <c r="D379" s="827"/>
      <c r="E379" s="621"/>
      <c r="F379" s="621"/>
      <c r="G379" s="621"/>
      <c r="H379" s="621"/>
      <c r="I379" s="621"/>
      <c r="J379" s="621"/>
      <c r="K379" s="621"/>
      <c r="L379" s="621"/>
      <c r="M379" s="621"/>
      <c r="N379" s="621"/>
      <c r="O379" s="621"/>
      <c r="P379" s="621"/>
      <c r="Q379" s="621"/>
      <c r="R379" s="621"/>
      <c r="S379" s="621"/>
      <c r="T379" s="621"/>
      <c r="U379" s="621"/>
      <c r="V379" s="621"/>
      <c r="W379" s="621"/>
      <c r="X379" s="621"/>
      <c r="Y379" s="621"/>
      <c r="BA379" s="390"/>
      <c r="BB379" s="386"/>
      <c r="BC379" s="621"/>
      <c r="BD379" s="312"/>
      <c r="BE379" s="312"/>
      <c r="BF379" s="312"/>
      <c r="BG379" s="312"/>
      <c r="BH379" s="312"/>
      <c r="BI379" s="312"/>
      <c r="BJ379" s="312"/>
      <c r="BK379" s="312"/>
      <c r="BL379" s="312"/>
      <c r="BM379" s="312"/>
      <c r="BN379" s="312"/>
      <c r="BO379" s="312"/>
      <c r="BP379" s="312"/>
      <c r="BQ379" s="312"/>
      <c r="BR379" s="312"/>
      <c r="BS379" s="312"/>
      <c r="BT379" s="312"/>
      <c r="BU379" s="312"/>
      <c r="BV379" s="312"/>
      <c r="BW379" s="312"/>
      <c r="BX379" s="312"/>
      <c r="BY379" s="312"/>
      <c r="BZ379" s="312"/>
      <c r="CA379" s="312"/>
    </row>
    <row r="380" spans="1:79" ht="15" customHeight="1" x14ac:dyDescent="0.2">
      <c r="A380" s="621"/>
      <c r="B380" s="621"/>
      <c r="C380" s="621"/>
      <c r="D380" s="827"/>
      <c r="E380" s="621"/>
      <c r="F380" s="621"/>
      <c r="G380" s="621"/>
      <c r="H380" s="621"/>
      <c r="I380" s="621"/>
      <c r="J380" s="621"/>
      <c r="K380" s="621"/>
      <c r="L380" s="621"/>
      <c r="M380" s="621"/>
      <c r="N380" s="621"/>
      <c r="O380" s="621"/>
      <c r="P380" s="621"/>
      <c r="Q380" s="621"/>
      <c r="R380" s="621"/>
      <c r="S380" s="621"/>
      <c r="T380" s="621"/>
      <c r="U380" s="621"/>
      <c r="V380" s="621"/>
      <c r="W380" s="621"/>
      <c r="X380" s="621"/>
      <c r="Y380" s="621"/>
      <c r="BA380" s="390"/>
      <c r="BB380" s="386"/>
      <c r="BC380" s="621"/>
      <c r="BD380" s="312"/>
      <c r="BE380" s="312"/>
      <c r="BF380" s="312"/>
      <c r="BG380" s="312"/>
      <c r="BH380" s="312"/>
      <c r="BI380" s="312"/>
      <c r="BJ380" s="312"/>
      <c r="BK380" s="312"/>
      <c r="BL380" s="312"/>
      <c r="BM380" s="312"/>
      <c r="BN380" s="312"/>
      <c r="BO380" s="312"/>
      <c r="BP380" s="312"/>
      <c r="BQ380" s="312"/>
      <c r="BR380" s="312"/>
      <c r="BS380" s="312"/>
      <c r="BT380" s="312"/>
      <c r="BU380" s="312"/>
      <c r="BV380" s="312"/>
      <c r="BW380" s="312"/>
      <c r="BX380" s="312"/>
      <c r="BY380" s="312"/>
      <c r="BZ380" s="312"/>
      <c r="CA380" s="312"/>
    </row>
    <row r="381" spans="1:79" ht="15" customHeight="1" x14ac:dyDescent="0.2">
      <c r="A381" s="621"/>
      <c r="B381" s="621"/>
      <c r="C381" s="621"/>
      <c r="D381" s="827"/>
      <c r="E381" s="621"/>
      <c r="F381" s="621"/>
      <c r="G381" s="621"/>
      <c r="H381" s="621"/>
      <c r="I381" s="621"/>
      <c r="J381" s="621"/>
      <c r="K381" s="621"/>
      <c r="L381" s="621"/>
      <c r="M381" s="621"/>
      <c r="N381" s="621"/>
      <c r="O381" s="621"/>
      <c r="P381" s="621"/>
      <c r="Q381" s="621"/>
      <c r="R381" s="621"/>
      <c r="S381" s="621"/>
      <c r="T381" s="621"/>
      <c r="U381" s="621"/>
      <c r="V381" s="621"/>
      <c r="W381" s="621"/>
      <c r="X381" s="621"/>
      <c r="Y381" s="621"/>
      <c r="BA381" s="390"/>
      <c r="BB381" s="386"/>
      <c r="BC381" s="621"/>
      <c r="BD381" s="312"/>
      <c r="BE381" s="312"/>
      <c r="BF381" s="312"/>
      <c r="BG381" s="312"/>
      <c r="BH381" s="312"/>
      <c r="BI381" s="312"/>
      <c r="BJ381" s="312"/>
      <c r="BK381" s="312"/>
      <c r="BL381" s="312"/>
      <c r="BM381" s="312"/>
      <c r="BN381" s="312"/>
      <c r="BO381" s="312"/>
      <c r="BP381" s="312"/>
      <c r="BQ381" s="312"/>
      <c r="BR381" s="312"/>
      <c r="BS381" s="312"/>
      <c r="BT381" s="312"/>
      <c r="BU381" s="312"/>
      <c r="BV381" s="312"/>
      <c r="BW381" s="312"/>
      <c r="BX381" s="312"/>
      <c r="BY381" s="312"/>
      <c r="BZ381" s="312"/>
      <c r="CA381" s="312"/>
    </row>
    <row r="382" spans="1:79" ht="15" customHeight="1" x14ac:dyDescent="0.2">
      <c r="A382" s="621"/>
      <c r="B382" s="621"/>
      <c r="C382" s="621"/>
      <c r="D382" s="827"/>
      <c r="E382" s="621"/>
      <c r="F382" s="621"/>
      <c r="G382" s="621"/>
      <c r="H382" s="621"/>
      <c r="I382" s="621"/>
      <c r="J382" s="621"/>
      <c r="K382" s="621"/>
      <c r="L382" s="621"/>
      <c r="M382" s="621"/>
      <c r="N382" s="621"/>
      <c r="O382" s="621"/>
      <c r="P382" s="621"/>
      <c r="Q382" s="621"/>
      <c r="R382" s="621"/>
      <c r="S382" s="621"/>
      <c r="T382" s="621"/>
      <c r="U382" s="621"/>
      <c r="V382" s="621"/>
      <c r="W382" s="621"/>
      <c r="X382" s="621"/>
      <c r="Y382" s="621"/>
      <c r="BA382" s="390"/>
      <c r="BB382" s="386"/>
      <c r="BC382" s="621"/>
      <c r="BD382" s="312"/>
      <c r="BE382" s="312"/>
      <c r="BF382" s="312"/>
      <c r="BG382" s="312"/>
      <c r="BH382" s="312"/>
      <c r="BI382" s="312"/>
      <c r="BJ382" s="312"/>
      <c r="BK382" s="312"/>
      <c r="BL382" s="312"/>
      <c r="BM382" s="312"/>
      <c r="BN382" s="312"/>
      <c r="BO382" s="312"/>
      <c r="BP382" s="312"/>
      <c r="BQ382" s="312"/>
      <c r="BR382" s="312"/>
      <c r="BS382" s="312"/>
      <c r="BT382" s="312"/>
      <c r="BU382" s="312"/>
      <c r="BV382" s="312"/>
      <c r="BW382" s="312"/>
      <c r="BX382" s="312"/>
      <c r="BY382" s="312"/>
      <c r="BZ382" s="312"/>
      <c r="CA382" s="312"/>
    </row>
    <row r="383" spans="1:79" ht="15" customHeight="1" x14ac:dyDescent="0.2">
      <c r="A383" s="621"/>
      <c r="B383" s="621"/>
      <c r="C383" s="621"/>
      <c r="D383" s="827"/>
      <c r="E383" s="621"/>
      <c r="F383" s="621"/>
      <c r="G383" s="621"/>
      <c r="H383" s="621"/>
      <c r="I383" s="621"/>
      <c r="J383" s="621"/>
      <c r="K383" s="621"/>
      <c r="L383" s="621"/>
      <c r="M383" s="621"/>
      <c r="N383" s="621"/>
      <c r="O383" s="621"/>
      <c r="P383" s="621"/>
      <c r="Q383" s="621"/>
      <c r="R383" s="621"/>
      <c r="S383" s="621"/>
      <c r="T383" s="621"/>
      <c r="U383" s="621"/>
      <c r="V383" s="621"/>
      <c r="W383" s="621"/>
      <c r="X383" s="621"/>
      <c r="Y383" s="621"/>
      <c r="BA383" s="390"/>
      <c r="BB383" s="386"/>
      <c r="BC383" s="621"/>
      <c r="BD383" s="312"/>
      <c r="BE383" s="312"/>
      <c r="BF383" s="312"/>
      <c r="BG383" s="312"/>
      <c r="BH383" s="312"/>
      <c r="BI383" s="312"/>
      <c r="BJ383" s="312"/>
      <c r="BK383" s="312"/>
      <c r="BL383" s="312"/>
      <c r="BM383" s="312"/>
      <c r="BN383" s="312"/>
      <c r="BO383" s="312"/>
      <c r="BP383" s="312"/>
      <c r="BQ383" s="312"/>
      <c r="BR383" s="312"/>
      <c r="BS383" s="312"/>
      <c r="BT383" s="312"/>
      <c r="BU383" s="312"/>
      <c r="BV383" s="312"/>
      <c r="BW383" s="312"/>
      <c r="BX383" s="312"/>
      <c r="BY383" s="312"/>
      <c r="BZ383" s="312"/>
      <c r="CA383" s="312"/>
    </row>
    <row r="384" spans="1:79" ht="15" customHeight="1" x14ac:dyDescent="0.2">
      <c r="A384" s="621"/>
      <c r="B384" s="621"/>
      <c r="C384" s="621"/>
      <c r="D384" s="827"/>
      <c r="E384" s="621"/>
      <c r="F384" s="621"/>
      <c r="G384" s="621"/>
      <c r="H384" s="621"/>
      <c r="I384" s="621"/>
      <c r="J384" s="621"/>
      <c r="K384" s="621"/>
      <c r="L384" s="621"/>
      <c r="M384" s="621"/>
      <c r="N384" s="621"/>
      <c r="O384" s="621"/>
      <c r="P384" s="621"/>
      <c r="Q384" s="621"/>
      <c r="R384" s="621"/>
      <c r="S384" s="621"/>
      <c r="T384" s="621"/>
      <c r="U384" s="621"/>
      <c r="V384" s="621"/>
      <c r="W384" s="621"/>
      <c r="X384" s="621"/>
      <c r="Y384" s="621"/>
      <c r="BA384" s="390"/>
      <c r="BB384" s="386"/>
      <c r="BC384" s="621"/>
      <c r="BD384" s="312"/>
      <c r="BE384" s="312"/>
      <c r="BF384" s="312"/>
      <c r="BG384" s="312"/>
      <c r="BH384" s="312"/>
      <c r="BI384" s="312"/>
      <c r="BJ384" s="312"/>
      <c r="BK384" s="312"/>
      <c r="BL384" s="312"/>
      <c r="BM384" s="312"/>
      <c r="BN384" s="312"/>
      <c r="BO384" s="312"/>
      <c r="BP384" s="312"/>
      <c r="BQ384" s="312"/>
      <c r="BR384" s="312"/>
      <c r="BS384" s="312"/>
      <c r="BT384" s="312"/>
      <c r="BU384" s="312"/>
      <c r="BV384" s="312"/>
      <c r="BW384" s="312"/>
      <c r="BX384" s="312"/>
      <c r="BY384" s="312"/>
      <c r="BZ384" s="312"/>
      <c r="CA384" s="312"/>
    </row>
    <row r="385" spans="1:79" ht="15" customHeight="1" x14ac:dyDescent="0.2">
      <c r="A385" s="621"/>
      <c r="B385" s="621"/>
      <c r="C385" s="621"/>
      <c r="D385" s="827"/>
      <c r="E385" s="621"/>
      <c r="F385" s="621"/>
      <c r="G385" s="621"/>
      <c r="H385" s="621"/>
      <c r="I385" s="621"/>
      <c r="J385" s="621"/>
      <c r="K385" s="621"/>
      <c r="L385" s="621"/>
      <c r="M385" s="621"/>
      <c r="N385" s="621"/>
      <c r="O385" s="621"/>
      <c r="P385" s="621"/>
      <c r="Q385" s="621"/>
      <c r="R385" s="621"/>
      <c r="S385" s="621"/>
      <c r="T385" s="621"/>
      <c r="U385" s="621"/>
      <c r="V385" s="621"/>
      <c r="W385" s="621"/>
      <c r="X385" s="621"/>
      <c r="Y385" s="621"/>
      <c r="BA385" s="390"/>
      <c r="BB385" s="386"/>
      <c r="BC385" s="621"/>
      <c r="BD385" s="312"/>
      <c r="BE385" s="312"/>
      <c r="BF385" s="312"/>
      <c r="BG385" s="312"/>
      <c r="BH385" s="312"/>
      <c r="BI385" s="312"/>
      <c r="BJ385" s="312"/>
      <c r="BK385" s="312"/>
      <c r="BL385" s="312"/>
      <c r="BM385" s="312"/>
      <c r="BN385" s="312"/>
      <c r="BO385" s="312"/>
      <c r="BP385" s="312"/>
      <c r="BQ385" s="312"/>
      <c r="BR385" s="312"/>
      <c r="BS385" s="312"/>
      <c r="BT385" s="312"/>
      <c r="BU385" s="312"/>
      <c r="BV385" s="312"/>
      <c r="BW385" s="312"/>
      <c r="BX385" s="312"/>
      <c r="BY385" s="312"/>
      <c r="BZ385" s="312"/>
      <c r="CA385" s="312"/>
    </row>
    <row r="386" spans="1:79" ht="15" customHeight="1" x14ac:dyDescent="0.2">
      <c r="A386" s="621"/>
      <c r="B386" s="621"/>
      <c r="C386" s="621"/>
      <c r="D386" s="827"/>
      <c r="E386" s="621"/>
      <c r="F386" s="621"/>
      <c r="G386" s="621"/>
      <c r="H386" s="621"/>
      <c r="I386" s="621"/>
      <c r="J386" s="621"/>
      <c r="K386" s="621"/>
      <c r="L386" s="621"/>
      <c r="M386" s="621"/>
      <c r="N386" s="621"/>
      <c r="O386" s="621"/>
      <c r="P386" s="621"/>
      <c r="Q386" s="621"/>
      <c r="R386" s="621"/>
      <c r="S386" s="621"/>
      <c r="T386" s="621"/>
      <c r="U386" s="621"/>
      <c r="V386" s="621"/>
      <c r="W386" s="621"/>
      <c r="X386" s="621"/>
      <c r="Y386" s="621"/>
      <c r="BA386" s="390"/>
      <c r="BB386" s="386"/>
      <c r="BC386" s="621"/>
      <c r="BD386" s="312"/>
      <c r="BE386" s="312"/>
      <c r="BF386" s="312"/>
      <c r="BG386" s="312"/>
      <c r="BH386" s="312"/>
      <c r="BI386" s="312"/>
      <c r="BJ386" s="312"/>
      <c r="BK386" s="312"/>
      <c r="BL386" s="312"/>
      <c r="BM386" s="312"/>
      <c r="BN386" s="312"/>
      <c r="BO386" s="312"/>
      <c r="BP386" s="312"/>
      <c r="BQ386" s="312"/>
      <c r="BR386" s="312"/>
      <c r="BS386" s="312"/>
      <c r="BT386" s="312"/>
      <c r="BU386" s="312"/>
      <c r="BV386" s="312"/>
      <c r="BW386" s="312"/>
      <c r="BX386" s="312"/>
      <c r="BY386" s="312"/>
      <c r="BZ386" s="312"/>
      <c r="CA386" s="312"/>
    </row>
    <row r="387" spans="1:79" ht="15" customHeight="1" x14ac:dyDescent="0.2">
      <c r="A387" s="621"/>
      <c r="B387" s="621"/>
      <c r="C387" s="621"/>
      <c r="D387" s="827"/>
      <c r="E387" s="621"/>
      <c r="F387" s="621"/>
      <c r="G387" s="621"/>
      <c r="H387" s="621"/>
      <c r="I387" s="621"/>
      <c r="J387" s="621"/>
      <c r="K387" s="621"/>
      <c r="L387" s="621"/>
      <c r="M387" s="621"/>
      <c r="N387" s="621"/>
      <c r="O387" s="621"/>
      <c r="P387" s="621"/>
      <c r="Q387" s="621"/>
      <c r="R387" s="621"/>
      <c r="S387" s="621"/>
      <c r="T387" s="621"/>
      <c r="U387" s="621"/>
      <c r="V387" s="621"/>
      <c r="W387" s="621"/>
      <c r="X387" s="621"/>
      <c r="Y387" s="621"/>
      <c r="BA387" s="390"/>
      <c r="BB387" s="386"/>
      <c r="BC387" s="621"/>
      <c r="BD387" s="312"/>
      <c r="BE387" s="312"/>
      <c r="BF387" s="312"/>
      <c r="BG387" s="312"/>
      <c r="BH387" s="312"/>
      <c r="BI387" s="312"/>
      <c r="BJ387" s="312"/>
      <c r="BK387" s="312"/>
      <c r="BL387" s="312"/>
      <c r="BM387" s="312"/>
      <c r="BN387" s="312"/>
      <c r="BO387" s="312"/>
      <c r="BP387" s="312"/>
      <c r="BQ387" s="312"/>
      <c r="BR387" s="312"/>
      <c r="BS387" s="312"/>
      <c r="BT387" s="312"/>
      <c r="BU387" s="312"/>
      <c r="BV387" s="312"/>
      <c r="BW387" s="312"/>
      <c r="BX387" s="312"/>
      <c r="BY387" s="312"/>
      <c r="BZ387" s="312"/>
      <c r="CA387" s="312"/>
    </row>
    <row r="388" spans="1:79" ht="15" customHeight="1" x14ac:dyDescent="0.2">
      <c r="A388" s="621"/>
      <c r="B388" s="621"/>
      <c r="C388" s="621"/>
      <c r="D388" s="827"/>
      <c r="E388" s="621"/>
      <c r="F388" s="621"/>
      <c r="G388" s="621"/>
      <c r="H388" s="621"/>
      <c r="I388" s="621"/>
      <c r="J388" s="621"/>
      <c r="K388" s="621"/>
      <c r="L388" s="621"/>
      <c r="M388" s="621"/>
      <c r="N388" s="621"/>
      <c r="O388" s="621"/>
      <c r="P388" s="621"/>
      <c r="Q388" s="621"/>
      <c r="R388" s="621"/>
      <c r="S388" s="621"/>
      <c r="T388" s="621"/>
      <c r="U388" s="621"/>
      <c r="V388" s="621"/>
      <c r="W388" s="621"/>
      <c r="X388" s="621"/>
      <c r="Y388" s="621"/>
      <c r="BA388" s="390"/>
      <c r="BB388" s="386"/>
      <c r="BC388" s="621"/>
      <c r="BD388" s="312"/>
      <c r="BE388" s="312"/>
      <c r="BF388" s="312"/>
      <c r="BG388" s="312"/>
      <c r="BH388" s="312"/>
      <c r="BI388" s="312"/>
      <c r="BJ388" s="312"/>
      <c r="BK388" s="312"/>
      <c r="BL388" s="312"/>
      <c r="BM388" s="312"/>
      <c r="BN388" s="312"/>
      <c r="BO388" s="312"/>
      <c r="BP388" s="312"/>
      <c r="BQ388" s="312"/>
      <c r="BR388" s="312"/>
      <c r="BS388" s="312"/>
      <c r="BT388" s="312"/>
      <c r="BU388" s="312"/>
      <c r="BV388" s="312"/>
      <c r="BW388" s="312"/>
      <c r="BX388" s="312"/>
      <c r="BY388" s="312"/>
      <c r="BZ388" s="312"/>
      <c r="CA388" s="312"/>
    </row>
    <row r="389" spans="1:79" ht="15" customHeight="1" x14ac:dyDescent="0.2">
      <c r="A389" s="621"/>
      <c r="B389" s="621"/>
      <c r="C389" s="621"/>
      <c r="D389" s="827"/>
      <c r="E389" s="621"/>
      <c r="F389" s="621"/>
      <c r="G389" s="621"/>
      <c r="H389" s="621"/>
      <c r="I389" s="621"/>
      <c r="J389" s="621"/>
      <c r="K389" s="621"/>
      <c r="L389" s="621"/>
      <c r="M389" s="621"/>
      <c r="N389" s="621"/>
      <c r="O389" s="621"/>
      <c r="P389" s="621"/>
      <c r="Q389" s="621"/>
      <c r="R389" s="621"/>
      <c r="S389" s="621"/>
      <c r="T389" s="621"/>
      <c r="U389" s="621"/>
      <c r="V389" s="621"/>
      <c r="W389" s="621"/>
      <c r="X389" s="621"/>
      <c r="Y389" s="621"/>
      <c r="BA389" s="390"/>
      <c r="BB389" s="386"/>
      <c r="BC389" s="621"/>
      <c r="BD389" s="312"/>
      <c r="BE389" s="312"/>
      <c r="BF389" s="312"/>
      <c r="BG389" s="312"/>
      <c r="BH389" s="312"/>
      <c r="BI389" s="312"/>
      <c r="BJ389" s="312"/>
      <c r="BK389" s="312"/>
      <c r="BL389" s="312"/>
      <c r="BM389" s="312"/>
      <c r="BN389" s="312"/>
      <c r="BO389" s="312"/>
      <c r="BP389" s="312"/>
      <c r="BQ389" s="312"/>
      <c r="BR389" s="312"/>
      <c r="BS389" s="312"/>
      <c r="BT389" s="312"/>
      <c r="BU389" s="312"/>
      <c r="BV389" s="312"/>
      <c r="BW389" s="312"/>
      <c r="BX389" s="312"/>
      <c r="BY389" s="312"/>
      <c r="BZ389" s="312"/>
      <c r="CA389" s="312"/>
    </row>
    <row r="390" spans="1:79" ht="15" customHeight="1" x14ac:dyDescent="0.2">
      <c r="A390" s="621"/>
      <c r="B390" s="621"/>
      <c r="C390" s="621"/>
      <c r="D390" s="827"/>
      <c r="E390" s="621"/>
      <c r="F390" s="621"/>
      <c r="G390" s="621"/>
      <c r="H390" s="621"/>
      <c r="I390" s="621"/>
      <c r="J390" s="621"/>
      <c r="K390" s="621"/>
      <c r="L390" s="621"/>
      <c r="M390" s="621"/>
      <c r="N390" s="621"/>
      <c r="O390" s="621"/>
      <c r="P390" s="621"/>
      <c r="Q390" s="621"/>
      <c r="R390" s="621"/>
      <c r="S390" s="621"/>
      <c r="T390" s="621"/>
      <c r="U390" s="621"/>
      <c r="V390" s="621"/>
      <c r="W390" s="621"/>
      <c r="X390" s="621"/>
      <c r="Y390" s="621"/>
      <c r="BA390" s="390"/>
      <c r="BB390" s="386"/>
      <c r="BC390" s="621"/>
      <c r="BD390" s="312"/>
      <c r="BE390" s="312"/>
      <c r="BF390" s="312"/>
      <c r="BG390" s="312"/>
      <c r="BH390" s="312"/>
      <c r="BI390" s="312"/>
      <c r="BJ390" s="312"/>
      <c r="BK390" s="312"/>
      <c r="BL390" s="312"/>
      <c r="BM390" s="312"/>
      <c r="BN390" s="312"/>
      <c r="BO390" s="312"/>
      <c r="BP390" s="312"/>
      <c r="BQ390" s="312"/>
      <c r="BR390" s="312"/>
      <c r="BS390" s="312"/>
      <c r="BT390" s="312"/>
      <c r="BU390" s="312"/>
      <c r="BV390" s="312"/>
      <c r="BW390" s="312"/>
      <c r="BX390" s="312"/>
      <c r="BY390" s="312"/>
      <c r="BZ390" s="312"/>
      <c r="CA390" s="312"/>
    </row>
    <row r="391" spans="1:79" ht="15" customHeight="1" x14ac:dyDescent="0.2">
      <c r="A391" s="621"/>
      <c r="B391" s="621"/>
      <c r="C391" s="621"/>
      <c r="D391" s="827"/>
      <c r="E391" s="621"/>
      <c r="F391" s="621"/>
      <c r="G391" s="621"/>
      <c r="H391" s="621"/>
      <c r="I391" s="621"/>
      <c r="J391" s="621"/>
      <c r="K391" s="621"/>
      <c r="L391" s="621"/>
      <c r="M391" s="621"/>
      <c r="N391" s="621"/>
      <c r="O391" s="621"/>
      <c r="P391" s="621"/>
      <c r="Q391" s="621"/>
      <c r="R391" s="621"/>
      <c r="S391" s="621"/>
      <c r="T391" s="621"/>
      <c r="U391" s="621"/>
      <c r="V391" s="621"/>
      <c r="W391" s="621"/>
      <c r="X391" s="621"/>
      <c r="Y391" s="621"/>
      <c r="BA391" s="390"/>
      <c r="BB391" s="386"/>
      <c r="BC391" s="621"/>
      <c r="BD391" s="312"/>
      <c r="BE391" s="312"/>
      <c r="BF391" s="312"/>
      <c r="BG391" s="312"/>
      <c r="BH391" s="312"/>
      <c r="BI391" s="312"/>
      <c r="BJ391" s="312"/>
      <c r="BK391" s="312"/>
      <c r="BL391" s="312"/>
      <c r="BM391" s="312"/>
      <c r="BN391" s="312"/>
      <c r="BO391" s="312"/>
      <c r="BP391" s="312"/>
      <c r="BQ391" s="312"/>
      <c r="BR391" s="312"/>
      <c r="BS391" s="312"/>
      <c r="BT391" s="312"/>
      <c r="BU391" s="312"/>
      <c r="BV391" s="312"/>
      <c r="BW391" s="312"/>
      <c r="BX391" s="312"/>
      <c r="BY391" s="312"/>
      <c r="BZ391" s="312"/>
      <c r="CA391" s="312"/>
    </row>
    <row r="392" spans="1:79" ht="15" customHeight="1" x14ac:dyDescent="0.2">
      <c r="A392" s="621"/>
      <c r="B392" s="621"/>
      <c r="C392" s="621"/>
      <c r="D392" s="827"/>
      <c r="E392" s="621"/>
      <c r="F392" s="621"/>
      <c r="G392" s="621"/>
      <c r="H392" s="621"/>
      <c r="I392" s="621"/>
      <c r="J392" s="621"/>
      <c r="K392" s="621"/>
      <c r="L392" s="621"/>
      <c r="M392" s="621"/>
      <c r="N392" s="621"/>
      <c r="O392" s="621"/>
      <c r="P392" s="621"/>
      <c r="Q392" s="621"/>
      <c r="R392" s="621"/>
      <c r="S392" s="621"/>
      <c r="T392" s="621"/>
      <c r="U392" s="621"/>
      <c r="V392" s="621"/>
      <c r="W392" s="621"/>
      <c r="X392" s="621"/>
      <c r="Y392" s="621"/>
      <c r="BA392" s="390"/>
      <c r="BB392" s="386"/>
      <c r="BC392" s="621"/>
      <c r="BD392" s="312"/>
      <c r="BE392" s="312"/>
      <c r="BF392" s="312"/>
      <c r="BG392" s="312"/>
      <c r="BH392" s="312"/>
      <c r="BI392" s="312"/>
      <c r="BJ392" s="312"/>
      <c r="BK392" s="312"/>
      <c r="BL392" s="312"/>
      <c r="BM392" s="312"/>
      <c r="BN392" s="312"/>
      <c r="BO392" s="312"/>
      <c r="BP392" s="312"/>
      <c r="BQ392" s="312"/>
      <c r="BR392" s="312"/>
      <c r="BS392" s="312"/>
      <c r="BT392" s="312"/>
      <c r="BU392" s="312"/>
      <c r="BV392" s="312"/>
      <c r="BW392" s="312"/>
      <c r="BX392" s="312"/>
      <c r="BY392" s="312"/>
      <c r="BZ392" s="312"/>
      <c r="CA392" s="312"/>
    </row>
    <row r="393" spans="1:79" ht="15" customHeight="1" x14ac:dyDescent="0.2">
      <c r="A393" s="621"/>
      <c r="B393" s="621"/>
      <c r="C393" s="621"/>
      <c r="D393" s="827"/>
      <c r="E393" s="621"/>
      <c r="F393" s="621"/>
      <c r="G393" s="621"/>
      <c r="H393" s="621"/>
      <c r="I393" s="621"/>
      <c r="J393" s="621"/>
      <c r="K393" s="621"/>
      <c r="L393" s="621"/>
      <c r="M393" s="621"/>
      <c r="N393" s="621"/>
      <c r="O393" s="621"/>
      <c r="P393" s="621"/>
      <c r="Q393" s="621"/>
      <c r="R393" s="621"/>
      <c r="S393" s="621"/>
      <c r="T393" s="621"/>
      <c r="U393" s="621"/>
      <c r="V393" s="621"/>
      <c r="W393" s="621"/>
      <c r="X393" s="621"/>
      <c r="Y393" s="621"/>
      <c r="BA393" s="390"/>
      <c r="BB393" s="386"/>
      <c r="BC393" s="621"/>
      <c r="BD393" s="312"/>
      <c r="BE393" s="312"/>
      <c r="BF393" s="312"/>
      <c r="BG393" s="312"/>
      <c r="BH393" s="312"/>
      <c r="BI393" s="312"/>
      <c r="BJ393" s="312"/>
      <c r="BK393" s="312"/>
      <c r="BL393" s="312"/>
      <c r="BM393" s="312"/>
      <c r="BN393" s="312"/>
      <c r="BO393" s="312"/>
      <c r="BP393" s="312"/>
      <c r="BQ393" s="312"/>
      <c r="BR393" s="312"/>
      <c r="BS393" s="312"/>
      <c r="BT393" s="312"/>
      <c r="BU393" s="312"/>
      <c r="BV393" s="312"/>
      <c r="BW393" s="312"/>
      <c r="BX393" s="312"/>
      <c r="BY393" s="312"/>
      <c r="BZ393" s="312"/>
      <c r="CA393" s="312"/>
    </row>
    <row r="394" spans="1:79" ht="15" customHeight="1" x14ac:dyDescent="0.2">
      <c r="A394" s="621"/>
      <c r="B394" s="621"/>
      <c r="C394" s="621"/>
      <c r="D394" s="827"/>
      <c r="E394" s="621"/>
      <c r="F394" s="621"/>
      <c r="G394" s="621"/>
      <c r="H394" s="621"/>
      <c r="I394" s="621"/>
      <c r="J394" s="621"/>
      <c r="K394" s="621"/>
      <c r="L394" s="621"/>
      <c r="M394" s="621"/>
      <c r="N394" s="621"/>
      <c r="O394" s="621"/>
      <c r="P394" s="621"/>
      <c r="Q394" s="621"/>
      <c r="R394" s="621"/>
      <c r="S394" s="621"/>
      <c r="T394" s="621"/>
      <c r="U394" s="621"/>
      <c r="V394" s="621"/>
      <c r="W394" s="621"/>
      <c r="X394" s="621"/>
      <c r="Y394" s="621"/>
      <c r="BA394" s="390"/>
      <c r="BB394" s="386"/>
      <c r="BC394" s="621"/>
      <c r="BD394" s="312"/>
      <c r="BE394" s="312"/>
      <c r="BF394" s="312"/>
      <c r="BG394" s="312"/>
      <c r="BH394" s="312"/>
      <c r="BI394" s="312"/>
      <c r="BJ394" s="312"/>
      <c r="BK394" s="312"/>
      <c r="BL394" s="312"/>
      <c r="BM394" s="312"/>
      <c r="BN394" s="312"/>
      <c r="BO394" s="312"/>
      <c r="BP394" s="312"/>
      <c r="BQ394" s="312"/>
      <c r="BR394" s="312"/>
      <c r="BS394" s="312"/>
      <c r="BT394" s="312"/>
      <c r="BU394" s="312"/>
      <c r="BV394" s="312"/>
      <c r="BW394" s="312"/>
      <c r="BX394" s="312"/>
      <c r="BY394" s="312"/>
      <c r="BZ394" s="312"/>
      <c r="CA394" s="312"/>
    </row>
    <row r="395" spans="1:79" ht="15" customHeight="1" x14ac:dyDescent="0.2">
      <c r="A395" s="621"/>
      <c r="B395" s="621"/>
      <c r="C395" s="621"/>
      <c r="D395" s="827"/>
      <c r="E395" s="621"/>
      <c r="F395" s="621"/>
      <c r="G395" s="621"/>
      <c r="H395" s="621"/>
      <c r="I395" s="621"/>
      <c r="J395" s="621"/>
      <c r="K395" s="621"/>
      <c r="L395" s="621"/>
      <c r="M395" s="621"/>
      <c r="N395" s="621"/>
      <c r="O395" s="621"/>
      <c r="P395" s="621"/>
      <c r="Q395" s="621"/>
      <c r="R395" s="621"/>
      <c r="S395" s="621"/>
      <c r="T395" s="621"/>
      <c r="U395" s="621"/>
      <c r="V395" s="621"/>
      <c r="W395" s="621"/>
      <c r="X395" s="621"/>
      <c r="Y395" s="621"/>
      <c r="BA395" s="390"/>
      <c r="BB395" s="386"/>
      <c r="BC395" s="621"/>
      <c r="BD395" s="312"/>
      <c r="BE395" s="312"/>
      <c r="BF395" s="312"/>
      <c r="BG395" s="312"/>
      <c r="BH395" s="312"/>
      <c r="BI395" s="312"/>
      <c r="BJ395" s="312"/>
      <c r="BK395" s="312"/>
      <c r="BL395" s="312"/>
      <c r="BM395" s="312"/>
      <c r="BN395" s="312"/>
      <c r="BO395" s="312"/>
      <c r="BP395" s="312"/>
      <c r="BQ395" s="312"/>
      <c r="BR395" s="312"/>
      <c r="BS395" s="312"/>
      <c r="BT395" s="312"/>
      <c r="BU395" s="312"/>
      <c r="BV395" s="312"/>
      <c r="BW395" s="312"/>
      <c r="BX395" s="312"/>
      <c r="BY395" s="312"/>
      <c r="BZ395" s="312"/>
      <c r="CA395" s="312"/>
    </row>
    <row r="396" spans="1:79" ht="15" customHeight="1" x14ac:dyDescent="0.2">
      <c r="A396" s="621"/>
      <c r="B396" s="621"/>
      <c r="C396" s="621"/>
      <c r="D396" s="827"/>
      <c r="E396" s="621"/>
      <c r="F396" s="621"/>
      <c r="G396" s="621"/>
      <c r="H396" s="621"/>
      <c r="I396" s="621"/>
      <c r="J396" s="621"/>
      <c r="K396" s="621"/>
      <c r="L396" s="621"/>
      <c r="M396" s="621"/>
      <c r="N396" s="621"/>
      <c r="O396" s="621"/>
      <c r="P396" s="621"/>
      <c r="Q396" s="621"/>
      <c r="R396" s="621"/>
      <c r="S396" s="621"/>
      <c r="T396" s="621"/>
      <c r="U396" s="621"/>
      <c r="V396" s="621"/>
      <c r="W396" s="621"/>
      <c r="X396" s="621"/>
      <c r="Y396" s="621"/>
      <c r="BA396" s="390"/>
      <c r="BB396" s="386"/>
      <c r="BC396" s="621"/>
      <c r="BD396" s="312"/>
      <c r="BE396" s="312"/>
      <c r="BF396" s="312"/>
      <c r="BG396" s="312"/>
      <c r="BH396" s="312"/>
      <c r="BI396" s="312"/>
      <c r="BJ396" s="312"/>
      <c r="BK396" s="312"/>
      <c r="BL396" s="312"/>
      <c r="BM396" s="312"/>
      <c r="BN396" s="312"/>
      <c r="BO396" s="312"/>
      <c r="BP396" s="312"/>
      <c r="BQ396" s="312"/>
      <c r="BR396" s="312"/>
      <c r="BS396" s="312"/>
      <c r="BT396" s="312"/>
      <c r="BU396" s="312"/>
      <c r="BV396" s="312"/>
      <c r="BW396" s="312"/>
      <c r="BX396" s="312"/>
      <c r="BY396" s="312"/>
      <c r="BZ396" s="312"/>
      <c r="CA396" s="312"/>
    </row>
    <row r="397" spans="1:79" ht="15" customHeight="1" x14ac:dyDescent="0.2">
      <c r="A397" s="621"/>
      <c r="B397" s="621"/>
      <c r="C397" s="621"/>
      <c r="D397" s="827"/>
      <c r="E397" s="621"/>
      <c r="F397" s="621"/>
      <c r="G397" s="621"/>
      <c r="H397" s="621"/>
      <c r="I397" s="621"/>
      <c r="J397" s="621"/>
      <c r="K397" s="621"/>
      <c r="L397" s="621"/>
      <c r="M397" s="621"/>
      <c r="N397" s="621"/>
      <c r="O397" s="621"/>
      <c r="P397" s="621"/>
      <c r="Q397" s="621"/>
      <c r="R397" s="621"/>
      <c r="S397" s="621"/>
      <c r="T397" s="621"/>
      <c r="U397" s="621"/>
      <c r="V397" s="621"/>
      <c r="W397" s="621"/>
      <c r="X397" s="621"/>
      <c r="Y397" s="621"/>
      <c r="BA397" s="390"/>
      <c r="BB397" s="386"/>
      <c r="BC397" s="621"/>
      <c r="BD397" s="312"/>
      <c r="BE397" s="312"/>
      <c r="BF397" s="312"/>
      <c r="BG397" s="312"/>
      <c r="BH397" s="312"/>
      <c r="BI397" s="312"/>
      <c r="BJ397" s="312"/>
      <c r="BK397" s="312"/>
      <c r="BL397" s="312"/>
      <c r="BM397" s="312"/>
      <c r="BN397" s="312"/>
      <c r="BO397" s="312"/>
      <c r="BP397" s="312"/>
      <c r="BQ397" s="312"/>
      <c r="BR397" s="312"/>
      <c r="BS397" s="312"/>
      <c r="BT397" s="312"/>
      <c r="BU397" s="312"/>
      <c r="BV397" s="312"/>
      <c r="BW397" s="312"/>
      <c r="BX397" s="312"/>
      <c r="BY397" s="312"/>
      <c r="BZ397" s="312"/>
      <c r="CA397" s="312"/>
    </row>
    <row r="398" spans="1:79" ht="15" customHeight="1" x14ac:dyDescent="0.2">
      <c r="A398" s="621"/>
      <c r="B398" s="621"/>
      <c r="C398" s="621"/>
      <c r="D398" s="827"/>
      <c r="E398" s="621"/>
      <c r="F398" s="621"/>
      <c r="G398" s="621"/>
      <c r="H398" s="621"/>
      <c r="I398" s="621"/>
      <c r="J398" s="621"/>
      <c r="K398" s="621"/>
      <c r="L398" s="621"/>
      <c r="M398" s="621"/>
      <c r="N398" s="621"/>
      <c r="O398" s="621"/>
      <c r="P398" s="621"/>
      <c r="Q398" s="621"/>
      <c r="R398" s="621"/>
      <c r="S398" s="621"/>
      <c r="T398" s="621"/>
      <c r="U398" s="621"/>
      <c r="V398" s="621"/>
      <c r="W398" s="621"/>
      <c r="X398" s="621"/>
      <c r="Y398" s="621"/>
      <c r="BA398" s="390"/>
      <c r="BB398" s="386"/>
      <c r="BC398" s="621"/>
      <c r="BD398" s="312"/>
      <c r="BE398" s="312"/>
      <c r="BF398" s="312"/>
      <c r="BG398" s="312"/>
      <c r="BH398" s="312"/>
      <c r="BI398" s="312"/>
      <c r="BJ398" s="312"/>
      <c r="BK398" s="312"/>
      <c r="BL398" s="312"/>
      <c r="BM398" s="312"/>
      <c r="BN398" s="312"/>
      <c r="BO398" s="312"/>
      <c r="BP398" s="312"/>
      <c r="BQ398" s="312"/>
      <c r="BR398" s="312"/>
      <c r="BS398" s="312"/>
      <c r="BT398" s="312"/>
      <c r="BU398" s="312"/>
      <c r="BV398" s="312"/>
      <c r="BW398" s="312"/>
      <c r="BX398" s="312"/>
      <c r="BY398" s="312"/>
      <c r="BZ398" s="312"/>
      <c r="CA398" s="312"/>
    </row>
    <row r="399" spans="1:79" ht="15" customHeight="1" x14ac:dyDescent="0.2">
      <c r="A399" s="621"/>
      <c r="B399" s="621"/>
      <c r="C399" s="621"/>
      <c r="D399" s="827"/>
      <c r="E399" s="621"/>
      <c r="F399" s="621"/>
      <c r="G399" s="621"/>
      <c r="H399" s="621"/>
      <c r="I399" s="621"/>
      <c r="J399" s="621"/>
      <c r="K399" s="621"/>
      <c r="L399" s="621"/>
      <c r="M399" s="621"/>
      <c r="N399" s="621"/>
      <c r="O399" s="621"/>
      <c r="P399" s="621"/>
      <c r="Q399" s="621"/>
      <c r="R399" s="621"/>
      <c r="S399" s="621"/>
      <c r="T399" s="621"/>
      <c r="U399" s="621"/>
      <c r="V399" s="621"/>
      <c r="W399" s="621"/>
      <c r="X399" s="621"/>
      <c r="Y399" s="621"/>
      <c r="BA399" s="390"/>
      <c r="BB399" s="386"/>
      <c r="BC399" s="621"/>
      <c r="BD399" s="312"/>
      <c r="BE399" s="312"/>
      <c r="BF399" s="312"/>
      <c r="BG399" s="312"/>
      <c r="BH399" s="312"/>
      <c r="BI399" s="312"/>
      <c r="BJ399" s="312"/>
      <c r="BK399" s="312"/>
      <c r="BL399" s="312"/>
      <c r="BM399" s="312"/>
      <c r="BN399" s="312"/>
      <c r="BO399" s="312"/>
      <c r="BP399" s="312"/>
      <c r="BQ399" s="312"/>
      <c r="BR399" s="312"/>
      <c r="BS399" s="312"/>
      <c r="BT399" s="312"/>
      <c r="BU399" s="312"/>
      <c r="BV399" s="312"/>
      <c r="BW399" s="312"/>
      <c r="BX399" s="312"/>
      <c r="BY399" s="312"/>
      <c r="BZ399" s="312"/>
      <c r="CA399" s="312"/>
    </row>
    <row r="400" spans="1:79" ht="15" customHeight="1" x14ac:dyDescent="0.2">
      <c r="A400" s="621"/>
      <c r="B400" s="621"/>
      <c r="C400" s="621"/>
      <c r="D400" s="827"/>
      <c r="E400" s="621"/>
      <c r="F400" s="621"/>
      <c r="G400" s="621"/>
      <c r="H400" s="621"/>
      <c r="I400" s="621"/>
      <c r="J400" s="621"/>
      <c r="K400" s="621"/>
      <c r="L400" s="621"/>
      <c r="M400" s="621"/>
      <c r="N400" s="621"/>
      <c r="O400" s="621"/>
      <c r="P400" s="621"/>
      <c r="Q400" s="621"/>
      <c r="R400" s="621"/>
      <c r="S400" s="621"/>
      <c r="T400" s="621"/>
      <c r="U400" s="621"/>
      <c r="V400" s="621"/>
      <c r="W400" s="621"/>
      <c r="X400" s="621"/>
      <c r="Y400" s="621"/>
      <c r="BA400" s="390"/>
      <c r="BB400" s="386"/>
      <c r="BC400" s="621"/>
      <c r="BD400" s="312"/>
      <c r="BE400" s="312"/>
      <c r="BF400" s="312"/>
      <c r="BG400" s="312"/>
      <c r="BH400" s="312"/>
      <c r="BI400" s="312"/>
      <c r="BJ400" s="312"/>
      <c r="BK400" s="312"/>
      <c r="BL400" s="312"/>
      <c r="BM400" s="312"/>
      <c r="BN400" s="312"/>
      <c r="BO400" s="312"/>
      <c r="BP400" s="312"/>
      <c r="BQ400" s="312"/>
      <c r="BR400" s="312"/>
      <c r="BS400" s="312"/>
      <c r="BT400" s="312"/>
      <c r="BU400" s="312"/>
      <c r="BV400" s="312"/>
      <c r="BW400" s="312"/>
      <c r="BX400" s="312"/>
      <c r="BY400" s="312"/>
      <c r="BZ400" s="312"/>
      <c r="CA400" s="312"/>
    </row>
    <row r="401" spans="1:79" ht="15" customHeight="1" x14ac:dyDescent="0.2">
      <c r="A401" s="621"/>
      <c r="B401" s="621"/>
      <c r="C401" s="621"/>
      <c r="D401" s="827"/>
      <c r="E401" s="621"/>
      <c r="F401" s="621"/>
      <c r="G401" s="621"/>
      <c r="H401" s="621"/>
      <c r="I401" s="621"/>
      <c r="J401" s="621"/>
      <c r="K401" s="621"/>
      <c r="L401" s="621"/>
      <c r="M401" s="621"/>
      <c r="N401" s="621"/>
      <c r="O401" s="621"/>
      <c r="P401" s="621"/>
      <c r="Q401" s="621"/>
      <c r="R401" s="621"/>
      <c r="S401" s="621"/>
      <c r="T401" s="621"/>
      <c r="U401" s="621"/>
      <c r="V401" s="621"/>
      <c r="W401" s="621"/>
      <c r="X401" s="621"/>
      <c r="Y401" s="621"/>
      <c r="BA401" s="390"/>
      <c r="BB401" s="386"/>
      <c r="BC401" s="621"/>
      <c r="BD401" s="312"/>
      <c r="BE401" s="312"/>
      <c r="BF401" s="312"/>
      <c r="BG401" s="312"/>
      <c r="BH401" s="312"/>
      <c r="BI401" s="312"/>
      <c r="BJ401" s="312"/>
      <c r="BK401" s="312"/>
      <c r="BL401" s="312"/>
      <c r="BM401" s="312"/>
      <c r="BN401" s="312"/>
      <c r="BO401" s="312"/>
      <c r="BP401" s="312"/>
      <c r="BQ401" s="312"/>
      <c r="BR401" s="312"/>
      <c r="BS401" s="312"/>
      <c r="BT401" s="312"/>
      <c r="BU401" s="312"/>
      <c r="BV401" s="312"/>
      <c r="BW401" s="312"/>
      <c r="BX401" s="312"/>
      <c r="BY401" s="312"/>
      <c r="BZ401" s="312"/>
      <c r="CA401" s="312"/>
    </row>
    <row r="402" spans="1:79" ht="15" customHeight="1" x14ac:dyDescent="0.2">
      <c r="A402" s="621"/>
      <c r="B402" s="621"/>
      <c r="C402" s="621"/>
      <c r="D402" s="827"/>
      <c r="E402" s="621"/>
      <c r="F402" s="621"/>
      <c r="G402" s="621"/>
      <c r="H402" s="621"/>
      <c r="I402" s="621"/>
      <c r="J402" s="621"/>
      <c r="K402" s="621"/>
      <c r="L402" s="621"/>
      <c r="M402" s="621"/>
      <c r="N402" s="621"/>
      <c r="O402" s="621"/>
      <c r="P402" s="621"/>
      <c r="Q402" s="621"/>
      <c r="R402" s="621"/>
      <c r="S402" s="621"/>
      <c r="T402" s="621"/>
      <c r="U402" s="621"/>
      <c r="V402" s="621"/>
      <c r="W402" s="621"/>
      <c r="X402" s="621"/>
      <c r="Y402" s="621"/>
      <c r="BA402" s="390"/>
      <c r="BB402" s="386"/>
      <c r="BC402" s="621"/>
      <c r="BD402" s="312"/>
      <c r="BE402" s="312"/>
      <c r="BF402" s="312"/>
      <c r="BG402" s="312"/>
      <c r="BH402" s="312"/>
      <c r="BI402" s="312"/>
      <c r="BJ402" s="312"/>
      <c r="BK402" s="312"/>
      <c r="BL402" s="312"/>
      <c r="BM402" s="312"/>
      <c r="BN402" s="312"/>
      <c r="BO402" s="312"/>
      <c r="BP402" s="312"/>
      <c r="BQ402" s="312"/>
      <c r="BR402" s="312"/>
      <c r="BS402" s="312"/>
      <c r="BT402" s="312"/>
      <c r="BU402" s="312"/>
      <c r="BV402" s="312"/>
      <c r="BW402" s="312"/>
      <c r="BX402" s="312"/>
      <c r="BY402" s="312"/>
      <c r="BZ402" s="312"/>
      <c r="CA402" s="312"/>
    </row>
    <row r="403" spans="1:79" ht="15" customHeight="1" x14ac:dyDescent="0.2">
      <c r="A403" s="621"/>
      <c r="B403" s="621"/>
      <c r="C403" s="621"/>
      <c r="D403" s="827"/>
      <c r="E403" s="621"/>
      <c r="F403" s="621"/>
      <c r="G403" s="621"/>
      <c r="H403" s="621"/>
      <c r="I403" s="621"/>
      <c r="J403" s="621"/>
      <c r="K403" s="621"/>
      <c r="L403" s="621"/>
      <c r="M403" s="621"/>
      <c r="N403" s="621"/>
      <c r="O403" s="621"/>
      <c r="P403" s="621"/>
      <c r="Q403" s="621"/>
      <c r="R403" s="621"/>
      <c r="S403" s="621"/>
      <c r="T403" s="621"/>
      <c r="U403" s="621"/>
      <c r="V403" s="621"/>
      <c r="W403" s="621"/>
      <c r="X403" s="621"/>
      <c r="Y403" s="621"/>
      <c r="BA403" s="390"/>
      <c r="BB403" s="386"/>
      <c r="BC403" s="621"/>
      <c r="BD403" s="312"/>
      <c r="BE403" s="312"/>
      <c r="BF403" s="312"/>
      <c r="BG403" s="312"/>
      <c r="BH403" s="312"/>
      <c r="BI403" s="312"/>
      <c r="BJ403" s="312"/>
      <c r="BK403" s="312"/>
      <c r="BL403" s="312"/>
      <c r="BM403" s="312"/>
      <c r="BN403" s="312"/>
      <c r="BO403" s="312"/>
      <c r="BP403" s="312"/>
      <c r="BQ403" s="312"/>
      <c r="BR403" s="312"/>
      <c r="BS403" s="312"/>
      <c r="BT403" s="312"/>
      <c r="BU403" s="312"/>
      <c r="BV403" s="312"/>
      <c r="BW403" s="312"/>
      <c r="BX403" s="312"/>
      <c r="BY403" s="312"/>
      <c r="BZ403" s="312"/>
      <c r="CA403" s="312"/>
    </row>
    <row r="404" spans="1:79" ht="15" customHeight="1" x14ac:dyDescent="0.2">
      <c r="A404" s="621"/>
      <c r="B404" s="621"/>
      <c r="C404" s="621"/>
      <c r="D404" s="827"/>
      <c r="E404" s="621"/>
      <c r="F404" s="621"/>
      <c r="G404" s="621"/>
      <c r="H404" s="621"/>
      <c r="I404" s="621"/>
      <c r="J404" s="621"/>
      <c r="K404" s="621"/>
      <c r="L404" s="621"/>
      <c r="M404" s="621"/>
      <c r="N404" s="621"/>
      <c r="O404" s="621"/>
      <c r="P404" s="621"/>
      <c r="Q404" s="621"/>
      <c r="R404" s="621"/>
      <c r="S404" s="621"/>
      <c r="T404" s="621"/>
      <c r="U404" s="621"/>
      <c r="V404" s="621"/>
      <c r="W404" s="621"/>
      <c r="X404" s="621"/>
      <c r="Y404" s="621"/>
      <c r="BA404" s="390"/>
      <c r="BB404" s="386"/>
      <c r="BC404" s="621"/>
      <c r="BD404" s="312"/>
      <c r="BE404" s="312"/>
      <c r="BF404" s="312"/>
      <c r="BG404" s="312"/>
      <c r="BH404" s="312"/>
      <c r="BI404" s="312"/>
      <c r="BJ404" s="312"/>
      <c r="BK404" s="312"/>
      <c r="BL404" s="312"/>
      <c r="BM404" s="312"/>
      <c r="BN404" s="312"/>
      <c r="BO404" s="312"/>
      <c r="BP404" s="312"/>
      <c r="BQ404" s="312"/>
      <c r="BR404" s="312"/>
      <c r="BS404" s="312"/>
      <c r="BT404" s="312"/>
      <c r="BU404" s="312"/>
      <c r="BV404" s="312"/>
      <c r="BW404" s="312"/>
      <c r="BX404" s="312"/>
      <c r="BY404" s="312"/>
      <c r="BZ404" s="312"/>
      <c r="CA404" s="312"/>
    </row>
    <row r="405" spans="1:79" ht="15" customHeight="1" x14ac:dyDescent="0.2">
      <c r="A405" s="621"/>
      <c r="B405" s="621"/>
      <c r="C405" s="621"/>
      <c r="D405" s="827"/>
      <c r="E405" s="621"/>
      <c r="F405" s="621"/>
      <c r="G405" s="621"/>
      <c r="H405" s="621"/>
      <c r="I405" s="621"/>
      <c r="J405" s="621"/>
      <c r="K405" s="621"/>
      <c r="L405" s="621"/>
      <c r="M405" s="621"/>
      <c r="N405" s="621"/>
      <c r="O405" s="621"/>
      <c r="P405" s="621"/>
      <c r="Q405" s="621"/>
      <c r="R405" s="621"/>
      <c r="S405" s="621"/>
      <c r="T405" s="621"/>
      <c r="U405" s="621"/>
      <c r="V405" s="621"/>
      <c r="W405" s="621"/>
      <c r="X405" s="621"/>
      <c r="Y405" s="621"/>
      <c r="BA405" s="390"/>
      <c r="BB405" s="386"/>
      <c r="BC405" s="621"/>
      <c r="BD405" s="312"/>
      <c r="BE405" s="312"/>
      <c r="BF405" s="312"/>
      <c r="BG405" s="312"/>
      <c r="BH405" s="312"/>
      <c r="BI405" s="312"/>
      <c r="BJ405" s="312"/>
      <c r="BK405" s="312"/>
      <c r="BL405" s="312"/>
      <c r="BM405" s="312"/>
      <c r="BN405" s="312"/>
      <c r="BO405" s="312"/>
      <c r="BP405" s="312"/>
      <c r="BQ405" s="312"/>
      <c r="BR405" s="312"/>
      <c r="BS405" s="312"/>
      <c r="BT405" s="312"/>
      <c r="BU405" s="312"/>
      <c r="BV405" s="312"/>
      <c r="BW405" s="312"/>
      <c r="BX405" s="312"/>
      <c r="BY405" s="312"/>
      <c r="BZ405" s="312"/>
      <c r="CA405" s="312"/>
    </row>
    <row r="406" spans="1:79" ht="15" customHeight="1" x14ac:dyDescent="0.2">
      <c r="A406" s="621"/>
      <c r="B406" s="621"/>
      <c r="C406" s="621"/>
      <c r="D406" s="827"/>
      <c r="E406" s="621"/>
      <c r="F406" s="621"/>
      <c r="G406" s="621"/>
      <c r="H406" s="621"/>
      <c r="I406" s="621"/>
      <c r="J406" s="621"/>
      <c r="K406" s="621"/>
      <c r="L406" s="621"/>
      <c r="M406" s="621"/>
      <c r="N406" s="621"/>
      <c r="O406" s="621"/>
      <c r="P406" s="621"/>
      <c r="Q406" s="621"/>
      <c r="R406" s="621"/>
      <c r="S406" s="621"/>
      <c r="T406" s="621"/>
      <c r="U406" s="621"/>
      <c r="V406" s="621"/>
      <c r="W406" s="621"/>
      <c r="X406" s="621"/>
      <c r="Y406" s="621"/>
      <c r="BA406" s="390"/>
      <c r="BB406" s="386"/>
      <c r="BC406" s="621"/>
      <c r="BD406" s="312"/>
      <c r="BE406" s="312"/>
      <c r="BF406" s="312"/>
      <c r="BG406" s="312"/>
      <c r="BH406" s="312"/>
      <c r="BI406" s="312"/>
      <c r="BJ406" s="312"/>
      <c r="BK406" s="312"/>
      <c r="BL406" s="312"/>
      <c r="BM406" s="312"/>
      <c r="BN406" s="312"/>
      <c r="BO406" s="312"/>
      <c r="BP406" s="312"/>
      <c r="BQ406" s="312"/>
      <c r="BR406" s="312"/>
      <c r="BS406" s="312"/>
      <c r="BT406" s="312"/>
      <c r="BU406" s="312"/>
      <c r="BV406" s="312"/>
      <c r="BW406" s="312"/>
      <c r="BX406" s="312"/>
      <c r="BY406" s="312"/>
      <c r="BZ406" s="312"/>
      <c r="CA406" s="312"/>
    </row>
    <row r="407" spans="1:79" ht="15" customHeight="1" x14ac:dyDescent="0.2">
      <c r="A407" s="621"/>
      <c r="B407" s="621"/>
      <c r="C407" s="621"/>
      <c r="D407" s="827"/>
      <c r="E407" s="621"/>
      <c r="F407" s="621"/>
      <c r="G407" s="621"/>
      <c r="H407" s="621"/>
      <c r="I407" s="621"/>
      <c r="J407" s="621"/>
      <c r="K407" s="621"/>
      <c r="L407" s="621"/>
      <c r="M407" s="621"/>
      <c r="N407" s="621"/>
      <c r="O407" s="621"/>
      <c r="P407" s="621"/>
      <c r="Q407" s="621"/>
      <c r="R407" s="621"/>
      <c r="S407" s="621"/>
      <c r="T407" s="621"/>
      <c r="U407" s="621"/>
      <c r="V407" s="621"/>
      <c r="W407" s="621"/>
      <c r="X407" s="621"/>
      <c r="Y407" s="621"/>
      <c r="BA407" s="390"/>
      <c r="BB407" s="386"/>
      <c r="BC407" s="621"/>
      <c r="BD407" s="312"/>
      <c r="BE407" s="312"/>
      <c r="BF407" s="312"/>
      <c r="BG407" s="312"/>
      <c r="BH407" s="312"/>
      <c r="BI407" s="312"/>
      <c r="BJ407" s="312"/>
      <c r="BK407" s="312"/>
      <c r="BL407" s="312"/>
      <c r="BM407" s="312"/>
      <c r="BN407" s="312"/>
      <c r="BO407" s="312"/>
      <c r="BP407" s="312"/>
      <c r="BQ407" s="312"/>
      <c r="BR407" s="312"/>
      <c r="BS407" s="312"/>
      <c r="BT407" s="312"/>
      <c r="BU407" s="312"/>
      <c r="BV407" s="312"/>
      <c r="BW407" s="312"/>
      <c r="BX407" s="312"/>
      <c r="BY407" s="312"/>
      <c r="BZ407" s="312"/>
      <c r="CA407" s="312"/>
    </row>
    <row r="408" spans="1:79" ht="15" customHeight="1" x14ac:dyDescent="0.2">
      <c r="A408" s="621"/>
      <c r="B408" s="621"/>
      <c r="C408" s="621"/>
      <c r="D408" s="827"/>
      <c r="E408" s="621"/>
      <c r="F408" s="621"/>
      <c r="G408" s="621"/>
      <c r="H408" s="621"/>
      <c r="I408" s="621"/>
      <c r="J408" s="621"/>
      <c r="K408" s="621"/>
      <c r="L408" s="621"/>
      <c r="M408" s="621"/>
      <c r="N408" s="621"/>
      <c r="O408" s="621"/>
      <c r="P408" s="621"/>
      <c r="Q408" s="621"/>
      <c r="R408" s="621"/>
      <c r="S408" s="621"/>
      <c r="T408" s="621"/>
      <c r="U408" s="621"/>
      <c r="V408" s="621"/>
      <c r="W408" s="621"/>
      <c r="X408" s="621"/>
      <c r="Y408" s="621"/>
      <c r="BA408" s="390"/>
      <c r="BB408" s="386"/>
      <c r="BC408" s="621"/>
      <c r="BD408" s="312"/>
      <c r="BE408" s="312"/>
      <c r="BF408" s="312"/>
      <c r="BG408" s="312"/>
      <c r="BH408" s="312"/>
      <c r="BI408" s="312"/>
      <c r="BJ408" s="312"/>
      <c r="BK408" s="312"/>
      <c r="BL408" s="312"/>
      <c r="BM408" s="312"/>
      <c r="BN408" s="312"/>
      <c r="BO408" s="312"/>
      <c r="BP408" s="312"/>
      <c r="BQ408" s="312"/>
      <c r="BR408" s="312"/>
      <c r="BS408" s="312"/>
      <c r="BT408" s="312"/>
      <c r="BU408" s="312"/>
      <c r="BV408" s="312"/>
      <c r="BW408" s="312"/>
      <c r="BX408" s="312"/>
      <c r="BY408" s="312"/>
      <c r="BZ408" s="312"/>
      <c r="CA408" s="312"/>
    </row>
    <row r="409" spans="1:79" ht="15" customHeight="1" x14ac:dyDescent="0.2">
      <c r="A409" s="621"/>
      <c r="B409" s="621"/>
      <c r="C409" s="621"/>
      <c r="D409" s="827"/>
      <c r="E409" s="621"/>
      <c r="F409" s="621"/>
      <c r="G409" s="621"/>
      <c r="H409" s="621"/>
      <c r="I409" s="621"/>
      <c r="J409" s="621"/>
      <c r="K409" s="621"/>
      <c r="L409" s="621"/>
      <c r="M409" s="621"/>
      <c r="N409" s="621"/>
      <c r="O409" s="621"/>
      <c r="P409" s="621"/>
      <c r="Q409" s="621"/>
      <c r="R409" s="621"/>
      <c r="S409" s="621"/>
      <c r="T409" s="621"/>
      <c r="U409" s="621"/>
      <c r="V409" s="621"/>
      <c r="W409" s="621"/>
      <c r="X409" s="621"/>
      <c r="Y409" s="621"/>
      <c r="BA409" s="390"/>
      <c r="BB409" s="386"/>
      <c r="BC409" s="621"/>
      <c r="BD409" s="312"/>
      <c r="BE409" s="312"/>
      <c r="BF409" s="312"/>
      <c r="BG409" s="312"/>
      <c r="BH409" s="312"/>
      <c r="BI409" s="312"/>
      <c r="BJ409" s="312"/>
      <c r="BK409" s="312"/>
      <c r="BL409" s="312"/>
      <c r="BM409" s="312"/>
      <c r="BN409" s="312"/>
      <c r="BO409" s="312"/>
      <c r="BP409" s="312"/>
      <c r="BQ409" s="312"/>
      <c r="BR409" s="312"/>
      <c r="BS409" s="312"/>
      <c r="BT409" s="312"/>
      <c r="BU409" s="312"/>
      <c r="BV409" s="312"/>
      <c r="BW409" s="312"/>
      <c r="BX409" s="312"/>
      <c r="BY409" s="312"/>
      <c r="BZ409" s="312"/>
      <c r="CA409" s="312"/>
    </row>
    <row r="410" spans="1:79" ht="15" customHeight="1" x14ac:dyDescent="0.2">
      <c r="A410" s="621"/>
      <c r="B410" s="621"/>
      <c r="C410" s="621"/>
      <c r="D410" s="827"/>
      <c r="E410" s="621"/>
      <c r="F410" s="621"/>
      <c r="G410" s="621"/>
      <c r="H410" s="621"/>
      <c r="I410" s="621"/>
      <c r="J410" s="621"/>
      <c r="K410" s="621"/>
      <c r="L410" s="621"/>
      <c r="M410" s="621"/>
      <c r="N410" s="621"/>
      <c r="O410" s="621"/>
      <c r="P410" s="621"/>
      <c r="Q410" s="621"/>
      <c r="R410" s="621"/>
      <c r="S410" s="621"/>
      <c r="T410" s="621"/>
      <c r="U410" s="621"/>
      <c r="V410" s="621"/>
      <c r="W410" s="621"/>
      <c r="X410" s="621"/>
      <c r="Y410" s="621"/>
      <c r="BA410" s="390"/>
      <c r="BB410" s="386"/>
      <c r="BC410" s="621"/>
      <c r="BD410" s="312"/>
      <c r="BE410" s="312"/>
      <c r="BF410" s="312"/>
      <c r="BG410" s="312"/>
      <c r="BH410" s="312"/>
      <c r="BI410" s="312"/>
      <c r="BJ410" s="312"/>
      <c r="BK410" s="312"/>
      <c r="BL410" s="312"/>
      <c r="BM410" s="312"/>
      <c r="BN410" s="312"/>
      <c r="BO410" s="312"/>
      <c r="BP410" s="312"/>
      <c r="BQ410" s="312"/>
      <c r="BR410" s="312"/>
      <c r="BS410" s="312"/>
      <c r="BT410" s="312"/>
      <c r="BU410" s="312"/>
      <c r="BV410" s="312"/>
      <c r="BW410" s="312"/>
      <c r="BX410" s="312"/>
      <c r="BY410" s="312"/>
      <c r="BZ410" s="312"/>
      <c r="CA410" s="312"/>
    </row>
    <row r="411" spans="1:79" ht="15" customHeight="1" x14ac:dyDescent="0.2">
      <c r="A411" s="621"/>
      <c r="B411" s="621"/>
      <c r="C411" s="621"/>
      <c r="D411" s="827"/>
      <c r="E411" s="621"/>
      <c r="F411" s="621"/>
      <c r="G411" s="621"/>
      <c r="H411" s="621"/>
      <c r="I411" s="621"/>
      <c r="J411" s="621"/>
      <c r="K411" s="621"/>
      <c r="L411" s="621"/>
      <c r="M411" s="621"/>
      <c r="N411" s="621"/>
      <c r="O411" s="621"/>
      <c r="P411" s="621"/>
      <c r="Q411" s="621"/>
      <c r="R411" s="621"/>
      <c r="S411" s="621"/>
      <c r="T411" s="621"/>
      <c r="U411" s="621"/>
      <c r="V411" s="621"/>
      <c r="W411" s="621"/>
      <c r="X411" s="621"/>
      <c r="Y411" s="621"/>
      <c r="BA411" s="390"/>
      <c r="BB411" s="386"/>
      <c r="BC411" s="621"/>
      <c r="BD411" s="312"/>
      <c r="BE411" s="312"/>
      <c r="BF411" s="312"/>
      <c r="BG411" s="312"/>
      <c r="BH411" s="312"/>
      <c r="BI411" s="312"/>
      <c r="BJ411" s="312"/>
      <c r="BK411" s="312"/>
      <c r="BL411" s="312"/>
      <c r="BM411" s="312"/>
      <c r="BN411" s="312"/>
      <c r="BO411" s="312"/>
      <c r="BP411" s="312"/>
      <c r="BQ411" s="312"/>
      <c r="BR411" s="312"/>
      <c r="BS411" s="312"/>
      <c r="BT411" s="312"/>
      <c r="BU411" s="312"/>
      <c r="BV411" s="312"/>
      <c r="BW411" s="312"/>
      <c r="BX411" s="312"/>
      <c r="BY411" s="312"/>
      <c r="BZ411" s="312"/>
      <c r="CA411" s="312"/>
    </row>
    <row r="412" spans="1:79" ht="15" customHeight="1" x14ac:dyDescent="0.2">
      <c r="A412" s="621"/>
      <c r="B412" s="621"/>
      <c r="C412" s="621"/>
      <c r="D412" s="827"/>
      <c r="E412" s="621"/>
      <c r="F412" s="621"/>
      <c r="G412" s="621"/>
      <c r="H412" s="621"/>
      <c r="I412" s="621"/>
      <c r="J412" s="621"/>
      <c r="K412" s="621"/>
      <c r="L412" s="621"/>
      <c r="M412" s="621"/>
      <c r="N412" s="621"/>
      <c r="O412" s="621"/>
      <c r="P412" s="621"/>
      <c r="Q412" s="621"/>
      <c r="R412" s="621"/>
      <c r="S412" s="621"/>
      <c r="T412" s="621"/>
      <c r="U412" s="621"/>
      <c r="V412" s="621"/>
      <c r="W412" s="621"/>
      <c r="X412" s="621"/>
      <c r="Y412" s="621"/>
      <c r="BA412" s="390"/>
      <c r="BB412" s="386"/>
      <c r="BC412" s="621"/>
      <c r="BD412" s="312"/>
      <c r="BE412" s="312"/>
      <c r="BF412" s="312"/>
      <c r="BG412" s="312"/>
      <c r="BH412" s="312"/>
      <c r="BI412" s="312"/>
      <c r="BJ412" s="312"/>
      <c r="BK412" s="312"/>
      <c r="BL412" s="312"/>
      <c r="BM412" s="312"/>
      <c r="BN412" s="312"/>
      <c r="BO412" s="312"/>
      <c r="BP412" s="312"/>
      <c r="BQ412" s="312"/>
      <c r="BR412" s="312"/>
      <c r="BS412" s="312"/>
      <c r="BT412" s="312"/>
      <c r="BU412" s="312"/>
      <c r="BV412" s="312"/>
      <c r="BW412" s="312"/>
      <c r="BX412" s="312"/>
      <c r="BY412" s="312"/>
      <c r="BZ412" s="312"/>
      <c r="CA412" s="312"/>
    </row>
    <row r="413" spans="1:79" ht="15" customHeight="1" x14ac:dyDescent="0.2">
      <c r="A413" s="621"/>
      <c r="B413" s="621"/>
      <c r="C413" s="621"/>
      <c r="D413" s="827"/>
      <c r="E413" s="621"/>
      <c r="F413" s="621"/>
      <c r="G413" s="621"/>
      <c r="H413" s="621"/>
      <c r="I413" s="621"/>
      <c r="J413" s="621"/>
      <c r="K413" s="621"/>
      <c r="L413" s="621"/>
      <c r="M413" s="621"/>
      <c r="N413" s="621"/>
      <c r="O413" s="621"/>
      <c r="P413" s="621"/>
      <c r="Q413" s="621"/>
      <c r="R413" s="621"/>
      <c r="S413" s="621"/>
      <c r="T413" s="621"/>
      <c r="U413" s="621"/>
      <c r="V413" s="621"/>
      <c r="W413" s="621"/>
      <c r="X413" s="621"/>
      <c r="Y413" s="621"/>
      <c r="BA413" s="390"/>
      <c r="BB413" s="386"/>
      <c r="BC413" s="621"/>
      <c r="BD413" s="312"/>
      <c r="BE413" s="312"/>
      <c r="BF413" s="312"/>
      <c r="BG413" s="312"/>
      <c r="BH413" s="312"/>
      <c r="BI413" s="312"/>
      <c r="BJ413" s="312"/>
      <c r="BK413" s="312"/>
      <c r="BL413" s="312"/>
      <c r="BM413" s="312"/>
      <c r="BN413" s="312"/>
      <c r="BO413" s="312"/>
      <c r="BP413" s="312"/>
      <c r="BQ413" s="312"/>
      <c r="BR413" s="312"/>
      <c r="BS413" s="312"/>
      <c r="BT413" s="312"/>
      <c r="BU413" s="312"/>
      <c r="BV413" s="312"/>
      <c r="BW413" s="312"/>
      <c r="BX413" s="312"/>
      <c r="BY413" s="312"/>
      <c r="BZ413" s="312"/>
      <c r="CA413" s="312"/>
    </row>
    <row r="414" spans="1:79" ht="15" customHeight="1" x14ac:dyDescent="0.2">
      <c r="A414" s="621"/>
      <c r="B414" s="621"/>
      <c r="C414" s="621"/>
      <c r="D414" s="827"/>
      <c r="E414" s="621"/>
      <c r="F414" s="621"/>
      <c r="G414" s="621"/>
      <c r="H414" s="621"/>
      <c r="I414" s="621"/>
      <c r="J414" s="621"/>
      <c r="K414" s="621"/>
      <c r="L414" s="621"/>
      <c r="M414" s="621"/>
      <c r="N414" s="621"/>
      <c r="O414" s="621"/>
      <c r="P414" s="621"/>
      <c r="Q414" s="621"/>
      <c r="R414" s="621"/>
      <c r="S414" s="621"/>
      <c r="T414" s="621"/>
      <c r="U414" s="621"/>
      <c r="V414" s="621"/>
      <c r="W414" s="621"/>
      <c r="X414" s="621"/>
      <c r="Y414" s="621"/>
      <c r="BA414" s="390"/>
      <c r="BB414" s="386"/>
      <c r="BC414" s="621"/>
      <c r="BD414" s="312"/>
      <c r="BE414" s="312"/>
      <c r="BF414" s="312"/>
      <c r="BG414" s="312"/>
      <c r="BH414" s="312"/>
      <c r="BI414" s="312"/>
      <c r="BJ414" s="312"/>
      <c r="BK414" s="312"/>
      <c r="BL414" s="312"/>
      <c r="BM414" s="312"/>
      <c r="BN414" s="312"/>
      <c r="BO414" s="312"/>
      <c r="BP414" s="312"/>
      <c r="BQ414" s="312"/>
      <c r="BR414" s="312"/>
      <c r="BS414" s="312"/>
      <c r="BT414" s="312"/>
      <c r="BU414" s="312"/>
      <c r="BV414" s="312"/>
      <c r="BW414" s="312"/>
      <c r="BX414" s="312"/>
      <c r="BY414" s="312"/>
      <c r="BZ414" s="312"/>
      <c r="CA414" s="312"/>
    </row>
    <row r="415" spans="1:79" ht="15" customHeight="1" x14ac:dyDescent="0.2">
      <c r="A415" s="621"/>
      <c r="B415" s="621"/>
      <c r="C415" s="621"/>
      <c r="D415" s="827"/>
      <c r="E415" s="621"/>
      <c r="F415" s="621"/>
      <c r="G415" s="621"/>
      <c r="H415" s="621"/>
      <c r="I415" s="621"/>
      <c r="J415" s="621"/>
      <c r="K415" s="621"/>
      <c r="L415" s="621"/>
      <c r="M415" s="621"/>
      <c r="N415" s="621"/>
      <c r="O415" s="621"/>
      <c r="P415" s="621"/>
      <c r="Q415" s="621"/>
      <c r="R415" s="621"/>
      <c r="S415" s="621"/>
      <c r="T415" s="621"/>
      <c r="U415" s="621"/>
      <c r="V415" s="621"/>
      <c r="W415" s="621"/>
      <c r="X415" s="621"/>
      <c r="Y415" s="621"/>
      <c r="BA415" s="390"/>
      <c r="BB415" s="386"/>
      <c r="BC415" s="621"/>
      <c r="BD415" s="312"/>
      <c r="BE415" s="312"/>
      <c r="BF415" s="312"/>
      <c r="BG415" s="312"/>
      <c r="BH415" s="312"/>
      <c r="BI415" s="312"/>
      <c r="BJ415" s="312"/>
      <c r="BK415" s="312"/>
      <c r="BL415" s="312"/>
      <c r="BM415" s="312"/>
      <c r="BN415" s="312"/>
      <c r="BO415" s="312"/>
      <c r="BP415" s="312"/>
      <c r="BQ415" s="312"/>
      <c r="BR415" s="312"/>
      <c r="BS415" s="312"/>
      <c r="BT415" s="312"/>
      <c r="BU415" s="312"/>
      <c r="BV415" s="312"/>
      <c r="BW415" s="312"/>
      <c r="BX415" s="312"/>
      <c r="BY415" s="312"/>
      <c r="BZ415" s="312"/>
      <c r="CA415" s="312"/>
    </row>
    <row r="416" spans="1:79" ht="15" customHeight="1" x14ac:dyDescent="0.2">
      <c r="A416" s="621"/>
      <c r="B416" s="621"/>
      <c r="C416" s="621"/>
      <c r="D416" s="827"/>
      <c r="E416" s="621"/>
      <c r="F416" s="621"/>
      <c r="G416" s="621"/>
      <c r="H416" s="621"/>
      <c r="I416" s="621"/>
      <c r="J416" s="621"/>
      <c r="K416" s="621"/>
      <c r="L416" s="621"/>
      <c r="M416" s="621"/>
      <c r="N416" s="621"/>
      <c r="O416" s="621"/>
      <c r="P416" s="621"/>
      <c r="Q416" s="621"/>
      <c r="R416" s="621"/>
      <c r="S416" s="621"/>
      <c r="T416" s="621"/>
      <c r="U416" s="621"/>
      <c r="V416" s="621"/>
      <c r="W416" s="621"/>
      <c r="X416" s="621"/>
      <c r="Y416" s="621"/>
      <c r="BA416" s="390"/>
      <c r="BB416" s="386"/>
      <c r="BC416" s="621"/>
      <c r="BD416" s="312"/>
      <c r="BE416" s="312"/>
      <c r="BF416" s="312"/>
      <c r="BG416" s="312"/>
      <c r="BH416" s="312"/>
      <c r="BI416" s="312"/>
      <c r="BJ416" s="312"/>
      <c r="BK416" s="312"/>
      <c r="BL416" s="312"/>
      <c r="BM416" s="312"/>
      <c r="BN416" s="312"/>
      <c r="BO416" s="312"/>
      <c r="BP416" s="312"/>
      <c r="BQ416" s="312"/>
      <c r="BR416" s="312"/>
      <c r="BS416" s="312"/>
      <c r="BT416" s="312"/>
      <c r="BU416" s="312"/>
      <c r="BV416" s="312"/>
      <c r="BW416" s="312"/>
      <c r="BX416" s="312"/>
      <c r="BY416" s="312"/>
      <c r="BZ416" s="312"/>
      <c r="CA416" s="312"/>
    </row>
    <row r="417" spans="1:83" ht="15" customHeight="1" x14ac:dyDescent="0.2">
      <c r="A417" s="621"/>
      <c r="B417" s="621"/>
      <c r="C417" s="621"/>
      <c r="D417" s="827"/>
      <c r="E417" s="621"/>
      <c r="F417" s="621"/>
      <c r="G417" s="621"/>
      <c r="H417" s="621"/>
      <c r="I417" s="621"/>
      <c r="J417" s="621"/>
      <c r="K417" s="621"/>
      <c r="L417" s="621"/>
      <c r="M417" s="621"/>
      <c r="N417" s="621"/>
      <c r="O417" s="621"/>
      <c r="P417" s="621"/>
      <c r="Q417" s="621"/>
      <c r="R417" s="621"/>
      <c r="S417" s="621"/>
      <c r="T417" s="621"/>
      <c r="U417" s="621"/>
      <c r="V417" s="621"/>
      <c r="W417" s="621"/>
      <c r="X417" s="621"/>
      <c r="Y417" s="621"/>
      <c r="BA417" s="390"/>
      <c r="BB417" s="386"/>
      <c r="BC417" s="621"/>
      <c r="BD417" s="312"/>
      <c r="BE417" s="312"/>
      <c r="BF417" s="312"/>
      <c r="BG417" s="312"/>
      <c r="BH417" s="312"/>
      <c r="BI417" s="312"/>
      <c r="BJ417" s="312"/>
      <c r="BK417" s="312"/>
      <c r="BL417" s="312"/>
      <c r="BM417" s="312"/>
      <c r="BN417" s="312"/>
      <c r="BO417" s="312"/>
      <c r="BP417" s="312"/>
      <c r="BQ417" s="312"/>
      <c r="BR417" s="312"/>
      <c r="BS417" s="312"/>
      <c r="BT417" s="312"/>
      <c r="BU417" s="312"/>
      <c r="BV417" s="312"/>
      <c r="BW417" s="312"/>
      <c r="BX417" s="312"/>
      <c r="BY417" s="312"/>
      <c r="BZ417" s="312"/>
      <c r="CA417" s="312"/>
    </row>
    <row r="418" spans="1:83" ht="15" customHeight="1" x14ac:dyDescent="0.2">
      <c r="A418" s="621"/>
      <c r="B418" s="621"/>
      <c r="C418" s="621"/>
      <c r="D418" s="827"/>
      <c r="E418" s="621"/>
      <c r="F418" s="621"/>
      <c r="G418" s="621"/>
      <c r="H418" s="621"/>
      <c r="I418" s="621"/>
      <c r="J418" s="621"/>
      <c r="K418" s="621"/>
      <c r="L418" s="621"/>
      <c r="M418" s="621"/>
      <c r="N418" s="621"/>
      <c r="O418" s="621"/>
      <c r="P418" s="621"/>
      <c r="Q418" s="621"/>
      <c r="R418" s="621"/>
      <c r="S418" s="621"/>
      <c r="T418" s="621"/>
      <c r="U418" s="621"/>
      <c r="V418" s="621"/>
      <c r="W418" s="621"/>
      <c r="X418" s="621"/>
      <c r="Y418" s="621"/>
      <c r="BA418" s="390"/>
      <c r="BB418" s="386"/>
      <c r="BC418" s="621"/>
      <c r="BD418" s="312"/>
      <c r="BE418" s="312"/>
      <c r="BF418" s="312"/>
      <c r="BG418" s="312"/>
      <c r="BH418" s="312"/>
      <c r="BI418" s="312"/>
      <c r="BJ418" s="312"/>
      <c r="BK418" s="312"/>
      <c r="BL418" s="312"/>
      <c r="BM418" s="312"/>
      <c r="BN418" s="312"/>
      <c r="BO418" s="312"/>
      <c r="BP418" s="312"/>
      <c r="BQ418" s="312"/>
      <c r="BR418" s="312"/>
      <c r="BS418" s="312"/>
      <c r="BT418" s="312"/>
      <c r="BU418" s="312"/>
      <c r="BV418" s="312"/>
      <c r="BW418" s="312"/>
      <c r="BX418" s="312"/>
      <c r="BY418" s="312"/>
      <c r="BZ418" s="312"/>
      <c r="CA418" s="312"/>
    </row>
    <row r="419" spans="1:83" ht="15" customHeight="1" x14ac:dyDescent="0.2">
      <c r="A419" s="621"/>
      <c r="B419" s="621"/>
      <c r="C419" s="621"/>
      <c r="D419" s="827"/>
      <c r="E419" s="621"/>
      <c r="F419" s="621"/>
      <c r="G419" s="621"/>
      <c r="H419" s="621"/>
      <c r="I419" s="621"/>
      <c r="J419" s="621"/>
      <c r="K419" s="621"/>
      <c r="L419" s="621"/>
      <c r="M419" s="621"/>
      <c r="N419" s="621"/>
      <c r="O419" s="621"/>
      <c r="P419" s="621"/>
      <c r="Q419" s="621"/>
      <c r="R419" s="621"/>
      <c r="S419" s="621"/>
      <c r="T419" s="621"/>
      <c r="U419" s="621"/>
      <c r="V419" s="621"/>
      <c r="W419" s="621"/>
      <c r="X419" s="621"/>
      <c r="Y419" s="621"/>
      <c r="BA419" s="390"/>
      <c r="BB419" s="386"/>
    </row>
    <row r="420" spans="1:83" ht="15" customHeight="1" x14ac:dyDescent="0.2">
      <c r="A420" s="621"/>
      <c r="B420" s="621"/>
      <c r="C420" s="621"/>
      <c r="D420" s="827"/>
      <c r="E420" s="621"/>
      <c r="F420" s="621"/>
      <c r="G420" s="621"/>
      <c r="H420" s="621"/>
      <c r="I420" s="621"/>
      <c r="J420" s="621"/>
      <c r="K420" s="621"/>
      <c r="L420" s="621"/>
      <c r="M420" s="621"/>
      <c r="N420" s="621"/>
      <c r="O420" s="621"/>
      <c r="P420" s="621"/>
      <c r="Q420" s="621"/>
      <c r="R420" s="621"/>
      <c r="S420" s="621"/>
      <c r="T420" s="621"/>
      <c r="U420" s="621"/>
      <c r="V420" s="621"/>
      <c r="W420" s="621"/>
      <c r="X420" s="621"/>
      <c r="Y420" s="621"/>
      <c r="BA420" s="390"/>
      <c r="BB420" s="386"/>
    </row>
    <row r="421" spans="1:83" ht="15" customHeight="1" x14ac:dyDescent="0.2">
      <c r="A421" s="621"/>
      <c r="B421" s="621"/>
      <c r="C421" s="621"/>
      <c r="D421" s="827"/>
      <c r="E421" s="621"/>
      <c r="F421" s="621"/>
      <c r="G421" s="621"/>
      <c r="H421" s="621"/>
      <c r="I421" s="621"/>
      <c r="J421" s="621"/>
      <c r="K421" s="621"/>
      <c r="L421" s="621"/>
      <c r="M421" s="621"/>
      <c r="N421" s="621"/>
      <c r="O421" s="621"/>
      <c r="P421" s="621"/>
      <c r="Q421" s="621"/>
      <c r="R421" s="621"/>
      <c r="S421" s="621"/>
      <c r="T421" s="621"/>
      <c r="U421" s="621"/>
      <c r="V421" s="621"/>
      <c r="W421" s="621"/>
      <c r="X421" s="621"/>
      <c r="Y421" s="621"/>
      <c r="BA421" s="390"/>
      <c r="BB421" s="386"/>
    </row>
    <row r="422" spans="1:83" ht="15" customHeight="1" x14ac:dyDescent="0.2">
      <c r="A422" s="621"/>
      <c r="B422" s="621"/>
      <c r="C422" s="621"/>
      <c r="D422" s="827"/>
      <c r="E422" s="621"/>
      <c r="F422" s="621"/>
      <c r="G422" s="621"/>
      <c r="H422" s="621"/>
      <c r="I422" s="621"/>
      <c r="J422" s="621"/>
      <c r="K422" s="621"/>
      <c r="L422" s="621"/>
      <c r="M422" s="621"/>
      <c r="N422" s="621"/>
      <c r="O422" s="621"/>
      <c r="P422" s="621"/>
      <c r="Q422" s="621"/>
      <c r="R422" s="621"/>
      <c r="S422" s="621"/>
      <c r="T422" s="621"/>
      <c r="U422" s="621"/>
      <c r="V422" s="621"/>
      <c r="W422" s="621"/>
      <c r="X422" s="621"/>
      <c r="Y422" s="621"/>
      <c r="BA422" s="390"/>
      <c r="BB422" s="386"/>
    </row>
    <row r="423" spans="1:83" ht="15" customHeight="1" x14ac:dyDescent="0.2">
      <c r="A423" s="621"/>
      <c r="B423" s="621"/>
      <c r="C423" s="621"/>
      <c r="D423" s="827"/>
      <c r="E423" s="621"/>
      <c r="F423" s="621"/>
      <c r="G423" s="621"/>
      <c r="H423" s="621"/>
      <c r="I423" s="621"/>
      <c r="J423" s="621"/>
      <c r="K423" s="621"/>
      <c r="L423" s="621"/>
      <c r="M423" s="621"/>
      <c r="N423" s="621"/>
      <c r="O423" s="621"/>
      <c r="P423" s="621"/>
      <c r="Q423" s="621"/>
      <c r="R423" s="621"/>
      <c r="S423" s="621"/>
      <c r="T423" s="621"/>
      <c r="U423" s="621"/>
      <c r="V423" s="621"/>
      <c r="W423" s="621"/>
      <c r="X423" s="621"/>
      <c r="Y423" s="621"/>
      <c r="BA423" s="390"/>
      <c r="BB423" s="386"/>
    </row>
    <row r="424" spans="1:83" s="314" customFormat="1" ht="15" customHeight="1" x14ac:dyDescent="0.2">
      <c r="A424" s="621"/>
      <c r="B424" s="621"/>
      <c r="C424" s="621"/>
      <c r="D424" s="827"/>
      <c r="E424" s="621"/>
      <c r="F424" s="621"/>
      <c r="G424" s="621"/>
      <c r="H424" s="621"/>
      <c r="I424" s="621"/>
      <c r="J424" s="621"/>
      <c r="K424" s="621"/>
      <c r="L424" s="621"/>
      <c r="M424" s="621"/>
      <c r="N424" s="621"/>
      <c r="O424" s="621"/>
      <c r="P424" s="621"/>
      <c r="Q424" s="621"/>
      <c r="R424" s="621"/>
      <c r="S424" s="621"/>
      <c r="T424" s="621"/>
      <c r="U424" s="621"/>
      <c r="V424" s="621"/>
      <c r="W424" s="621"/>
      <c r="X424" s="621"/>
      <c r="Y424" s="621"/>
      <c r="Z424" s="347"/>
      <c r="AA424" s="347"/>
      <c r="AB424" s="347"/>
      <c r="AC424" s="347"/>
      <c r="AD424" s="347"/>
      <c r="AE424" s="347"/>
      <c r="AF424" s="347"/>
      <c r="AG424" s="347"/>
      <c r="AH424" s="347"/>
      <c r="AI424" s="347"/>
      <c r="AJ424" s="347"/>
      <c r="AK424" s="347"/>
      <c r="AL424" s="347"/>
      <c r="AM424" s="347"/>
      <c r="AN424" s="347"/>
      <c r="AO424" s="347"/>
      <c r="AP424" s="347"/>
      <c r="AQ424" s="347"/>
      <c r="AR424" s="347"/>
      <c r="AS424" s="347"/>
      <c r="AT424" s="347"/>
      <c r="AU424" s="347"/>
      <c r="AV424" s="347"/>
      <c r="AW424" s="347"/>
      <c r="AX424" s="347"/>
      <c r="AY424" s="347"/>
      <c r="AZ424" s="347"/>
      <c r="BA424" s="390"/>
      <c r="BB424" s="386"/>
      <c r="BC424" s="202"/>
      <c r="BD424" s="620"/>
      <c r="BE424" s="620"/>
      <c r="BF424" s="620"/>
      <c r="BG424" s="620"/>
      <c r="BH424" s="620"/>
      <c r="BI424" s="620"/>
      <c r="BJ424" s="620"/>
      <c r="BK424" s="620"/>
      <c r="BL424" s="620"/>
      <c r="BM424" s="620"/>
      <c r="BN424" s="620"/>
      <c r="BO424" s="620"/>
      <c r="BP424" s="620"/>
      <c r="BQ424" s="620"/>
      <c r="BR424" s="620"/>
      <c r="BS424" s="620"/>
      <c r="BT424" s="620"/>
      <c r="BU424" s="620"/>
      <c r="BV424" s="620"/>
      <c r="BW424" s="620"/>
      <c r="BX424" s="620"/>
      <c r="BY424" s="620"/>
      <c r="BZ424" s="620"/>
      <c r="CA424" s="620"/>
      <c r="CB424" s="620"/>
      <c r="CC424" s="620"/>
      <c r="CD424" s="620"/>
      <c r="CE424" s="620"/>
    </row>
    <row r="425" spans="1:83" s="314" customFormat="1" ht="15" customHeight="1" x14ac:dyDescent="0.2">
      <c r="A425" s="621"/>
      <c r="B425" s="621"/>
      <c r="C425" s="621"/>
      <c r="D425" s="827"/>
      <c r="E425" s="621"/>
      <c r="F425" s="621"/>
      <c r="G425" s="621"/>
      <c r="H425" s="621"/>
      <c r="I425" s="621"/>
      <c r="J425" s="621"/>
      <c r="K425" s="621"/>
      <c r="L425" s="621"/>
      <c r="M425" s="621"/>
      <c r="N425" s="621"/>
      <c r="O425" s="621"/>
      <c r="P425" s="621"/>
      <c r="Q425" s="621"/>
      <c r="R425" s="621"/>
      <c r="S425" s="621"/>
      <c r="T425" s="621"/>
      <c r="U425" s="621"/>
      <c r="V425" s="621"/>
      <c r="W425" s="621"/>
      <c r="X425" s="621"/>
      <c r="Y425" s="621"/>
      <c r="Z425" s="347"/>
      <c r="AA425" s="347"/>
      <c r="AB425" s="347"/>
      <c r="AC425" s="347"/>
      <c r="AD425" s="347"/>
      <c r="AE425" s="347"/>
      <c r="AF425" s="347"/>
      <c r="AG425" s="347"/>
      <c r="AH425" s="347"/>
      <c r="AI425" s="347"/>
      <c r="AJ425" s="347"/>
      <c r="AK425" s="347"/>
      <c r="AL425" s="347"/>
      <c r="AM425" s="347"/>
      <c r="AN425" s="347"/>
      <c r="AO425" s="347"/>
      <c r="AP425" s="347"/>
      <c r="AQ425" s="347"/>
      <c r="AR425" s="347"/>
      <c r="AS425" s="347"/>
      <c r="AT425" s="347"/>
      <c r="AU425" s="347"/>
      <c r="AV425" s="347"/>
      <c r="AW425" s="347"/>
      <c r="AX425" s="347"/>
      <c r="AY425" s="347"/>
      <c r="AZ425" s="347"/>
      <c r="BA425" s="390"/>
      <c r="BB425" s="386"/>
      <c r="BC425" s="202"/>
      <c r="BD425" s="620"/>
      <c r="BE425" s="620"/>
      <c r="BF425" s="620"/>
      <c r="BG425" s="620"/>
      <c r="BH425" s="620"/>
      <c r="BI425" s="620"/>
      <c r="BJ425" s="620"/>
      <c r="BK425" s="620"/>
      <c r="BL425" s="620"/>
      <c r="BM425" s="620"/>
      <c r="BN425" s="620"/>
      <c r="BO425" s="620"/>
      <c r="BP425" s="620"/>
      <c r="BQ425" s="620"/>
      <c r="BR425" s="620"/>
      <c r="BS425" s="620"/>
      <c r="BT425" s="620"/>
      <c r="BU425" s="620"/>
      <c r="BV425" s="620"/>
      <c r="BW425" s="620"/>
      <c r="BX425" s="620"/>
      <c r="BY425" s="620"/>
      <c r="BZ425" s="620"/>
      <c r="CA425" s="620"/>
      <c r="CB425" s="620"/>
      <c r="CC425" s="620"/>
      <c r="CD425" s="620"/>
      <c r="CE425" s="620"/>
    </row>
    <row r="426" spans="1:83" s="314" customFormat="1" ht="15" customHeight="1" x14ac:dyDescent="0.2">
      <c r="A426" s="621"/>
      <c r="B426" s="621"/>
      <c r="C426" s="621"/>
      <c r="D426" s="827"/>
      <c r="E426" s="621"/>
      <c r="F426" s="621"/>
      <c r="G426" s="621"/>
      <c r="H426" s="621"/>
      <c r="I426" s="621"/>
      <c r="J426" s="621"/>
      <c r="K426" s="621"/>
      <c r="L426" s="621"/>
      <c r="M426" s="621"/>
      <c r="N426" s="621"/>
      <c r="O426" s="621"/>
      <c r="P426" s="621"/>
      <c r="Q426" s="621"/>
      <c r="R426" s="621"/>
      <c r="S426" s="621"/>
      <c r="T426" s="621"/>
      <c r="U426" s="621"/>
      <c r="V426" s="621"/>
      <c r="W426" s="621"/>
      <c r="X426" s="621"/>
      <c r="Y426" s="621"/>
      <c r="Z426" s="347"/>
      <c r="AA426" s="347"/>
      <c r="AB426" s="347"/>
      <c r="AC426" s="347"/>
      <c r="AD426" s="347"/>
      <c r="AE426" s="347"/>
      <c r="AF426" s="347"/>
      <c r="AG426" s="347"/>
      <c r="AH426" s="347"/>
      <c r="AI426" s="347"/>
      <c r="AJ426" s="347"/>
      <c r="AK426" s="347"/>
      <c r="AL426" s="347"/>
      <c r="AM426" s="347"/>
      <c r="AN426" s="347"/>
      <c r="AO426" s="347"/>
      <c r="AP426" s="347"/>
      <c r="AQ426" s="347"/>
      <c r="AR426" s="347"/>
      <c r="AS426" s="347"/>
      <c r="AT426" s="347"/>
      <c r="AU426" s="347"/>
      <c r="AV426" s="347"/>
      <c r="AW426" s="347"/>
      <c r="AX426" s="347"/>
      <c r="AY426" s="347"/>
      <c r="AZ426" s="347"/>
      <c r="BA426" s="390"/>
      <c r="BB426" s="386"/>
      <c r="BC426" s="202"/>
      <c r="BD426" s="620"/>
      <c r="BE426" s="620"/>
      <c r="BF426" s="620"/>
      <c r="BG426" s="620"/>
      <c r="BH426" s="620"/>
      <c r="BI426" s="620"/>
      <c r="BJ426" s="620"/>
      <c r="BK426" s="620"/>
      <c r="BL426" s="620"/>
      <c r="BM426" s="620"/>
      <c r="BN426" s="620"/>
      <c r="BO426" s="620"/>
      <c r="BP426" s="620"/>
      <c r="BQ426" s="620"/>
      <c r="BR426" s="620"/>
      <c r="BS426" s="620"/>
      <c r="BT426" s="620"/>
      <c r="BU426" s="620"/>
      <c r="BV426" s="620"/>
      <c r="BW426" s="620"/>
      <c r="BX426" s="620"/>
      <c r="BY426" s="620"/>
      <c r="BZ426" s="620"/>
      <c r="CA426" s="620"/>
      <c r="CB426" s="620"/>
      <c r="CC426" s="620"/>
      <c r="CD426" s="620"/>
      <c r="CE426" s="620"/>
    </row>
    <row r="427" spans="1:83" s="314" customFormat="1" ht="15" customHeight="1" x14ac:dyDescent="0.2">
      <c r="A427" s="621"/>
      <c r="B427" s="621"/>
      <c r="C427" s="621"/>
      <c r="D427" s="827"/>
      <c r="E427" s="621"/>
      <c r="F427" s="621"/>
      <c r="G427" s="621"/>
      <c r="H427" s="621"/>
      <c r="I427" s="621"/>
      <c r="J427" s="621"/>
      <c r="K427" s="621"/>
      <c r="L427" s="621"/>
      <c r="M427" s="621"/>
      <c r="N427" s="621"/>
      <c r="O427" s="621"/>
      <c r="P427" s="621"/>
      <c r="Q427" s="621"/>
      <c r="R427" s="621"/>
      <c r="S427" s="621"/>
      <c r="T427" s="621"/>
      <c r="U427" s="621"/>
      <c r="V427" s="621"/>
      <c r="W427" s="621"/>
      <c r="X427" s="621"/>
      <c r="Y427" s="621"/>
      <c r="Z427" s="347"/>
      <c r="AA427" s="347"/>
      <c r="AB427" s="347"/>
      <c r="AC427" s="347"/>
      <c r="AD427" s="347"/>
      <c r="AE427" s="347"/>
      <c r="AF427" s="347"/>
      <c r="AG427" s="347"/>
      <c r="AH427" s="347"/>
      <c r="AI427" s="347"/>
      <c r="AJ427" s="347"/>
      <c r="AK427" s="347"/>
      <c r="AL427" s="347"/>
      <c r="AM427" s="347"/>
      <c r="AN427" s="347"/>
      <c r="AO427" s="347"/>
      <c r="AP427" s="347"/>
      <c r="AQ427" s="347"/>
      <c r="AR427" s="347"/>
      <c r="AS427" s="347"/>
      <c r="AT427" s="347"/>
      <c r="AU427" s="347"/>
      <c r="AV427" s="347"/>
      <c r="AW427" s="347"/>
      <c r="AX427" s="347"/>
      <c r="AY427" s="347"/>
      <c r="AZ427" s="347"/>
      <c r="BA427" s="390"/>
      <c r="BB427" s="386"/>
      <c r="BC427" s="202"/>
      <c r="BD427" s="620"/>
      <c r="BE427" s="620"/>
      <c r="BF427" s="620"/>
      <c r="BG427" s="620"/>
      <c r="BH427" s="620"/>
      <c r="BI427" s="620"/>
      <c r="BJ427" s="620"/>
      <c r="BK427" s="620"/>
      <c r="BL427" s="620"/>
      <c r="BM427" s="620"/>
      <c r="BN427" s="620"/>
      <c r="BO427" s="620"/>
      <c r="BP427" s="620"/>
      <c r="BQ427" s="620"/>
      <c r="BR427" s="620"/>
      <c r="BS427" s="620"/>
      <c r="BT427" s="620"/>
      <c r="BU427" s="620"/>
      <c r="BV427" s="620"/>
      <c r="BW427" s="620"/>
      <c r="BX427" s="620"/>
      <c r="BY427" s="620"/>
      <c r="BZ427" s="620"/>
      <c r="CA427" s="620"/>
      <c r="CB427" s="620"/>
      <c r="CC427" s="620"/>
      <c r="CD427" s="620"/>
      <c r="CE427" s="620"/>
    </row>
    <row r="428" spans="1:83" s="314" customFormat="1" ht="15" customHeight="1" x14ac:dyDescent="0.2">
      <c r="A428" s="621"/>
      <c r="B428" s="621"/>
      <c r="C428" s="621"/>
      <c r="D428" s="827"/>
      <c r="E428" s="621"/>
      <c r="F428" s="621"/>
      <c r="G428" s="621"/>
      <c r="H428" s="621"/>
      <c r="I428" s="621"/>
      <c r="J428" s="621"/>
      <c r="K428" s="621"/>
      <c r="L428" s="621"/>
      <c r="M428" s="621"/>
      <c r="N428" s="621"/>
      <c r="O428" s="621"/>
      <c r="P428" s="621"/>
      <c r="Q428" s="621"/>
      <c r="R428" s="621"/>
      <c r="S428" s="621"/>
      <c r="T428" s="621"/>
      <c r="U428" s="621"/>
      <c r="V428" s="621"/>
      <c r="W428" s="621"/>
      <c r="X428" s="621"/>
      <c r="Y428" s="621"/>
      <c r="Z428" s="347"/>
      <c r="AA428" s="347"/>
      <c r="AB428" s="347"/>
      <c r="AC428" s="347"/>
      <c r="AD428" s="347"/>
      <c r="AE428" s="347"/>
      <c r="AF428" s="347"/>
      <c r="AG428" s="347"/>
      <c r="AH428" s="347"/>
      <c r="AI428" s="347"/>
      <c r="AJ428" s="347"/>
      <c r="AK428" s="347"/>
      <c r="AL428" s="347"/>
      <c r="AM428" s="347"/>
      <c r="AN428" s="347"/>
      <c r="AO428" s="347"/>
      <c r="AP428" s="347"/>
      <c r="AQ428" s="347"/>
      <c r="AR428" s="347"/>
      <c r="AS428" s="347"/>
      <c r="AT428" s="347"/>
      <c r="AU428" s="347"/>
      <c r="AV428" s="347"/>
      <c r="AW428" s="347"/>
      <c r="AX428" s="347"/>
      <c r="AY428" s="347"/>
      <c r="AZ428" s="347"/>
      <c r="BA428" s="390"/>
      <c r="BB428" s="386"/>
      <c r="BC428" s="202"/>
      <c r="BD428" s="620"/>
      <c r="BE428" s="620"/>
      <c r="BF428" s="620"/>
      <c r="BG428" s="620"/>
      <c r="BH428" s="620"/>
      <c r="BI428" s="620"/>
      <c r="BJ428" s="620"/>
      <c r="BK428" s="620"/>
      <c r="BL428" s="620"/>
      <c r="BM428" s="620"/>
      <c r="BN428" s="620"/>
      <c r="BO428" s="620"/>
      <c r="BP428" s="620"/>
      <c r="BQ428" s="620"/>
      <c r="BR428" s="620"/>
      <c r="BS428" s="620"/>
      <c r="BT428" s="620"/>
      <c r="BU428" s="620"/>
      <c r="BV428" s="620"/>
      <c r="BW428" s="620"/>
      <c r="BX428" s="620"/>
      <c r="BY428" s="620"/>
      <c r="BZ428" s="620"/>
      <c r="CA428" s="620"/>
      <c r="CB428" s="620"/>
      <c r="CC428" s="620"/>
      <c r="CD428" s="620"/>
      <c r="CE428" s="620"/>
    </row>
    <row r="429" spans="1:83" s="314" customFormat="1" ht="15" customHeight="1" x14ac:dyDescent="0.2">
      <c r="A429" s="621"/>
      <c r="B429" s="621"/>
      <c r="C429" s="621"/>
      <c r="D429" s="827"/>
      <c r="E429" s="621"/>
      <c r="F429" s="621"/>
      <c r="G429" s="621"/>
      <c r="H429" s="621"/>
      <c r="I429" s="621"/>
      <c r="J429" s="621"/>
      <c r="K429" s="621"/>
      <c r="L429" s="621"/>
      <c r="M429" s="621"/>
      <c r="N429" s="621"/>
      <c r="O429" s="621"/>
      <c r="P429" s="621"/>
      <c r="Q429" s="621"/>
      <c r="R429" s="621"/>
      <c r="S429" s="621"/>
      <c r="T429" s="621"/>
      <c r="U429" s="621"/>
      <c r="V429" s="621"/>
      <c r="W429" s="621"/>
      <c r="X429" s="621"/>
      <c r="Y429" s="621"/>
      <c r="Z429" s="347"/>
      <c r="AA429" s="347"/>
      <c r="AB429" s="347"/>
      <c r="AC429" s="347"/>
      <c r="AD429" s="347"/>
      <c r="AE429" s="347"/>
      <c r="AF429" s="347"/>
      <c r="AG429" s="347"/>
      <c r="AH429" s="347"/>
      <c r="AI429" s="347"/>
      <c r="AJ429" s="347"/>
      <c r="AK429" s="347"/>
      <c r="AL429" s="347"/>
      <c r="AM429" s="347"/>
      <c r="AN429" s="347"/>
      <c r="AO429" s="347"/>
      <c r="AP429" s="347"/>
      <c r="AQ429" s="347"/>
      <c r="AR429" s="347"/>
      <c r="AS429" s="347"/>
      <c r="AT429" s="347"/>
      <c r="AU429" s="347"/>
      <c r="AV429" s="347"/>
      <c r="AW429" s="347"/>
      <c r="AX429" s="347"/>
      <c r="AY429" s="347"/>
      <c r="AZ429" s="347"/>
      <c r="BA429" s="390"/>
      <c r="BB429" s="386"/>
      <c r="BC429" s="202"/>
      <c r="BD429" s="620"/>
      <c r="BE429" s="620"/>
      <c r="BF429" s="620"/>
      <c r="BG429" s="620"/>
      <c r="BH429" s="620"/>
      <c r="BI429" s="620"/>
      <c r="BJ429" s="620"/>
      <c r="BK429" s="620"/>
      <c r="BL429" s="620"/>
      <c r="BM429" s="620"/>
      <c r="BN429" s="620"/>
      <c r="BO429" s="620"/>
      <c r="BP429" s="620"/>
      <c r="BQ429" s="620"/>
      <c r="BR429" s="620"/>
      <c r="BS429" s="620"/>
      <c r="BT429" s="620"/>
      <c r="BU429" s="620"/>
      <c r="BV429" s="620"/>
      <c r="BW429" s="620"/>
      <c r="BX429" s="620"/>
      <c r="BY429" s="620"/>
      <c r="BZ429" s="620"/>
      <c r="CA429" s="620"/>
      <c r="CB429" s="620"/>
      <c r="CC429" s="620"/>
      <c r="CD429" s="620"/>
      <c r="CE429" s="620"/>
    </row>
    <row r="430" spans="1:83" s="314" customFormat="1" ht="15" customHeight="1" x14ac:dyDescent="0.2">
      <c r="A430" s="621"/>
      <c r="B430" s="621"/>
      <c r="C430" s="621"/>
      <c r="D430" s="827"/>
      <c r="E430" s="621"/>
      <c r="F430" s="621"/>
      <c r="G430" s="621"/>
      <c r="H430" s="621"/>
      <c r="I430" s="621"/>
      <c r="J430" s="621"/>
      <c r="K430" s="621"/>
      <c r="L430" s="621"/>
      <c r="M430" s="621"/>
      <c r="N430" s="621"/>
      <c r="O430" s="621"/>
      <c r="P430" s="621"/>
      <c r="Q430" s="621"/>
      <c r="R430" s="621"/>
      <c r="S430" s="621"/>
      <c r="T430" s="621"/>
      <c r="U430" s="621"/>
      <c r="V430" s="621"/>
      <c r="W430" s="621"/>
      <c r="X430" s="621"/>
      <c r="Y430" s="621"/>
      <c r="Z430" s="347"/>
      <c r="AA430" s="347"/>
      <c r="AB430" s="347"/>
      <c r="AC430" s="347"/>
      <c r="AD430" s="347"/>
      <c r="AE430" s="347"/>
      <c r="AF430" s="347"/>
      <c r="AG430" s="347"/>
      <c r="AH430" s="347"/>
      <c r="AI430" s="347"/>
      <c r="AJ430" s="347"/>
      <c r="AK430" s="347"/>
      <c r="AL430" s="347"/>
      <c r="AM430" s="347"/>
      <c r="AN430" s="347"/>
      <c r="AO430" s="347"/>
      <c r="AP430" s="347"/>
      <c r="AQ430" s="347"/>
      <c r="AR430" s="347"/>
      <c r="AS430" s="347"/>
      <c r="AT430" s="347"/>
      <c r="AU430" s="347"/>
      <c r="AV430" s="347"/>
      <c r="AW430" s="347"/>
      <c r="AX430" s="347"/>
      <c r="AY430" s="347"/>
      <c r="AZ430" s="347"/>
      <c r="BA430" s="390"/>
      <c r="BB430" s="386"/>
      <c r="BC430" s="202"/>
      <c r="BD430" s="620"/>
      <c r="BE430" s="620"/>
      <c r="BF430" s="620"/>
      <c r="BG430" s="620"/>
      <c r="BH430" s="620"/>
      <c r="BI430" s="620"/>
      <c r="BJ430" s="620"/>
      <c r="BK430" s="620"/>
      <c r="BL430" s="620"/>
      <c r="BM430" s="620"/>
      <c r="BN430" s="620"/>
      <c r="BO430" s="620"/>
      <c r="BP430" s="620"/>
      <c r="BQ430" s="620"/>
      <c r="BR430" s="620"/>
      <c r="BS430" s="620"/>
      <c r="BT430" s="620"/>
      <c r="BU430" s="620"/>
      <c r="BV430" s="620"/>
      <c r="BW430" s="620"/>
      <c r="BX430" s="620"/>
      <c r="BY430" s="620"/>
      <c r="BZ430" s="620"/>
      <c r="CA430" s="620"/>
      <c r="CB430" s="620"/>
      <c r="CC430" s="620"/>
      <c r="CD430" s="620"/>
      <c r="CE430" s="620"/>
    </row>
    <row r="431" spans="1:83" s="314" customFormat="1" ht="15" customHeight="1" x14ac:dyDescent="0.2">
      <c r="A431" s="621"/>
      <c r="B431" s="621"/>
      <c r="C431" s="621"/>
      <c r="D431" s="827"/>
      <c r="E431" s="621"/>
      <c r="F431" s="621"/>
      <c r="G431" s="621"/>
      <c r="H431" s="621"/>
      <c r="I431" s="621"/>
      <c r="J431" s="621"/>
      <c r="K431" s="621"/>
      <c r="L431" s="621"/>
      <c r="M431" s="621"/>
      <c r="N431" s="621"/>
      <c r="O431" s="621"/>
      <c r="P431" s="621"/>
      <c r="Q431" s="621"/>
      <c r="R431" s="621"/>
      <c r="S431" s="621"/>
      <c r="T431" s="621"/>
      <c r="U431" s="621"/>
      <c r="V431" s="621"/>
      <c r="W431" s="621"/>
      <c r="X431" s="621"/>
      <c r="Y431" s="621"/>
      <c r="Z431" s="347"/>
      <c r="AA431" s="347"/>
      <c r="AB431" s="347"/>
      <c r="AC431" s="347"/>
      <c r="AD431" s="347"/>
      <c r="AE431" s="347"/>
      <c r="AF431" s="347"/>
      <c r="AG431" s="347"/>
      <c r="AH431" s="347"/>
      <c r="AI431" s="347"/>
      <c r="AJ431" s="347"/>
      <c r="AK431" s="347"/>
      <c r="AL431" s="347"/>
      <c r="AM431" s="347"/>
      <c r="AN431" s="347"/>
      <c r="AO431" s="347"/>
      <c r="AP431" s="347"/>
      <c r="AQ431" s="347"/>
      <c r="AR431" s="347"/>
      <c r="AS431" s="347"/>
      <c r="AT431" s="347"/>
      <c r="AU431" s="347"/>
      <c r="AV431" s="347"/>
      <c r="AW431" s="347"/>
      <c r="AX431" s="347"/>
      <c r="AY431" s="347"/>
      <c r="AZ431" s="347"/>
      <c r="BA431" s="390"/>
      <c r="BB431" s="386"/>
      <c r="BC431" s="202"/>
      <c r="BD431" s="620"/>
      <c r="BE431" s="620"/>
      <c r="BF431" s="620"/>
      <c r="BG431" s="620"/>
      <c r="BH431" s="620"/>
      <c r="BI431" s="620"/>
      <c r="BJ431" s="620"/>
      <c r="BK431" s="620"/>
      <c r="BL431" s="620"/>
      <c r="BM431" s="620"/>
      <c r="BN431" s="620"/>
      <c r="BO431" s="620"/>
      <c r="BP431" s="620"/>
      <c r="BQ431" s="620"/>
      <c r="BR431" s="620"/>
      <c r="BS431" s="620"/>
      <c r="BT431" s="620"/>
      <c r="BU431" s="620"/>
      <c r="BV431" s="620"/>
      <c r="BW431" s="620"/>
      <c r="BX431" s="620"/>
      <c r="BY431" s="620"/>
      <c r="BZ431" s="620"/>
      <c r="CA431" s="620"/>
      <c r="CB431" s="620"/>
      <c r="CC431" s="620"/>
      <c r="CD431" s="620"/>
      <c r="CE431" s="620"/>
    </row>
    <row r="432" spans="1:83" s="314" customFormat="1" ht="15" customHeight="1" x14ac:dyDescent="0.2">
      <c r="A432" s="621"/>
      <c r="B432" s="621"/>
      <c r="C432" s="621"/>
      <c r="D432" s="827"/>
      <c r="E432" s="621"/>
      <c r="F432" s="621"/>
      <c r="G432" s="621"/>
      <c r="H432" s="621"/>
      <c r="I432" s="621"/>
      <c r="J432" s="621"/>
      <c r="K432" s="621"/>
      <c r="L432" s="621"/>
      <c r="M432" s="621"/>
      <c r="N432" s="621"/>
      <c r="O432" s="621"/>
      <c r="P432" s="621"/>
      <c r="Q432" s="621"/>
      <c r="R432" s="621"/>
      <c r="S432" s="621"/>
      <c r="T432" s="621"/>
      <c r="U432" s="621"/>
      <c r="V432" s="621"/>
      <c r="W432" s="621"/>
      <c r="X432" s="621"/>
      <c r="Y432" s="621"/>
      <c r="Z432" s="347"/>
      <c r="AA432" s="347"/>
      <c r="AB432" s="347"/>
      <c r="AC432" s="347"/>
      <c r="AD432" s="347"/>
      <c r="AE432" s="347"/>
      <c r="AF432" s="347"/>
      <c r="AG432" s="347"/>
      <c r="AH432" s="347"/>
      <c r="AI432" s="347"/>
      <c r="AJ432" s="347"/>
      <c r="AK432" s="347"/>
      <c r="AL432" s="347"/>
      <c r="AM432" s="347"/>
      <c r="AN432" s="347"/>
      <c r="AO432" s="347"/>
      <c r="AP432" s="347"/>
      <c r="AQ432" s="347"/>
      <c r="AR432" s="347"/>
      <c r="AS432" s="347"/>
      <c r="AT432" s="347"/>
      <c r="AU432" s="347"/>
      <c r="AV432" s="347"/>
      <c r="AW432" s="347"/>
      <c r="AX432" s="347"/>
      <c r="AY432" s="347"/>
      <c r="AZ432" s="347"/>
      <c r="BA432" s="390"/>
      <c r="BB432" s="386"/>
      <c r="BC432" s="202"/>
      <c r="BD432" s="620"/>
      <c r="BE432" s="620"/>
      <c r="BF432" s="620"/>
      <c r="BG432" s="620"/>
      <c r="BH432" s="620"/>
      <c r="BI432" s="620"/>
      <c r="BJ432" s="620"/>
      <c r="BK432" s="620"/>
      <c r="BL432" s="620"/>
      <c r="BM432" s="620"/>
      <c r="BN432" s="620"/>
      <c r="BO432" s="620"/>
      <c r="BP432" s="620"/>
      <c r="BQ432" s="620"/>
      <c r="BR432" s="620"/>
      <c r="BS432" s="620"/>
      <c r="BT432" s="620"/>
      <c r="BU432" s="620"/>
      <c r="BV432" s="620"/>
      <c r="BW432" s="620"/>
      <c r="BX432" s="620"/>
      <c r="BY432" s="620"/>
      <c r="BZ432" s="620"/>
      <c r="CA432" s="620"/>
      <c r="CB432" s="620"/>
      <c r="CC432" s="620"/>
      <c r="CD432" s="620"/>
      <c r="CE432" s="620"/>
    </row>
    <row r="433" spans="1:83" s="314" customFormat="1" ht="15" customHeight="1" x14ac:dyDescent="0.2">
      <c r="A433" s="621"/>
      <c r="B433" s="621"/>
      <c r="C433" s="621"/>
      <c r="D433" s="827"/>
      <c r="E433" s="621"/>
      <c r="F433" s="621"/>
      <c r="G433" s="621"/>
      <c r="H433" s="621"/>
      <c r="I433" s="621"/>
      <c r="J433" s="621"/>
      <c r="K433" s="621"/>
      <c r="L433" s="621"/>
      <c r="M433" s="621"/>
      <c r="N433" s="621"/>
      <c r="O433" s="621"/>
      <c r="P433" s="621"/>
      <c r="Q433" s="621"/>
      <c r="R433" s="621"/>
      <c r="S433" s="621"/>
      <c r="T433" s="621"/>
      <c r="U433" s="621"/>
      <c r="V433" s="621"/>
      <c r="W433" s="621"/>
      <c r="X433" s="621"/>
      <c r="Y433" s="621"/>
      <c r="Z433" s="347"/>
      <c r="AA433" s="347"/>
      <c r="AB433" s="347"/>
      <c r="AC433" s="347"/>
      <c r="AD433" s="347"/>
      <c r="AE433" s="347"/>
      <c r="AF433" s="347"/>
      <c r="AG433" s="347"/>
      <c r="AH433" s="347"/>
      <c r="AI433" s="347"/>
      <c r="AJ433" s="347"/>
      <c r="AK433" s="347"/>
      <c r="AL433" s="347"/>
      <c r="AM433" s="347"/>
      <c r="AN433" s="347"/>
      <c r="AO433" s="347"/>
      <c r="AP433" s="347"/>
      <c r="AQ433" s="347"/>
      <c r="AR433" s="347"/>
      <c r="AS433" s="347"/>
      <c r="AT433" s="347"/>
      <c r="AU433" s="347"/>
      <c r="AV433" s="347"/>
      <c r="AW433" s="347"/>
      <c r="AX433" s="347"/>
      <c r="AY433" s="347"/>
      <c r="AZ433" s="347"/>
      <c r="BA433" s="390"/>
      <c r="BB433" s="386"/>
      <c r="BC433" s="202"/>
      <c r="BD433" s="620"/>
      <c r="BE433" s="620"/>
      <c r="BF433" s="620"/>
      <c r="BG433" s="620"/>
      <c r="BH433" s="620"/>
      <c r="BI433" s="620"/>
      <c r="BJ433" s="620"/>
      <c r="BK433" s="620"/>
      <c r="BL433" s="620"/>
      <c r="BM433" s="620"/>
      <c r="BN433" s="620"/>
      <c r="BO433" s="620"/>
      <c r="BP433" s="620"/>
      <c r="BQ433" s="620"/>
      <c r="BR433" s="620"/>
      <c r="BS433" s="620"/>
      <c r="BT433" s="620"/>
      <c r="BU433" s="620"/>
      <c r="BV433" s="620"/>
      <c r="BW433" s="620"/>
      <c r="BX433" s="620"/>
      <c r="BY433" s="620"/>
      <c r="BZ433" s="620"/>
      <c r="CA433" s="620"/>
      <c r="CB433" s="620"/>
      <c r="CC433" s="620"/>
      <c r="CD433" s="620"/>
      <c r="CE433" s="620"/>
    </row>
    <row r="434" spans="1:83" s="314" customFormat="1" ht="15" customHeight="1" x14ac:dyDescent="0.2">
      <c r="A434" s="621"/>
      <c r="B434" s="621"/>
      <c r="C434" s="621"/>
      <c r="D434" s="827"/>
      <c r="E434" s="621"/>
      <c r="F434" s="621"/>
      <c r="G434" s="621"/>
      <c r="H434" s="621"/>
      <c r="I434" s="621"/>
      <c r="J434" s="621"/>
      <c r="K434" s="621"/>
      <c r="L434" s="621"/>
      <c r="M434" s="621"/>
      <c r="N434" s="621"/>
      <c r="O434" s="621"/>
      <c r="P434" s="621"/>
      <c r="Q434" s="621"/>
      <c r="R434" s="621"/>
      <c r="S434" s="621"/>
      <c r="T434" s="621"/>
      <c r="U434" s="621"/>
      <c r="V434" s="621"/>
      <c r="W434" s="621"/>
      <c r="X434" s="621"/>
      <c r="Y434" s="621"/>
      <c r="Z434" s="347"/>
      <c r="AA434" s="347"/>
      <c r="AB434" s="347"/>
      <c r="AC434" s="347"/>
      <c r="AD434" s="347"/>
      <c r="AE434" s="347"/>
      <c r="AF434" s="347"/>
      <c r="AG434" s="347"/>
      <c r="AH434" s="347"/>
      <c r="AI434" s="347"/>
      <c r="AJ434" s="347"/>
      <c r="AK434" s="347"/>
      <c r="AL434" s="347"/>
      <c r="AM434" s="347"/>
      <c r="AN434" s="347"/>
      <c r="AO434" s="347"/>
      <c r="AP434" s="347"/>
      <c r="AQ434" s="347"/>
      <c r="AR434" s="347"/>
      <c r="AS434" s="347"/>
      <c r="AT434" s="347"/>
      <c r="AU434" s="347"/>
      <c r="AV434" s="347"/>
      <c r="AW434" s="347"/>
      <c r="AX434" s="347"/>
      <c r="AY434" s="347"/>
      <c r="AZ434" s="347"/>
      <c r="BA434" s="390"/>
      <c r="BB434" s="386"/>
      <c r="BC434" s="202"/>
      <c r="BD434" s="620"/>
      <c r="BE434" s="620"/>
      <c r="BF434" s="620"/>
      <c r="BG434" s="620"/>
      <c r="BH434" s="620"/>
      <c r="BI434" s="620"/>
      <c r="BJ434" s="620"/>
      <c r="BK434" s="620"/>
      <c r="BL434" s="620"/>
      <c r="BM434" s="620"/>
      <c r="BN434" s="620"/>
      <c r="BO434" s="620"/>
      <c r="BP434" s="620"/>
      <c r="BQ434" s="620"/>
      <c r="BR434" s="620"/>
      <c r="BS434" s="620"/>
      <c r="BT434" s="620"/>
      <c r="BU434" s="620"/>
      <c r="BV434" s="620"/>
      <c r="BW434" s="620"/>
      <c r="BX434" s="620"/>
      <c r="BY434" s="620"/>
      <c r="BZ434" s="620"/>
      <c r="CA434" s="620"/>
      <c r="CB434" s="620"/>
      <c r="CC434" s="620"/>
      <c r="CD434" s="620"/>
      <c r="CE434" s="620"/>
    </row>
    <row r="435" spans="1:83" s="314" customFormat="1" ht="15" customHeight="1" x14ac:dyDescent="0.2">
      <c r="A435" s="621"/>
      <c r="B435" s="621"/>
      <c r="C435" s="621"/>
      <c r="D435" s="827"/>
      <c r="E435" s="621"/>
      <c r="F435" s="621"/>
      <c r="G435" s="621"/>
      <c r="H435" s="621"/>
      <c r="I435" s="621"/>
      <c r="J435" s="621"/>
      <c r="K435" s="621"/>
      <c r="L435" s="621"/>
      <c r="M435" s="621"/>
      <c r="N435" s="621"/>
      <c r="O435" s="621"/>
      <c r="P435" s="621"/>
      <c r="Q435" s="621"/>
      <c r="R435" s="621"/>
      <c r="S435" s="621"/>
      <c r="T435" s="621"/>
      <c r="U435" s="621"/>
      <c r="V435" s="621"/>
      <c r="W435" s="621"/>
      <c r="X435" s="621"/>
      <c r="Y435" s="621"/>
      <c r="Z435" s="347"/>
      <c r="AA435" s="347"/>
      <c r="AB435" s="347"/>
      <c r="AC435" s="347"/>
      <c r="AD435" s="347"/>
      <c r="AE435" s="347"/>
      <c r="AF435" s="347"/>
      <c r="AG435" s="347"/>
      <c r="AH435" s="347"/>
      <c r="AI435" s="347"/>
      <c r="AJ435" s="347"/>
      <c r="AK435" s="347"/>
      <c r="AL435" s="347"/>
      <c r="AM435" s="347"/>
      <c r="AN435" s="347"/>
      <c r="AO435" s="347"/>
      <c r="AP435" s="347"/>
      <c r="AQ435" s="347"/>
      <c r="AR435" s="347"/>
      <c r="AS435" s="347"/>
      <c r="AT435" s="347"/>
      <c r="AU435" s="347"/>
      <c r="AV435" s="347"/>
      <c r="AW435" s="347"/>
      <c r="AX435" s="347"/>
      <c r="AY435" s="347"/>
      <c r="AZ435" s="347"/>
      <c r="BA435" s="390"/>
      <c r="BB435" s="386"/>
      <c r="BC435" s="202"/>
      <c r="BD435" s="620"/>
      <c r="BE435" s="620"/>
      <c r="BF435" s="620"/>
      <c r="BG435" s="620"/>
      <c r="BH435" s="620"/>
      <c r="BI435" s="620"/>
      <c r="BJ435" s="620"/>
      <c r="BK435" s="620"/>
      <c r="BL435" s="620"/>
      <c r="BM435" s="620"/>
      <c r="BN435" s="620"/>
      <c r="BO435" s="620"/>
      <c r="BP435" s="620"/>
      <c r="BQ435" s="620"/>
      <c r="BR435" s="620"/>
      <c r="BS435" s="620"/>
      <c r="BT435" s="620"/>
      <c r="BU435" s="620"/>
      <c r="BV435" s="620"/>
      <c r="BW435" s="620"/>
      <c r="BX435" s="620"/>
      <c r="BY435" s="620"/>
      <c r="BZ435" s="620"/>
      <c r="CA435" s="620"/>
      <c r="CB435" s="620"/>
      <c r="CC435" s="620"/>
      <c r="CD435" s="620"/>
      <c r="CE435" s="620"/>
    </row>
    <row r="436" spans="1:83" s="314" customFormat="1" ht="15" customHeight="1" x14ac:dyDescent="0.2">
      <c r="A436" s="621"/>
      <c r="B436" s="621"/>
      <c r="C436" s="621"/>
      <c r="D436" s="827"/>
      <c r="E436" s="621"/>
      <c r="F436" s="621"/>
      <c r="G436" s="621"/>
      <c r="H436" s="621"/>
      <c r="I436" s="621"/>
      <c r="J436" s="621"/>
      <c r="K436" s="621"/>
      <c r="L436" s="621"/>
      <c r="M436" s="621"/>
      <c r="N436" s="621"/>
      <c r="O436" s="621"/>
      <c r="P436" s="621"/>
      <c r="Q436" s="621"/>
      <c r="R436" s="621"/>
      <c r="S436" s="621"/>
      <c r="T436" s="621"/>
      <c r="U436" s="621"/>
      <c r="V436" s="621"/>
      <c r="W436" s="621"/>
      <c r="X436" s="621"/>
      <c r="Y436" s="621"/>
      <c r="Z436" s="347"/>
      <c r="AA436" s="347"/>
      <c r="AB436" s="347"/>
      <c r="AC436" s="347"/>
      <c r="AD436" s="347"/>
      <c r="AE436" s="347"/>
      <c r="AF436" s="347"/>
      <c r="AG436" s="347"/>
      <c r="AH436" s="347"/>
      <c r="AI436" s="347"/>
      <c r="AJ436" s="347"/>
      <c r="AK436" s="347"/>
      <c r="AL436" s="347"/>
      <c r="AM436" s="347"/>
      <c r="AN436" s="347"/>
      <c r="AO436" s="347"/>
      <c r="AP436" s="347"/>
      <c r="AQ436" s="347"/>
      <c r="AR436" s="347"/>
      <c r="AS436" s="347"/>
      <c r="AT436" s="347"/>
      <c r="AU436" s="347"/>
      <c r="AV436" s="347"/>
      <c r="AW436" s="347"/>
      <c r="AX436" s="347"/>
      <c r="AY436" s="347"/>
      <c r="AZ436" s="347"/>
      <c r="BA436" s="390"/>
      <c r="BB436" s="386"/>
      <c r="BC436" s="202"/>
      <c r="BD436" s="620"/>
      <c r="BE436" s="620"/>
      <c r="BF436" s="620"/>
      <c r="BG436" s="620"/>
      <c r="BH436" s="620"/>
      <c r="BI436" s="620"/>
      <c r="BJ436" s="620"/>
      <c r="BK436" s="620"/>
      <c r="BL436" s="620"/>
      <c r="BM436" s="620"/>
      <c r="BN436" s="620"/>
      <c r="BO436" s="620"/>
      <c r="BP436" s="620"/>
      <c r="BQ436" s="620"/>
      <c r="BR436" s="620"/>
      <c r="BS436" s="620"/>
      <c r="BT436" s="620"/>
      <c r="BU436" s="620"/>
      <c r="BV436" s="620"/>
      <c r="BW436" s="620"/>
      <c r="BX436" s="620"/>
      <c r="BY436" s="620"/>
      <c r="BZ436" s="620"/>
      <c r="CA436" s="620"/>
      <c r="CB436" s="620"/>
      <c r="CC436" s="620"/>
      <c r="CD436" s="620"/>
      <c r="CE436" s="620"/>
    </row>
    <row r="437" spans="1:83" s="314" customFormat="1" ht="15" customHeight="1" x14ac:dyDescent="0.2">
      <c r="A437" s="621"/>
      <c r="B437" s="621"/>
      <c r="C437" s="621"/>
      <c r="D437" s="827"/>
      <c r="E437" s="621"/>
      <c r="F437" s="621"/>
      <c r="G437" s="621"/>
      <c r="H437" s="621"/>
      <c r="I437" s="621"/>
      <c r="J437" s="621"/>
      <c r="K437" s="621"/>
      <c r="L437" s="621"/>
      <c r="M437" s="621"/>
      <c r="N437" s="621"/>
      <c r="O437" s="621"/>
      <c r="P437" s="621"/>
      <c r="Q437" s="621"/>
      <c r="R437" s="621"/>
      <c r="S437" s="621"/>
      <c r="T437" s="621"/>
      <c r="U437" s="621"/>
      <c r="V437" s="621"/>
      <c r="W437" s="621"/>
      <c r="X437" s="621"/>
      <c r="Y437" s="621"/>
      <c r="Z437" s="347"/>
      <c r="AA437" s="347"/>
      <c r="AB437" s="347"/>
      <c r="AC437" s="347"/>
      <c r="AD437" s="347"/>
      <c r="AE437" s="347"/>
      <c r="AF437" s="347"/>
      <c r="AG437" s="347"/>
      <c r="AH437" s="347"/>
      <c r="AI437" s="347"/>
      <c r="AJ437" s="347"/>
      <c r="AK437" s="347"/>
      <c r="AL437" s="347"/>
      <c r="AM437" s="347"/>
      <c r="AN437" s="347"/>
      <c r="AO437" s="347"/>
      <c r="AP437" s="347"/>
      <c r="AQ437" s="347"/>
      <c r="AR437" s="347"/>
      <c r="AS437" s="347"/>
      <c r="AT437" s="347"/>
      <c r="AU437" s="347"/>
      <c r="AV437" s="347"/>
      <c r="AW437" s="347"/>
      <c r="AX437" s="347"/>
      <c r="AY437" s="347"/>
      <c r="AZ437" s="347"/>
      <c r="BA437" s="390"/>
      <c r="BB437" s="386"/>
      <c r="BC437" s="202"/>
      <c r="BD437" s="620"/>
      <c r="BE437" s="620"/>
      <c r="BF437" s="620"/>
      <c r="BG437" s="620"/>
      <c r="BH437" s="620"/>
      <c r="BI437" s="620"/>
      <c r="BJ437" s="620"/>
      <c r="BK437" s="620"/>
      <c r="BL437" s="620"/>
      <c r="BM437" s="620"/>
      <c r="BN437" s="620"/>
      <c r="BO437" s="620"/>
      <c r="BP437" s="620"/>
      <c r="BQ437" s="620"/>
      <c r="BR437" s="620"/>
      <c r="BS437" s="620"/>
      <c r="BT437" s="620"/>
      <c r="BU437" s="620"/>
      <c r="BV437" s="620"/>
      <c r="BW437" s="620"/>
      <c r="BX437" s="620"/>
      <c r="BY437" s="620"/>
      <c r="BZ437" s="620"/>
      <c r="CA437" s="620"/>
      <c r="CB437" s="620"/>
      <c r="CC437" s="620"/>
      <c r="CD437" s="620"/>
      <c r="CE437" s="620"/>
    </row>
    <row r="438" spans="1:83" s="314" customFormat="1" ht="15" customHeight="1" x14ac:dyDescent="0.2">
      <c r="A438" s="621"/>
      <c r="B438" s="621"/>
      <c r="C438" s="621"/>
      <c r="D438" s="827"/>
      <c r="E438" s="621"/>
      <c r="F438" s="621"/>
      <c r="G438" s="621"/>
      <c r="H438" s="621"/>
      <c r="I438" s="621"/>
      <c r="J438" s="621"/>
      <c r="K438" s="621"/>
      <c r="L438" s="621"/>
      <c r="M438" s="621"/>
      <c r="N438" s="621"/>
      <c r="O438" s="621"/>
      <c r="P438" s="621"/>
      <c r="Q438" s="621"/>
      <c r="R438" s="621"/>
      <c r="S438" s="621"/>
      <c r="T438" s="621"/>
      <c r="U438" s="621"/>
      <c r="V438" s="621"/>
      <c r="W438" s="621"/>
      <c r="X438" s="621"/>
      <c r="Y438" s="621"/>
      <c r="Z438" s="347"/>
      <c r="AA438" s="347"/>
      <c r="AB438" s="347"/>
      <c r="AC438" s="347"/>
      <c r="AD438" s="347"/>
      <c r="AE438" s="347"/>
      <c r="AF438" s="347"/>
      <c r="AG438" s="347"/>
      <c r="AH438" s="347"/>
      <c r="AI438" s="347"/>
      <c r="AJ438" s="347"/>
      <c r="AK438" s="347"/>
      <c r="AL438" s="347"/>
      <c r="AM438" s="347"/>
      <c r="AN438" s="347"/>
      <c r="AO438" s="347"/>
      <c r="AP438" s="347"/>
      <c r="AQ438" s="347"/>
      <c r="AR438" s="347"/>
      <c r="AS438" s="347"/>
      <c r="AT438" s="347"/>
      <c r="AU438" s="347"/>
      <c r="AV438" s="347"/>
      <c r="AW438" s="347"/>
      <c r="AX438" s="347"/>
      <c r="AY438" s="347"/>
      <c r="AZ438" s="347"/>
      <c r="BA438" s="390"/>
      <c r="BB438" s="386"/>
      <c r="BC438" s="202"/>
      <c r="BD438" s="620"/>
      <c r="BE438" s="620"/>
      <c r="BF438" s="620"/>
      <c r="BG438" s="620"/>
      <c r="BH438" s="620"/>
      <c r="BI438" s="620"/>
      <c r="BJ438" s="620"/>
      <c r="BK438" s="620"/>
      <c r="BL438" s="620"/>
      <c r="BM438" s="620"/>
      <c r="BN438" s="620"/>
      <c r="BO438" s="620"/>
      <c r="BP438" s="620"/>
      <c r="BQ438" s="620"/>
      <c r="BR438" s="620"/>
      <c r="BS438" s="620"/>
      <c r="BT438" s="620"/>
      <c r="BU438" s="620"/>
      <c r="BV438" s="620"/>
      <c r="BW438" s="620"/>
      <c r="BX438" s="620"/>
      <c r="BY438" s="620"/>
      <c r="BZ438" s="620"/>
      <c r="CA438" s="620"/>
      <c r="CB438" s="620"/>
      <c r="CC438" s="620"/>
      <c r="CD438" s="620"/>
      <c r="CE438" s="620"/>
    </row>
    <row r="439" spans="1:83" s="314" customFormat="1" ht="15" customHeight="1" x14ac:dyDescent="0.2">
      <c r="A439" s="621"/>
      <c r="B439" s="621"/>
      <c r="C439" s="621"/>
      <c r="D439" s="827"/>
      <c r="E439" s="621"/>
      <c r="F439" s="621"/>
      <c r="G439" s="621"/>
      <c r="H439" s="621"/>
      <c r="I439" s="621"/>
      <c r="J439" s="621"/>
      <c r="K439" s="621"/>
      <c r="L439" s="621"/>
      <c r="M439" s="621"/>
      <c r="N439" s="621"/>
      <c r="O439" s="621"/>
      <c r="P439" s="621"/>
      <c r="Q439" s="621"/>
      <c r="R439" s="621"/>
      <c r="S439" s="621"/>
      <c r="T439" s="621"/>
      <c r="U439" s="621"/>
      <c r="V439" s="621"/>
      <c r="W439" s="621"/>
      <c r="X439" s="621"/>
      <c r="Y439" s="621"/>
      <c r="Z439" s="347"/>
      <c r="AA439" s="347"/>
      <c r="AB439" s="347"/>
      <c r="AC439" s="347"/>
      <c r="AD439" s="347"/>
      <c r="AE439" s="347"/>
      <c r="AF439" s="347"/>
      <c r="AG439" s="347"/>
      <c r="AH439" s="347"/>
      <c r="AI439" s="347"/>
      <c r="AJ439" s="347"/>
      <c r="AK439" s="347"/>
      <c r="AL439" s="347"/>
      <c r="AM439" s="347"/>
      <c r="AN439" s="347"/>
      <c r="AO439" s="347"/>
      <c r="AP439" s="347"/>
      <c r="AQ439" s="347"/>
      <c r="AR439" s="347"/>
      <c r="AS439" s="347"/>
      <c r="AT439" s="347"/>
      <c r="AU439" s="347"/>
      <c r="AV439" s="347"/>
      <c r="AW439" s="347"/>
      <c r="AX439" s="347"/>
      <c r="AY439" s="347"/>
      <c r="AZ439" s="347"/>
      <c r="BA439" s="390"/>
      <c r="BB439" s="386"/>
      <c r="BC439" s="202"/>
      <c r="BD439" s="620"/>
      <c r="BE439" s="620"/>
      <c r="BF439" s="620"/>
      <c r="BG439" s="620"/>
      <c r="BH439" s="620"/>
      <c r="BI439" s="620"/>
      <c r="BJ439" s="620"/>
      <c r="BK439" s="620"/>
      <c r="BL439" s="620"/>
      <c r="BM439" s="620"/>
      <c r="BN439" s="620"/>
      <c r="BO439" s="620"/>
      <c r="BP439" s="620"/>
      <c r="BQ439" s="620"/>
      <c r="BR439" s="620"/>
      <c r="BS439" s="620"/>
      <c r="BT439" s="620"/>
      <c r="BU439" s="620"/>
      <c r="BV439" s="620"/>
      <c r="BW439" s="620"/>
      <c r="BX439" s="620"/>
      <c r="BY439" s="620"/>
      <c r="BZ439" s="620"/>
      <c r="CA439" s="620"/>
      <c r="CB439" s="620"/>
      <c r="CC439" s="620"/>
      <c r="CD439" s="620"/>
      <c r="CE439" s="620"/>
    </row>
    <row r="440" spans="1:83" s="314" customFormat="1" ht="15" customHeight="1" x14ac:dyDescent="0.2">
      <c r="A440" s="621"/>
      <c r="B440" s="621"/>
      <c r="C440" s="621"/>
      <c r="D440" s="827"/>
      <c r="E440" s="621"/>
      <c r="F440" s="621"/>
      <c r="G440" s="621"/>
      <c r="H440" s="621"/>
      <c r="I440" s="621"/>
      <c r="J440" s="621"/>
      <c r="K440" s="621"/>
      <c r="L440" s="621"/>
      <c r="M440" s="621"/>
      <c r="N440" s="621"/>
      <c r="O440" s="621"/>
      <c r="P440" s="621"/>
      <c r="Q440" s="621"/>
      <c r="R440" s="621"/>
      <c r="S440" s="621"/>
      <c r="T440" s="621"/>
      <c r="U440" s="621"/>
      <c r="V440" s="621"/>
      <c r="W440" s="621"/>
      <c r="X440" s="621"/>
      <c r="Y440" s="621"/>
      <c r="Z440" s="347"/>
      <c r="AA440" s="347"/>
      <c r="AB440" s="347"/>
      <c r="AC440" s="347"/>
      <c r="AD440" s="347"/>
      <c r="AE440" s="347"/>
      <c r="AF440" s="347"/>
      <c r="AG440" s="347"/>
      <c r="AH440" s="347"/>
      <c r="AI440" s="347"/>
      <c r="AJ440" s="347"/>
      <c r="AK440" s="347"/>
      <c r="AL440" s="347"/>
      <c r="AM440" s="347"/>
      <c r="AN440" s="347"/>
      <c r="AO440" s="347"/>
      <c r="AP440" s="347"/>
      <c r="AQ440" s="347"/>
      <c r="AR440" s="347"/>
      <c r="AS440" s="347"/>
      <c r="AT440" s="347"/>
      <c r="AU440" s="347"/>
      <c r="AV440" s="347"/>
      <c r="AW440" s="347"/>
      <c r="AX440" s="347"/>
      <c r="AY440" s="347"/>
      <c r="AZ440" s="347"/>
      <c r="BA440" s="390"/>
      <c r="BB440" s="386"/>
      <c r="BC440" s="202"/>
      <c r="BD440" s="620"/>
      <c r="BE440" s="620"/>
      <c r="BF440" s="620"/>
      <c r="BG440" s="620"/>
      <c r="BH440" s="620"/>
      <c r="BI440" s="620"/>
      <c r="BJ440" s="620"/>
      <c r="BK440" s="620"/>
      <c r="BL440" s="620"/>
      <c r="BM440" s="620"/>
      <c r="BN440" s="620"/>
      <c r="BO440" s="620"/>
      <c r="BP440" s="620"/>
      <c r="BQ440" s="620"/>
      <c r="BR440" s="620"/>
      <c r="BS440" s="620"/>
      <c r="BT440" s="620"/>
      <c r="BU440" s="620"/>
      <c r="BV440" s="620"/>
      <c r="BW440" s="620"/>
      <c r="BX440" s="620"/>
      <c r="BY440" s="620"/>
      <c r="BZ440" s="620"/>
      <c r="CA440" s="620"/>
      <c r="CB440" s="620"/>
      <c r="CC440" s="620"/>
      <c r="CD440" s="620"/>
      <c r="CE440" s="620"/>
    </row>
    <row r="441" spans="1:83" s="314" customFormat="1" ht="15" customHeight="1" x14ac:dyDescent="0.2">
      <c r="A441" s="621"/>
      <c r="B441" s="621"/>
      <c r="C441" s="621"/>
      <c r="D441" s="827"/>
      <c r="E441" s="621"/>
      <c r="F441" s="621"/>
      <c r="G441" s="621"/>
      <c r="H441" s="621"/>
      <c r="I441" s="621"/>
      <c r="J441" s="621"/>
      <c r="K441" s="621"/>
      <c r="L441" s="621"/>
      <c r="M441" s="621"/>
      <c r="N441" s="621"/>
      <c r="O441" s="621"/>
      <c r="P441" s="621"/>
      <c r="Q441" s="621"/>
      <c r="R441" s="621"/>
      <c r="S441" s="621"/>
      <c r="T441" s="621"/>
      <c r="U441" s="621"/>
      <c r="V441" s="621"/>
      <c r="W441" s="621"/>
      <c r="X441" s="621"/>
      <c r="Y441" s="621"/>
      <c r="Z441" s="347"/>
      <c r="AA441" s="347"/>
      <c r="AB441" s="347"/>
      <c r="AC441" s="347"/>
      <c r="AD441" s="347"/>
      <c r="AE441" s="347"/>
      <c r="AF441" s="347"/>
      <c r="AG441" s="347"/>
      <c r="AH441" s="347"/>
      <c r="AI441" s="347"/>
      <c r="AJ441" s="347"/>
      <c r="AK441" s="347"/>
      <c r="AL441" s="347"/>
      <c r="AM441" s="347"/>
      <c r="AN441" s="347"/>
      <c r="AO441" s="347"/>
      <c r="AP441" s="347"/>
      <c r="AQ441" s="347"/>
      <c r="AR441" s="347"/>
      <c r="AS441" s="347"/>
      <c r="AT441" s="347"/>
      <c r="AU441" s="347"/>
      <c r="AV441" s="347"/>
      <c r="AW441" s="347"/>
      <c r="AX441" s="347"/>
      <c r="AY441" s="347"/>
      <c r="AZ441" s="347"/>
      <c r="BA441" s="390"/>
      <c r="BB441" s="386"/>
      <c r="BC441" s="202"/>
      <c r="BD441" s="620"/>
      <c r="BE441" s="620"/>
      <c r="BF441" s="620"/>
      <c r="BG441" s="620"/>
      <c r="BH441" s="620"/>
      <c r="BI441" s="620"/>
      <c r="BJ441" s="620"/>
      <c r="BK441" s="620"/>
      <c r="BL441" s="620"/>
      <c r="BM441" s="620"/>
      <c r="BN441" s="620"/>
      <c r="BO441" s="620"/>
      <c r="BP441" s="620"/>
      <c r="BQ441" s="620"/>
      <c r="BR441" s="620"/>
      <c r="BS441" s="620"/>
      <c r="BT441" s="620"/>
      <c r="BU441" s="620"/>
      <c r="BV441" s="620"/>
      <c r="BW441" s="620"/>
      <c r="BX441" s="620"/>
      <c r="BY441" s="620"/>
      <c r="BZ441" s="620"/>
      <c r="CA441" s="620"/>
      <c r="CB441" s="620"/>
      <c r="CC441" s="620"/>
      <c r="CD441" s="620"/>
      <c r="CE441" s="620"/>
    </row>
    <row r="442" spans="1:83" s="314" customFormat="1" ht="15" customHeight="1" x14ac:dyDescent="0.2">
      <c r="A442" s="621"/>
      <c r="B442" s="621"/>
      <c r="C442" s="621"/>
      <c r="D442" s="827"/>
      <c r="E442" s="621"/>
      <c r="F442" s="621"/>
      <c r="G442" s="621"/>
      <c r="H442" s="621"/>
      <c r="I442" s="621"/>
      <c r="J442" s="621"/>
      <c r="K442" s="621"/>
      <c r="L442" s="621"/>
      <c r="M442" s="621"/>
      <c r="N442" s="621"/>
      <c r="O442" s="621"/>
      <c r="P442" s="621"/>
      <c r="Q442" s="621"/>
      <c r="R442" s="621"/>
      <c r="S442" s="621"/>
      <c r="T442" s="621"/>
      <c r="U442" s="621"/>
      <c r="V442" s="621"/>
      <c r="W442" s="621"/>
      <c r="X442" s="621"/>
      <c r="Y442" s="621"/>
      <c r="Z442" s="347"/>
      <c r="AA442" s="347"/>
      <c r="AB442" s="347"/>
      <c r="AC442" s="347"/>
      <c r="AD442" s="347"/>
      <c r="AE442" s="347"/>
      <c r="AF442" s="347"/>
      <c r="AG442" s="347"/>
      <c r="AH442" s="347"/>
      <c r="AI442" s="347"/>
      <c r="AJ442" s="347"/>
      <c r="AK442" s="347"/>
      <c r="AL442" s="347"/>
      <c r="AM442" s="347"/>
      <c r="AN442" s="347"/>
      <c r="AO442" s="347"/>
      <c r="AP442" s="347"/>
      <c r="AQ442" s="347"/>
      <c r="AR442" s="347"/>
      <c r="AS442" s="347"/>
      <c r="AT442" s="347"/>
      <c r="AU442" s="347"/>
      <c r="AV442" s="347"/>
      <c r="AW442" s="347"/>
      <c r="AX442" s="347"/>
      <c r="AY442" s="347"/>
      <c r="AZ442" s="347"/>
      <c r="BA442" s="390"/>
      <c r="BB442" s="386"/>
      <c r="BC442" s="202"/>
      <c r="BD442" s="620"/>
      <c r="BE442" s="620"/>
      <c r="BF442" s="620"/>
      <c r="BG442" s="620"/>
      <c r="BH442" s="620"/>
      <c r="BI442" s="620"/>
      <c r="BJ442" s="620"/>
      <c r="BK442" s="620"/>
      <c r="BL442" s="620"/>
      <c r="BM442" s="620"/>
      <c r="BN442" s="620"/>
      <c r="BO442" s="620"/>
      <c r="BP442" s="620"/>
      <c r="BQ442" s="620"/>
      <c r="BR442" s="620"/>
      <c r="BS442" s="620"/>
      <c r="BT442" s="620"/>
      <c r="BU442" s="620"/>
      <c r="BV442" s="620"/>
      <c r="BW442" s="620"/>
      <c r="BX442" s="620"/>
      <c r="BY442" s="620"/>
      <c r="BZ442" s="620"/>
      <c r="CA442" s="620"/>
      <c r="CB442" s="620"/>
      <c r="CC442" s="620"/>
      <c r="CD442" s="620"/>
      <c r="CE442" s="620"/>
    </row>
    <row r="443" spans="1:83" s="314" customFormat="1" ht="15" customHeight="1" x14ac:dyDescent="0.2">
      <c r="A443" s="621"/>
      <c r="B443" s="621"/>
      <c r="C443" s="621"/>
      <c r="D443" s="827"/>
      <c r="E443" s="621"/>
      <c r="F443" s="621"/>
      <c r="G443" s="621"/>
      <c r="H443" s="621"/>
      <c r="I443" s="621"/>
      <c r="J443" s="621"/>
      <c r="K443" s="621"/>
      <c r="L443" s="621"/>
      <c r="M443" s="621"/>
      <c r="N443" s="621"/>
      <c r="O443" s="621"/>
      <c r="P443" s="621"/>
      <c r="Q443" s="621"/>
      <c r="R443" s="621"/>
      <c r="S443" s="621"/>
      <c r="T443" s="621"/>
      <c r="U443" s="621"/>
      <c r="V443" s="621"/>
      <c r="W443" s="621"/>
      <c r="X443" s="621"/>
      <c r="Y443" s="621"/>
      <c r="Z443" s="347"/>
      <c r="AA443" s="347"/>
      <c r="AB443" s="347"/>
      <c r="AC443" s="347"/>
      <c r="AD443" s="347"/>
      <c r="AE443" s="347"/>
      <c r="AF443" s="347"/>
      <c r="AG443" s="347"/>
      <c r="AH443" s="347"/>
      <c r="AI443" s="347"/>
      <c r="AJ443" s="347"/>
      <c r="AK443" s="347"/>
      <c r="AL443" s="347"/>
      <c r="AM443" s="347"/>
      <c r="AN443" s="347"/>
      <c r="AO443" s="347"/>
      <c r="AP443" s="347"/>
      <c r="AQ443" s="347"/>
      <c r="AR443" s="347"/>
      <c r="AS443" s="347"/>
      <c r="AT443" s="347"/>
      <c r="AU443" s="347"/>
      <c r="AV443" s="347"/>
      <c r="AW443" s="347"/>
      <c r="AX443" s="347"/>
      <c r="AY443" s="347"/>
      <c r="AZ443" s="347"/>
      <c r="BA443" s="390"/>
      <c r="BB443" s="386"/>
      <c r="BC443" s="202"/>
      <c r="BD443" s="620"/>
      <c r="BE443" s="620"/>
      <c r="BF443" s="620"/>
      <c r="BG443" s="620"/>
      <c r="BH443" s="620"/>
      <c r="BI443" s="620"/>
      <c r="BJ443" s="620"/>
      <c r="BK443" s="620"/>
      <c r="BL443" s="620"/>
      <c r="BM443" s="620"/>
      <c r="BN443" s="620"/>
      <c r="BO443" s="620"/>
      <c r="BP443" s="620"/>
      <c r="BQ443" s="620"/>
      <c r="BR443" s="620"/>
      <c r="BS443" s="620"/>
      <c r="BT443" s="620"/>
      <c r="BU443" s="620"/>
      <c r="BV443" s="620"/>
      <c r="BW443" s="620"/>
      <c r="BX443" s="620"/>
      <c r="BY443" s="620"/>
      <c r="BZ443" s="620"/>
      <c r="CA443" s="620"/>
      <c r="CB443" s="620"/>
      <c r="CC443" s="620"/>
      <c r="CD443" s="620"/>
      <c r="CE443" s="620"/>
    </row>
    <row r="444" spans="1:83" s="314" customFormat="1" ht="15" customHeight="1" x14ac:dyDescent="0.2">
      <c r="A444" s="621"/>
      <c r="B444" s="621"/>
      <c r="C444" s="621"/>
      <c r="D444" s="827"/>
      <c r="E444" s="621"/>
      <c r="F444" s="621"/>
      <c r="G444" s="621"/>
      <c r="H444" s="621"/>
      <c r="I444" s="621"/>
      <c r="J444" s="621"/>
      <c r="K444" s="621"/>
      <c r="L444" s="621"/>
      <c r="M444" s="621"/>
      <c r="N444" s="621"/>
      <c r="O444" s="621"/>
      <c r="P444" s="621"/>
      <c r="Q444" s="621"/>
      <c r="R444" s="621"/>
      <c r="S444" s="621"/>
      <c r="T444" s="621"/>
      <c r="U444" s="621"/>
      <c r="V444" s="621"/>
      <c r="W444" s="621"/>
      <c r="X444" s="621"/>
      <c r="Y444" s="621"/>
      <c r="Z444" s="347"/>
      <c r="AA444" s="347"/>
      <c r="AB444" s="347"/>
      <c r="AC444" s="347"/>
      <c r="AD444" s="347"/>
      <c r="AE444" s="347"/>
      <c r="AF444" s="347"/>
      <c r="AG444" s="347"/>
      <c r="AH444" s="347"/>
      <c r="AI444" s="347"/>
      <c r="AJ444" s="347"/>
      <c r="AK444" s="347"/>
      <c r="AL444" s="347"/>
      <c r="AM444" s="347"/>
      <c r="AN444" s="347"/>
      <c r="AO444" s="347"/>
      <c r="AP444" s="347"/>
      <c r="AQ444" s="347"/>
      <c r="AR444" s="347"/>
      <c r="AS444" s="347"/>
      <c r="AT444" s="347"/>
      <c r="AU444" s="347"/>
      <c r="AV444" s="347"/>
      <c r="AW444" s="347"/>
      <c r="AX444" s="347"/>
      <c r="AY444" s="347"/>
      <c r="AZ444" s="347"/>
      <c r="BA444" s="390"/>
      <c r="BB444" s="386"/>
      <c r="BC444" s="202"/>
      <c r="BD444" s="620"/>
      <c r="BE444" s="620"/>
      <c r="BF444" s="620"/>
      <c r="BG444" s="620"/>
      <c r="BH444" s="620"/>
      <c r="BI444" s="620"/>
      <c r="BJ444" s="620"/>
      <c r="BK444" s="620"/>
      <c r="BL444" s="620"/>
      <c r="BM444" s="620"/>
      <c r="BN444" s="620"/>
      <c r="BO444" s="620"/>
      <c r="BP444" s="620"/>
      <c r="BQ444" s="620"/>
      <c r="BR444" s="620"/>
      <c r="BS444" s="620"/>
      <c r="BT444" s="620"/>
      <c r="BU444" s="620"/>
      <c r="BV444" s="620"/>
      <c r="BW444" s="620"/>
      <c r="BX444" s="620"/>
      <c r="BY444" s="620"/>
      <c r="BZ444" s="620"/>
      <c r="CA444" s="620"/>
      <c r="CB444" s="620"/>
      <c r="CC444" s="620"/>
      <c r="CD444" s="620"/>
      <c r="CE444" s="620"/>
    </row>
    <row r="445" spans="1:83" s="314" customFormat="1" ht="15" customHeight="1" x14ac:dyDescent="0.2">
      <c r="A445" s="621"/>
      <c r="B445" s="621"/>
      <c r="C445" s="621"/>
      <c r="D445" s="827"/>
      <c r="E445" s="621"/>
      <c r="F445" s="621"/>
      <c r="G445" s="621"/>
      <c r="H445" s="621"/>
      <c r="I445" s="621"/>
      <c r="J445" s="621"/>
      <c r="K445" s="621"/>
      <c r="L445" s="621"/>
      <c r="M445" s="621"/>
      <c r="N445" s="621"/>
      <c r="O445" s="621"/>
      <c r="P445" s="621"/>
      <c r="Q445" s="621"/>
      <c r="R445" s="621"/>
      <c r="S445" s="621"/>
      <c r="T445" s="621"/>
      <c r="U445" s="621"/>
      <c r="V445" s="621"/>
      <c r="W445" s="621"/>
      <c r="X445" s="621"/>
      <c r="Y445" s="621"/>
      <c r="Z445" s="347"/>
      <c r="AA445" s="347"/>
      <c r="AB445" s="347"/>
      <c r="AC445" s="347"/>
      <c r="AD445" s="347"/>
      <c r="AE445" s="347"/>
      <c r="AF445" s="347"/>
      <c r="AG445" s="347"/>
      <c r="AH445" s="347"/>
      <c r="AI445" s="347"/>
      <c r="AJ445" s="347"/>
      <c r="AK445" s="347"/>
      <c r="AL445" s="347"/>
      <c r="AM445" s="347"/>
      <c r="AN445" s="347"/>
      <c r="AO445" s="347"/>
      <c r="AP445" s="347"/>
      <c r="AQ445" s="347"/>
      <c r="AR445" s="347"/>
      <c r="AS445" s="347"/>
      <c r="AT445" s="347"/>
      <c r="AU445" s="347"/>
      <c r="AV445" s="347"/>
      <c r="AW445" s="347"/>
      <c r="AX445" s="347"/>
      <c r="AY445" s="347"/>
      <c r="AZ445" s="347"/>
      <c r="BA445" s="390"/>
      <c r="BB445" s="386"/>
      <c r="BC445" s="202"/>
      <c r="BD445" s="620"/>
      <c r="BE445" s="620"/>
      <c r="BF445" s="620"/>
      <c r="BG445" s="620"/>
      <c r="BH445" s="620"/>
      <c r="BI445" s="620"/>
      <c r="BJ445" s="620"/>
      <c r="BK445" s="620"/>
      <c r="BL445" s="620"/>
      <c r="BM445" s="620"/>
      <c r="BN445" s="620"/>
      <c r="BO445" s="620"/>
      <c r="BP445" s="620"/>
      <c r="BQ445" s="620"/>
      <c r="BR445" s="620"/>
      <c r="BS445" s="620"/>
      <c r="BT445" s="620"/>
      <c r="BU445" s="620"/>
      <c r="BV445" s="620"/>
      <c r="BW445" s="620"/>
      <c r="BX445" s="620"/>
      <c r="BY445" s="620"/>
      <c r="BZ445" s="620"/>
      <c r="CA445" s="620"/>
      <c r="CB445" s="620"/>
      <c r="CC445" s="620"/>
      <c r="CD445" s="620"/>
      <c r="CE445" s="620"/>
    </row>
    <row r="446" spans="1:83" s="314" customFormat="1" ht="15" customHeight="1" x14ac:dyDescent="0.2">
      <c r="A446" s="621"/>
      <c r="B446" s="621"/>
      <c r="C446" s="621"/>
      <c r="D446" s="827"/>
      <c r="E446" s="621"/>
      <c r="F446" s="621"/>
      <c r="G446" s="621"/>
      <c r="H446" s="621"/>
      <c r="I446" s="621"/>
      <c r="J446" s="621"/>
      <c r="K446" s="621"/>
      <c r="L446" s="621"/>
      <c r="M446" s="621"/>
      <c r="N446" s="621"/>
      <c r="O446" s="621"/>
      <c r="P446" s="621"/>
      <c r="Q446" s="621"/>
      <c r="R446" s="621"/>
      <c r="S446" s="621"/>
      <c r="T446" s="621"/>
      <c r="U446" s="621"/>
      <c r="V446" s="621"/>
      <c r="W446" s="621"/>
      <c r="X446" s="621"/>
      <c r="Y446" s="621"/>
      <c r="Z446" s="347"/>
      <c r="AA446" s="347"/>
      <c r="AB446" s="347"/>
      <c r="AC446" s="347"/>
      <c r="AD446" s="347"/>
      <c r="AE446" s="347"/>
      <c r="AF446" s="347"/>
      <c r="AG446" s="347"/>
      <c r="AH446" s="347"/>
      <c r="AI446" s="347"/>
      <c r="AJ446" s="347"/>
      <c r="AK446" s="347"/>
      <c r="AL446" s="347"/>
      <c r="AM446" s="347"/>
      <c r="AN446" s="347"/>
      <c r="AO446" s="347"/>
      <c r="AP446" s="347"/>
      <c r="AQ446" s="347"/>
      <c r="AR446" s="347"/>
      <c r="AS446" s="347"/>
      <c r="AT446" s="347"/>
      <c r="AU446" s="347"/>
      <c r="AV446" s="347"/>
      <c r="AW446" s="347"/>
      <c r="AX446" s="347"/>
      <c r="AY446" s="347"/>
      <c r="AZ446" s="347"/>
      <c r="BA446" s="390"/>
      <c r="BB446" s="386"/>
      <c r="BC446" s="202"/>
      <c r="BD446" s="620"/>
      <c r="BE446" s="620"/>
      <c r="BF446" s="620"/>
      <c r="BG446" s="620"/>
      <c r="BH446" s="620"/>
      <c r="BI446" s="620"/>
      <c r="BJ446" s="620"/>
      <c r="BK446" s="620"/>
      <c r="BL446" s="620"/>
      <c r="BM446" s="620"/>
      <c r="BN446" s="620"/>
      <c r="BO446" s="620"/>
      <c r="BP446" s="620"/>
      <c r="BQ446" s="620"/>
      <c r="BR446" s="620"/>
      <c r="BS446" s="620"/>
      <c r="BT446" s="620"/>
      <c r="BU446" s="620"/>
      <c r="BV446" s="620"/>
      <c r="BW446" s="620"/>
      <c r="BX446" s="620"/>
      <c r="BY446" s="620"/>
      <c r="BZ446" s="620"/>
      <c r="CA446" s="620"/>
      <c r="CB446" s="620"/>
      <c r="CC446" s="620"/>
      <c r="CD446" s="620"/>
      <c r="CE446" s="620"/>
    </row>
    <row r="447" spans="1:83" s="314" customFormat="1" ht="15" customHeight="1" x14ac:dyDescent="0.2">
      <c r="A447" s="621"/>
      <c r="B447" s="621"/>
      <c r="C447" s="621"/>
      <c r="D447" s="827"/>
      <c r="E447" s="621"/>
      <c r="F447" s="621"/>
      <c r="G447" s="621"/>
      <c r="H447" s="621"/>
      <c r="I447" s="621"/>
      <c r="J447" s="621"/>
      <c r="K447" s="621"/>
      <c r="L447" s="621"/>
      <c r="M447" s="621"/>
      <c r="N447" s="621"/>
      <c r="O447" s="621"/>
      <c r="P447" s="621"/>
      <c r="Q447" s="621"/>
      <c r="R447" s="621"/>
      <c r="S447" s="621"/>
      <c r="T447" s="621"/>
      <c r="U447" s="621"/>
      <c r="V447" s="621"/>
      <c r="W447" s="621"/>
      <c r="X447" s="621"/>
      <c r="Y447" s="621"/>
      <c r="Z447" s="347"/>
      <c r="AA447" s="347"/>
      <c r="AB447" s="347"/>
      <c r="AC447" s="347"/>
      <c r="AD447" s="347"/>
      <c r="AE447" s="347"/>
      <c r="AF447" s="347"/>
      <c r="AG447" s="347"/>
      <c r="AH447" s="347"/>
      <c r="AI447" s="347"/>
      <c r="AJ447" s="347"/>
      <c r="AK447" s="347"/>
      <c r="AL447" s="347"/>
      <c r="AM447" s="347"/>
      <c r="AN447" s="347"/>
      <c r="AO447" s="347"/>
      <c r="AP447" s="347"/>
      <c r="AQ447" s="347"/>
      <c r="AR447" s="347"/>
      <c r="AS447" s="347"/>
      <c r="AT447" s="347"/>
      <c r="AU447" s="347"/>
      <c r="AV447" s="347"/>
      <c r="AW447" s="347"/>
      <c r="AX447" s="347"/>
      <c r="AY447" s="347"/>
      <c r="AZ447" s="347"/>
      <c r="BA447" s="390"/>
      <c r="BB447" s="386"/>
      <c r="BC447" s="202"/>
      <c r="BD447" s="620"/>
      <c r="BE447" s="620"/>
      <c r="BF447" s="620"/>
      <c r="BG447" s="620"/>
      <c r="BH447" s="620"/>
      <c r="BI447" s="620"/>
      <c r="BJ447" s="620"/>
      <c r="BK447" s="620"/>
      <c r="BL447" s="620"/>
      <c r="BM447" s="620"/>
      <c r="BN447" s="620"/>
      <c r="BO447" s="620"/>
      <c r="BP447" s="620"/>
      <c r="BQ447" s="620"/>
      <c r="BR447" s="620"/>
      <c r="BS447" s="620"/>
      <c r="BT447" s="620"/>
      <c r="BU447" s="620"/>
      <c r="BV447" s="620"/>
      <c r="BW447" s="620"/>
      <c r="BX447" s="620"/>
      <c r="BY447" s="620"/>
      <c r="BZ447" s="620"/>
      <c r="CA447" s="620"/>
      <c r="CB447" s="620"/>
      <c r="CC447" s="620"/>
      <c r="CD447" s="620"/>
      <c r="CE447" s="620"/>
    </row>
    <row r="448" spans="1:83" s="314" customFormat="1" ht="15" customHeight="1" x14ac:dyDescent="0.2">
      <c r="A448" s="621"/>
      <c r="B448" s="621"/>
      <c r="C448" s="621"/>
      <c r="D448" s="827"/>
      <c r="E448" s="621"/>
      <c r="F448" s="621"/>
      <c r="G448" s="621"/>
      <c r="H448" s="621"/>
      <c r="I448" s="621"/>
      <c r="J448" s="621"/>
      <c r="K448" s="621"/>
      <c r="L448" s="621"/>
      <c r="M448" s="621"/>
      <c r="N448" s="621"/>
      <c r="O448" s="621"/>
      <c r="P448" s="621"/>
      <c r="Q448" s="621"/>
      <c r="R448" s="621"/>
      <c r="S448" s="621"/>
      <c r="T448" s="621"/>
      <c r="U448" s="621"/>
      <c r="V448" s="621"/>
      <c r="W448" s="621"/>
      <c r="X448" s="621"/>
      <c r="Y448" s="621"/>
      <c r="Z448" s="347"/>
      <c r="AA448" s="347"/>
      <c r="AB448" s="347"/>
      <c r="AC448" s="347"/>
      <c r="AD448" s="347"/>
      <c r="AE448" s="347"/>
      <c r="AF448" s="347"/>
      <c r="AG448" s="347"/>
      <c r="AH448" s="347"/>
      <c r="AI448" s="347"/>
      <c r="AJ448" s="347"/>
      <c r="AK448" s="347"/>
      <c r="AL448" s="347"/>
      <c r="AM448" s="347"/>
      <c r="AN448" s="347"/>
      <c r="AO448" s="347"/>
      <c r="AP448" s="347"/>
      <c r="AQ448" s="347"/>
      <c r="AR448" s="347"/>
      <c r="AS448" s="347"/>
      <c r="AT448" s="347"/>
      <c r="AU448" s="347"/>
      <c r="AV448" s="347"/>
      <c r="AW448" s="347"/>
      <c r="AX448" s="347"/>
      <c r="AY448" s="347"/>
      <c r="AZ448" s="347"/>
      <c r="BA448" s="390"/>
      <c r="BB448" s="386"/>
      <c r="BC448" s="202"/>
      <c r="BD448" s="620"/>
      <c r="BE448" s="620"/>
      <c r="BF448" s="620"/>
      <c r="BG448" s="620"/>
      <c r="BH448" s="620"/>
      <c r="BI448" s="620"/>
      <c r="BJ448" s="620"/>
      <c r="BK448" s="620"/>
      <c r="BL448" s="620"/>
      <c r="BM448" s="620"/>
      <c r="BN448" s="620"/>
      <c r="BO448" s="620"/>
      <c r="BP448" s="620"/>
      <c r="BQ448" s="620"/>
      <c r="BR448" s="620"/>
      <c r="BS448" s="620"/>
      <c r="BT448" s="620"/>
      <c r="BU448" s="620"/>
      <c r="BV448" s="620"/>
      <c r="BW448" s="620"/>
      <c r="BX448" s="620"/>
      <c r="BY448" s="620"/>
      <c r="BZ448" s="620"/>
      <c r="CA448" s="620"/>
      <c r="CB448" s="620"/>
      <c r="CC448" s="620"/>
      <c r="CD448" s="620"/>
      <c r="CE448" s="620"/>
    </row>
    <row r="449" spans="1:83" s="314" customFormat="1" ht="15" customHeight="1" x14ac:dyDescent="0.2">
      <c r="A449" s="621"/>
      <c r="B449" s="621"/>
      <c r="C449" s="621"/>
      <c r="D449" s="827"/>
      <c r="E449" s="621"/>
      <c r="F449" s="621"/>
      <c r="G449" s="621"/>
      <c r="H449" s="621"/>
      <c r="I449" s="621"/>
      <c r="J449" s="621"/>
      <c r="K449" s="621"/>
      <c r="L449" s="621"/>
      <c r="M449" s="621"/>
      <c r="N449" s="621"/>
      <c r="O449" s="621"/>
      <c r="P449" s="621"/>
      <c r="Q449" s="621"/>
      <c r="R449" s="621"/>
      <c r="S449" s="621"/>
      <c r="T449" s="621"/>
      <c r="U449" s="621"/>
      <c r="V449" s="621"/>
      <c r="W449" s="621"/>
      <c r="X449" s="621"/>
      <c r="Y449" s="621"/>
      <c r="Z449" s="347"/>
      <c r="AA449" s="347"/>
      <c r="AB449" s="347"/>
      <c r="AC449" s="347"/>
      <c r="AD449" s="347"/>
      <c r="AE449" s="347"/>
      <c r="AF449" s="347"/>
      <c r="AG449" s="347"/>
      <c r="AH449" s="347"/>
      <c r="AI449" s="347"/>
      <c r="AJ449" s="347"/>
      <c r="AK449" s="347"/>
      <c r="AL449" s="347"/>
      <c r="AM449" s="347"/>
      <c r="AN449" s="347"/>
      <c r="AO449" s="347"/>
      <c r="AP449" s="347"/>
      <c r="AQ449" s="347"/>
      <c r="AR449" s="347"/>
      <c r="AS449" s="347"/>
      <c r="AT449" s="347"/>
      <c r="AU449" s="347"/>
      <c r="AV449" s="347"/>
      <c r="AW449" s="347"/>
      <c r="AX449" s="347"/>
      <c r="AY449" s="347"/>
      <c r="AZ449" s="347"/>
      <c r="BA449" s="390"/>
      <c r="BB449" s="386"/>
      <c r="BC449" s="202"/>
      <c r="BD449" s="620"/>
      <c r="BE449" s="620"/>
      <c r="BF449" s="620"/>
      <c r="BG449" s="620"/>
      <c r="BH449" s="620"/>
      <c r="BI449" s="620"/>
      <c r="BJ449" s="620"/>
      <c r="BK449" s="620"/>
      <c r="BL449" s="620"/>
      <c r="BM449" s="620"/>
      <c r="BN449" s="620"/>
      <c r="BO449" s="620"/>
      <c r="BP449" s="620"/>
      <c r="BQ449" s="620"/>
      <c r="BR449" s="620"/>
      <c r="BS449" s="620"/>
      <c r="BT449" s="620"/>
      <c r="BU449" s="620"/>
      <c r="BV449" s="620"/>
      <c r="BW449" s="620"/>
      <c r="BX449" s="620"/>
      <c r="BY449" s="620"/>
      <c r="BZ449" s="620"/>
      <c r="CA449" s="620"/>
      <c r="CB449" s="620"/>
      <c r="CC449" s="620"/>
      <c r="CD449" s="620"/>
      <c r="CE449" s="620"/>
    </row>
    <row r="450" spans="1:83" s="314" customFormat="1" ht="15" customHeight="1" x14ac:dyDescent="0.2">
      <c r="A450" s="621"/>
      <c r="B450" s="621"/>
      <c r="C450" s="621"/>
      <c r="D450" s="827"/>
      <c r="E450" s="621"/>
      <c r="F450" s="621"/>
      <c r="G450" s="621"/>
      <c r="H450" s="621"/>
      <c r="I450" s="621"/>
      <c r="J450" s="621"/>
      <c r="K450" s="621"/>
      <c r="L450" s="621"/>
      <c r="M450" s="621"/>
      <c r="N450" s="621"/>
      <c r="O450" s="621"/>
      <c r="P450" s="621"/>
      <c r="Q450" s="621"/>
      <c r="R450" s="621"/>
      <c r="S450" s="621"/>
      <c r="T450" s="621"/>
      <c r="U450" s="621"/>
      <c r="V450" s="621"/>
      <c r="W450" s="621"/>
      <c r="X450" s="621"/>
      <c r="Y450" s="621"/>
      <c r="Z450" s="347"/>
      <c r="AA450" s="347"/>
      <c r="AB450" s="347"/>
      <c r="AC450" s="347"/>
      <c r="AD450" s="347"/>
      <c r="AE450" s="347"/>
      <c r="AF450" s="347"/>
      <c r="AG450" s="347"/>
      <c r="AH450" s="347"/>
      <c r="AI450" s="347"/>
      <c r="AJ450" s="347"/>
      <c r="AK450" s="347"/>
      <c r="AL450" s="347"/>
      <c r="AM450" s="347"/>
      <c r="AN450" s="347"/>
      <c r="AO450" s="347"/>
      <c r="AP450" s="347"/>
      <c r="AQ450" s="347"/>
      <c r="AR450" s="347"/>
      <c r="AS450" s="347"/>
      <c r="AT450" s="347"/>
      <c r="AU450" s="347"/>
      <c r="AV450" s="347"/>
      <c r="AW450" s="347"/>
      <c r="AX450" s="347"/>
      <c r="AY450" s="347"/>
      <c r="AZ450" s="347"/>
      <c r="BA450" s="390"/>
      <c r="BB450" s="386"/>
      <c r="BC450" s="202"/>
      <c r="BD450" s="620"/>
      <c r="BE450" s="620"/>
      <c r="BF450" s="620"/>
      <c r="BG450" s="620"/>
      <c r="BH450" s="620"/>
      <c r="BI450" s="620"/>
      <c r="BJ450" s="620"/>
      <c r="BK450" s="620"/>
      <c r="BL450" s="620"/>
      <c r="BM450" s="620"/>
      <c r="BN450" s="620"/>
      <c r="BO450" s="620"/>
      <c r="BP450" s="620"/>
      <c r="BQ450" s="620"/>
      <c r="BR450" s="620"/>
      <c r="BS450" s="620"/>
      <c r="BT450" s="620"/>
      <c r="BU450" s="620"/>
      <c r="BV450" s="620"/>
      <c r="BW450" s="620"/>
      <c r="BX450" s="620"/>
      <c r="BY450" s="620"/>
      <c r="BZ450" s="620"/>
      <c r="CA450" s="620"/>
      <c r="CB450" s="620"/>
      <c r="CC450" s="620"/>
      <c r="CD450" s="620"/>
      <c r="CE450" s="620"/>
    </row>
    <row r="451" spans="1:83" s="314" customFormat="1" ht="15" customHeight="1" x14ac:dyDescent="0.2">
      <c r="A451" s="621"/>
      <c r="B451" s="621"/>
      <c r="C451" s="621"/>
      <c r="D451" s="827"/>
      <c r="E451" s="621"/>
      <c r="F451" s="621"/>
      <c r="G451" s="621"/>
      <c r="H451" s="621"/>
      <c r="I451" s="621"/>
      <c r="J451" s="621"/>
      <c r="K451" s="621"/>
      <c r="L451" s="621"/>
      <c r="M451" s="621"/>
      <c r="N451" s="621"/>
      <c r="O451" s="621"/>
      <c r="P451" s="621"/>
      <c r="Q451" s="621"/>
      <c r="R451" s="621"/>
      <c r="S451" s="621"/>
      <c r="T451" s="621"/>
      <c r="U451" s="621"/>
      <c r="V451" s="621"/>
      <c r="W451" s="621"/>
      <c r="X451" s="621"/>
      <c r="Y451" s="621"/>
      <c r="Z451" s="347"/>
      <c r="AA451" s="347"/>
      <c r="AB451" s="347"/>
      <c r="AC451" s="347"/>
      <c r="AD451" s="347"/>
      <c r="AE451" s="347"/>
      <c r="AF451" s="347"/>
      <c r="AG451" s="347"/>
      <c r="AH451" s="347"/>
      <c r="AI451" s="347"/>
      <c r="AJ451" s="347"/>
      <c r="AK451" s="347"/>
      <c r="AL451" s="347"/>
      <c r="AM451" s="347"/>
      <c r="AN451" s="347"/>
      <c r="AO451" s="347"/>
      <c r="AP451" s="347"/>
      <c r="AQ451" s="347"/>
      <c r="AR451" s="347"/>
      <c r="AS451" s="347"/>
      <c r="AT451" s="347"/>
      <c r="AU451" s="347"/>
      <c r="AV451" s="347"/>
      <c r="AW451" s="347"/>
      <c r="AX451" s="347"/>
      <c r="AY451" s="347"/>
      <c r="AZ451" s="347"/>
      <c r="BA451" s="390"/>
      <c r="BB451" s="386"/>
      <c r="BC451" s="202"/>
      <c r="BD451" s="620"/>
      <c r="BE451" s="620"/>
      <c r="BF451" s="620"/>
      <c r="BG451" s="620"/>
      <c r="BH451" s="620"/>
      <c r="BI451" s="620"/>
      <c r="BJ451" s="620"/>
      <c r="BK451" s="620"/>
      <c r="BL451" s="620"/>
      <c r="BM451" s="620"/>
      <c r="BN451" s="620"/>
      <c r="BO451" s="620"/>
      <c r="BP451" s="620"/>
      <c r="BQ451" s="620"/>
      <c r="BR451" s="620"/>
      <c r="BS451" s="620"/>
      <c r="BT451" s="620"/>
      <c r="BU451" s="620"/>
      <c r="BV451" s="620"/>
      <c r="BW451" s="620"/>
      <c r="BX451" s="620"/>
      <c r="BY451" s="620"/>
      <c r="BZ451" s="620"/>
      <c r="CA451" s="620"/>
      <c r="CB451" s="620"/>
      <c r="CC451" s="620"/>
      <c r="CD451" s="620"/>
      <c r="CE451" s="620"/>
    </row>
    <row r="452" spans="1:83" s="314" customFormat="1" ht="15" customHeight="1" x14ac:dyDescent="0.2">
      <c r="A452" s="621"/>
      <c r="B452" s="621"/>
      <c r="C452" s="621"/>
      <c r="D452" s="827"/>
      <c r="E452" s="621"/>
      <c r="F452" s="621"/>
      <c r="G452" s="621"/>
      <c r="H452" s="621"/>
      <c r="I452" s="621"/>
      <c r="J452" s="621"/>
      <c r="K452" s="621"/>
      <c r="L452" s="621"/>
      <c r="M452" s="621"/>
      <c r="N452" s="621"/>
      <c r="O452" s="621"/>
      <c r="P452" s="621"/>
      <c r="Q452" s="621"/>
      <c r="R452" s="621"/>
      <c r="S452" s="621"/>
      <c r="T452" s="621"/>
      <c r="U452" s="621"/>
      <c r="V452" s="621"/>
      <c r="W452" s="621"/>
      <c r="X452" s="621"/>
      <c r="Y452" s="621"/>
      <c r="Z452" s="347"/>
      <c r="AA452" s="347"/>
      <c r="AB452" s="347"/>
      <c r="AC452" s="347"/>
      <c r="AD452" s="347"/>
      <c r="AE452" s="347"/>
      <c r="AF452" s="347"/>
      <c r="AG452" s="347"/>
      <c r="AH452" s="347"/>
      <c r="AI452" s="347"/>
      <c r="AJ452" s="347"/>
      <c r="AK452" s="347"/>
      <c r="AL452" s="347"/>
      <c r="AM452" s="347"/>
      <c r="AN452" s="347"/>
      <c r="AO452" s="347"/>
      <c r="AP452" s="347"/>
      <c r="AQ452" s="347"/>
      <c r="AR452" s="347"/>
      <c r="AS452" s="347"/>
      <c r="AT452" s="347"/>
      <c r="AU452" s="347"/>
      <c r="AV452" s="347"/>
      <c r="AW452" s="347"/>
      <c r="AX452" s="347"/>
      <c r="AY452" s="347"/>
      <c r="AZ452" s="347"/>
      <c r="BA452" s="390"/>
      <c r="BB452" s="386"/>
      <c r="BC452" s="202"/>
      <c r="BD452" s="620"/>
      <c r="BE452" s="620"/>
      <c r="BF452" s="620"/>
      <c r="BG452" s="620"/>
      <c r="BH452" s="620"/>
      <c r="BI452" s="620"/>
      <c r="BJ452" s="620"/>
      <c r="BK452" s="620"/>
      <c r="BL452" s="620"/>
      <c r="BM452" s="620"/>
      <c r="BN452" s="620"/>
      <c r="BO452" s="620"/>
      <c r="BP452" s="620"/>
      <c r="BQ452" s="620"/>
      <c r="BR452" s="620"/>
      <c r="BS452" s="620"/>
      <c r="BT452" s="620"/>
      <c r="BU452" s="620"/>
      <c r="BV452" s="620"/>
      <c r="BW452" s="620"/>
      <c r="BX452" s="620"/>
      <c r="BY452" s="620"/>
      <c r="BZ452" s="620"/>
      <c r="CA452" s="620"/>
      <c r="CB452" s="620"/>
      <c r="CC452" s="620"/>
      <c r="CD452" s="620"/>
      <c r="CE452" s="620"/>
    </row>
    <row r="453" spans="1:83" s="314" customFormat="1" ht="15" customHeight="1" x14ac:dyDescent="0.2">
      <c r="A453" s="621"/>
      <c r="B453" s="621"/>
      <c r="C453" s="621"/>
      <c r="D453" s="827"/>
      <c r="E453" s="621"/>
      <c r="F453" s="621"/>
      <c r="G453" s="621"/>
      <c r="H453" s="621"/>
      <c r="I453" s="621"/>
      <c r="J453" s="621"/>
      <c r="K453" s="621"/>
      <c r="L453" s="621"/>
      <c r="M453" s="621"/>
      <c r="N453" s="621"/>
      <c r="O453" s="621"/>
      <c r="P453" s="621"/>
      <c r="Q453" s="621"/>
      <c r="R453" s="621"/>
      <c r="S453" s="621"/>
      <c r="T453" s="621"/>
      <c r="U453" s="621"/>
      <c r="V453" s="621"/>
      <c r="W453" s="621"/>
      <c r="X453" s="621"/>
      <c r="Y453" s="621"/>
      <c r="Z453" s="347"/>
      <c r="AA453" s="347"/>
      <c r="AB453" s="347"/>
      <c r="AC453" s="347"/>
      <c r="AD453" s="347"/>
      <c r="AE453" s="347"/>
      <c r="AF453" s="347"/>
      <c r="AG453" s="347"/>
      <c r="AH453" s="347"/>
      <c r="AI453" s="347"/>
      <c r="AJ453" s="347"/>
      <c r="AK453" s="347"/>
      <c r="AL453" s="347"/>
      <c r="AM453" s="347"/>
      <c r="AN453" s="347"/>
      <c r="AO453" s="347"/>
      <c r="AP453" s="347"/>
      <c r="AQ453" s="347"/>
      <c r="AR453" s="347"/>
      <c r="AS453" s="347"/>
      <c r="AT453" s="347"/>
      <c r="AU453" s="347"/>
      <c r="AV453" s="347"/>
      <c r="AW453" s="347"/>
      <c r="AX453" s="347"/>
      <c r="AY453" s="347"/>
      <c r="AZ453" s="347"/>
      <c r="BA453" s="390"/>
      <c r="BB453" s="386"/>
      <c r="BC453" s="202"/>
      <c r="BD453" s="620"/>
      <c r="BE453" s="620"/>
      <c r="BF453" s="620"/>
      <c r="BG453" s="620"/>
      <c r="BH453" s="620"/>
      <c r="BI453" s="620"/>
      <c r="BJ453" s="620"/>
      <c r="BK453" s="620"/>
      <c r="BL453" s="620"/>
      <c r="BM453" s="620"/>
      <c r="BN453" s="620"/>
      <c r="BO453" s="620"/>
      <c r="BP453" s="620"/>
      <c r="BQ453" s="620"/>
      <c r="BR453" s="620"/>
      <c r="BS453" s="620"/>
      <c r="BT453" s="620"/>
      <c r="BU453" s="620"/>
      <c r="BV453" s="620"/>
      <c r="BW453" s="620"/>
      <c r="BX453" s="620"/>
      <c r="BY453" s="620"/>
      <c r="BZ453" s="620"/>
      <c r="CA453" s="620"/>
      <c r="CB453" s="620"/>
      <c r="CC453" s="620"/>
      <c r="CD453" s="620"/>
      <c r="CE453" s="620"/>
    </row>
    <row r="454" spans="1:83" s="314" customFormat="1" ht="15" customHeight="1" x14ac:dyDescent="0.2">
      <c r="A454" s="621"/>
      <c r="B454" s="621"/>
      <c r="C454" s="621"/>
      <c r="D454" s="827"/>
      <c r="E454" s="621"/>
      <c r="F454" s="621"/>
      <c r="G454" s="621"/>
      <c r="H454" s="621"/>
      <c r="I454" s="621"/>
      <c r="J454" s="621"/>
      <c r="K454" s="621"/>
      <c r="L454" s="621"/>
      <c r="M454" s="621"/>
      <c r="N454" s="621"/>
      <c r="O454" s="621"/>
      <c r="P454" s="621"/>
      <c r="Q454" s="621"/>
      <c r="R454" s="621"/>
      <c r="S454" s="621"/>
      <c r="T454" s="621"/>
      <c r="U454" s="621"/>
      <c r="V454" s="621"/>
      <c r="W454" s="621"/>
      <c r="X454" s="621"/>
      <c r="Y454" s="621"/>
      <c r="Z454" s="347"/>
      <c r="AA454" s="347"/>
      <c r="AB454" s="347"/>
      <c r="AC454" s="347"/>
      <c r="AD454" s="347"/>
      <c r="AE454" s="347"/>
      <c r="AF454" s="347"/>
      <c r="AG454" s="347"/>
      <c r="AH454" s="347"/>
      <c r="AI454" s="347"/>
      <c r="AJ454" s="347"/>
      <c r="AK454" s="347"/>
      <c r="AL454" s="347"/>
      <c r="AM454" s="347"/>
      <c r="AN454" s="347"/>
      <c r="AO454" s="347"/>
      <c r="AP454" s="347"/>
      <c r="AQ454" s="347"/>
      <c r="AR454" s="347"/>
      <c r="AS454" s="347"/>
      <c r="AT454" s="347"/>
      <c r="AU454" s="347"/>
      <c r="AV454" s="347"/>
      <c r="AW454" s="347"/>
      <c r="AX454" s="347"/>
      <c r="AY454" s="347"/>
      <c r="AZ454" s="347"/>
      <c r="BA454" s="390"/>
      <c r="BB454" s="386"/>
      <c r="BC454" s="202"/>
      <c r="BD454" s="620"/>
      <c r="BE454" s="620"/>
      <c r="BF454" s="620"/>
      <c r="BG454" s="620"/>
      <c r="BH454" s="620"/>
      <c r="BI454" s="620"/>
      <c r="BJ454" s="620"/>
      <c r="BK454" s="620"/>
      <c r="BL454" s="620"/>
      <c r="BM454" s="620"/>
      <c r="BN454" s="620"/>
      <c r="BO454" s="620"/>
      <c r="BP454" s="620"/>
      <c r="BQ454" s="620"/>
      <c r="BR454" s="620"/>
      <c r="BS454" s="620"/>
      <c r="BT454" s="620"/>
      <c r="BU454" s="620"/>
      <c r="BV454" s="620"/>
      <c r="BW454" s="620"/>
      <c r="BX454" s="620"/>
      <c r="BY454" s="620"/>
      <c r="BZ454" s="620"/>
      <c r="CA454" s="620"/>
      <c r="CB454" s="620"/>
      <c r="CC454" s="620"/>
      <c r="CD454" s="620"/>
      <c r="CE454" s="620"/>
    </row>
    <row r="455" spans="1:83" s="314" customFormat="1" ht="15" customHeight="1" x14ac:dyDescent="0.2">
      <c r="A455" s="621"/>
      <c r="B455" s="621"/>
      <c r="C455" s="621"/>
      <c r="D455" s="827"/>
      <c r="E455" s="621"/>
      <c r="F455" s="621"/>
      <c r="G455" s="621"/>
      <c r="H455" s="621"/>
      <c r="I455" s="621"/>
      <c r="J455" s="621"/>
      <c r="K455" s="621"/>
      <c r="L455" s="621"/>
      <c r="M455" s="621"/>
      <c r="N455" s="621"/>
      <c r="O455" s="621"/>
      <c r="P455" s="621"/>
      <c r="Q455" s="621"/>
      <c r="R455" s="621"/>
      <c r="S455" s="621"/>
      <c r="T455" s="621"/>
      <c r="U455" s="621"/>
      <c r="V455" s="621"/>
      <c r="W455" s="621"/>
      <c r="X455" s="621"/>
      <c r="Y455" s="621"/>
      <c r="Z455" s="347"/>
      <c r="AA455" s="347"/>
      <c r="AB455" s="347"/>
      <c r="AC455" s="347"/>
      <c r="AD455" s="347"/>
      <c r="AE455" s="347"/>
      <c r="AF455" s="347"/>
      <c r="AG455" s="347"/>
      <c r="AH455" s="347"/>
      <c r="AI455" s="347"/>
      <c r="AJ455" s="347"/>
      <c r="AK455" s="347"/>
      <c r="AL455" s="347"/>
      <c r="AM455" s="347"/>
      <c r="AN455" s="347"/>
      <c r="AO455" s="347"/>
      <c r="AP455" s="347"/>
      <c r="AQ455" s="347"/>
      <c r="AR455" s="347"/>
      <c r="AS455" s="347"/>
      <c r="AT455" s="347"/>
      <c r="AU455" s="347"/>
      <c r="AV455" s="347"/>
      <c r="AW455" s="347"/>
      <c r="AX455" s="347"/>
      <c r="AY455" s="347"/>
      <c r="AZ455" s="347"/>
      <c r="BA455" s="390"/>
      <c r="BB455" s="386"/>
      <c r="BC455" s="202"/>
      <c r="BD455" s="620"/>
      <c r="BE455" s="620"/>
      <c r="BF455" s="620"/>
      <c r="BG455" s="620"/>
      <c r="BH455" s="620"/>
      <c r="BI455" s="620"/>
      <c r="BJ455" s="620"/>
      <c r="BK455" s="620"/>
      <c r="BL455" s="620"/>
      <c r="BM455" s="620"/>
      <c r="BN455" s="620"/>
      <c r="BO455" s="620"/>
      <c r="BP455" s="620"/>
      <c r="BQ455" s="620"/>
      <c r="BR455" s="620"/>
      <c r="BS455" s="620"/>
      <c r="BT455" s="620"/>
      <c r="BU455" s="620"/>
      <c r="BV455" s="620"/>
      <c r="BW455" s="620"/>
      <c r="BX455" s="620"/>
      <c r="BY455" s="620"/>
      <c r="BZ455" s="620"/>
      <c r="CA455" s="620"/>
      <c r="CB455" s="620"/>
      <c r="CC455" s="620"/>
      <c r="CD455" s="620"/>
      <c r="CE455" s="620"/>
    </row>
    <row r="456" spans="1:83" s="314" customFormat="1" ht="15" customHeight="1" x14ac:dyDescent="0.2">
      <c r="A456" s="621"/>
      <c r="B456" s="621"/>
      <c r="C456" s="621"/>
      <c r="D456" s="827"/>
      <c r="E456" s="621"/>
      <c r="F456" s="621"/>
      <c r="G456" s="621"/>
      <c r="H456" s="621"/>
      <c r="I456" s="621"/>
      <c r="J456" s="621"/>
      <c r="K456" s="621"/>
      <c r="L456" s="621"/>
      <c r="M456" s="621"/>
      <c r="N456" s="621"/>
      <c r="O456" s="621"/>
      <c r="P456" s="621"/>
      <c r="Q456" s="621"/>
      <c r="R456" s="621"/>
      <c r="S456" s="621"/>
      <c r="T456" s="621"/>
      <c r="U456" s="621"/>
      <c r="V456" s="621"/>
      <c r="W456" s="621"/>
      <c r="X456" s="621"/>
      <c r="Y456" s="621"/>
      <c r="Z456" s="347"/>
      <c r="AA456" s="347"/>
      <c r="AB456" s="347"/>
      <c r="AC456" s="347"/>
      <c r="AD456" s="347"/>
      <c r="AE456" s="347"/>
      <c r="AF456" s="347"/>
      <c r="AG456" s="347"/>
      <c r="AH456" s="347"/>
      <c r="AI456" s="347"/>
      <c r="AJ456" s="347"/>
      <c r="AK456" s="347"/>
      <c r="AL456" s="347"/>
      <c r="AM456" s="347"/>
      <c r="AN456" s="347"/>
      <c r="AO456" s="347"/>
      <c r="AP456" s="347"/>
      <c r="AQ456" s="347"/>
      <c r="AR456" s="347"/>
      <c r="AS456" s="347"/>
      <c r="AT456" s="347"/>
      <c r="AU456" s="347"/>
      <c r="AV456" s="347"/>
      <c r="AW456" s="347"/>
      <c r="AX456" s="347"/>
      <c r="AY456" s="347"/>
      <c r="AZ456" s="347"/>
      <c r="BA456" s="390"/>
      <c r="BB456" s="386"/>
      <c r="BC456" s="202"/>
      <c r="BD456" s="620"/>
      <c r="BE456" s="620"/>
      <c r="BF456" s="620"/>
      <c r="BG456" s="620"/>
      <c r="BH456" s="620"/>
      <c r="BI456" s="620"/>
      <c r="BJ456" s="620"/>
      <c r="BK456" s="620"/>
      <c r="BL456" s="620"/>
      <c r="BM456" s="620"/>
      <c r="BN456" s="620"/>
      <c r="BO456" s="620"/>
      <c r="BP456" s="620"/>
      <c r="BQ456" s="620"/>
      <c r="BR456" s="620"/>
      <c r="BS456" s="620"/>
      <c r="BT456" s="620"/>
      <c r="BU456" s="620"/>
      <c r="BV456" s="620"/>
      <c r="BW456" s="620"/>
      <c r="BX456" s="620"/>
      <c r="BY456" s="620"/>
      <c r="BZ456" s="620"/>
      <c r="CA456" s="620"/>
      <c r="CB456" s="620"/>
      <c r="CC456" s="620"/>
      <c r="CD456" s="620"/>
      <c r="CE456" s="620"/>
    </row>
    <row r="457" spans="1:83" s="314" customFormat="1" ht="15" customHeight="1" x14ac:dyDescent="0.2">
      <c r="A457" s="621"/>
      <c r="B457" s="621"/>
      <c r="C457" s="621"/>
      <c r="D457" s="827"/>
      <c r="E457" s="621"/>
      <c r="F457" s="621"/>
      <c r="G457" s="621"/>
      <c r="H457" s="621"/>
      <c r="I457" s="621"/>
      <c r="J457" s="621"/>
      <c r="K457" s="621"/>
      <c r="L457" s="621"/>
      <c r="M457" s="621"/>
      <c r="N457" s="621"/>
      <c r="O457" s="621"/>
      <c r="P457" s="621"/>
      <c r="Q457" s="621"/>
      <c r="R457" s="621"/>
      <c r="S457" s="621"/>
      <c r="T457" s="621"/>
      <c r="U457" s="621"/>
      <c r="V457" s="621"/>
      <c r="W457" s="621"/>
      <c r="X457" s="621"/>
      <c r="Y457" s="621"/>
      <c r="Z457" s="347"/>
      <c r="AA457" s="347"/>
      <c r="AB457" s="347"/>
      <c r="AC457" s="347"/>
      <c r="AD457" s="347"/>
      <c r="AE457" s="347"/>
      <c r="AF457" s="347"/>
      <c r="AG457" s="347"/>
      <c r="AH457" s="347"/>
      <c r="AI457" s="347"/>
      <c r="AJ457" s="347"/>
      <c r="AK457" s="347"/>
      <c r="AL457" s="347"/>
      <c r="AM457" s="347"/>
      <c r="AN457" s="347"/>
      <c r="AO457" s="347"/>
      <c r="AP457" s="347"/>
      <c r="AQ457" s="347"/>
      <c r="AR457" s="347"/>
      <c r="AS457" s="347"/>
      <c r="AT457" s="347"/>
      <c r="AU457" s="347"/>
      <c r="AV457" s="347"/>
      <c r="AW457" s="347"/>
      <c r="AX457" s="347"/>
      <c r="AY457" s="347"/>
      <c r="AZ457" s="347"/>
      <c r="BA457" s="390"/>
      <c r="BB457" s="386"/>
      <c r="BC457" s="202"/>
      <c r="BD457" s="620"/>
      <c r="BE457" s="620"/>
      <c r="BF457" s="620"/>
      <c r="BG457" s="620"/>
      <c r="BH457" s="620"/>
      <c r="BI457" s="620"/>
      <c r="BJ457" s="620"/>
      <c r="BK457" s="620"/>
      <c r="BL457" s="620"/>
      <c r="BM457" s="620"/>
      <c r="BN457" s="620"/>
      <c r="BO457" s="620"/>
      <c r="BP457" s="620"/>
      <c r="BQ457" s="620"/>
      <c r="BR457" s="620"/>
      <c r="BS457" s="620"/>
      <c r="BT457" s="620"/>
      <c r="BU457" s="620"/>
      <c r="BV457" s="620"/>
      <c r="BW457" s="620"/>
      <c r="BX457" s="620"/>
      <c r="BY457" s="620"/>
      <c r="BZ457" s="620"/>
      <c r="CA457" s="620"/>
      <c r="CB457" s="620"/>
      <c r="CC457" s="620"/>
      <c r="CD457" s="620"/>
      <c r="CE457" s="620"/>
    </row>
    <row r="458" spans="1:83" s="314" customFormat="1" ht="15" customHeight="1" x14ac:dyDescent="0.2">
      <c r="A458" s="621"/>
      <c r="B458" s="621"/>
      <c r="C458" s="621"/>
      <c r="D458" s="827"/>
      <c r="E458" s="621"/>
      <c r="F458" s="621"/>
      <c r="G458" s="621"/>
      <c r="H458" s="621"/>
      <c r="I458" s="621"/>
      <c r="J458" s="621"/>
      <c r="K458" s="621"/>
      <c r="L458" s="621"/>
      <c r="M458" s="621"/>
      <c r="N458" s="621"/>
      <c r="O458" s="621"/>
      <c r="P458" s="621"/>
      <c r="Q458" s="621"/>
      <c r="R458" s="621"/>
      <c r="S458" s="621"/>
      <c r="T458" s="621"/>
      <c r="U458" s="621"/>
      <c r="V458" s="621"/>
      <c r="W458" s="621"/>
      <c r="X458" s="621"/>
      <c r="Y458" s="621"/>
      <c r="Z458" s="347"/>
      <c r="AA458" s="347"/>
      <c r="AB458" s="347"/>
      <c r="AC458" s="347"/>
      <c r="AD458" s="347"/>
      <c r="AE458" s="347"/>
      <c r="AF458" s="347"/>
      <c r="AG458" s="347"/>
      <c r="AH458" s="347"/>
      <c r="AI458" s="347"/>
      <c r="AJ458" s="347"/>
      <c r="AK458" s="347"/>
      <c r="AL458" s="347"/>
      <c r="AM458" s="347"/>
      <c r="AN458" s="347"/>
      <c r="AO458" s="347"/>
      <c r="AP458" s="347"/>
      <c r="AQ458" s="347"/>
      <c r="AR458" s="347"/>
      <c r="AS458" s="347"/>
      <c r="AT458" s="347"/>
      <c r="AU458" s="347"/>
      <c r="AV458" s="347"/>
      <c r="AW458" s="347"/>
      <c r="AX458" s="347"/>
      <c r="AY458" s="347"/>
      <c r="AZ458" s="347"/>
      <c r="BA458" s="390"/>
      <c r="BB458" s="386"/>
      <c r="BC458" s="202"/>
      <c r="BD458" s="620"/>
      <c r="BE458" s="620"/>
      <c r="BF458" s="620"/>
      <c r="BG458" s="620"/>
      <c r="BH458" s="620"/>
      <c r="BI458" s="620"/>
      <c r="BJ458" s="620"/>
      <c r="BK458" s="620"/>
      <c r="BL458" s="620"/>
      <c r="BM458" s="620"/>
      <c r="BN458" s="620"/>
      <c r="BO458" s="620"/>
      <c r="BP458" s="620"/>
      <c r="BQ458" s="620"/>
      <c r="BR458" s="620"/>
      <c r="BS458" s="620"/>
      <c r="BT458" s="620"/>
      <c r="BU458" s="620"/>
      <c r="BV458" s="620"/>
      <c r="BW458" s="620"/>
      <c r="BX458" s="620"/>
      <c r="BY458" s="620"/>
      <c r="BZ458" s="620"/>
      <c r="CA458" s="620"/>
      <c r="CB458" s="620"/>
      <c r="CC458" s="620"/>
      <c r="CD458" s="620"/>
      <c r="CE458" s="620"/>
    </row>
    <row r="459" spans="1:83" s="314" customFormat="1" ht="15" customHeight="1" x14ac:dyDescent="0.2">
      <c r="A459" s="621"/>
      <c r="B459" s="621"/>
      <c r="C459" s="621"/>
      <c r="D459" s="827"/>
      <c r="E459" s="621"/>
      <c r="F459" s="621"/>
      <c r="G459" s="621"/>
      <c r="H459" s="621"/>
      <c r="I459" s="621"/>
      <c r="J459" s="621"/>
      <c r="K459" s="621"/>
      <c r="L459" s="621"/>
      <c r="M459" s="621"/>
      <c r="N459" s="621"/>
      <c r="O459" s="621"/>
      <c r="P459" s="621"/>
      <c r="Q459" s="621"/>
      <c r="R459" s="621"/>
      <c r="S459" s="621"/>
      <c r="T459" s="621"/>
      <c r="U459" s="621"/>
      <c r="V459" s="621"/>
      <c r="W459" s="621"/>
      <c r="X459" s="621"/>
      <c r="Y459" s="621"/>
      <c r="Z459" s="347"/>
      <c r="AA459" s="347"/>
      <c r="AB459" s="347"/>
      <c r="AC459" s="347"/>
      <c r="AD459" s="347"/>
      <c r="AE459" s="347"/>
      <c r="AF459" s="347"/>
      <c r="AG459" s="347"/>
      <c r="AH459" s="347"/>
      <c r="AI459" s="347"/>
      <c r="AJ459" s="347"/>
      <c r="AK459" s="347"/>
      <c r="AL459" s="347"/>
      <c r="AM459" s="347"/>
      <c r="AN459" s="347"/>
      <c r="AO459" s="347"/>
      <c r="AP459" s="347"/>
      <c r="AQ459" s="347"/>
      <c r="AR459" s="347"/>
      <c r="AS459" s="347"/>
      <c r="AT459" s="347"/>
      <c r="AU459" s="347"/>
      <c r="AV459" s="347"/>
      <c r="AW459" s="347"/>
      <c r="AX459" s="347"/>
      <c r="AY459" s="347"/>
      <c r="AZ459" s="347"/>
      <c r="BA459" s="390"/>
      <c r="BB459" s="386"/>
      <c r="BC459" s="202"/>
      <c r="BD459" s="620"/>
      <c r="BE459" s="620"/>
      <c r="BF459" s="620"/>
      <c r="BG459" s="620"/>
      <c r="BH459" s="620"/>
      <c r="BI459" s="620"/>
      <c r="BJ459" s="620"/>
      <c r="BK459" s="620"/>
      <c r="BL459" s="620"/>
      <c r="BM459" s="620"/>
      <c r="BN459" s="620"/>
      <c r="BO459" s="620"/>
      <c r="BP459" s="620"/>
      <c r="BQ459" s="620"/>
      <c r="BR459" s="620"/>
      <c r="BS459" s="620"/>
      <c r="BT459" s="620"/>
      <c r="BU459" s="620"/>
      <c r="BV459" s="620"/>
      <c r="BW459" s="620"/>
      <c r="BX459" s="620"/>
      <c r="BY459" s="620"/>
      <c r="BZ459" s="620"/>
      <c r="CA459" s="620"/>
      <c r="CB459" s="620"/>
      <c r="CC459" s="620"/>
      <c r="CD459" s="620"/>
      <c r="CE459" s="620"/>
    </row>
    <row r="460" spans="1:83" s="314" customFormat="1" ht="15" customHeight="1" x14ac:dyDescent="0.2">
      <c r="A460" s="621"/>
      <c r="B460" s="621"/>
      <c r="C460" s="621"/>
      <c r="D460" s="827"/>
      <c r="E460" s="621"/>
      <c r="F460" s="621"/>
      <c r="G460" s="621"/>
      <c r="H460" s="621"/>
      <c r="I460" s="621"/>
      <c r="J460" s="621"/>
      <c r="K460" s="621"/>
      <c r="L460" s="621"/>
      <c r="M460" s="621"/>
      <c r="N460" s="621"/>
      <c r="O460" s="621"/>
      <c r="P460" s="621"/>
      <c r="Q460" s="621"/>
      <c r="R460" s="621"/>
      <c r="S460" s="621"/>
      <c r="T460" s="621"/>
      <c r="U460" s="621"/>
      <c r="V460" s="621"/>
      <c r="W460" s="621"/>
      <c r="X460" s="621"/>
      <c r="Y460" s="621"/>
      <c r="Z460" s="347"/>
      <c r="AA460" s="347"/>
      <c r="AB460" s="347"/>
      <c r="AC460" s="347"/>
      <c r="AD460" s="347"/>
      <c r="AE460" s="347"/>
      <c r="AF460" s="347"/>
      <c r="AG460" s="347"/>
      <c r="AH460" s="347"/>
      <c r="AI460" s="347"/>
      <c r="AJ460" s="347"/>
      <c r="AK460" s="347"/>
      <c r="AL460" s="347"/>
      <c r="AM460" s="347"/>
      <c r="AN460" s="347"/>
      <c r="AO460" s="347"/>
      <c r="AP460" s="347"/>
      <c r="AQ460" s="347"/>
      <c r="AR460" s="347"/>
      <c r="AS460" s="347"/>
      <c r="AT460" s="347"/>
      <c r="AU460" s="347"/>
      <c r="AV460" s="347"/>
      <c r="AW460" s="347"/>
      <c r="AX460" s="347"/>
      <c r="AY460" s="347"/>
      <c r="AZ460" s="347"/>
      <c r="BA460" s="390"/>
      <c r="BB460" s="386"/>
      <c r="BC460" s="202"/>
      <c r="BD460" s="620"/>
      <c r="BE460" s="620"/>
      <c r="BF460" s="620"/>
      <c r="BG460" s="620"/>
      <c r="BH460" s="620"/>
      <c r="BI460" s="620"/>
      <c r="BJ460" s="620"/>
      <c r="BK460" s="620"/>
      <c r="BL460" s="620"/>
      <c r="BM460" s="620"/>
      <c r="BN460" s="620"/>
      <c r="BO460" s="620"/>
      <c r="BP460" s="620"/>
      <c r="BQ460" s="620"/>
      <c r="BR460" s="620"/>
      <c r="BS460" s="620"/>
      <c r="BT460" s="620"/>
      <c r="BU460" s="620"/>
      <c r="BV460" s="620"/>
      <c r="BW460" s="620"/>
      <c r="BX460" s="620"/>
      <c r="BY460" s="620"/>
      <c r="BZ460" s="620"/>
      <c r="CA460" s="620"/>
      <c r="CB460" s="620"/>
      <c r="CC460" s="620"/>
      <c r="CD460" s="620"/>
      <c r="CE460" s="620"/>
    </row>
    <row r="461" spans="1:83" s="314" customFormat="1" ht="15" customHeight="1" x14ac:dyDescent="0.2">
      <c r="A461" s="621"/>
      <c r="B461" s="621"/>
      <c r="C461" s="621"/>
      <c r="D461" s="827"/>
      <c r="E461" s="621"/>
      <c r="F461" s="621"/>
      <c r="G461" s="621"/>
      <c r="H461" s="621"/>
      <c r="I461" s="621"/>
      <c r="J461" s="621"/>
      <c r="K461" s="621"/>
      <c r="L461" s="621"/>
      <c r="M461" s="621"/>
      <c r="N461" s="621"/>
      <c r="O461" s="621"/>
      <c r="P461" s="621"/>
      <c r="Q461" s="621"/>
      <c r="R461" s="621"/>
      <c r="S461" s="621"/>
      <c r="T461" s="621"/>
      <c r="U461" s="621"/>
      <c r="V461" s="621"/>
      <c r="W461" s="621"/>
      <c r="X461" s="621"/>
      <c r="Y461" s="621"/>
      <c r="Z461" s="347"/>
      <c r="AA461" s="347"/>
      <c r="AB461" s="347"/>
      <c r="AC461" s="347"/>
      <c r="AD461" s="347"/>
      <c r="AE461" s="347"/>
      <c r="AF461" s="347"/>
      <c r="AG461" s="347"/>
      <c r="AH461" s="347"/>
      <c r="AI461" s="347"/>
      <c r="AJ461" s="347"/>
      <c r="AK461" s="347"/>
      <c r="AL461" s="347"/>
      <c r="AM461" s="347"/>
      <c r="AN461" s="347"/>
      <c r="AO461" s="347"/>
      <c r="AP461" s="347"/>
      <c r="AQ461" s="347"/>
      <c r="AR461" s="347"/>
      <c r="AS461" s="347"/>
      <c r="AT461" s="347"/>
      <c r="AU461" s="347"/>
      <c r="AV461" s="347"/>
      <c r="AW461" s="347"/>
      <c r="AX461" s="347"/>
      <c r="AY461" s="347"/>
      <c r="AZ461" s="347"/>
      <c r="BA461" s="390"/>
      <c r="BB461" s="386"/>
      <c r="BC461" s="202"/>
      <c r="BD461" s="620"/>
      <c r="BE461" s="620"/>
      <c r="BF461" s="620"/>
      <c r="BG461" s="620"/>
      <c r="BH461" s="620"/>
      <c r="BI461" s="620"/>
      <c r="BJ461" s="620"/>
      <c r="BK461" s="620"/>
      <c r="BL461" s="620"/>
      <c r="BM461" s="620"/>
      <c r="BN461" s="620"/>
      <c r="BO461" s="620"/>
      <c r="BP461" s="620"/>
      <c r="BQ461" s="620"/>
      <c r="BR461" s="620"/>
      <c r="BS461" s="620"/>
      <c r="BT461" s="620"/>
      <c r="BU461" s="620"/>
      <c r="BV461" s="620"/>
      <c r="BW461" s="620"/>
      <c r="BX461" s="620"/>
      <c r="BY461" s="620"/>
      <c r="BZ461" s="620"/>
      <c r="CA461" s="620"/>
      <c r="CB461" s="620"/>
      <c r="CC461" s="620"/>
      <c r="CD461" s="620"/>
      <c r="CE461" s="620"/>
    </row>
    <row r="462" spans="1:83" s="314" customFormat="1" ht="15" customHeight="1" x14ac:dyDescent="0.2">
      <c r="A462" s="621"/>
      <c r="B462" s="621"/>
      <c r="C462" s="621"/>
      <c r="D462" s="827"/>
      <c r="E462" s="621"/>
      <c r="F462" s="621"/>
      <c r="G462" s="621"/>
      <c r="H462" s="621"/>
      <c r="I462" s="621"/>
      <c r="J462" s="621"/>
      <c r="K462" s="621"/>
      <c r="L462" s="621"/>
      <c r="M462" s="621"/>
      <c r="N462" s="621"/>
      <c r="O462" s="621"/>
      <c r="P462" s="621"/>
      <c r="Q462" s="621"/>
      <c r="R462" s="621"/>
      <c r="S462" s="621"/>
      <c r="T462" s="621"/>
      <c r="U462" s="621"/>
      <c r="V462" s="621"/>
      <c r="W462" s="621"/>
      <c r="X462" s="621"/>
      <c r="Y462" s="621"/>
      <c r="Z462" s="347"/>
      <c r="AA462" s="347"/>
      <c r="AB462" s="347"/>
      <c r="AC462" s="347"/>
      <c r="AD462" s="347"/>
      <c r="AE462" s="347"/>
      <c r="AF462" s="347"/>
      <c r="AG462" s="347"/>
      <c r="AH462" s="347"/>
      <c r="AI462" s="347"/>
      <c r="AJ462" s="347"/>
      <c r="AK462" s="347"/>
      <c r="AL462" s="347"/>
      <c r="AM462" s="347"/>
      <c r="AN462" s="347"/>
      <c r="AO462" s="347"/>
      <c r="AP462" s="347"/>
      <c r="AQ462" s="347"/>
      <c r="AR462" s="347"/>
      <c r="AS462" s="347"/>
      <c r="AT462" s="347"/>
      <c r="AU462" s="347"/>
      <c r="AV462" s="347"/>
      <c r="AW462" s="347"/>
      <c r="AX462" s="347"/>
      <c r="AY462" s="347"/>
      <c r="AZ462" s="347"/>
      <c r="BA462" s="390"/>
      <c r="BB462" s="386"/>
      <c r="BC462" s="202"/>
      <c r="BD462" s="620"/>
      <c r="BE462" s="620"/>
      <c r="BF462" s="620"/>
      <c r="BG462" s="620"/>
      <c r="BH462" s="620"/>
      <c r="BI462" s="620"/>
      <c r="BJ462" s="620"/>
      <c r="BK462" s="620"/>
      <c r="BL462" s="620"/>
      <c r="BM462" s="620"/>
      <c r="BN462" s="620"/>
      <c r="BO462" s="620"/>
      <c r="BP462" s="620"/>
      <c r="BQ462" s="620"/>
      <c r="BR462" s="620"/>
      <c r="BS462" s="620"/>
      <c r="BT462" s="620"/>
      <c r="BU462" s="620"/>
      <c r="BV462" s="620"/>
      <c r="BW462" s="620"/>
      <c r="BX462" s="620"/>
      <c r="BY462" s="620"/>
      <c r="BZ462" s="620"/>
      <c r="CA462" s="620"/>
      <c r="CB462" s="620"/>
      <c r="CC462" s="620"/>
      <c r="CD462" s="620"/>
      <c r="CE462" s="620"/>
    </row>
    <row r="463" spans="1:83" s="314" customFormat="1" ht="15" customHeight="1" x14ac:dyDescent="0.2">
      <c r="A463" s="621"/>
      <c r="B463" s="621"/>
      <c r="C463" s="621"/>
      <c r="D463" s="827"/>
      <c r="E463" s="621"/>
      <c r="F463" s="621"/>
      <c r="G463" s="621"/>
      <c r="H463" s="621"/>
      <c r="I463" s="621"/>
      <c r="J463" s="621"/>
      <c r="K463" s="621"/>
      <c r="L463" s="621"/>
      <c r="M463" s="621"/>
      <c r="N463" s="621"/>
      <c r="O463" s="621"/>
      <c r="P463" s="621"/>
      <c r="Q463" s="621"/>
      <c r="R463" s="621"/>
      <c r="S463" s="621"/>
      <c r="T463" s="621"/>
      <c r="U463" s="621"/>
      <c r="V463" s="621"/>
      <c r="W463" s="621"/>
      <c r="X463" s="621"/>
      <c r="Y463" s="621"/>
      <c r="Z463" s="347"/>
      <c r="AA463" s="347"/>
      <c r="AB463" s="347"/>
      <c r="AC463" s="347"/>
      <c r="AD463" s="347"/>
      <c r="AE463" s="347"/>
      <c r="AF463" s="347"/>
      <c r="AG463" s="347"/>
      <c r="AH463" s="347"/>
      <c r="AI463" s="347"/>
      <c r="AJ463" s="347"/>
      <c r="AK463" s="347"/>
      <c r="AL463" s="347"/>
      <c r="AM463" s="347"/>
      <c r="AN463" s="347"/>
      <c r="AO463" s="347"/>
      <c r="AP463" s="347"/>
      <c r="AQ463" s="347"/>
      <c r="AR463" s="347"/>
      <c r="AS463" s="347"/>
      <c r="AT463" s="347"/>
      <c r="AU463" s="347"/>
      <c r="AV463" s="347"/>
      <c r="AW463" s="347"/>
      <c r="AX463" s="347"/>
      <c r="AY463" s="347"/>
      <c r="AZ463" s="347"/>
      <c r="BA463" s="390"/>
      <c r="BB463" s="386"/>
      <c r="BC463" s="202"/>
      <c r="BD463" s="620"/>
      <c r="BE463" s="620"/>
      <c r="BF463" s="620"/>
      <c r="BG463" s="620"/>
      <c r="BH463" s="620"/>
      <c r="BI463" s="620"/>
      <c r="BJ463" s="620"/>
      <c r="BK463" s="620"/>
      <c r="BL463" s="620"/>
      <c r="BM463" s="620"/>
      <c r="BN463" s="620"/>
      <c r="BO463" s="620"/>
      <c r="BP463" s="620"/>
      <c r="BQ463" s="620"/>
      <c r="BR463" s="620"/>
      <c r="BS463" s="620"/>
      <c r="BT463" s="620"/>
      <c r="BU463" s="620"/>
      <c r="BV463" s="620"/>
      <c r="BW463" s="620"/>
      <c r="BX463" s="620"/>
      <c r="BY463" s="620"/>
      <c r="BZ463" s="620"/>
      <c r="CA463" s="620"/>
      <c r="CB463" s="620"/>
      <c r="CC463" s="620"/>
      <c r="CD463" s="620"/>
      <c r="CE463" s="620"/>
    </row>
    <row r="464" spans="1:83" s="314" customFormat="1" ht="15" customHeight="1" x14ac:dyDescent="0.2">
      <c r="A464" s="621"/>
      <c r="B464" s="621"/>
      <c r="C464" s="621"/>
      <c r="D464" s="827"/>
      <c r="E464" s="621"/>
      <c r="F464" s="621"/>
      <c r="G464" s="621"/>
      <c r="H464" s="621"/>
      <c r="I464" s="621"/>
      <c r="J464" s="621"/>
      <c r="K464" s="621"/>
      <c r="L464" s="621"/>
      <c r="M464" s="621"/>
      <c r="N464" s="621"/>
      <c r="O464" s="621"/>
      <c r="P464" s="621"/>
      <c r="Q464" s="621"/>
      <c r="R464" s="621"/>
      <c r="S464" s="621"/>
      <c r="T464" s="621"/>
      <c r="U464" s="621"/>
      <c r="V464" s="621"/>
      <c r="W464" s="621"/>
      <c r="X464" s="621"/>
      <c r="Y464" s="621"/>
      <c r="Z464" s="347"/>
      <c r="AA464" s="347"/>
      <c r="AB464" s="347"/>
      <c r="AC464" s="347"/>
      <c r="AD464" s="347"/>
      <c r="AE464" s="347"/>
      <c r="AF464" s="347"/>
      <c r="AG464" s="347"/>
      <c r="AH464" s="347"/>
      <c r="AI464" s="347"/>
      <c r="AJ464" s="347"/>
      <c r="AK464" s="347"/>
      <c r="AL464" s="347"/>
      <c r="AM464" s="347"/>
      <c r="AN464" s="347"/>
      <c r="AO464" s="347"/>
      <c r="AP464" s="347"/>
      <c r="AQ464" s="347"/>
      <c r="AR464" s="347"/>
      <c r="AS464" s="347"/>
      <c r="AT464" s="347"/>
      <c r="AU464" s="347"/>
      <c r="AV464" s="347"/>
      <c r="AW464" s="347"/>
      <c r="AX464" s="347"/>
      <c r="AY464" s="347"/>
      <c r="AZ464" s="347"/>
      <c r="BA464" s="390"/>
      <c r="BB464" s="386"/>
      <c r="BC464" s="202"/>
      <c r="BD464" s="620"/>
      <c r="BE464" s="620"/>
      <c r="BF464" s="620"/>
      <c r="BG464" s="620"/>
      <c r="BH464" s="620"/>
      <c r="BI464" s="620"/>
      <c r="BJ464" s="620"/>
      <c r="BK464" s="620"/>
      <c r="BL464" s="620"/>
      <c r="BM464" s="620"/>
      <c r="BN464" s="620"/>
      <c r="BO464" s="620"/>
      <c r="BP464" s="620"/>
      <c r="BQ464" s="620"/>
      <c r="BR464" s="620"/>
      <c r="BS464" s="620"/>
      <c r="BT464" s="620"/>
      <c r="BU464" s="620"/>
      <c r="BV464" s="620"/>
      <c r="BW464" s="620"/>
      <c r="BX464" s="620"/>
      <c r="BY464" s="620"/>
      <c r="BZ464" s="620"/>
      <c r="CA464" s="620"/>
      <c r="CB464" s="620"/>
      <c r="CC464" s="620"/>
      <c r="CD464" s="620"/>
      <c r="CE464" s="620"/>
    </row>
    <row r="465" spans="1:83" s="314" customFormat="1" ht="15" customHeight="1" x14ac:dyDescent="0.2">
      <c r="A465" s="621"/>
      <c r="B465" s="621"/>
      <c r="C465" s="621"/>
      <c r="D465" s="827"/>
      <c r="E465" s="621"/>
      <c r="F465" s="621"/>
      <c r="G465" s="621"/>
      <c r="H465" s="621"/>
      <c r="I465" s="621"/>
      <c r="J465" s="621"/>
      <c r="K465" s="621"/>
      <c r="L465" s="621"/>
      <c r="M465" s="621"/>
      <c r="N465" s="621"/>
      <c r="O465" s="621"/>
      <c r="P465" s="621"/>
      <c r="Q465" s="621"/>
      <c r="R465" s="621"/>
      <c r="S465" s="621"/>
      <c r="T465" s="621"/>
      <c r="U465" s="621"/>
      <c r="V465" s="621"/>
      <c r="W465" s="621"/>
      <c r="X465" s="621"/>
      <c r="Y465" s="621"/>
      <c r="Z465" s="347"/>
      <c r="AA465" s="347"/>
      <c r="AB465" s="347"/>
      <c r="AC465" s="347"/>
      <c r="AD465" s="347"/>
      <c r="AE465" s="347"/>
      <c r="AF465" s="347"/>
      <c r="AG465" s="347"/>
      <c r="AH465" s="347"/>
      <c r="AI465" s="347"/>
      <c r="AJ465" s="347"/>
      <c r="AK465" s="347"/>
      <c r="AL465" s="347"/>
      <c r="AM465" s="347"/>
      <c r="AN465" s="347"/>
      <c r="AO465" s="347"/>
      <c r="AP465" s="347"/>
      <c r="AQ465" s="347"/>
      <c r="AR465" s="347"/>
      <c r="AS465" s="347"/>
      <c r="AT465" s="347"/>
      <c r="AU465" s="347"/>
      <c r="AV465" s="347"/>
      <c r="AW465" s="347"/>
      <c r="AX465" s="347"/>
      <c r="AY465" s="347"/>
      <c r="AZ465" s="347"/>
      <c r="BA465" s="390"/>
      <c r="BB465" s="386"/>
      <c r="BC465" s="202"/>
      <c r="BD465" s="620"/>
      <c r="BE465" s="620"/>
      <c r="BF465" s="620"/>
      <c r="BG465" s="620"/>
      <c r="BH465" s="620"/>
      <c r="BI465" s="620"/>
      <c r="BJ465" s="620"/>
      <c r="BK465" s="620"/>
      <c r="BL465" s="620"/>
      <c r="BM465" s="620"/>
      <c r="BN465" s="620"/>
      <c r="BO465" s="620"/>
      <c r="BP465" s="620"/>
      <c r="BQ465" s="620"/>
      <c r="BR465" s="620"/>
      <c r="BS465" s="620"/>
      <c r="BT465" s="620"/>
      <c r="BU465" s="620"/>
      <c r="BV465" s="620"/>
      <c r="BW465" s="620"/>
      <c r="BX465" s="620"/>
      <c r="BY465" s="620"/>
      <c r="BZ465" s="620"/>
      <c r="CA465" s="620"/>
      <c r="CB465" s="620"/>
      <c r="CC465" s="620"/>
      <c r="CD465" s="620"/>
      <c r="CE465" s="620"/>
    </row>
    <row r="466" spans="1:83" s="314" customFormat="1" ht="15" customHeight="1" x14ac:dyDescent="0.2">
      <c r="A466" s="621"/>
      <c r="B466" s="621"/>
      <c r="C466" s="621"/>
      <c r="D466" s="827"/>
      <c r="E466" s="621"/>
      <c r="F466" s="621"/>
      <c r="G466" s="621"/>
      <c r="H466" s="621"/>
      <c r="I466" s="621"/>
      <c r="J466" s="621"/>
      <c r="K466" s="621"/>
      <c r="L466" s="621"/>
      <c r="M466" s="621"/>
      <c r="N466" s="621"/>
      <c r="O466" s="621"/>
      <c r="P466" s="621"/>
      <c r="Q466" s="621"/>
      <c r="R466" s="621"/>
      <c r="S466" s="621"/>
      <c r="T466" s="621"/>
      <c r="U466" s="621"/>
      <c r="V466" s="621"/>
      <c r="W466" s="621"/>
      <c r="X466" s="621"/>
      <c r="Y466" s="621"/>
      <c r="Z466" s="347"/>
      <c r="AA466" s="347"/>
      <c r="AB466" s="347"/>
      <c r="AC466" s="347"/>
      <c r="AD466" s="347"/>
      <c r="AE466" s="347"/>
      <c r="AF466" s="347"/>
      <c r="AG466" s="347"/>
      <c r="AH466" s="347"/>
      <c r="AI466" s="347"/>
      <c r="AJ466" s="347"/>
      <c r="AK466" s="347"/>
      <c r="AL466" s="347"/>
      <c r="AM466" s="347"/>
      <c r="AN466" s="347"/>
      <c r="AO466" s="347"/>
      <c r="AP466" s="347"/>
      <c r="AQ466" s="347"/>
      <c r="AR466" s="347"/>
      <c r="AS466" s="347"/>
      <c r="AT466" s="347"/>
      <c r="AU466" s="347"/>
      <c r="AV466" s="347"/>
      <c r="AW466" s="347"/>
      <c r="AX466" s="347"/>
      <c r="AY466" s="347"/>
      <c r="AZ466" s="347"/>
      <c r="BA466" s="390"/>
      <c r="BB466" s="386"/>
      <c r="BC466" s="202"/>
      <c r="BD466" s="620"/>
      <c r="BE466" s="620"/>
      <c r="BF466" s="620"/>
      <c r="BG466" s="620"/>
      <c r="BH466" s="620"/>
      <c r="BI466" s="620"/>
      <c r="BJ466" s="620"/>
      <c r="BK466" s="620"/>
      <c r="BL466" s="620"/>
      <c r="BM466" s="620"/>
      <c r="BN466" s="620"/>
      <c r="BO466" s="620"/>
      <c r="BP466" s="620"/>
      <c r="BQ466" s="620"/>
      <c r="BR466" s="620"/>
      <c r="BS466" s="620"/>
      <c r="BT466" s="620"/>
      <c r="BU466" s="620"/>
      <c r="BV466" s="620"/>
      <c r="BW466" s="620"/>
      <c r="BX466" s="620"/>
      <c r="BY466" s="620"/>
      <c r="BZ466" s="620"/>
      <c r="CA466" s="620"/>
      <c r="CB466" s="620"/>
      <c r="CC466" s="620"/>
      <c r="CD466" s="620"/>
      <c r="CE466" s="620"/>
    </row>
    <row r="467" spans="1:83" s="314" customFormat="1" ht="15" customHeight="1" x14ac:dyDescent="0.2">
      <c r="A467" s="621"/>
      <c r="B467" s="621"/>
      <c r="C467" s="621"/>
      <c r="D467" s="827"/>
      <c r="E467" s="621"/>
      <c r="F467" s="621"/>
      <c r="G467" s="621"/>
      <c r="H467" s="621"/>
      <c r="I467" s="621"/>
      <c r="J467" s="621"/>
      <c r="K467" s="621"/>
      <c r="L467" s="621"/>
      <c r="M467" s="621"/>
      <c r="N467" s="621"/>
      <c r="O467" s="621"/>
      <c r="P467" s="621"/>
      <c r="Q467" s="621"/>
      <c r="R467" s="621"/>
      <c r="S467" s="621"/>
      <c r="T467" s="621"/>
      <c r="U467" s="621"/>
      <c r="V467" s="621"/>
      <c r="W467" s="621"/>
      <c r="X467" s="621"/>
      <c r="Y467" s="621"/>
      <c r="Z467" s="347"/>
      <c r="AA467" s="347"/>
      <c r="AB467" s="347"/>
      <c r="AC467" s="347"/>
      <c r="AD467" s="347"/>
      <c r="AE467" s="347"/>
      <c r="AF467" s="347"/>
      <c r="AG467" s="347"/>
      <c r="AH467" s="347"/>
      <c r="AI467" s="347"/>
      <c r="AJ467" s="347"/>
      <c r="AK467" s="347"/>
      <c r="AL467" s="347"/>
      <c r="AM467" s="347"/>
      <c r="AN467" s="347"/>
      <c r="AO467" s="347"/>
      <c r="AP467" s="347"/>
      <c r="AQ467" s="347"/>
      <c r="AR467" s="347"/>
      <c r="AS467" s="347"/>
      <c r="AT467" s="347"/>
      <c r="AU467" s="347"/>
      <c r="AV467" s="347"/>
      <c r="AW467" s="347"/>
      <c r="AX467" s="347"/>
      <c r="AY467" s="347"/>
      <c r="AZ467" s="347"/>
      <c r="BA467" s="390"/>
      <c r="BB467" s="386"/>
      <c r="BC467" s="202"/>
      <c r="BD467" s="620"/>
      <c r="BE467" s="620"/>
      <c r="BF467" s="620"/>
      <c r="BG467" s="620"/>
      <c r="BH467" s="620"/>
      <c r="BI467" s="620"/>
      <c r="BJ467" s="620"/>
      <c r="BK467" s="620"/>
      <c r="BL467" s="620"/>
      <c r="BM467" s="620"/>
      <c r="BN467" s="620"/>
      <c r="BO467" s="620"/>
      <c r="BP467" s="620"/>
      <c r="BQ467" s="620"/>
      <c r="BR467" s="620"/>
      <c r="BS467" s="620"/>
      <c r="BT467" s="620"/>
      <c r="BU467" s="620"/>
      <c r="BV467" s="620"/>
      <c r="BW467" s="620"/>
      <c r="BX467" s="620"/>
      <c r="BY467" s="620"/>
      <c r="BZ467" s="620"/>
      <c r="CA467" s="620"/>
      <c r="CB467" s="620"/>
      <c r="CC467" s="620"/>
      <c r="CD467" s="620"/>
      <c r="CE467" s="620"/>
    </row>
    <row r="468" spans="1:83" s="314" customFormat="1" ht="15" customHeight="1" x14ac:dyDescent="0.2">
      <c r="A468" s="621"/>
      <c r="B468" s="621"/>
      <c r="C468" s="621"/>
      <c r="D468" s="827"/>
      <c r="E468" s="621"/>
      <c r="F468" s="621"/>
      <c r="G468" s="621"/>
      <c r="H468" s="621"/>
      <c r="I468" s="621"/>
      <c r="J468" s="621"/>
      <c r="K468" s="621"/>
      <c r="L468" s="621"/>
      <c r="M468" s="621"/>
      <c r="N468" s="621"/>
      <c r="O468" s="621"/>
      <c r="P468" s="621"/>
      <c r="Q468" s="621"/>
      <c r="R468" s="621"/>
      <c r="S468" s="621"/>
      <c r="T468" s="621"/>
      <c r="U468" s="621"/>
      <c r="V468" s="621"/>
      <c r="W468" s="621"/>
      <c r="X468" s="621"/>
      <c r="Y468" s="621"/>
      <c r="Z468" s="347"/>
      <c r="AA468" s="347"/>
      <c r="AB468" s="347"/>
      <c r="AC468" s="347"/>
      <c r="AD468" s="347"/>
      <c r="AE468" s="347"/>
      <c r="AF468" s="347"/>
      <c r="AG468" s="347"/>
      <c r="AH468" s="347"/>
      <c r="AI468" s="347"/>
      <c r="AJ468" s="347"/>
      <c r="AK468" s="347"/>
      <c r="AL468" s="347"/>
      <c r="AM468" s="347"/>
      <c r="AN468" s="347"/>
      <c r="AO468" s="347"/>
      <c r="AP468" s="347"/>
      <c r="AQ468" s="347"/>
      <c r="AR468" s="347"/>
      <c r="AS468" s="347"/>
      <c r="AT468" s="347"/>
      <c r="AU468" s="347"/>
      <c r="AV468" s="347"/>
      <c r="AW468" s="347"/>
      <c r="AX468" s="347"/>
      <c r="AY468" s="347"/>
      <c r="AZ468" s="347"/>
      <c r="BA468" s="390"/>
      <c r="BB468" s="386"/>
      <c r="BC468" s="202"/>
      <c r="BD468" s="620"/>
      <c r="BE468" s="620"/>
      <c r="BF468" s="620"/>
      <c r="BG468" s="620"/>
      <c r="BH468" s="620"/>
      <c r="BI468" s="620"/>
      <c r="BJ468" s="620"/>
      <c r="BK468" s="620"/>
      <c r="BL468" s="620"/>
      <c r="BM468" s="620"/>
      <c r="BN468" s="620"/>
      <c r="BO468" s="620"/>
      <c r="BP468" s="620"/>
      <c r="BQ468" s="620"/>
      <c r="BR468" s="620"/>
      <c r="BS468" s="620"/>
      <c r="BT468" s="620"/>
      <c r="BU468" s="620"/>
      <c r="BV468" s="620"/>
      <c r="BW468" s="620"/>
      <c r="BX468" s="620"/>
      <c r="BY468" s="620"/>
      <c r="BZ468" s="620"/>
      <c r="CA468" s="620"/>
      <c r="CB468" s="620"/>
      <c r="CC468" s="620"/>
      <c r="CD468" s="620"/>
      <c r="CE468" s="620"/>
    </row>
    <row r="469" spans="1:83" s="314" customFormat="1" ht="15" customHeight="1" x14ac:dyDescent="0.2">
      <c r="A469" s="621"/>
      <c r="B469" s="621"/>
      <c r="C469" s="621"/>
      <c r="D469" s="827"/>
      <c r="E469" s="621"/>
      <c r="F469" s="621"/>
      <c r="G469" s="621"/>
      <c r="H469" s="621"/>
      <c r="I469" s="621"/>
      <c r="J469" s="621"/>
      <c r="K469" s="621"/>
      <c r="L469" s="621"/>
      <c r="M469" s="621"/>
      <c r="N469" s="621"/>
      <c r="O469" s="621"/>
      <c r="P469" s="621"/>
      <c r="Q469" s="621"/>
      <c r="R469" s="621"/>
      <c r="S469" s="621"/>
      <c r="T469" s="621"/>
      <c r="U469" s="621"/>
      <c r="V469" s="621"/>
      <c r="W469" s="621"/>
      <c r="X469" s="621"/>
      <c r="Y469" s="621"/>
      <c r="Z469" s="347"/>
      <c r="AA469" s="347"/>
      <c r="AB469" s="347"/>
      <c r="AC469" s="347"/>
      <c r="AD469" s="347"/>
      <c r="AE469" s="347"/>
      <c r="AF469" s="347"/>
      <c r="AG469" s="347"/>
      <c r="AH469" s="347"/>
      <c r="AI469" s="347"/>
      <c r="AJ469" s="347"/>
      <c r="AK469" s="347"/>
      <c r="AL469" s="347"/>
      <c r="AM469" s="347"/>
      <c r="AN469" s="347"/>
      <c r="AO469" s="347"/>
      <c r="AP469" s="347"/>
      <c r="AQ469" s="347"/>
      <c r="AR469" s="347"/>
      <c r="AS469" s="347"/>
      <c r="AT469" s="347"/>
      <c r="AU469" s="347"/>
      <c r="AV469" s="347"/>
      <c r="AW469" s="347"/>
      <c r="AX469" s="347"/>
      <c r="AY469" s="347"/>
      <c r="AZ469" s="347"/>
      <c r="BA469" s="390"/>
      <c r="BB469" s="386"/>
      <c r="BC469" s="202"/>
      <c r="BD469" s="620"/>
      <c r="BE469" s="620"/>
      <c r="BF469" s="620"/>
      <c r="BG469" s="620"/>
      <c r="BH469" s="620"/>
      <c r="BI469" s="620"/>
      <c r="BJ469" s="620"/>
      <c r="BK469" s="620"/>
      <c r="BL469" s="620"/>
      <c r="BM469" s="620"/>
      <c r="BN469" s="620"/>
      <c r="BO469" s="620"/>
      <c r="BP469" s="620"/>
      <c r="BQ469" s="620"/>
      <c r="BR469" s="620"/>
      <c r="BS469" s="620"/>
      <c r="BT469" s="620"/>
      <c r="BU469" s="620"/>
      <c r="BV469" s="620"/>
      <c r="BW469" s="620"/>
      <c r="BX469" s="620"/>
      <c r="BY469" s="620"/>
      <c r="BZ469" s="620"/>
      <c r="CA469" s="620"/>
      <c r="CB469" s="620"/>
      <c r="CC469" s="620"/>
      <c r="CD469" s="620"/>
      <c r="CE469" s="620"/>
    </row>
    <row r="470" spans="1:83" s="314" customFormat="1" ht="15" customHeight="1" x14ac:dyDescent="0.2">
      <c r="A470" s="621"/>
      <c r="B470" s="621"/>
      <c r="C470" s="621"/>
      <c r="D470" s="827"/>
      <c r="E470" s="621"/>
      <c r="F470" s="621"/>
      <c r="G470" s="621"/>
      <c r="H470" s="621"/>
      <c r="I470" s="621"/>
      <c r="J470" s="621"/>
      <c r="K470" s="621"/>
      <c r="L470" s="621"/>
      <c r="M470" s="621"/>
      <c r="N470" s="621"/>
      <c r="O470" s="621"/>
      <c r="P470" s="621"/>
      <c r="Q470" s="621"/>
      <c r="R470" s="621"/>
      <c r="S470" s="621"/>
      <c r="T470" s="621"/>
      <c r="U470" s="621"/>
      <c r="V470" s="621"/>
      <c r="W470" s="621"/>
      <c r="X470" s="621"/>
      <c r="Y470" s="621"/>
      <c r="Z470" s="347"/>
      <c r="AA470" s="347"/>
      <c r="AB470" s="347"/>
      <c r="AC470" s="347"/>
      <c r="AD470" s="347"/>
      <c r="AE470" s="347"/>
      <c r="AF470" s="347"/>
      <c r="AG470" s="347"/>
      <c r="AH470" s="347"/>
      <c r="AI470" s="347"/>
      <c r="AJ470" s="347"/>
      <c r="AK470" s="347"/>
      <c r="AL470" s="347"/>
      <c r="AM470" s="347"/>
      <c r="AN470" s="347"/>
      <c r="AO470" s="347"/>
      <c r="AP470" s="347"/>
      <c r="AQ470" s="347"/>
      <c r="AR470" s="347"/>
      <c r="AS470" s="347"/>
      <c r="AT470" s="347"/>
      <c r="AU470" s="347"/>
      <c r="AV470" s="347"/>
      <c r="AW470" s="347"/>
      <c r="AX470" s="347"/>
      <c r="AY470" s="347"/>
      <c r="AZ470" s="347"/>
      <c r="BA470" s="390"/>
      <c r="BB470" s="386"/>
      <c r="BC470" s="202"/>
      <c r="BD470" s="620"/>
      <c r="BE470" s="620"/>
      <c r="BF470" s="620"/>
      <c r="BG470" s="620"/>
      <c r="BH470" s="620"/>
      <c r="BI470" s="620"/>
      <c r="BJ470" s="620"/>
      <c r="BK470" s="620"/>
      <c r="BL470" s="620"/>
      <c r="BM470" s="620"/>
      <c r="BN470" s="620"/>
      <c r="BO470" s="620"/>
      <c r="BP470" s="620"/>
      <c r="BQ470" s="620"/>
      <c r="BR470" s="620"/>
      <c r="BS470" s="620"/>
      <c r="BT470" s="620"/>
      <c r="BU470" s="620"/>
      <c r="BV470" s="620"/>
      <c r="BW470" s="620"/>
      <c r="BX470" s="620"/>
      <c r="BY470" s="620"/>
      <c r="BZ470" s="620"/>
      <c r="CA470" s="620"/>
      <c r="CB470" s="620"/>
      <c r="CC470" s="620"/>
      <c r="CD470" s="620"/>
      <c r="CE470" s="620"/>
    </row>
    <row r="471" spans="1:83" s="314" customFormat="1" ht="15" customHeight="1" x14ac:dyDescent="0.2">
      <c r="A471" s="621"/>
      <c r="B471" s="621"/>
      <c r="C471" s="621"/>
      <c r="D471" s="827"/>
      <c r="E471" s="621"/>
      <c r="F471" s="621"/>
      <c r="G471" s="621"/>
      <c r="H471" s="621"/>
      <c r="I471" s="621"/>
      <c r="J471" s="621"/>
      <c r="K471" s="621"/>
      <c r="L471" s="621"/>
      <c r="M471" s="621"/>
      <c r="N471" s="621"/>
      <c r="O471" s="621"/>
      <c r="P471" s="621"/>
      <c r="Q471" s="621"/>
      <c r="R471" s="621"/>
      <c r="S471" s="621"/>
      <c r="T471" s="621"/>
      <c r="U471" s="621"/>
      <c r="V471" s="621"/>
      <c r="W471" s="621"/>
      <c r="X471" s="621"/>
      <c r="Y471" s="621"/>
      <c r="Z471" s="347"/>
      <c r="AA471" s="347"/>
      <c r="AB471" s="347"/>
      <c r="AC471" s="347"/>
      <c r="AD471" s="347"/>
      <c r="AE471" s="347"/>
      <c r="AF471" s="347"/>
      <c r="AG471" s="347"/>
      <c r="AH471" s="347"/>
      <c r="AI471" s="347"/>
      <c r="AJ471" s="347"/>
      <c r="AK471" s="347"/>
      <c r="AL471" s="347"/>
      <c r="AM471" s="347"/>
      <c r="AN471" s="347"/>
      <c r="AO471" s="347"/>
      <c r="AP471" s="347"/>
      <c r="AQ471" s="347"/>
      <c r="AR471" s="347"/>
      <c r="AS471" s="347"/>
      <c r="AT471" s="347"/>
      <c r="AU471" s="347"/>
      <c r="AV471" s="347"/>
      <c r="AW471" s="347"/>
      <c r="AX471" s="347"/>
      <c r="AY471" s="347"/>
      <c r="AZ471" s="347"/>
      <c r="BA471" s="390"/>
      <c r="BB471" s="386"/>
      <c r="BC471" s="202"/>
      <c r="BD471" s="620"/>
      <c r="BE471" s="620"/>
      <c r="BF471" s="620"/>
      <c r="BG471" s="620"/>
      <c r="BH471" s="620"/>
      <c r="BI471" s="620"/>
      <c r="BJ471" s="620"/>
      <c r="BK471" s="620"/>
      <c r="BL471" s="620"/>
      <c r="BM471" s="620"/>
      <c r="BN471" s="620"/>
      <c r="BO471" s="620"/>
      <c r="BP471" s="620"/>
      <c r="BQ471" s="620"/>
      <c r="BR471" s="620"/>
      <c r="BS471" s="620"/>
      <c r="BT471" s="620"/>
      <c r="BU471" s="620"/>
      <c r="BV471" s="620"/>
      <c r="BW471" s="620"/>
      <c r="BX471" s="620"/>
      <c r="BY471" s="620"/>
      <c r="BZ471" s="620"/>
      <c r="CA471" s="620"/>
      <c r="CB471" s="620"/>
      <c r="CC471" s="620"/>
      <c r="CD471" s="620"/>
      <c r="CE471" s="620"/>
    </row>
    <row r="472" spans="1:83" s="314" customFormat="1" ht="15" customHeight="1" x14ac:dyDescent="0.2">
      <c r="A472" s="621"/>
      <c r="B472" s="621"/>
      <c r="C472" s="621"/>
      <c r="D472" s="827"/>
      <c r="E472" s="621"/>
      <c r="F472" s="621"/>
      <c r="G472" s="621"/>
      <c r="H472" s="621"/>
      <c r="I472" s="621"/>
      <c r="J472" s="621"/>
      <c r="K472" s="621"/>
      <c r="L472" s="621"/>
      <c r="M472" s="621"/>
      <c r="N472" s="621"/>
      <c r="O472" s="621"/>
      <c r="P472" s="621"/>
      <c r="Q472" s="621"/>
      <c r="R472" s="621"/>
      <c r="S472" s="621"/>
      <c r="T472" s="621"/>
      <c r="U472" s="621"/>
      <c r="V472" s="621"/>
      <c r="W472" s="621"/>
      <c r="X472" s="621"/>
      <c r="Y472" s="621"/>
      <c r="Z472" s="347"/>
      <c r="AA472" s="347"/>
      <c r="AB472" s="347"/>
      <c r="AC472" s="347"/>
      <c r="AD472" s="347"/>
      <c r="AE472" s="347"/>
      <c r="AF472" s="347"/>
      <c r="AG472" s="347"/>
      <c r="AH472" s="347"/>
      <c r="AI472" s="347"/>
      <c r="AJ472" s="347"/>
      <c r="AK472" s="347"/>
      <c r="AL472" s="347"/>
      <c r="AM472" s="347"/>
      <c r="AN472" s="347"/>
      <c r="AO472" s="347"/>
      <c r="AP472" s="347"/>
      <c r="AQ472" s="347"/>
      <c r="AR472" s="347"/>
      <c r="AS472" s="347"/>
      <c r="AT472" s="347"/>
      <c r="AU472" s="347"/>
      <c r="AV472" s="347"/>
      <c r="AW472" s="347"/>
      <c r="AX472" s="347"/>
      <c r="AY472" s="347"/>
      <c r="AZ472" s="347"/>
      <c r="BA472" s="390"/>
      <c r="BB472" s="386"/>
      <c r="BC472" s="202"/>
      <c r="BD472" s="620"/>
      <c r="BE472" s="620"/>
      <c r="BF472" s="620"/>
      <c r="BG472" s="620"/>
      <c r="BH472" s="620"/>
      <c r="BI472" s="620"/>
      <c r="BJ472" s="620"/>
      <c r="BK472" s="620"/>
      <c r="BL472" s="620"/>
      <c r="BM472" s="620"/>
      <c r="BN472" s="620"/>
      <c r="BO472" s="620"/>
      <c r="BP472" s="620"/>
      <c r="BQ472" s="620"/>
      <c r="BR472" s="620"/>
      <c r="BS472" s="620"/>
      <c r="BT472" s="620"/>
      <c r="BU472" s="620"/>
      <c r="BV472" s="620"/>
      <c r="BW472" s="620"/>
      <c r="BX472" s="620"/>
      <c r="BY472" s="620"/>
      <c r="BZ472" s="620"/>
      <c r="CA472" s="620"/>
      <c r="CB472" s="620"/>
      <c r="CC472" s="620"/>
      <c r="CD472" s="620"/>
      <c r="CE472" s="620"/>
    </row>
    <row r="473" spans="1:83" s="314" customFormat="1" ht="15" customHeight="1" x14ac:dyDescent="0.2">
      <c r="A473" s="621"/>
      <c r="B473" s="621"/>
      <c r="C473" s="621"/>
      <c r="D473" s="827"/>
      <c r="E473" s="621"/>
      <c r="F473" s="621"/>
      <c r="G473" s="621"/>
      <c r="H473" s="621"/>
      <c r="I473" s="621"/>
      <c r="J473" s="621"/>
      <c r="K473" s="621"/>
      <c r="L473" s="621"/>
      <c r="M473" s="621"/>
      <c r="N473" s="621"/>
      <c r="O473" s="621"/>
      <c r="P473" s="621"/>
      <c r="Q473" s="621"/>
      <c r="R473" s="621"/>
      <c r="S473" s="621"/>
      <c r="T473" s="621"/>
      <c r="U473" s="621"/>
      <c r="V473" s="621"/>
      <c r="W473" s="621"/>
      <c r="X473" s="621"/>
      <c r="Y473" s="621"/>
      <c r="Z473" s="347"/>
      <c r="AA473" s="347"/>
      <c r="AB473" s="347"/>
      <c r="AC473" s="347"/>
      <c r="AD473" s="347"/>
      <c r="AE473" s="347"/>
      <c r="AF473" s="347"/>
      <c r="AG473" s="347"/>
      <c r="AH473" s="347"/>
      <c r="AI473" s="347"/>
      <c r="AJ473" s="347"/>
      <c r="AK473" s="347"/>
      <c r="AL473" s="347"/>
      <c r="AM473" s="347"/>
      <c r="AN473" s="347"/>
      <c r="AO473" s="347"/>
      <c r="AP473" s="347"/>
      <c r="AQ473" s="347"/>
      <c r="AR473" s="347"/>
      <c r="AS473" s="347"/>
      <c r="AT473" s="347"/>
      <c r="AU473" s="347"/>
      <c r="AV473" s="347"/>
      <c r="AW473" s="347"/>
      <c r="AX473" s="347"/>
      <c r="AY473" s="347"/>
      <c r="AZ473" s="347"/>
      <c r="BA473" s="390"/>
      <c r="BB473" s="386"/>
      <c r="BC473" s="202"/>
      <c r="BD473" s="620"/>
      <c r="BE473" s="620"/>
      <c r="BF473" s="620"/>
      <c r="BG473" s="620"/>
      <c r="BH473" s="620"/>
      <c r="BI473" s="620"/>
      <c r="BJ473" s="620"/>
      <c r="BK473" s="620"/>
      <c r="BL473" s="620"/>
      <c r="BM473" s="620"/>
      <c r="BN473" s="620"/>
      <c r="BO473" s="620"/>
      <c r="BP473" s="620"/>
      <c r="BQ473" s="620"/>
      <c r="BR473" s="620"/>
      <c r="BS473" s="620"/>
      <c r="BT473" s="620"/>
      <c r="BU473" s="620"/>
      <c r="BV473" s="620"/>
      <c r="BW473" s="620"/>
      <c r="BX473" s="620"/>
      <c r="BY473" s="620"/>
      <c r="BZ473" s="620"/>
      <c r="CA473" s="620"/>
      <c r="CB473" s="620"/>
      <c r="CC473" s="620"/>
      <c r="CD473" s="620"/>
      <c r="CE473" s="620"/>
    </row>
    <row r="474" spans="1:83" s="314" customFormat="1" ht="15" customHeight="1" x14ac:dyDescent="0.2">
      <c r="A474" s="621"/>
      <c r="B474" s="621"/>
      <c r="C474" s="621"/>
      <c r="D474" s="827"/>
      <c r="E474" s="621"/>
      <c r="F474" s="621"/>
      <c r="G474" s="621"/>
      <c r="H474" s="621"/>
      <c r="I474" s="621"/>
      <c r="J474" s="621"/>
      <c r="K474" s="621"/>
      <c r="L474" s="621"/>
      <c r="M474" s="621"/>
      <c r="N474" s="621"/>
      <c r="O474" s="621"/>
      <c r="P474" s="621"/>
      <c r="Q474" s="621"/>
      <c r="R474" s="621"/>
      <c r="S474" s="621"/>
      <c r="T474" s="621"/>
      <c r="U474" s="621"/>
      <c r="V474" s="621"/>
      <c r="W474" s="621"/>
      <c r="X474" s="621"/>
      <c r="Y474" s="621"/>
      <c r="Z474" s="347"/>
      <c r="AA474" s="347"/>
      <c r="AB474" s="347"/>
      <c r="AC474" s="347"/>
      <c r="AD474" s="347"/>
      <c r="AE474" s="347"/>
      <c r="AF474" s="347"/>
      <c r="AG474" s="347"/>
      <c r="AH474" s="347"/>
      <c r="AI474" s="347"/>
      <c r="AJ474" s="347"/>
      <c r="AK474" s="347"/>
      <c r="AL474" s="347"/>
      <c r="AM474" s="347"/>
      <c r="AN474" s="347"/>
      <c r="AO474" s="347"/>
      <c r="AP474" s="347"/>
      <c r="AQ474" s="347"/>
      <c r="AR474" s="347"/>
      <c r="AS474" s="347"/>
      <c r="AT474" s="347"/>
      <c r="AU474" s="347"/>
      <c r="AV474" s="347"/>
      <c r="AW474" s="347"/>
      <c r="AX474" s="347"/>
      <c r="AY474" s="347"/>
      <c r="AZ474" s="347"/>
      <c r="BA474" s="390"/>
      <c r="BB474" s="386"/>
      <c r="BC474" s="202"/>
      <c r="BD474" s="620"/>
      <c r="BE474" s="620"/>
      <c r="BF474" s="620"/>
      <c r="BG474" s="620"/>
      <c r="BH474" s="620"/>
      <c r="BI474" s="620"/>
      <c r="BJ474" s="620"/>
      <c r="BK474" s="620"/>
      <c r="BL474" s="620"/>
      <c r="BM474" s="620"/>
      <c r="BN474" s="620"/>
      <c r="BO474" s="620"/>
      <c r="BP474" s="620"/>
      <c r="BQ474" s="620"/>
      <c r="BR474" s="620"/>
      <c r="BS474" s="620"/>
      <c r="BT474" s="620"/>
      <c r="BU474" s="620"/>
      <c r="BV474" s="620"/>
      <c r="BW474" s="620"/>
      <c r="BX474" s="620"/>
      <c r="BY474" s="620"/>
      <c r="BZ474" s="620"/>
      <c r="CA474" s="620"/>
      <c r="CB474" s="620"/>
      <c r="CC474" s="620"/>
      <c r="CD474" s="620"/>
      <c r="CE474" s="620"/>
    </row>
    <row r="475" spans="1:83" s="314" customFormat="1" ht="15" customHeight="1" x14ac:dyDescent="0.2">
      <c r="A475" s="621"/>
      <c r="B475" s="621"/>
      <c r="C475" s="621"/>
      <c r="D475" s="827"/>
      <c r="E475" s="621"/>
      <c r="F475" s="621"/>
      <c r="G475" s="621"/>
      <c r="H475" s="621"/>
      <c r="I475" s="621"/>
      <c r="J475" s="621"/>
      <c r="K475" s="621"/>
      <c r="L475" s="621"/>
      <c r="M475" s="621"/>
      <c r="N475" s="621"/>
      <c r="O475" s="621"/>
      <c r="P475" s="621"/>
      <c r="Q475" s="621"/>
      <c r="R475" s="621"/>
      <c r="S475" s="621"/>
      <c r="T475" s="621"/>
      <c r="U475" s="621"/>
      <c r="V475" s="621"/>
      <c r="W475" s="621"/>
      <c r="X475" s="621"/>
      <c r="Y475" s="621"/>
      <c r="Z475" s="347"/>
      <c r="AA475" s="347"/>
      <c r="AB475" s="347"/>
      <c r="AC475" s="347"/>
      <c r="AD475" s="347"/>
      <c r="AE475" s="347"/>
      <c r="AF475" s="347"/>
      <c r="AG475" s="347"/>
      <c r="AH475" s="347"/>
      <c r="AI475" s="347"/>
      <c r="AJ475" s="347"/>
      <c r="AK475" s="347"/>
      <c r="AL475" s="347"/>
      <c r="AM475" s="347"/>
      <c r="AN475" s="347"/>
      <c r="AO475" s="347"/>
      <c r="AP475" s="347"/>
      <c r="AQ475" s="347"/>
      <c r="AR475" s="347"/>
      <c r="AS475" s="347"/>
      <c r="AT475" s="347"/>
      <c r="AU475" s="347"/>
      <c r="AV475" s="347"/>
      <c r="AW475" s="347"/>
      <c r="AX475" s="347"/>
      <c r="AY475" s="347"/>
      <c r="AZ475" s="347"/>
      <c r="BA475" s="390"/>
      <c r="BB475" s="386"/>
      <c r="BC475" s="202"/>
      <c r="BD475" s="620"/>
      <c r="BE475" s="620"/>
      <c r="BF475" s="620"/>
      <c r="BG475" s="620"/>
      <c r="BH475" s="620"/>
      <c r="BI475" s="620"/>
      <c r="BJ475" s="620"/>
      <c r="BK475" s="620"/>
      <c r="BL475" s="620"/>
      <c r="BM475" s="620"/>
      <c r="BN475" s="620"/>
      <c r="BO475" s="620"/>
      <c r="BP475" s="620"/>
      <c r="BQ475" s="620"/>
      <c r="BR475" s="620"/>
      <c r="BS475" s="620"/>
      <c r="BT475" s="620"/>
      <c r="BU475" s="620"/>
      <c r="BV475" s="620"/>
      <c r="BW475" s="620"/>
      <c r="BX475" s="620"/>
      <c r="BY475" s="620"/>
      <c r="BZ475" s="620"/>
      <c r="CA475" s="620"/>
      <c r="CB475" s="620"/>
      <c r="CC475" s="620"/>
      <c r="CD475" s="620"/>
      <c r="CE475" s="620"/>
    </row>
    <row r="476" spans="1:83" s="314" customFormat="1" ht="15" customHeight="1" x14ac:dyDescent="0.2">
      <c r="A476" s="621"/>
      <c r="B476" s="621"/>
      <c r="C476" s="621"/>
      <c r="D476" s="827"/>
      <c r="E476" s="621"/>
      <c r="F476" s="621"/>
      <c r="G476" s="621"/>
      <c r="H476" s="621"/>
      <c r="I476" s="621"/>
      <c r="J476" s="621"/>
      <c r="K476" s="621"/>
      <c r="L476" s="621"/>
      <c r="M476" s="621"/>
      <c r="N476" s="621"/>
      <c r="O476" s="621"/>
      <c r="P476" s="621"/>
      <c r="Q476" s="621"/>
      <c r="R476" s="621"/>
      <c r="S476" s="621"/>
      <c r="T476" s="621"/>
      <c r="U476" s="621"/>
      <c r="V476" s="621"/>
      <c r="W476" s="621"/>
      <c r="X476" s="621"/>
      <c r="Y476" s="621"/>
      <c r="Z476" s="347"/>
      <c r="AA476" s="347"/>
      <c r="AB476" s="347"/>
      <c r="AC476" s="347"/>
      <c r="AD476" s="347"/>
      <c r="AE476" s="347"/>
      <c r="AF476" s="347"/>
      <c r="AG476" s="347"/>
      <c r="AH476" s="347"/>
      <c r="AI476" s="347"/>
      <c r="AJ476" s="347"/>
      <c r="AK476" s="347"/>
      <c r="AL476" s="347"/>
      <c r="AM476" s="347"/>
      <c r="AN476" s="347"/>
      <c r="AO476" s="347"/>
      <c r="AP476" s="347"/>
      <c r="AQ476" s="347"/>
      <c r="AR476" s="347"/>
      <c r="AS476" s="347"/>
      <c r="AT476" s="347"/>
      <c r="AU476" s="347"/>
      <c r="AV476" s="347"/>
      <c r="AW476" s="347"/>
      <c r="AX476" s="347"/>
      <c r="AY476" s="347"/>
      <c r="AZ476" s="347"/>
      <c r="BA476" s="390"/>
      <c r="BB476" s="386"/>
      <c r="BC476" s="202"/>
      <c r="BD476" s="620"/>
      <c r="BE476" s="620"/>
      <c r="BF476" s="620"/>
      <c r="BG476" s="620"/>
      <c r="BH476" s="620"/>
      <c r="BI476" s="620"/>
      <c r="BJ476" s="620"/>
      <c r="BK476" s="620"/>
      <c r="BL476" s="620"/>
      <c r="BM476" s="620"/>
      <c r="BN476" s="620"/>
      <c r="BO476" s="620"/>
      <c r="BP476" s="620"/>
      <c r="BQ476" s="620"/>
      <c r="BR476" s="620"/>
      <c r="BS476" s="620"/>
      <c r="BT476" s="620"/>
      <c r="BU476" s="620"/>
      <c r="BV476" s="620"/>
      <c r="BW476" s="620"/>
      <c r="BX476" s="620"/>
      <c r="BY476" s="620"/>
      <c r="BZ476" s="620"/>
      <c r="CA476" s="620"/>
      <c r="CB476" s="620"/>
      <c r="CC476" s="620"/>
      <c r="CD476" s="620"/>
      <c r="CE476" s="620"/>
    </row>
    <row r="477" spans="1:83" s="314" customFormat="1" ht="15" customHeight="1" x14ac:dyDescent="0.2">
      <c r="A477" s="621"/>
      <c r="B477" s="621"/>
      <c r="C477" s="621"/>
      <c r="D477" s="827"/>
      <c r="E477" s="621"/>
      <c r="F477" s="621"/>
      <c r="G477" s="621"/>
      <c r="H477" s="621"/>
      <c r="I477" s="621"/>
      <c r="J477" s="621"/>
      <c r="K477" s="621"/>
      <c r="L477" s="621"/>
      <c r="M477" s="621"/>
      <c r="N477" s="621"/>
      <c r="O477" s="621"/>
      <c r="P477" s="621"/>
      <c r="Q477" s="621"/>
      <c r="R477" s="621"/>
      <c r="S477" s="621"/>
      <c r="T477" s="621"/>
      <c r="U477" s="621"/>
      <c r="V477" s="621"/>
      <c r="W477" s="621"/>
      <c r="X477" s="621"/>
      <c r="Y477" s="621"/>
      <c r="Z477" s="347"/>
      <c r="AA477" s="347"/>
      <c r="AB477" s="347"/>
      <c r="AC477" s="347"/>
      <c r="AD477" s="347"/>
      <c r="AE477" s="347"/>
      <c r="AF477" s="347"/>
      <c r="AG477" s="347"/>
      <c r="AH477" s="347"/>
      <c r="AI477" s="347"/>
      <c r="AJ477" s="347"/>
      <c r="AK477" s="347"/>
      <c r="AL477" s="347"/>
      <c r="AM477" s="347"/>
      <c r="AN477" s="347"/>
      <c r="AO477" s="347"/>
      <c r="AP477" s="347"/>
      <c r="AQ477" s="347"/>
      <c r="AR477" s="347"/>
      <c r="AS477" s="347"/>
      <c r="AT477" s="347"/>
      <c r="AU477" s="347"/>
      <c r="AV477" s="347"/>
      <c r="AW477" s="347"/>
      <c r="AX477" s="347"/>
      <c r="AY477" s="347"/>
      <c r="AZ477" s="347"/>
      <c r="BA477" s="390"/>
      <c r="BB477" s="386"/>
      <c r="BC477" s="202"/>
      <c r="BD477" s="620"/>
      <c r="BE477" s="620"/>
      <c r="BF477" s="620"/>
      <c r="BG477" s="620"/>
      <c r="BH477" s="620"/>
      <c r="BI477" s="620"/>
      <c r="BJ477" s="620"/>
      <c r="BK477" s="620"/>
      <c r="BL477" s="620"/>
      <c r="BM477" s="620"/>
      <c r="BN477" s="620"/>
      <c r="BO477" s="620"/>
      <c r="BP477" s="620"/>
      <c r="BQ477" s="620"/>
      <c r="BR477" s="620"/>
      <c r="BS477" s="620"/>
      <c r="BT477" s="620"/>
      <c r="BU477" s="620"/>
      <c r="BV477" s="620"/>
      <c r="BW477" s="620"/>
      <c r="BX477" s="620"/>
      <c r="BY477" s="620"/>
      <c r="BZ477" s="620"/>
      <c r="CA477" s="620"/>
      <c r="CB477" s="620"/>
      <c r="CC477" s="620"/>
      <c r="CD477" s="620"/>
      <c r="CE477" s="620"/>
    </row>
    <row r="478" spans="1:83" s="314" customFormat="1" ht="15" customHeight="1" x14ac:dyDescent="0.2">
      <c r="A478" s="621"/>
      <c r="B478" s="621"/>
      <c r="C478" s="621"/>
      <c r="D478" s="827"/>
      <c r="E478" s="621"/>
      <c r="F478" s="621"/>
      <c r="G478" s="621"/>
      <c r="H478" s="621"/>
      <c r="I478" s="621"/>
      <c r="J478" s="621"/>
      <c r="K478" s="621"/>
      <c r="L478" s="621"/>
      <c r="M478" s="621"/>
      <c r="N478" s="621"/>
      <c r="O478" s="621"/>
      <c r="P478" s="621"/>
      <c r="Q478" s="621"/>
      <c r="R478" s="621"/>
      <c r="S478" s="621"/>
      <c r="T478" s="621"/>
      <c r="U478" s="621"/>
      <c r="V478" s="621"/>
      <c r="W478" s="621"/>
      <c r="X478" s="621"/>
      <c r="Y478" s="621"/>
      <c r="Z478" s="347"/>
      <c r="AA478" s="347"/>
      <c r="AB478" s="347"/>
      <c r="AC478" s="347"/>
      <c r="AD478" s="347"/>
      <c r="AE478" s="347"/>
      <c r="AF478" s="347"/>
      <c r="AG478" s="347"/>
      <c r="AH478" s="347"/>
      <c r="AI478" s="347"/>
      <c r="AJ478" s="347"/>
      <c r="AK478" s="347"/>
      <c r="AL478" s="347"/>
      <c r="AM478" s="347"/>
      <c r="AN478" s="347"/>
      <c r="AO478" s="347"/>
      <c r="AP478" s="347"/>
      <c r="AQ478" s="347"/>
      <c r="AR478" s="347"/>
      <c r="AS478" s="347"/>
      <c r="AT478" s="347"/>
      <c r="AU478" s="347"/>
      <c r="AV478" s="347"/>
      <c r="AW478" s="347"/>
      <c r="AX478" s="347"/>
      <c r="AY478" s="347"/>
      <c r="AZ478" s="347"/>
      <c r="BA478" s="390"/>
      <c r="BB478" s="386"/>
      <c r="BC478" s="202"/>
      <c r="BD478" s="620"/>
      <c r="BE478" s="620"/>
      <c r="BF478" s="620"/>
      <c r="BG478" s="620"/>
      <c r="BH478" s="620"/>
      <c r="BI478" s="620"/>
      <c r="BJ478" s="620"/>
      <c r="BK478" s="620"/>
      <c r="BL478" s="620"/>
      <c r="BM478" s="620"/>
      <c r="BN478" s="620"/>
      <c r="BO478" s="620"/>
      <c r="BP478" s="620"/>
      <c r="BQ478" s="620"/>
      <c r="BR478" s="620"/>
      <c r="BS478" s="620"/>
      <c r="BT478" s="620"/>
      <c r="BU478" s="620"/>
      <c r="BV478" s="620"/>
      <c r="BW478" s="620"/>
      <c r="BX478" s="620"/>
      <c r="BY478" s="620"/>
      <c r="BZ478" s="620"/>
      <c r="CA478" s="620"/>
      <c r="CB478" s="620"/>
      <c r="CC478" s="620"/>
      <c r="CD478" s="620"/>
      <c r="CE478" s="620"/>
    </row>
    <row r="479" spans="1:83" s="314" customFormat="1" ht="15" customHeight="1" x14ac:dyDescent="0.2">
      <c r="A479" s="621"/>
      <c r="B479" s="621"/>
      <c r="C479" s="621"/>
      <c r="D479" s="827"/>
      <c r="E479" s="621"/>
      <c r="F479" s="621"/>
      <c r="G479" s="621"/>
      <c r="H479" s="621"/>
      <c r="I479" s="621"/>
      <c r="J479" s="621"/>
      <c r="K479" s="621"/>
      <c r="L479" s="621"/>
      <c r="M479" s="621"/>
      <c r="N479" s="621"/>
      <c r="O479" s="621"/>
      <c r="P479" s="621"/>
      <c r="Q479" s="621"/>
      <c r="R479" s="621"/>
      <c r="S479" s="621"/>
      <c r="T479" s="621"/>
      <c r="U479" s="621"/>
      <c r="V479" s="621"/>
      <c r="W479" s="621"/>
      <c r="X479" s="621"/>
      <c r="Y479" s="621"/>
      <c r="Z479" s="347"/>
      <c r="AA479" s="347"/>
      <c r="AB479" s="347"/>
      <c r="AC479" s="347"/>
      <c r="AD479" s="347"/>
      <c r="AE479" s="347"/>
      <c r="AF479" s="347"/>
      <c r="AG479" s="347"/>
      <c r="AH479" s="347"/>
      <c r="AI479" s="347"/>
      <c r="AJ479" s="347"/>
      <c r="AK479" s="347"/>
      <c r="AL479" s="347"/>
      <c r="AM479" s="347"/>
      <c r="AN479" s="347"/>
      <c r="AO479" s="347"/>
      <c r="AP479" s="347"/>
      <c r="AQ479" s="347"/>
      <c r="AR479" s="347"/>
      <c r="AS479" s="347"/>
      <c r="AT479" s="347"/>
      <c r="AU479" s="347"/>
      <c r="AV479" s="347"/>
      <c r="AW479" s="347"/>
      <c r="AX479" s="347"/>
      <c r="AY479" s="347"/>
      <c r="AZ479" s="347"/>
      <c r="BA479" s="390"/>
      <c r="BB479" s="386"/>
      <c r="BC479" s="202"/>
      <c r="BD479" s="620"/>
      <c r="BE479" s="620"/>
      <c r="BF479" s="620"/>
      <c r="BG479" s="620"/>
      <c r="BH479" s="620"/>
      <c r="BI479" s="620"/>
      <c r="BJ479" s="620"/>
      <c r="BK479" s="620"/>
      <c r="BL479" s="620"/>
      <c r="BM479" s="620"/>
      <c r="BN479" s="620"/>
      <c r="BO479" s="620"/>
      <c r="BP479" s="620"/>
      <c r="BQ479" s="620"/>
      <c r="BR479" s="620"/>
      <c r="BS479" s="620"/>
      <c r="BT479" s="620"/>
      <c r="BU479" s="620"/>
      <c r="BV479" s="620"/>
      <c r="BW479" s="620"/>
      <c r="BX479" s="620"/>
      <c r="BY479" s="620"/>
      <c r="BZ479" s="620"/>
      <c r="CA479" s="620"/>
      <c r="CB479" s="620"/>
      <c r="CC479" s="620"/>
      <c r="CD479" s="620"/>
      <c r="CE479" s="620"/>
    </row>
    <row r="480" spans="1:83" s="314" customFormat="1" ht="15" customHeight="1" x14ac:dyDescent="0.2">
      <c r="A480" s="621"/>
      <c r="B480" s="621"/>
      <c r="C480" s="621"/>
      <c r="D480" s="827"/>
      <c r="E480" s="621"/>
      <c r="F480" s="621"/>
      <c r="G480" s="621"/>
      <c r="H480" s="621"/>
      <c r="I480" s="621"/>
      <c r="J480" s="621"/>
      <c r="K480" s="621"/>
      <c r="L480" s="621"/>
      <c r="M480" s="621"/>
      <c r="N480" s="621"/>
      <c r="O480" s="621"/>
      <c r="P480" s="621"/>
      <c r="Q480" s="621"/>
      <c r="R480" s="621"/>
      <c r="S480" s="621"/>
      <c r="T480" s="621"/>
      <c r="U480" s="621"/>
      <c r="V480" s="621"/>
      <c r="W480" s="621"/>
      <c r="X480" s="621"/>
      <c r="Y480" s="621"/>
      <c r="Z480" s="347"/>
      <c r="AA480" s="347"/>
      <c r="AB480" s="347"/>
      <c r="AC480" s="347"/>
      <c r="AD480" s="347"/>
      <c r="AE480" s="347"/>
      <c r="AF480" s="347"/>
      <c r="AG480" s="347"/>
      <c r="AH480" s="347"/>
      <c r="AI480" s="347"/>
      <c r="AJ480" s="347"/>
      <c r="AK480" s="347"/>
      <c r="AL480" s="347"/>
      <c r="AM480" s="347"/>
      <c r="AN480" s="347"/>
      <c r="AO480" s="347"/>
      <c r="AP480" s="347"/>
      <c r="AQ480" s="347"/>
      <c r="AR480" s="347"/>
      <c r="AS480" s="347"/>
      <c r="AT480" s="347"/>
      <c r="AU480" s="347"/>
      <c r="AV480" s="347"/>
      <c r="AW480" s="347"/>
      <c r="AX480" s="347"/>
      <c r="AY480" s="347"/>
      <c r="AZ480" s="347"/>
      <c r="BA480" s="390"/>
      <c r="BB480" s="386"/>
      <c r="BC480" s="202"/>
      <c r="BD480" s="620"/>
      <c r="BE480" s="620"/>
      <c r="BF480" s="620"/>
      <c r="BG480" s="620"/>
      <c r="BH480" s="620"/>
      <c r="BI480" s="620"/>
      <c r="BJ480" s="620"/>
      <c r="BK480" s="620"/>
      <c r="BL480" s="620"/>
      <c r="BM480" s="620"/>
      <c r="BN480" s="620"/>
      <c r="BO480" s="620"/>
      <c r="BP480" s="620"/>
      <c r="BQ480" s="620"/>
      <c r="BR480" s="620"/>
      <c r="BS480" s="620"/>
      <c r="BT480" s="620"/>
      <c r="BU480" s="620"/>
      <c r="BV480" s="620"/>
      <c r="BW480" s="620"/>
      <c r="BX480" s="620"/>
      <c r="BY480" s="620"/>
      <c r="BZ480" s="620"/>
      <c r="CA480" s="620"/>
      <c r="CB480" s="620"/>
      <c r="CC480" s="620"/>
      <c r="CD480" s="620"/>
      <c r="CE480" s="620"/>
    </row>
    <row r="481" spans="1:83" s="314" customFormat="1" ht="15" customHeight="1" x14ac:dyDescent="0.2">
      <c r="A481" s="621"/>
      <c r="B481" s="621"/>
      <c r="C481" s="621"/>
      <c r="D481" s="827"/>
      <c r="E481" s="621"/>
      <c r="F481" s="621"/>
      <c r="G481" s="621"/>
      <c r="H481" s="621"/>
      <c r="I481" s="621"/>
      <c r="J481" s="621"/>
      <c r="K481" s="621"/>
      <c r="L481" s="621"/>
      <c r="M481" s="621"/>
      <c r="N481" s="621"/>
      <c r="O481" s="621"/>
      <c r="P481" s="621"/>
      <c r="Q481" s="621"/>
      <c r="R481" s="621"/>
      <c r="S481" s="621"/>
      <c r="T481" s="621"/>
      <c r="U481" s="621"/>
      <c r="V481" s="621"/>
      <c r="W481" s="621"/>
      <c r="X481" s="621"/>
      <c r="Y481" s="621"/>
      <c r="Z481" s="347"/>
      <c r="AA481" s="347"/>
      <c r="AB481" s="347"/>
      <c r="AC481" s="347"/>
      <c r="AD481" s="347"/>
      <c r="AE481" s="347"/>
      <c r="AF481" s="347"/>
      <c r="AG481" s="347"/>
      <c r="AH481" s="347"/>
      <c r="AI481" s="347"/>
      <c r="AJ481" s="347"/>
      <c r="AK481" s="347"/>
      <c r="AL481" s="347"/>
      <c r="AM481" s="347"/>
      <c r="AN481" s="347"/>
      <c r="AO481" s="347"/>
      <c r="AP481" s="347"/>
      <c r="AQ481" s="347"/>
      <c r="AR481" s="347"/>
      <c r="AS481" s="347"/>
      <c r="AT481" s="347"/>
      <c r="AU481" s="347"/>
      <c r="AV481" s="347"/>
      <c r="AW481" s="347"/>
      <c r="AX481" s="347"/>
      <c r="AY481" s="347"/>
      <c r="AZ481" s="347"/>
      <c r="BA481" s="390"/>
      <c r="BB481" s="386"/>
      <c r="BC481" s="202"/>
      <c r="BD481" s="620"/>
      <c r="BE481" s="620"/>
      <c r="BF481" s="620"/>
      <c r="BG481" s="620"/>
      <c r="BH481" s="620"/>
      <c r="BI481" s="620"/>
      <c r="BJ481" s="620"/>
      <c r="BK481" s="620"/>
      <c r="BL481" s="620"/>
      <c r="BM481" s="620"/>
      <c r="BN481" s="620"/>
      <c r="BO481" s="620"/>
      <c r="BP481" s="620"/>
      <c r="BQ481" s="620"/>
      <c r="BR481" s="620"/>
      <c r="BS481" s="620"/>
      <c r="BT481" s="620"/>
      <c r="BU481" s="620"/>
      <c r="BV481" s="620"/>
      <c r="BW481" s="620"/>
      <c r="BX481" s="620"/>
      <c r="BY481" s="620"/>
      <c r="BZ481" s="620"/>
      <c r="CA481" s="620"/>
      <c r="CB481" s="620"/>
      <c r="CC481" s="620"/>
      <c r="CD481" s="620"/>
      <c r="CE481" s="620"/>
    </row>
    <row r="482" spans="1:83" s="314" customFormat="1" ht="15" customHeight="1" x14ac:dyDescent="0.2">
      <c r="A482" s="621"/>
      <c r="B482" s="621"/>
      <c r="C482" s="621"/>
      <c r="D482" s="827"/>
      <c r="E482" s="621"/>
      <c r="F482" s="621"/>
      <c r="G482" s="621"/>
      <c r="H482" s="621"/>
      <c r="I482" s="621"/>
      <c r="J482" s="621"/>
      <c r="K482" s="621"/>
      <c r="L482" s="621"/>
      <c r="M482" s="621"/>
      <c r="N482" s="621"/>
      <c r="O482" s="621"/>
      <c r="P482" s="621"/>
      <c r="Q482" s="621"/>
      <c r="R482" s="621"/>
      <c r="S482" s="621"/>
      <c r="T482" s="621"/>
      <c r="U482" s="621"/>
      <c r="V482" s="621"/>
      <c r="W482" s="621"/>
      <c r="X482" s="621"/>
      <c r="Y482" s="621"/>
      <c r="Z482" s="347"/>
      <c r="AA482" s="347"/>
      <c r="AB482" s="347"/>
      <c r="AC482" s="347"/>
      <c r="AD482" s="347"/>
      <c r="AE482" s="347"/>
      <c r="AF482" s="347"/>
      <c r="AG482" s="347"/>
      <c r="AH482" s="347"/>
      <c r="AI482" s="347"/>
      <c r="AJ482" s="347"/>
      <c r="AK482" s="347"/>
      <c r="AL482" s="347"/>
      <c r="AM482" s="347"/>
      <c r="AN482" s="347"/>
      <c r="AO482" s="347"/>
      <c r="AP482" s="347"/>
      <c r="AQ482" s="347"/>
      <c r="AR482" s="347"/>
      <c r="AS482" s="347"/>
      <c r="AT482" s="347"/>
      <c r="AU482" s="347"/>
      <c r="AV482" s="347"/>
      <c r="AW482" s="347"/>
      <c r="AX482" s="347"/>
      <c r="AY482" s="347"/>
      <c r="AZ482" s="347"/>
      <c r="BA482" s="390"/>
      <c r="BB482" s="386"/>
      <c r="BC482" s="202"/>
      <c r="BD482" s="620"/>
      <c r="BE482" s="620"/>
      <c r="BF482" s="620"/>
      <c r="BG482" s="620"/>
      <c r="BH482" s="620"/>
      <c r="BI482" s="620"/>
      <c r="BJ482" s="620"/>
      <c r="BK482" s="620"/>
      <c r="BL482" s="620"/>
      <c r="BM482" s="620"/>
      <c r="BN482" s="620"/>
      <c r="BO482" s="620"/>
      <c r="BP482" s="620"/>
      <c r="BQ482" s="620"/>
      <c r="BR482" s="620"/>
      <c r="BS482" s="620"/>
      <c r="BT482" s="620"/>
      <c r="BU482" s="620"/>
      <c r="BV482" s="620"/>
      <c r="BW482" s="620"/>
      <c r="BX482" s="620"/>
      <c r="BY482" s="620"/>
      <c r="BZ482" s="620"/>
      <c r="CA482" s="620"/>
      <c r="CB482" s="620"/>
      <c r="CC482" s="620"/>
      <c r="CD482" s="620"/>
      <c r="CE482" s="620"/>
    </row>
    <row r="483" spans="1:83" s="314" customFormat="1" ht="15" customHeight="1" x14ac:dyDescent="0.2">
      <c r="A483" s="621"/>
      <c r="B483" s="621"/>
      <c r="C483" s="621"/>
      <c r="D483" s="827"/>
      <c r="E483" s="621"/>
      <c r="F483" s="621"/>
      <c r="G483" s="621"/>
      <c r="H483" s="621"/>
      <c r="I483" s="621"/>
      <c r="J483" s="621"/>
      <c r="K483" s="621"/>
      <c r="L483" s="621"/>
      <c r="M483" s="621"/>
      <c r="N483" s="621"/>
      <c r="O483" s="621"/>
      <c r="P483" s="621"/>
      <c r="Q483" s="621"/>
      <c r="R483" s="621"/>
      <c r="S483" s="621"/>
      <c r="T483" s="621"/>
      <c r="U483" s="621"/>
      <c r="V483" s="621"/>
      <c r="W483" s="621"/>
      <c r="X483" s="621"/>
      <c r="Y483" s="621"/>
      <c r="Z483" s="347"/>
      <c r="AA483" s="347"/>
      <c r="AB483" s="347"/>
      <c r="AC483" s="347"/>
      <c r="AD483" s="347"/>
      <c r="AE483" s="347"/>
      <c r="AF483" s="347"/>
      <c r="AG483" s="347"/>
      <c r="AH483" s="347"/>
      <c r="AI483" s="347"/>
      <c r="AJ483" s="347"/>
      <c r="AK483" s="347"/>
      <c r="AL483" s="347"/>
      <c r="AM483" s="347"/>
      <c r="AN483" s="347"/>
      <c r="AO483" s="347"/>
      <c r="AP483" s="347"/>
      <c r="AQ483" s="347"/>
      <c r="AR483" s="347"/>
      <c r="AS483" s="347"/>
      <c r="AT483" s="347"/>
      <c r="AU483" s="347"/>
      <c r="AV483" s="347"/>
      <c r="AW483" s="347"/>
      <c r="AX483" s="347"/>
      <c r="AY483" s="347"/>
      <c r="AZ483" s="347"/>
      <c r="BA483" s="390"/>
      <c r="BB483" s="386"/>
      <c r="BC483" s="202"/>
      <c r="BD483" s="620"/>
      <c r="BE483" s="620"/>
      <c r="BF483" s="620"/>
      <c r="BG483" s="620"/>
      <c r="BH483" s="620"/>
      <c r="BI483" s="620"/>
      <c r="BJ483" s="620"/>
      <c r="BK483" s="620"/>
      <c r="BL483" s="620"/>
      <c r="BM483" s="620"/>
      <c r="BN483" s="620"/>
      <c r="BO483" s="620"/>
      <c r="BP483" s="620"/>
      <c r="BQ483" s="620"/>
      <c r="BR483" s="620"/>
      <c r="BS483" s="620"/>
      <c r="BT483" s="620"/>
      <c r="BU483" s="620"/>
      <c r="BV483" s="620"/>
      <c r="BW483" s="620"/>
      <c r="BX483" s="620"/>
      <c r="BY483" s="620"/>
      <c r="BZ483" s="620"/>
      <c r="CA483" s="620"/>
      <c r="CB483" s="620"/>
      <c r="CC483" s="620"/>
      <c r="CD483" s="620"/>
      <c r="CE483" s="620"/>
    </row>
    <row r="484" spans="1:83" s="314" customFormat="1" ht="15" customHeight="1" x14ac:dyDescent="0.2">
      <c r="A484" s="621"/>
      <c r="B484" s="621"/>
      <c r="C484" s="621"/>
      <c r="D484" s="827"/>
      <c r="E484" s="621"/>
      <c r="F484" s="621"/>
      <c r="G484" s="621"/>
      <c r="H484" s="621"/>
      <c r="I484" s="621"/>
      <c r="J484" s="621"/>
      <c r="K484" s="621"/>
      <c r="L484" s="621"/>
      <c r="M484" s="621"/>
      <c r="N484" s="621"/>
      <c r="O484" s="621"/>
      <c r="P484" s="621"/>
      <c r="Q484" s="621"/>
      <c r="R484" s="621"/>
      <c r="S484" s="621"/>
      <c r="T484" s="621"/>
      <c r="U484" s="621"/>
      <c r="V484" s="621"/>
      <c r="W484" s="621"/>
      <c r="X484" s="621"/>
      <c r="Y484" s="621"/>
      <c r="Z484" s="347"/>
      <c r="AA484" s="347"/>
      <c r="AB484" s="347"/>
      <c r="AC484" s="347"/>
      <c r="AD484" s="347"/>
      <c r="AE484" s="347"/>
      <c r="AF484" s="347"/>
      <c r="AG484" s="347"/>
      <c r="AH484" s="347"/>
      <c r="AI484" s="347"/>
      <c r="AJ484" s="347"/>
      <c r="AK484" s="347"/>
      <c r="AL484" s="347"/>
      <c r="AM484" s="347"/>
      <c r="AN484" s="347"/>
      <c r="AO484" s="347"/>
      <c r="AP484" s="347"/>
      <c r="AQ484" s="347"/>
      <c r="AR484" s="347"/>
      <c r="AS484" s="347"/>
      <c r="AT484" s="347"/>
      <c r="AU484" s="347"/>
      <c r="AV484" s="347"/>
      <c r="AW484" s="347"/>
      <c r="AX484" s="347"/>
      <c r="AY484" s="347"/>
      <c r="AZ484" s="347"/>
      <c r="BA484" s="390"/>
      <c r="BB484" s="386"/>
      <c r="BC484" s="202"/>
      <c r="BD484" s="620"/>
      <c r="BE484" s="620"/>
      <c r="BF484" s="620"/>
      <c r="BG484" s="620"/>
      <c r="BH484" s="620"/>
      <c r="BI484" s="620"/>
      <c r="BJ484" s="620"/>
      <c r="BK484" s="620"/>
      <c r="BL484" s="620"/>
      <c r="BM484" s="620"/>
      <c r="BN484" s="620"/>
      <c r="BO484" s="620"/>
      <c r="BP484" s="620"/>
      <c r="BQ484" s="620"/>
      <c r="BR484" s="620"/>
      <c r="BS484" s="620"/>
      <c r="BT484" s="620"/>
      <c r="BU484" s="620"/>
      <c r="BV484" s="620"/>
      <c r="BW484" s="620"/>
      <c r="BX484" s="620"/>
      <c r="BY484" s="620"/>
      <c r="BZ484" s="620"/>
      <c r="CA484" s="620"/>
      <c r="CB484" s="620"/>
      <c r="CC484" s="620"/>
      <c r="CD484" s="620"/>
      <c r="CE484" s="620"/>
    </row>
    <row r="485" spans="1:83" s="314" customFormat="1" ht="15" customHeight="1" x14ac:dyDescent="0.2">
      <c r="A485" s="621"/>
      <c r="B485" s="621"/>
      <c r="C485" s="621"/>
      <c r="D485" s="827"/>
      <c r="E485" s="621"/>
      <c r="F485" s="621"/>
      <c r="G485" s="621"/>
      <c r="H485" s="621"/>
      <c r="I485" s="621"/>
      <c r="J485" s="621"/>
      <c r="K485" s="621"/>
      <c r="L485" s="621"/>
      <c r="M485" s="621"/>
      <c r="N485" s="621"/>
      <c r="O485" s="621"/>
      <c r="P485" s="621"/>
      <c r="Q485" s="621"/>
      <c r="R485" s="621"/>
      <c r="S485" s="621"/>
      <c r="T485" s="621"/>
      <c r="U485" s="621"/>
      <c r="V485" s="621"/>
      <c r="W485" s="621"/>
      <c r="X485" s="621"/>
      <c r="Y485" s="621"/>
      <c r="Z485" s="347"/>
      <c r="AA485" s="347"/>
      <c r="AB485" s="347"/>
      <c r="AC485" s="347"/>
      <c r="AD485" s="347"/>
      <c r="AE485" s="347"/>
      <c r="AF485" s="347"/>
      <c r="AG485" s="347"/>
      <c r="AH485" s="347"/>
      <c r="AI485" s="347"/>
      <c r="AJ485" s="347"/>
      <c r="AK485" s="347"/>
      <c r="AL485" s="347"/>
      <c r="AM485" s="347"/>
      <c r="AN485" s="347"/>
      <c r="AO485" s="347"/>
      <c r="AP485" s="347"/>
      <c r="AQ485" s="347"/>
      <c r="AR485" s="347"/>
      <c r="AS485" s="347"/>
      <c r="AT485" s="347"/>
      <c r="AU485" s="347"/>
      <c r="AV485" s="347"/>
      <c r="AW485" s="347"/>
      <c r="AX485" s="347"/>
      <c r="AY485" s="347"/>
      <c r="AZ485" s="347"/>
      <c r="BA485" s="390"/>
      <c r="BB485" s="386"/>
      <c r="BC485" s="202"/>
      <c r="BD485" s="620"/>
      <c r="BE485" s="620"/>
      <c r="BF485" s="620"/>
      <c r="BG485" s="620"/>
      <c r="BH485" s="620"/>
      <c r="BI485" s="620"/>
      <c r="BJ485" s="620"/>
      <c r="BK485" s="620"/>
      <c r="BL485" s="620"/>
      <c r="BM485" s="620"/>
      <c r="BN485" s="620"/>
      <c r="BO485" s="620"/>
      <c r="BP485" s="620"/>
      <c r="BQ485" s="620"/>
      <c r="BR485" s="620"/>
      <c r="BS485" s="620"/>
      <c r="BT485" s="620"/>
      <c r="BU485" s="620"/>
      <c r="BV485" s="620"/>
      <c r="BW485" s="620"/>
      <c r="BX485" s="620"/>
      <c r="BY485" s="620"/>
      <c r="BZ485" s="620"/>
      <c r="CA485" s="620"/>
      <c r="CB485" s="620"/>
      <c r="CC485" s="620"/>
      <c r="CD485" s="620"/>
      <c r="CE485" s="620"/>
    </row>
    <row r="486" spans="1:83" s="314" customFormat="1" ht="15" customHeight="1" x14ac:dyDescent="0.2">
      <c r="A486" s="621"/>
      <c r="B486" s="621"/>
      <c r="C486" s="621"/>
      <c r="D486" s="827"/>
      <c r="E486" s="621"/>
      <c r="F486" s="621"/>
      <c r="G486" s="621"/>
      <c r="H486" s="621"/>
      <c r="I486" s="621"/>
      <c r="J486" s="621"/>
      <c r="K486" s="621"/>
      <c r="L486" s="621"/>
      <c r="M486" s="621"/>
      <c r="N486" s="621"/>
      <c r="O486" s="621"/>
      <c r="P486" s="621"/>
      <c r="Q486" s="621"/>
      <c r="R486" s="621"/>
      <c r="S486" s="621"/>
      <c r="T486" s="621"/>
      <c r="U486" s="621"/>
      <c r="V486" s="621"/>
      <c r="W486" s="621"/>
      <c r="X486" s="621"/>
      <c r="Y486" s="621"/>
      <c r="Z486" s="347"/>
      <c r="AA486" s="347"/>
      <c r="AB486" s="347"/>
      <c r="AC486" s="347"/>
      <c r="AD486" s="347"/>
      <c r="AE486" s="347"/>
      <c r="AF486" s="347"/>
      <c r="AG486" s="347"/>
      <c r="AH486" s="347"/>
      <c r="AI486" s="347"/>
      <c r="AJ486" s="347"/>
      <c r="AK486" s="347"/>
      <c r="AL486" s="347"/>
      <c r="AM486" s="347"/>
      <c r="AN486" s="347"/>
      <c r="AO486" s="347"/>
      <c r="AP486" s="347"/>
      <c r="AQ486" s="347"/>
      <c r="AR486" s="347"/>
      <c r="AS486" s="347"/>
      <c r="AT486" s="347"/>
      <c r="AU486" s="347"/>
      <c r="AV486" s="347"/>
      <c r="AW486" s="347"/>
      <c r="AX486" s="347"/>
      <c r="AY486" s="347"/>
      <c r="AZ486" s="347"/>
      <c r="BA486" s="390"/>
      <c r="BB486" s="386"/>
      <c r="BC486" s="202"/>
      <c r="BD486" s="620"/>
      <c r="BE486" s="620"/>
      <c r="BF486" s="620"/>
      <c r="BG486" s="620"/>
      <c r="BH486" s="620"/>
      <c r="BI486" s="620"/>
      <c r="BJ486" s="620"/>
      <c r="BK486" s="620"/>
      <c r="BL486" s="620"/>
      <c r="BM486" s="620"/>
      <c r="BN486" s="620"/>
      <c r="BO486" s="620"/>
      <c r="BP486" s="620"/>
      <c r="BQ486" s="620"/>
      <c r="BR486" s="620"/>
      <c r="BS486" s="620"/>
      <c r="BT486" s="620"/>
      <c r="BU486" s="620"/>
      <c r="BV486" s="620"/>
      <c r="BW486" s="620"/>
      <c r="BX486" s="620"/>
      <c r="BY486" s="620"/>
      <c r="BZ486" s="620"/>
      <c r="CA486" s="620"/>
      <c r="CB486" s="620"/>
      <c r="CC486" s="620"/>
      <c r="CD486" s="620"/>
      <c r="CE486" s="620"/>
    </row>
    <row r="487" spans="1:83" s="314" customFormat="1" ht="15" customHeight="1" x14ac:dyDescent="0.2">
      <c r="A487" s="621"/>
      <c r="B487" s="621"/>
      <c r="C487" s="621"/>
      <c r="D487" s="827"/>
      <c r="E487" s="621"/>
      <c r="F487" s="621"/>
      <c r="G487" s="621"/>
      <c r="H487" s="621"/>
      <c r="I487" s="621"/>
      <c r="J487" s="621"/>
      <c r="K487" s="621"/>
      <c r="L487" s="621"/>
      <c r="M487" s="621"/>
      <c r="N487" s="621"/>
      <c r="O487" s="621"/>
      <c r="P487" s="621"/>
      <c r="Q487" s="621"/>
      <c r="R487" s="621"/>
      <c r="S487" s="621"/>
      <c r="T487" s="621"/>
      <c r="U487" s="621"/>
      <c r="V487" s="621"/>
      <c r="W487" s="621"/>
      <c r="X487" s="621"/>
      <c r="Y487" s="621"/>
      <c r="Z487" s="347"/>
      <c r="AA487" s="347"/>
      <c r="AB487" s="347"/>
      <c r="AC487" s="347"/>
      <c r="AD487" s="347"/>
      <c r="AE487" s="347"/>
      <c r="AF487" s="347"/>
      <c r="AG487" s="347"/>
      <c r="AH487" s="347"/>
      <c r="AI487" s="347"/>
      <c r="AJ487" s="347"/>
      <c r="AK487" s="347"/>
      <c r="AL487" s="347"/>
      <c r="AM487" s="347"/>
      <c r="AN487" s="347"/>
      <c r="AO487" s="347"/>
      <c r="AP487" s="347"/>
      <c r="AQ487" s="347"/>
      <c r="AR487" s="347"/>
      <c r="AS487" s="347"/>
      <c r="AT487" s="347"/>
      <c r="AU487" s="347"/>
      <c r="AV487" s="347"/>
      <c r="AW487" s="347"/>
      <c r="AX487" s="347"/>
      <c r="AY487" s="347"/>
      <c r="AZ487" s="347"/>
      <c r="BA487" s="390"/>
      <c r="BB487" s="386"/>
      <c r="BC487" s="202"/>
      <c r="BD487" s="620"/>
      <c r="BE487" s="620"/>
      <c r="BF487" s="620"/>
      <c r="BG487" s="620"/>
      <c r="BH487" s="620"/>
      <c r="BI487" s="620"/>
      <c r="BJ487" s="620"/>
      <c r="BK487" s="620"/>
      <c r="BL487" s="620"/>
      <c r="BM487" s="620"/>
      <c r="BN487" s="620"/>
      <c r="BO487" s="620"/>
      <c r="BP487" s="620"/>
      <c r="BQ487" s="620"/>
      <c r="BR487" s="620"/>
      <c r="BS487" s="620"/>
      <c r="BT487" s="620"/>
      <c r="BU487" s="620"/>
      <c r="BV487" s="620"/>
      <c r="BW487" s="620"/>
      <c r="BX487" s="620"/>
      <c r="BY487" s="620"/>
      <c r="BZ487" s="620"/>
      <c r="CA487" s="620"/>
      <c r="CB487" s="620"/>
      <c r="CC487" s="620"/>
      <c r="CD487" s="620"/>
      <c r="CE487" s="620"/>
    </row>
    <row r="488" spans="1:83" s="314" customFormat="1" ht="15" customHeight="1" x14ac:dyDescent="0.2">
      <c r="A488" s="621"/>
      <c r="B488" s="621"/>
      <c r="C488" s="621"/>
      <c r="D488" s="827"/>
      <c r="E488" s="621"/>
      <c r="F488" s="621"/>
      <c r="G488" s="621"/>
      <c r="H488" s="621"/>
      <c r="I488" s="621"/>
      <c r="J488" s="621"/>
      <c r="K488" s="621"/>
      <c r="L488" s="621"/>
      <c r="M488" s="621"/>
      <c r="N488" s="621"/>
      <c r="O488" s="621"/>
      <c r="P488" s="621"/>
      <c r="Q488" s="621"/>
      <c r="R488" s="621"/>
      <c r="S488" s="621"/>
      <c r="T488" s="621"/>
      <c r="U488" s="621"/>
      <c r="V488" s="621"/>
      <c r="W488" s="621"/>
      <c r="X488" s="621"/>
      <c r="Y488" s="621"/>
      <c r="Z488" s="347"/>
      <c r="AA488" s="347"/>
      <c r="AB488" s="347"/>
      <c r="AC488" s="347"/>
      <c r="AD488" s="347"/>
      <c r="AE488" s="347"/>
      <c r="AF488" s="347"/>
      <c r="AG488" s="347"/>
      <c r="AH488" s="347"/>
      <c r="AI488" s="347"/>
      <c r="AJ488" s="347"/>
      <c r="AK488" s="347"/>
      <c r="AL488" s="347"/>
      <c r="AM488" s="347"/>
      <c r="AN488" s="347"/>
      <c r="AO488" s="347"/>
      <c r="AP488" s="347"/>
      <c r="AQ488" s="347"/>
      <c r="AR488" s="347"/>
      <c r="AS488" s="347"/>
      <c r="AT488" s="347"/>
      <c r="AU488" s="347"/>
      <c r="AV488" s="347"/>
      <c r="AW488" s="347"/>
      <c r="AX488" s="347"/>
      <c r="AY488" s="347"/>
      <c r="AZ488" s="347"/>
      <c r="BA488" s="390"/>
      <c r="BB488" s="386"/>
      <c r="BC488" s="202"/>
      <c r="BD488" s="620"/>
      <c r="BE488" s="620"/>
      <c r="BF488" s="620"/>
      <c r="BG488" s="620"/>
      <c r="BH488" s="620"/>
      <c r="BI488" s="620"/>
      <c r="BJ488" s="620"/>
      <c r="BK488" s="620"/>
      <c r="BL488" s="620"/>
      <c r="BM488" s="620"/>
      <c r="BN488" s="620"/>
      <c r="BO488" s="620"/>
      <c r="BP488" s="620"/>
      <c r="BQ488" s="620"/>
      <c r="BR488" s="620"/>
      <c r="BS488" s="620"/>
      <c r="BT488" s="620"/>
      <c r="BU488" s="620"/>
      <c r="BV488" s="620"/>
      <c r="BW488" s="620"/>
      <c r="BX488" s="620"/>
      <c r="BY488" s="620"/>
      <c r="BZ488" s="620"/>
      <c r="CA488" s="620"/>
      <c r="CB488" s="620"/>
      <c r="CC488" s="620"/>
      <c r="CD488" s="620"/>
      <c r="CE488" s="620"/>
    </row>
    <row r="489" spans="1:83" s="314" customFormat="1" ht="15" customHeight="1" x14ac:dyDescent="0.2">
      <c r="A489" s="621"/>
      <c r="B489" s="621"/>
      <c r="C489" s="621"/>
      <c r="D489" s="827"/>
      <c r="E489" s="621"/>
      <c r="F489" s="621"/>
      <c r="G489" s="621"/>
      <c r="H489" s="621"/>
      <c r="I489" s="621"/>
      <c r="J489" s="621"/>
      <c r="K489" s="621"/>
      <c r="L489" s="621"/>
      <c r="M489" s="621"/>
      <c r="N489" s="621"/>
      <c r="O489" s="621"/>
      <c r="P489" s="621"/>
      <c r="Q489" s="621"/>
      <c r="R489" s="621"/>
      <c r="S489" s="621"/>
      <c r="T489" s="621"/>
      <c r="U489" s="621"/>
      <c r="V489" s="621"/>
      <c r="W489" s="621"/>
      <c r="X489" s="621"/>
      <c r="Y489" s="621"/>
      <c r="Z489" s="347"/>
      <c r="AA489" s="347"/>
      <c r="AB489" s="347"/>
      <c r="AC489" s="347"/>
      <c r="AD489" s="347"/>
      <c r="AE489" s="347"/>
      <c r="AF489" s="347"/>
      <c r="AG489" s="347"/>
      <c r="AH489" s="347"/>
      <c r="AI489" s="347"/>
      <c r="AJ489" s="347"/>
      <c r="AK489" s="347"/>
      <c r="AL489" s="347"/>
      <c r="AM489" s="347"/>
      <c r="AN489" s="347"/>
      <c r="AO489" s="347"/>
      <c r="AP489" s="347"/>
      <c r="AQ489" s="347"/>
      <c r="AR489" s="347"/>
      <c r="AS489" s="347"/>
      <c r="AT489" s="347"/>
      <c r="AU489" s="347"/>
      <c r="AV489" s="347"/>
      <c r="AW489" s="347"/>
      <c r="AX489" s="347"/>
      <c r="AY489" s="347"/>
      <c r="AZ489" s="347"/>
      <c r="BA489" s="390"/>
      <c r="BB489" s="386"/>
      <c r="BC489" s="202"/>
      <c r="BD489" s="620"/>
      <c r="BE489" s="620"/>
      <c r="BF489" s="620"/>
      <c r="BG489" s="620"/>
      <c r="BH489" s="620"/>
      <c r="BI489" s="620"/>
      <c r="BJ489" s="620"/>
      <c r="BK489" s="620"/>
      <c r="BL489" s="620"/>
      <c r="BM489" s="620"/>
      <c r="BN489" s="620"/>
      <c r="BO489" s="620"/>
      <c r="BP489" s="620"/>
      <c r="BQ489" s="620"/>
      <c r="BR489" s="620"/>
      <c r="BS489" s="620"/>
      <c r="BT489" s="620"/>
      <c r="BU489" s="620"/>
      <c r="BV489" s="620"/>
      <c r="BW489" s="620"/>
      <c r="BX489" s="620"/>
      <c r="BY489" s="620"/>
      <c r="BZ489" s="620"/>
      <c r="CA489" s="620"/>
      <c r="CB489" s="620"/>
      <c r="CC489" s="620"/>
      <c r="CD489" s="620"/>
      <c r="CE489" s="620"/>
    </row>
    <row r="490" spans="1:83" s="314" customFormat="1" ht="15" customHeight="1" x14ac:dyDescent="0.2">
      <c r="A490" s="621"/>
      <c r="B490" s="621"/>
      <c r="C490" s="621"/>
      <c r="D490" s="827"/>
      <c r="E490" s="621"/>
      <c r="F490" s="621"/>
      <c r="G490" s="621"/>
      <c r="H490" s="621"/>
      <c r="I490" s="621"/>
      <c r="J490" s="621"/>
      <c r="K490" s="621"/>
      <c r="L490" s="621"/>
      <c r="M490" s="621"/>
      <c r="N490" s="621"/>
      <c r="O490" s="621"/>
      <c r="P490" s="621"/>
      <c r="Q490" s="621"/>
      <c r="R490" s="621"/>
      <c r="S490" s="621"/>
      <c r="T490" s="621"/>
      <c r="U490" s="621"/>
      <c r="V490" s="621"/>
      <c r="W490" s="621"/>
      <c r="X490" s="621"/>
      <c r="Y490" s="621"/>
      <c r="Z490" s="347"/>
      <c r="AA490" s="347"/>
      <c r="AB490" s="347"/>
      <c r="AC490" s="347"/>
      <c r="AD490" s="347"/>
      <c r="AE490" s="347"/>
      <c r="AF490" s="347"/>
      <c r="AG490" s="347"/>
      <c r="AH490" s="347"/>
      <c r="AI490" s="347"/>
      <c r="AJ490" s="347"/>
      <c r="AK490" s="347"/>
      <c r="AL490" s="347"/>
      <c r="AM490" s="347"/>
      <c r="AN490" s="347"/>
      <c r="AO490" s="347"/>
      <c r="AP490" s="347"/>
      <c r="AQ490" s="347"/>
      <c r="AR490" s="347"/>
      <c r="AS490" s="347"/>
      <c r="AT490" s="347"/>
      <c r="AU490" s="347"/>
      <c r="AV490" s="347"/>
      <c r="AW490" s="347"/>
      <c r="AX490" s="347"/>
      <c r="AY490" s="347"/>
      <c r="AZ490" s="347"/>
      <c r="BA490" s="390"/>
      <c r="BB490" s="386"/>
      <c r="BC490" s="202"/>
      <c r="BD490" s="620"/>
      <c r="BE490" s="620"/>
      <c r="BF490" s="620"/>
      <c r="BG490" s="620"/>
      <c r="BH490" s="620"/>
      <c r="BI490" s="620"/>
      <c r="BJ490" s="620"/>
      <c r="BK490" s="620"/>
      <c r="BL490" s="620"/>
      <c r="BM490" s="620"/>
      <c r="BN490" s="620"/>
      <c r="BO490" s="620"/>
      <c r="BP490" s="620"/>
      <c r="BQ490" s="620"/>
      <c r="BR490" s="620"/>
      <c r="BS490" s="620"/>
      <c r="BT490" s="620"/>
      <c r="BU490" s="620"/>
      <c r="BV490" s="620"/>
      <c r="BW490" s="620"/>
      <c r="BX490" s="620"/>
      <c r="BY490" s="620"/>
      <c r="BZ490" s="620"/>
      <c r="CA490" s="620"/>
      <c r="CB490" s="620"/>
      <c r="CC490" s="620"/>
      <c r="CD490" s="620"/>
      <c r="CE490" s="620"/>
    </row>
    <row r="491" spans="1:83" s="314" customFormat="1" ht="15" customHeight="1" x14ac:dyDescent="0.2">
      <c r="A491" s="621"/>
      <c r="B491" s="621"/>
      <c r="C491" s="621"/>
      <c r="D491" s="827"/>
      <c r="E491" s="621"/>
      <c r="F491" s="621"/>
      <c r="G491" s="621"/>
      <c r="H491" s="621"/>
      <c r="I491" s="621"/>
      <c r="J491" s="621"/>
      <c r="K491" s="621"/>
      <c r="L491" s="621"/>
      <c r="M491" s="621"/>
      <c r="N491" s="621"/>
      <c r="O491" s="621"/>
      <c r="P491" s="621"/>
      <c r="Q491" s="621"/>
      <c r="R491" s="621"/>
      <c r="S491" s="621"/>
      <c r="T491" s="621"/>
      <c r="U491" s="621"/>
      <c r="V491" s="621"/>
      <c r="W491" s="621"/>
      <c r="X491" s="621"/>
      <c r="Y491" s="621"/>
      <c r="Z491" s="347"/>
      <c r="AA491" s="347"/>
      <c r="AB491" s="347"/>
      <c r="AC491" s="347"/>
      <c r="AD491" s="347"/>
      <c r="AE491" s="347"/>
      <c r="AF491" s="347"/>
      <c r="AG491" s="347"/>
      <c r="AH491" s="347"/>
      <c r="AI491" s="347"/>
      <c r="AJ491" s="347"/>
      <c r="AK491" s="347"/>
      <c r="AL491" s="347"/>
      <c r="AM491" s="347"/>
      <c r="AN491" s="347"/>
      <c r="AO491" s="347"/>
      <c r="AP491" s="347"/>
      <c r="AQ491" s="347"/>
      <c r="AR491" s="347"/>
      <c r="AS491" s="347"/>
      <c r="AT491" s="347"/>
      <c r="AU491" s="347"/>
      <c r="AV491" s="347"/>
      <c r="AW491" s="347"/>
      <c r="AX491" s="347"/>
      <c r="AY491" s="347"/>
      <c r="AZ491" s="347"/>
      <c r="BA491" s="390"/>
      <c r="BB491" s="386"/>
      <c r="BC491" s="202"/>
      <c r="BD491" s="620"/>
      <c r="BE491" s="620"/>
      <c r="BF491" s="620"/>
      <c r="BG491" s="620"/>
      <c r="BH491" s="620"/>
      <c r="BI491" s="620"/>
      <c r="BJ491" s="620"/>
      <c r="BK491" s="620"/>
      <c r="BL491" s="620"/>
      <c r="BM491" s="620"/>
      <c r="BN491" s="620"/>
      <c r="BO491" s="620"/>
      <c r="BP491" s="620"/>
      <c r="BQ491" s="620"/>
      <c r="BR491" s="620"/>
      <c r="BS491" s="620"/>
      <c r="BT491" s="620"/>
      <c r="BU491" s="620"/>
      <c r="BV491" s="620"/>
      <c r="BW491" s="620"/>
      <c r="BX491" s="620"/>
      <c r="BY491" s="620"/>
      <c r="BZ491" s="620"/>
      <c r="CA491" s="620"/>
      <c r="CB491" s="620"/>
      <c r="CC491" s="620"/>
      <c r="CD491" s="620"/>
      <c r="CE491" s="620"/>
    </row>
    <row r="492" spans="1:83" s="314" customFormat="1" ht="15" customHeight="1" x14ac:dyDescent="0.2">
      <c r="A492" s="621"/>
      <c r="B492" s="621"/>
      <c r="C492" s="621"/>
      <c r="D492" s="827"/>
      <c r="E492" s="621"/>
      <c r="F492" s="621"/>
      <c r="G492" s="621"/>
      <c r="H492" s="621"/>
      <c r="I492" s="621"/>
      <c r="J492" s="621"/>
      <c r="K492" s="621"/>
      <c r="L492" s="621"/>
      <c r="M492" s="621"/>
      <c r="N492" s="621"/>
      <c r="O492" s="621"/>
      <c r="P492" s="621"/>
      <c r="Q492" s="621"/>
      <c r="R492" s="621"/>
      <c r="S492" s="621"/>
      <c r="T492" s="621"/>
      <c r="U492" s="621"/>
      <c r="V492" s="621"/>
      <c r="W492" s="621"/>
      <c r="X492" s="621"/>
      <c r="Y492" s="621"/>
      <c r="Z492" s="347"/>
      <c r="AA492" s="347"/>
      <c r="AB492" s="347"/>
      <c r="AC492" s="347"/>
      <c r="AD492" s="347"/>
      <c r="AE492" s="347"/>
      <c r="AF492" s="347"/>
      <c r="AG492" s="347"/>
      <c r="AH492" s="347"/>
      <c r="AI492" s="347"/>
      <c r="AJ492" s="347"/>
      <c r="AK492" s="347"/>
      <c r="AL492" s="347"/>
      <c r="AM492" s="347"/>
      <c r="AN492" s="347"/>
      <c r="AO492" s="347"/>
      <c r="AP492" s="347"/>
      <c r="AQ492" s="347"/>
      <c r="AR492" s="347"/>
      <c r="AS492" s="347"/>
      <c r="AT492" s="347"/>
      <c r="AU492" s="347"/>
      <c r="AV492" s="347"/>
      <c r="AW492" s="347"/>
      <c r="AX492" s="347"/>
      <c r="AY492" s="347"/>
      <c r="AZ492" s="347"/>
      <c r="BA492" s="390"/>
      <c r="BB492" s="386"/>
      <c r="BC492" s="202"/>
      <c r="BD492" s="620"/>
      <c r="BE492" s="620"/>
      <c r="BF492" s="620"/>
      <c r="BG492" s="620"/>
      <c r="BH492" s="620"/>
      <c r="BI492" s="620"/>
      <c r="BJ492" s="620"/>
      <c r="BK492" s="620"/>
      <c r="BL492" s="620"/>
      <c r="BM492" s="620"/>
      <c r="BN492" s="620"/>
      <c r="BO492" s="620"/>
      <c r="BP492" s="620"/>
      <c r="BQ492" s="620"/>
      <c r="BR492" s="620"/>
      <c r="BS492" s="620"/>
      <c r="BT492" s="620"/>
      <c r="BU492" s="620"/>
      <c r="BV492" s="620"/>
      <c r="BW492" s="620"/>
      <c r="BX492" s="620"/>
      <c r="BY492" s="620"/>
      <c r="BZ492" s="620"/>
      <c r="CA492" s="620"/>
      <c r="CB492" s="620"/>
      <c r="CC492" s="620"/>
      <c r="CD492" s="620"/>
      <c r="CE492" s="620"/>
    </row>
    <row r="493" spans="1:83" s="314" customFormat="1" ht="15" customHeight="1" x14ac:dyDescent="0.2">
      <c r="A493" s="621"/>
      <c r="B493" s="621"/>
      <c r="C493" s="621"/>
      <c r="D493" s="827"/>
      <c r="E493" s="621"/>
      <c r="F493" s="621"/>
      <c r="G493" s="621"/>
      <c r="H493" s="621"/>
      <c r="I493" s="621"/>
      <c r="J493" s="621"/>
      <c r="K493" s="621"/>
      <c r="L493" s="621"/>
      <c r="M493" s="621"/>
      <c r="N493" s="621"/>
      <c r="O493" s="621"/>
      <c r="P493" s="621"/>
      <c r="Q493" s="621"/>
      <c r="R493" s="621"/>
      <c r="S493" s="621"/>
      <c r="T493" s="621"/>
      <c r="U493" s="621"/>
      <c r="V493" s="621"/>
      <c r="W493" s="621"/>
      <c r="X493" s="621"/>
      <c r="Y493" s="621"/>
      <c r="Z493" s="347"/>
      <c r="AA493" s="347"/>
      <c r="AB493" s="347"/>
      <c r="AC493" s="347"/>
      <c r="AD493" s="347"/>
      <c r="AE493" s="347"/>
      <c r="AF493" s="347"/>
      <c r="AG493" s="347"/>
      <c r="AH493" s="347"/>
      <c r="AI493" s="347"/>
      <c r="AJ493" s="347"/>
      <c r="AK493" s="347"/>
      <c r="AL493" s="347"/>
      <c r="AM493" s="347"/>
      <c r="AN493" s="347"/>
      <c r="AO493" s="347"/>
      <c r="AP493" s="347"/>
      <c r="AQ493" s="347"/>
      <c r="AR493" s="347"/>
      <c r="AS493" s="347"/>
      <c r="AT493" s="347"/>
      <c r="AU493" s="347"/>
      <c r="AV493" s="347"/>
      <c r="AW493" s="347"/>
      <c r="AX493" s="347"/>
      <c r="AY493" s="347"/>
      <c r="AZ493" s="347"/>
      <c r="BA493" s="390"/>
      <c r="BB493" s="386"/>
      <c r="BC493" s="202"/>
      <c r="BD493" s="620"/>
      <c r="BE493" s="620"/>
      <c r="BF493" s="620"/>
      <c r="BG493" s="620"/>
      <c r="BH493" s="620"/>
      <c r="BI493" s="620"/>
      <c r="BJ493" s="620"/>
      <c r="BK493" s="620"/>
      <c r="BL493" s="620"/>
      <c r="BM493" s="620"/>
      <c r="BN493" s="620"/>
      <c r="BO493" s="620"/>
      <c r="BP493" s="620"/>
      <c r="BQ493" s="620"/>
      <c r="BR493" s="620"/>
      <c r="BS493" s="620"/>
      <c r="BT493" s="620"/>
      <c r="BU493" s="620"/>
      <c r="BV493" s="620"/>
      <c r="BW493" s="620"/>
      <c r="BX493" s="620"/>
      <c r="BY493" s="620"/>
      <c r="BZ493" s="620"/>
      <c r="CA493" s="620"/>
      <c r="CB493" s="620"/>
      <c r="CC493" s="620"/>
      <c r="CD493" s="620"/>
      <c r="CE493" s="620"/>
    </row>
    <row r="494" spans="1:83" s="314" customFormat="1" ht="15" customHeight="1" x14ac:dyDescent="0.2">
      <c r="A494" s="621"/>
      <c r="B494" s="621"/>
      <c r="C494" s="621"/>
      <c r="D494" s="827"/>
      <c r="E494" s="621"/>
      <c r="F494" s="621"/>
      <c r="G494" s="621"/>
      <c r="H494" s="621"/>
      <c r="I494" s="621"/>
      <c r="J494" s="621"/>
      <c r="K494" s="621"/>
      <c r="L494" s="621"/>
      <c r="M494" s="621"/>
      <c r="N494" s="621"/>
      <c r="O494" s="621"/>
      <c r="P494" s="621"/>
      <c r="Q494" s="621"/>
      <c r="R494" s="621"/>
      <c r="S494" s="621"/>
      <c r="T494" s="621"/>
      <c r="U494" s="621"/>
      <c r="V494" s="621"/>
      <c r="W494" s="621"/>
      <c r="X494" s="621"/>
      <c r="Y494" s="621"/>
      <c r="Z494" s="347"/>
      <c r="AA494" s="347"/>
      <c r="AB494" s="347"/>
      <c r="AC494" s="347"/>
      <c r="AD494" s="347"/>
      <c r="AE494" s="347"/>
      <c r="AF494" s="347"/>
      <c r="AG494" s="347"/>
      <c r="AH494" s="347"/>
      <c r="AI494" s="347"/>
      <c r="AJ494" s="347"/>
      <c r="AK494" s="347"/>
      <c r="AL494" s="347"/>
      <c r="AM494" s="347"/>
      <c r="AN494" s="347"/>
      <c r="AO494" s="347"/>
      <c r="AP494" s="347"/>
      <c r="AQ494" s="347"/>
      <c r="AR494" s="347"/>
      <c r="AS494" s="347"/>
      <c r="AT494" s="347"/>
      <c r="AU494" s="347"/>
      <c r="AV494" s="347"/>
      <c r="AW494" s="347"/>
      <c r="AX494" s="347"/>
      <c r="AY494" s="347"/>
      <c r="AZ494" s="347"/>
      <c r="BA494" s="390"/>
      <c r="BB494" s="386"/>
      <c r="BC494" s="202"/>
      <c r="BD494" s="620"/>
      <c r="BE494" s="620"/>
      <c r="BF494" s="620"/>
      <c r="BG494" s="620"/>
      <c r="BH494" s="620"/>
      <c r="BI494" s="620"/>
      <c r="BJ494" s="620"/>
      <c r="BK494" s="620"/>
      <c r="BL494" s="620"/>
      <c r="BM494" s="620"/>
      <c r="BN494" s="620"/>
      <c r="BO494" s="620"/>
      <c r="BP494" s="620"/>
      <c r="BQ494" s="620"/>
      <c r="BR494" s="620"/>
      <c r="BS494" s="620"/>
      <c r="BT494" s="620"/>
      <c r="BU494" s="620"/>
      <c r="BV494" s="620"/>
      <c r="BW494" s="620"/>
      <c r="BX494" s="620"/>
      <c r="BY494" s="620"/>
      <c r="BZ494" s="620"/>
      <c r="CA494" s="620"/>
      <c r="CB494" s="620"/>
      <c r="CC494" s="620"/>
      <c r="CD494" s="620"/>
      <c r="CE494" s="620"/>
    </row>
    <row r="495" spans="1:83" s="314" customFormat="1" ht="15" customHeight="1" x14ac:dyDescent="0.2">
      <c r="A495" s="621"/>
      <c r="B495" s="621"/>
      <c r="C495" s="621"/>
      <c r="D495" s="827"/>
      <c r="E495" s="621"/>
      <c r="F495" s="621"/>
      <c r="G495" s="621"/>
      <c r="H495" s="621"/>
      <c r="I495" s="621"/>
      <c r="J495" s="621"/>
      <c r="K495" s="621"/>
      <c r="L495" s="621"/>
      <c r="M495" s="621"/>
      <c r="N495" s="621"/>
      <c r="O495" s="621"/>
      <c r="P495" s="621"/>
      <c r="Q495" s="621"/>
      <c r="R495" s="621"/>
      <c r="S495" s="621"/>
      <c r="T495" s="621"/>
      <c r="U495" s="621"/>
      <c r="V495" s="621"/>
      <c r="W495" s="621"/>
      <c r="X495" s="621"/>
      <c r="Y495" s="621"/>
      <c r="Z495" s="347"/>
      <c r="AA495" s="347"/>
      <c r="AB495" s="347"/>
      <c r="AC495" s="347"/>
      <c r="AD495" s="347"/>
      <c r="AE495" s="347"/>
      <c r="AF495" s="347"/>
      <c r="AG495" s="347"/>
      <c r="AH495" s="347"/>
      <c r="AI495" s="347"/>
      <c r="AJ495" s="347"/>
      <c r="AK495" s="347"/>
      <c r="AL495" s="347"/>
      <c r="AM495" s="347"/>
      <c r="AN495" s="347"/>
      <c r="AO495" s="347"/>
      <c r="AP495" s="347"/>
      <c r="AQ495" s="347"/>
      <c r="AR495" s="347"/>
      <c r="AS495" s="347"/>
      <c r="AT495" s="347"/>
      <c r="AU495" s="347"/>
      <c r="AV495" s="347"/>
      <c r="AW495" s="347"/>
      <c r="AX495" s="347"/>
      <c r="AY495" s="347"/>
      <c r="AZ495" s="347"/>
      <c r="BA495" s="390"/>
      <c r="BB495" s="386"/>
      <c r="BC495" s="202"/>
      <c r="BD495" s="620"/>
      <c r="BE495" s="620"/>
      <c r="BF495" s="620"/>
      <c r="BG495" s="620"/>
      <c r="BH495" s="620"/>
      <c r="BI495" s="620"/>
      <c r="BJ495" s="620"/>
      <c r="BK495" s="620"/>
      <c r="BL495" s="620"/>
      <c r="BM495" s="620"/>
      <c r="BN495" s="620"/>
      <c r="BO495" s="620"/>
      <c r="BP495" s="620"/>
      <c r="BQ495" s="620"/>
      <c r="BR495" s="620"/>
      <c r="BS495" s="620"/>
      <c r="BT495" s="620"/>
      <c r="BU495" s="620"/>
      <c r="BV495" s="620"/>
      <c r="BW495" s="620"/>
      <c r="BX495" s="620"/>
      <c r="BY495" s="620"/>
      <c r="BZ495" s="620"/>
      <c r="CA495" s="620"/>
      <c r="CB495" s="620"/>
      <c r="CC495" s="620"/>
      <c r="CD495" s="620"/>
      <c r="CE495" s="620"/>
    </row>
    <row r="496" spans="1:83" s="314" customFormat="1" ht="15" customHeight="1" x14ac:dyDescent="0.2">
      <c r="A496" s="621"/>
      <c r="B496" s="621"/>
      <c r="C496" s="621"/>
      <c r="D496" s="827"/>
      <c r="E496" s="621"/>
      <c r="F496" s="621"/>
      <c r="G496" s="621"/>
      <c r="H496" s="621"/>
      <c r="I496" s="621"/>
      <c r="J496" s="621"/>
      <c r="K496" s="621"/>
      <c r="L496" s="621"/>
      <c r="M496" s="621"/>
      <c r="N496" s="621"/>
      <c r="O496" s="621"/>
      <c r="P496" s="621"/>
      <c r="Q496" s="621"/>
      <c r="R496" s="621"/>
      <c r="S496" s="621"/>
      <c r="T496" s="621"/>
      <c r="U496" s="621"/>
      <c r="V496" s="621"/>
      <c r="W496" s="621"/>
      <c r="X496" s="621"/>
      <c r="Y496" s="621"/>
      <c r="Z496" s="347"/>
      <c r="AA496" s="347"/>
      <c r="AB496" s="347"/>
      <c r="AC496" s="347"/>
      <c r="AD496" s="347"/>
      <c r="AE496" s="347"/>
      <c r="AF496" s="347"/>
      <c r="AG496" s="347"/>
      <c r="AH496" s="347"/>
      <c r="AI496" s="347"/>
      <c r="AJ496" s="347"/>
      <c r="AK496" s="347"/>
      <c r="AL496" s="347"/>
      <c r="AM496" s="347"/>
      <c r="AN496" s="347"/>
      <c r="AO496" s="347"/>
      <c r="AP496" s="347"/>
      <c r="AQ496" s="347"/>
      <c r="AR496" s="347"/>
      <c r="AS496" s="347"/>
      <c r="AT496" s="347"/>
      <c r="AU496" s="347"/>
      <c r="AV496" s="347"/>
      <c r="AW496" s="347"/>
      <c r="AX496" s="347"/>
      <c r="AY496" s="347"/>
      <c r="AZ496" s="347"/>
      <c r="BA496" s="390"/>
      <c r="BB496" s="386"/>
      <c r="BC496" s="202"/>
      <c r="BD496" s="620"/>
      <c r="BE496" s="620"/>
      <c r="BF496" s="620"/>
      <c r="BG496" s="620"/>
      <c r="BH496" s="620"/>
      <c r="BI496" s="620"/>
      <c r="BJ496" s="620"/>
      <c r="BK496" s="620"/>
      <c r="BL496" s="620"/>
      <c r="BM496" s="620"/>
      <c r="BN496" s="620"/>
      <c r="BO496" s="620"/>
      <c r="BP496" s="620"/>
      <c r="BQ496" s="620"/>
      <c r="BR496" s="620"/>
      <c r="BS496" s="620"/>
      <c r="BT496" s="620"/>
      <c r="BU496" s="620"/>
      <c r="BV496" s="620"/>
      <c r="BW496" s="620"/>
      <c r="BX496" s="620"/>
      <c r="BY496" s="620"/>
      <c r="BZ496" s="620"/>
      <c r="CA496" s="620"/>
      <c r="CB496" s="620"/>
      <c r="CC496" s="620"/>
      <c r="CD496" s="620"/>
      <c r="CE496" s="620"/>
    </row>
    <row r="497" spans="1:83" s="314" customFormat="1" ht="15" customHeight="1" x14ac:dyDescent="0.2">
      <c r="A497" s="621"/>
      <c r="B497" s="621"/>
      <c r="C497" s="621"/>
      <c r="D497" s="827"/>
      <c r="E497" s="621"/>
      <c r="F497" s="621"/>
      <c r="G497" s="621"/>
      <c r="H497" s="621"/>
      <c r="I497" s="621"/>
      <c r="J497" s="621"/>
      <c r="K497" s="621"/>
      <c r="L497" s="621"/>
      <c r="M497" s="621"/>
      <c r="N497" s="621"/>
      <c r="O497" s="621"/>
      <c r="P497" s="621"/>
      <c r="Q497" s="621"/>
      <c r="R497" s="621"/>
      <c r="S497" s="621"/>
      <c r="T497" s="621"/>
      <c r="U497" s="621"/>
      <c r="V497" s="621"/>
      <c r="W497" s="621"/>
      <c r="X497" s="621"/>
      <c r="Y497" s="621"/>
      <c r="Z497" s="347"/>
      <c r="AA497" s="347"/>
      <c r="AB497" s="347"/>
      <c r="AC497" s="347"/>
      <c r="AD497" s="347"/>
      <c r="AE497" s="347"/>
      <c r="AF497" s="347"/>
      <c r="AG497" s="347"/>
      <c r="AH497" s="347"/>
      <c r="AI497" s="347"/>
      <c r="AJ497" s="347"/>
      <c r="AK497" s="347"/>
      <c r="AL497" s="347"/>
      <c r="AM497" s="347"/>
      <c r="AN497" s="347"/>
      <c r="AO497" s="347"/>
      <c r="AP497" s="347"/>
      <c r="AQ497" s="347"/>
      <c r="AR497" s="347"/>
      <c r="AS497" s="347"/>
      <c r="AT497" s="347"/>
      <c r="AU497" s="347"/>
      <c r="AV497" s="347"/>
      <c r="AW497" s="347"/>
      <c r="AX497" s="347"/>
      <c r="AY497" s="347"/>
      <c r="AZ497" s="347"/>
      <c r="BA497" s="390"/>
      <c r="BB497" s="386"/>
      <c r="BC497" s="202"/>
      <c r="BD497" s="620"/>
      <c r="BE497" s="620"/>
      <c r="BF497" s="620"/>
      <c r="BG497" s="620"/>
      <c r="BH497" s="620"/>
      <c r="BI497" s="620"/>
      <c r="BJ497" s="620"/>
      <c r="BK497" s="620"/>
      <c r="BL497" s="620"/>
      <c r="BM497" s="620"/>
      <c r="BN497" s="620"/>
      <c r="BO497" s="620"/>
      <c r="BP497" s="620"/>
      <c r="BQ497" s="620"/>
      <c r="BR497" s="620"/>
      <c r="BS497" s="620"/>
      <c r="BT497" s="620"/>
      <c r="BU497" s="620"/>
      <c r="BV497" s="620"/>
      <c r="BW497" s="620"/>
      <c r="BX497" s="620"/>
      <c r="BY497" s="620"/>
      <c r="BZ497" s="620"/>
      <c r="CA497" s="620"/>
      <c r="CB497" s="620"/>
      <c r="CC497" s="620"/>
      <c r="CD497" s="620"/>
      <c r="CE497" s="620"/>
    </row>
    <row r="498" spans="1:83" s="314" customFormat="1" ht="15" customHeight="1" x14ac:dyDescent="0.2">
      <c r="A498" s="621"/>
      <c r="B498" s="621"/>
      <c r="C498" s="621"/>
      <c r="D498" s="827"/>
      <c r="E498" s="621"/>
      <c r="F498" s="621"/>
      <c r="G498" s="621"/>
      <c r="H498" s="621"/>
      <c r="I498" s="621"/>
      <c r="J498" s="621"/>
      <c r="K498" s="621"/>
      <c r="L498" s="621"/>
      <c r="M498" s="621"/>
      <c r="N498" s="621"/>
      <c r="O498" s="621"/>
      <c r="P498" s="621"/>
      <c r="Q498" s="621"/>
      <c r="R498" s="621"/>
      <c r="S498" s="621"/>
      <c r="T498" s="621"/>
      <c r="U498" s="621"/>
      <c r="V498" s="621"/>
      <c r="W498" s="621"/>
      <c r="X498" s="621"/>
      <c r="Y498" s="621"/>
      <c r="Z498" s="347"/>
      <c r="AA498" s="347"/>
      <c r="AB498" s="347"/>
      <c r="AC498" s="347"/>
      <c r="AD498" s="347"/>
      <c r="AE498" s="347"/>
      <c r="AF498" s="347"/>
      <c r="AG498" s="347"/>
      <c r="AH498" s="347"/>
      <c r="AI498" s="347"/>
      <c r="AJ498" s="347"/>
      <c r="AK498" s="347"/>
      <c r="AL498" s="347"/>
      <c r="AM498" s="347"/>
      <c r="AN498" s="347"/>
      <c r="AO498" s="347"/>
      <c r="AP498" s="347"/>
      <c r="AQ498" s="347"/>
      <c r="AR498" s="347"/>
      <c r="AS498" s="347"/>
      <c r="AT498" s="347"/>
      <c r="AU498" s="347"/>
      <c r="AV498" s="347"/>
      <c r="AW498" s="347"/>
      <c r="AX498" s="347"/>
      <c r="AY498" s="347"/>
      <c r="AZ498" s="347"/>
      <c r="BA498" s="390"/>
      <c r="BB498" s="386"/>
      <c r="BC498" s="202"/>
      <c r="BD498" s="620"/>
      <c r="BE498" s="620"/>
      <c r="BF498" s="620"/>
      <c r="BG498" s="620"/>
      <c r="BH498" s="620"/>
      <c r="BI498" s="620"/>
      <c r="BJ498" s="620"/>
      <c r="BK498" s="620"/>
      <c r="BL498" s="620"/>
      <c r="BM498" s="620"/>
      <c r="BN498" s="620"/>
      <c r="BO498" s="620"/>
      <c r="BP498" s="620"/>
      <c r="BQ498" s="620"/>
      <c r="BR498" s="620"/>
      <c r="BS498" s="620"/>
      <c r="BT498" s="620"/>
      <c r="BU498" s="620"/>
      <c r="BV498" s="620"/>
      <c r="BW498" s="620"/>
      <c r="BX498" s="620"/>
      <c r="BY498" s="620"/>
      <c r="BZ498" s="620"/>
      <c r="CA498" s="620"/>
      <c r="CB498" s="620"/>
      <c r="CC498" s="620"/>
      <c r="CD498" s="620"/>
      <c r="CE498" s="620"/>
    </row>
    <row r="499" spans="1:83" s="314" customFormat="1" ht="15" customHeight="1" x14ac:dyDescent="0.2">
      <c r="A499" s="621"/>
      <c r="B499" s="621"/>
      <c r="C499" s="621"/>
      <c r="D499" s="827"/>
      <c r="E499" s="621"/>
      <c r="F499" s="621"/>
      <c r="G499" s="621"/>
      <c r="H499" s="621"/>
      <c r="I499" s="621"/>
      <c r="J499" s="621"/>
      <c r="K499" s="621"/>
      <c r="L499" s="621"/>
      <c r="M499" s="621"/>
      <c r="N499" s="621"/>
      <c r="O499" s="621"/>
      <c r="P499" s="621"/>
      <c r="Q499" s="621"/>
      <c r="R499" s="621"/>
      <c r="S499" s="621"/>
      <c r="T499" s="621"/>
      <c r="U499" s="621"/>
      <c r="V499" s="621"/>
      <c r="W499" s="621"/>
      <c r="X499" s="621"/>
      <c r="Y499" s="621"/>
      <c r="Z499" s="347"/>
      <c r="AA499" s="347"/>
      <c r="AB499" s="347"/>
      <c r="AC499" s="347"/>
      <c r="AD499" s="347"/>
      <c r="AE499" s="347"/>
      <c r="AF499" s="347"/>
      <c r="AG499" s="347"/>
      <c r="AH499" s="347"/>
      <c r="AI499" s="347"/>
      <c r="AJ499" s="347"/>
      <c r="AK499" s="347"/>
      <c r="AL499" s="347"/>
      <c r="AM499" s="347"/>
      <c r="AN499" s="347"/>
      <c r="AO499" s="347"/>
      <c r="AP499" s="347"/>
      <c r="AQ499" s="347"/>
      <c r="AR499" s="347"/>
      <c r="AS499" s="347"/>
      <c r="AT499" s="347"/>
      <c r="AU499" s="347"/>
      <c r="AV499" s="347"/>
      <c r="AW499" s="347"/>
      <c r="AX499" s="347"/>
      <c r="AY499" s="347"/>
      <c r="AZ499" s="347"/>
      <c r="BA499" s="390"/>
      <c r="BB499" s="386"/>
      <c r="BC499" s="202"/>
      <c r="BD499" s="620"/>
      <c r="BE499" s="620"/>
      <c r="BF499" s="620"/>
      <c r="BG499" s="620"/>
      <c r="BH499" s="620"/>
      <c r="BI499" s="620"/>
      <c r="BJ499" s="620"/>
      <c r="BK499" s="620"/>
      <c r="BL499" s="620"/>
      <c r="BM499" s="620"/>
      <c r="BN499" s="620"/>
      <c r="BO499" s="620"/>
      <c r="BP499" s="620"/>
      <c r="BQ499" s="620"/>
      <c r="BR499" s="620"/>
      <c r="BS499" s="620"/>
      <c r="BT499" s="620"/>
      <c r="BU499" s="620"/>
      <c r="BV499" s="620"/>
      <c r="BW499" s="620"/>
      <c r="BX499" s="620"/>
      <c r="BY499" s="620"/>
      <c r="BZ499" s="620"/>
      <c r="CA499" s="620"/>
      <c r="CB499" s="620"/>
      <c r="CC499" s="620"/>
      <c r="CD499" s="620"/>
      <c r="CE499" s="620"/>
    </row>
    <row r="500" spans="1:83" s="314" customFormat="1" ht="15" customHeight="1" x14ac:dyDescent="0.2">
      <c r="A500" s="621"/>
      <c r="B500" s="621"/>
      <c r="C500" s="621"/>
      <c r="D500" s="827"/>
      <c r="E500" s="621"/>
      <c r="F500" s="621"/>
      <c r="G500" s="621"/>
      <c r="H500" s="621"/>
      <c r="I500" s="621"/>
      <c r="J500" s="621"/>
      <c r="K500" s="621"/>
      <c r="L500" s="621"/>
      <c r="M500" s="621"/>
      <c r="N500" s="621"/>
      <c r="O500" s="621"/>
      <c r="P500" s="621"/>
      <c r="Q500" s="621"/>
      <c r="R500" s="621"/>
      <c r="S500" s="621"/>
      <c r="T500" s="621"/>
      <c r="U500" s="621"/>
      <c r="V500" s="621"/>
      <c r="W500" s="621"/>
      <c r="X500" s="621"/>
      <c r="Y500" s="621"/>
      <c r="Z500" s="347"/>
      <c r="AA500" s="347"/>
      <c r="AB500" s="347"/>
      <c r="AC500" s="347"/>
      <c r="AD500" s="347"/>
      <c r="AE500" s="347"/>
      <c r="AF500" s="347"/>
      <c r="AG500" s="347"/>
      <c r="AH500" s="347"/>
      <c r="AI500" s="347"/>
      <c r="AJ500" s="347"/>
      <c r="AK500" s="347"/>
      <c r="AL500" s="347"/>
      <c r="AM500" s="347"/>
      <c r="AN500" s="347"/>
      <c r="AO500" s="347"/>
      <c r="AP500" s="347"/>
      <c r="AQ500" s="347"/>
      <c r="AR500" s="347"/>
      <c r="AS500" s="347"/>
      <c r="AT500" s="347"/>
      <c r="AU500" s="347"/>
      <c r="AV500" s="347"/>
      <c r="AW500" s="347"/>
      <c r="AX500" s="347"/>
      <c r="AY500" s="347"/>
      <c r="AZ500" s="347"/>
      <c r="BA500" s="390"/>
      <c r="BB500" s="386"/>
      <c r="BC500" s="202"/>
      <c r="BD500" s="620"/>
      <c r="BE500" s="620"/>
      <c r="BF500" s="620"/>
      <c r="BG500" s="620"/>
      <c r="BH500" s="620"/>
      <c r="BI500" s="620"/>
      <c r="BJ500" s="620"/>
      <c r="BK500" s="620"/>
      <c r="BL500" s="620"/>
      <c r="BM500" s="620"/>
      <c r="BN500" s="620"/>
      <c r="BO500" s="620"/>
      <c r="BP500" s="620"/>
      <c r="BQ500" s="620"/>
      <c r="BR500" s="620"/>
      <c r="BS500" s="620"/>
      <c r="BT500" s="620"/>
      <c r="BU500" s="620"/>
      <c r="BV500" s="620"/>
      <c r="BW500" s="620"/>
      <c r="BX500" s="620"/>
      <c r="BY500" s="620"/>
      <c r="BZ500" s="620"/>
      <c r="CA500" s="620"/>
      <c r="CB500" s="620"/>
      <c r="CC500" s="620"/>
      <c r="CD500" s="620"/>
      <c r="CE500" s="620"/>
    </row>
    <row r="501" spans="1:83" s="314" customFormat="1" ht="15" customHeight="1" x14ac:dyDescent="0.2">
      <c r="A501" s="621"/>
      <c r="B501" s="621"/>
      <c r="C501" s="621"/>
      <c r="D501" s="827"/>
      <c r="E501" s="621"/>
      <c r="F501" s="621"/>
      <c r="G501" s="621"/>
      <c r="H501" s="621"/>
      <c r="I501" s="621"/>
      <c r="J501" s="621"/>
      <c r="K501" s="621"/>
      <c r="L501" s="621"/>
      <c r="M501" s="621"/>
      <c r="N501" s="621"/>
      <c r="O501" s="621"/>
      <c r="P501" s="621"/>
      <c r="Q501" s="621"/>
      <c r="R501" s="621"/>
      <c r="S501" s="621"/>
      <c r="T501" s="621"/>
      <c r="U501" s="621"/>
      <c r="V501" s="621"/>
      <c r="W501" s="621"/>
      <c r="X501" s="621"/>
      <c r="Y501" s="621"/>
      <c r="Z501" s="347"/>
      <c r="AA501" s="347"/>
      <c r="AB501" s="347"/>
      <c r="AC501" s="347"/>
      <c r="AD501" s="347"/>
      <c r="AE501" s="347"/>
      <c r="AF501" s="347"/>
      <c r="AG501" s="347"/>
      <c r="AH501" s="347"/>
      <c r="AI501" s="347"/>
      <c r="AJ501" s="347"/>
      <c r="AK501" s="347"/>
      <c r="AL501" s="347"/>
      <c r="AM501" s="347"/>
      <c r="AN501" s="347"/>
      <c r="AO501" s="347"/>
      <c r="AP501" s="347"/>
      <c r="AQ501" s="347"/>
      <c r="AR501" s="347"/>
      <c r="AS501" s="347"/>
      <c r="AT501" s="347"/>
      <c r="AU501" s="347"/>
      <c r="AV501" s="347"/>
      <c r="AW501" s="347"/>
      <c r="AX501" s="347"/>
      <c r="AY501" s="347"/>
      <c r="AZ501" s="347"/>
      <c r="BA501" s="390"/>
      <c r="BB501" s="386"/>
      <c r="BC501" s="202"/>
      <c r="BD501" s="620"/>
      <c r="BE501" s="620"/>
      <c r="BF501" s="620"/>
      <c r="BG501" s="620"/>
      <c r="BH501" s="620"/>
      <c r="BI501" s="620"/>
      <c r="BJ501" s="620"/>
      <c r="BK501" s="620"/>
      <c r="BL501" s="620"/>
      <c r="BM501" s="620"/>
      <c r="BN501" s="620"/>
      <c r="BO501" s="620"/>
      <c r="BP501" s="620"/>
      <c r="BQ501" s="620"/>
      <c r="BR501" s="620"/>
      <c r="BS501" s="620"/>
      <c r="BT501" s="620"/>
      <c r="BU501" s="620"/>
      <c r="BV501" s="620"/>
      <c r="BW501" s="620"/>
      <c r="BX501" s="620"/>
      <c r="BY501" s="620"/>
      <c r="BZ501" s="620"/>
      <c r="CA501" s="620"/>
      <c r="CB501" s="620"/>
      <c r="CC501" s="620"/>
      <c r="CD501" s="620"/>
      <c r="CE501" s="620"/>
    </row>
    <row r="502" spans="1:83" s="314" customFormat="1" ht="15" customHeight="1" x14ac:dyDescent="0.2">
      <c r="A502" s="621"/>
      <c r="B502" s="621"/>
      <c r="C502" s="621"/>
      <c r="D502" s="827"/>
      <c r="E502" s="621"/>
      <c r="F502" s="621"/>
      <c r="G502" s="621"/>
      <c r="H502" s="621"/>
      <c r="I502" s="621"/>
      <c r="J502" s="621"/>
      <c r="K502" s="621"/>
      <c r="L502" s="621"/>
      <c r="M502" s="621"/>
      <c r="N502" s="621"/>
      <c r="O502" s="621"/>
      <c r="P502" s="621"/>
      <c r="Q502" s="621"/>
      <c r="R502" s="621"/>
      <c r="S502" s="621"/>
      <c r="T502" s="621"/>
      <c r="U502" s="621"/>
      <c r="V502" s="621"/>
      <c r="W502" s="621"/>
      <c r="X502" s="621"/>
      <c r="Y502" s="621"/>
      <c r="Z502" s="347"/>
      <c r="AA502" s="347"/>
      <c r="AB502" s="347"/>
      <c r="AC502" s="347"/>
      <c r="AD502" s="347"/>
      <c r="AE502" s="347"/>
      <c r="AF502" s="347"/>
      <c r="AG502" s="347"/>
      <c r="AH502" s="347"/>
      <c r="AI502" s="347"/>
      <c r="AJ502" s="347"/>
      <c r="AK502" s="347"/>
      <c r="AL502" s="347"/>
      <c r="AM502" s="347"/>
      <c r="AN502" s="347"/>
      <c r="AO502" s="347"/>
      <c r="AP502" s="347"/>
      <c r="AQ502" s="347"/>
      <c r="AR502" s="347"/>
      <c r="AS502" s="347"/>
      <c r="AT502" s="347"/>
      <c r="AU502" s="347"/>
      <c r="AV502" s="347"/>
      <c r="AW502" s="347"/>
      <c r="AX502" s="347"/>
      <c r="AY502" s="347"/>
      <c r="AZ502" s="347"/>
      <c r="BA502" s="390"/>
      <c r="BB502" s="386"/>
      <c r="BC502" s="202"/>
      <c r="BD502" s="620"/>
      <c r="BE502" s="620"/>
      <c r="BF502" s="620"/>
      <c r="BG502" s="620"/>
      <c r="BH502" s="620"/>
      <c r="BI502" s="620"/>
      <c r="BJ502" s="620"/>
      <c r="BK502" s="620"/>
      <c r="BL502" s="620"/>
      <c r="BM502" s="620"/>
      <c r="BN502" s="620"/>
      <c r="BO502" s="620"/>
      <c r="BP502" s="620"/>
      <c r="BQ502" s="620"/>
      <c r="BR502" s="620"/>
      <c r="BS502" s="620"/>
      <c r="BT502" s="620"/>
      <c r="BU502" s="620"/>
      <c r="BV502" s="620"/>
      <c r="BW502" s="620"/>
      <c r="BX502" s="620"/>
      <c r="BY502" s="620"/>
      <c r="BZ502" s="620"/>
      <c r="CA502" s="620"/>
      <c r="CB502" s="620"/>
      <c r="CC502" s="620"/>
      <c r="CD502" s="620"/>
      <c r="CE502" s="620"/>
    </row>
    <row r="503" spans="1:83" s="314" customFormat="1" ht="15" customHeight="1" x14ac:dyDescent="0.2">
      <c r="A503" s="621"/>
      <c r="B503" s="621"/>
      <c r="C503" s="621"/>
      <c r="D503" s="827"/>
      <c r="E503" s="621"/>
      <c r="F503" s="621"/>
      <c r="G503" s="621"/>
      <c r="H503" s="621"/>
      <c r="I503" s="621"/>
      <c r="J503" s="621"/>
      <c r="K503" s="621"/>
      <c r="L503" s="621"/>
      <c r="M503" s="621"/>
      <c r="N503" s="621"/>
      <c r="O503" s="621"/>
      <c r="P503" s="621"/>
      <c r="Q503" s="621"/>
      <c r="R503" s="621"/>
      <c r="S503" s="621"/>
      <c r="T503" s="621"/>
      <c r="U503" s="621"/>
      <c r="V503" s="621"/>
      <c r="W503" s="621"/>
      <c r="X503" s="621"/>
      <c r="Y503" s="621"/>
      <c r="Z503" s="347"/>
      <c r="AA503" s="347"/>
      <c r="AB503" s="347"/>
      <c r="AC503" s="347"/>
      <c r="AD503" s="347"/>
      <c r="AE503" s="347"/>
      <c r="AF503" s="347"/>
      <c r="AG503" s="347"/>
      <c r="AH503" s="347"/>
      <c r="AI503" s="347"/>
      <c r="AJ503" s="347"/>
      <c r="AK503" s="347"/>
      <c r="AL503" s="347"/>
      <c r="AM503" s="347"/>
      <c r="AN503" s="347"/>
      <c r="AO503" s="347"/>
      <c r="AP503" s="347"/>
      <c r="AQ503" s="347"/>
      <c r="AR503" s="347"/>
      <c r="AS503" s="347"/>
      <c r="AT503" s="347"/>
      <c r="AU503" s="347"/>
      <c r="AV503" s="347"/>
      <c r="AW503" s="347"/>
      <c r="AX503" s="347"/>
      <c r="AY503" s="347"/>
      <c r="AZ503" s="347"/>
      <c r="BA503" s="390"/>
      <c r="BB503" s="386"/>
      <c r="BC503" s="202"/>
      <c r="BD503" s="620"/>
      <c r="BE503" s="620"/>
      <c r="BF503" s="620"/>
      <c r="BG503" s="620"/>
      <c r="BH503" s="620"/>
      <c r="BI503" s="620"/>
      <c r="BJ503" s="620"/>
      <c r="BK503" s="620"/>
      <c r="BL503" s="620"/>
      <c r="BM503" s="620"/>
      <c r="BN503" s="620"/>
      <c r="BO503" s="620"/>
      <c r="BP503" s="620"/>
      <c r="BQ503" s="620"/>
      <c r="BR503" s="620"/>
      <c r="BS503" s="620"/>
      <c r="BT503" s="620"/>
      <c r="BU503" s="620"/>
      <c r="BV503" s="620"/>
      <c r="BW503" s="620"/>
      <c r="BX503" s="620"/>
      <c r="BY503" s="620"/>
      <c r="BZ503" s="620"/>
      <c r="CA503" s="620"/>
      <c r="CB503" s="620"/>
      <c r="CC503" s="620"/>
      <c r="CD503" s="620"/>
      <c r="CE503" s="620"/>
    </row>
    <row r="504" spans="1:83" s="314" customFormat="1" ht="15" customHeight="1" x14ac:dyDescent="0.2">
      <c r="A504" s="621"/>
      <c r="B504" s="621"/>
      <c r="C504" s="621"/>
      <c r="D504" s="827"/>
      <c r="E504" s="621"/>
      <c r="F504" s="621"/>
      <c r="G504" s="621"/>
      <c r="H504" s="621"/>
      <c r="I504" s="621"/>
      <c r="J504" s="621"/>
      <c r="K504" s="621"/>
      <c r="L504" s="621"/>
      <c r="M504" s="621"/>
      <c r="N504" s="621"/>
      <c r="O504" s="621"/>
      <c r="P504" s="621"/>
      <c r="Q504" s="621"/>
      <c r="R504" s="621"/>
      <c r="S504" s="621"/>
      <c r="T504" s="621"/>
      <c r="U504" s="621"/>
      <c r="V504" s="621"/>
      <c r="W504" s="621"/>
      <c r="X504" s="621"/>
      <c r="Y504" s="621"/>
      <c r="Z504" s="347"/>
      <c r="AA504" s="347"/>
      <c r="AB504" s="347"/>
      <c r="AC504" s="347"/>
      <c r="AD504" s="347"/>
      <c r="AE504" s="347"/>
      <c r="AF504" s="347"/>
      <c r="AG504" s="347"/>
      <c r="AH504" s="347"/>
      <c r="AI504" s="347"/>
      <c r="AJ504" s="347"/>
      <c r="AK504" s="347"/>
      <c r="AL504" s="347"/>
      <c r="AM504" s="347"/>
      <c r="AN504" s="347"/>
      <c r="AO504" s="347"/>
      <c r="AP504" s="347"/>
      <c r="AQ504" s="347"/>
      <c r="AR504" s="347"/>
      <c r="AS504" s="347"/>
      <c r="AT504" s="347"/>
      <c r="AU504" s="347"/>
      <c r="AV504" s="347"/>
      <c r="AW504" s="347"/>
      <c r="AX504" s="347"/>
      <c r="AY504" s="347"/>
      <c r="AZ504" s="347"/>
      <c r="BA504" s="390"/>
      <c r="BB504" s="386"/>
      <c r="BC504" s="202"/>
      <c r="BD504" s="620"/>
      <c r="BE504" s="620"/>
      <c r="BF504" s="620"/>
      <c r="BG504" s="620"/>
      <c r="BH504" s="620"/>
      <c r="BI504" s="620"/>
      <c r="BJ504" s="620"/>
      <c r="BK504" s="620"/>
      <c r="BL504" s="620"/>
      <c r="BM504" s="620"/>
      <c r="BN504" s="620"/>
      <c r="BO504" s="620"/>
      <c r="BP504" s="620"/>
      <c r="BQ504" s="620"/>
      <c r="BR504" s="620"/>
      <c r="BS504" s="620"/>
      <c r="BT504" s="620"/>
      <c r="BU504" s="620"/>
      <c r="BV504" s="620"/>
      <c r="BW504" s="620"/>
      <c r="BX504" s="620"/>
      <c r="BY504" s="620"/>
      <c r="BZ504" s="620"/>
      <c r="CA504" s="620"/>
      <c r="CB504" s="620"/>
      <c r="CC504" s="620"/>
      <c r="CD504" s="620"/>
      <c r="CE504" s="620"/>
    </row>
    <row r="505" spans="1:83" s="314" customFormat="1" ht="15" customHeight="1" x14ac:dyDescent="0.2">
      <c r="A505" s="621"/>
      <c r="B505" s="621"/>
      <c r="C505" s="621"/>
      <c r="D505" s="827"/>
      <c r="E505" s="621"/>
      <c r="F505" s="621"/>
      <c r="G505" s="621"/>
      <c r="H505" s="621"/>
      <c r="I505" s="621"/>
      <c r="J505" s="621"/>
      <c r="K505" s="621"/>
      <c r="L505" s="621"/>
      <c r="M505" s="621"/>
      <c r="N505" s="621"/>
      <c r="O505" s="621"/>
      <c r="P505" s="621"/>
      <c r="Q505" s="621"/>
      <c r="R505" s="621"/>
      <c r="S505" s="621"/>
      <c r="T505" s="621"/>
      <c r="U505" s="621"/>
      <c r="V505" s="621"/>
      <c r="W505" s="621"/>
      <c r="X505" s="621"/>
      <c r="Y505" s="621"/>
      <c r="Z505" s="347"/>
      <c r="AA505" s="347"/>
      <c r="AB505" s="347"/>
      <c r="AC505" s="347"/>
      <c r="AD505" s="347"/>
      <c r="AE505" s="347"/>
      <c r="AF505" s="347"/>
      <c r="AG505" s="347"/>
      <c r="AH505" s="347"/>
      <c r="AI505" s="347"/>
      <c r="AJ505" s="347"/>
      <c r="AK505" s="347"/>
      <c r="AL505" s="347"/>
      <c r="AM505" s="347"/>
      <c r="AN505" s="347"/>
      <c r="AO505" s="347"/>
      <c r="AP505" s="347"/>
      <c r="AQ505" s="347"/>
      <c r="AR505" s="347"/>
      <c r="AS505" s="347"/>
      <c r="AT505" s="347"/>
      <c r="AU505" s="347"/>
      <c r="AV505" s="347"/>
      <c r="AW505" s="347"/>
      <c r="AX505" s="347"/>
      <c r="AY505" s="347"/>
      <c r="AZ505" s="347"/>
      <c r="BA505" s="390"/>
      <c r="BB505" s="386"/>
      <c r="BC505" s="202"/>
      <c r="BD505" s="620"/>
      <c r="BE505" s="620"/>
      <c r="BF505" s="620"/>
      <c r="BG505" s="620"/>
      <c r="BH505" s="620"/>
      <c r="BI505" s="620"/>
      <c r="BJ505" s="620"/>
      <c r="BK505" s="620"/>
      <c r="BL505" s="620"/>
      <c r="BM505" s="620"/>
      <c r="BN505" s="620"/>
      <c r="BO505" s="620"/>
      <c r="BP505" s="620"/>
      <c r="BQ505" s="620"/>
      <c r="BR505" s="620"/>
      <c r="BS505" s="620"/>
      <c r="BT505" s="620"/>
      <c r="BU505" s="620"/>
      <c r="BV505" s="620"/>
      <c r="BW505" s="620"/>
      <c r="BX505" s="620"/>
      <c r="BY505" s="620"/>
      <c r="BZ505" s="620"/>
      <c r="CA505" s="620"/>
      <c r="CB505" s="620"/>
      <c r="CC505" s="620"/>
      <c r="CD505" s="620"/>
      <c r="CE505" s="620"/>
    </row>
    <row r="506" spans="1:83" s="314" customFormat="1" ht="15" customHeight="1" x14ac:dyDescent="0.2">
      <c r="A506" s="621"/>
      <c r="B506" s="621"/>
      <c r="C506" s="621"/>
      <c r="D506" s="827"/>
      <c r="E506" s="621"/>
      <c r="F506" s="621"/>
      <c r="G506" s="621"/>
      <c r="H506" s="621"/>
      <c r="I506" s="621"/>
      <c r="J506" s="621"/>
      <c r="K506" s="621"/>
      <c r="L506" s="621"/>
      <c r="M506" s="621"/>
      <c r="N506" s="621"/>
      <c r="O506" s="621"/>
      <c r="P506" s="621"/>
      <c r="Q506" s="621"/>
      <c r="R506" s="621"/>
      <c r="S506" s="621"/>
      <c r="T506" s="621"/>
      <c r="U506" s="621"/>
      <c r="V506" s="621"/>
      <c r="W506" s="621"/>
      <c r="X506" s="621"/>
      <c r="Y506" s="621"/>
      <c r="Z506" s="347"/>
      <c r="AA506" s="347"/>
      <c r="AB506" s="347"/>
      <c r="AC506" s="347"/>
      <c r="AD506" s="347"/>
      <c r="AE506" s="347"/>
      <c r="AF506" s="347"/>
      <c r="AG506" s="347"/>
      <c r="AH506" s="347"/>
      <c r="AI506" s="347"/>
      <c r="AJ506" s="347"/>
      <c r="AK506" s="347"/>
      <c r="AL506" s="347"/>
      <c r="AM506" s="347"/>
      <c r="AN506" s="347"/>
      <c r="AO506" s="347"/>
      <c r="AP506" s="347"/>
      <c r="AQ506" s="347"/>
      <c r="AR506" s="347"/>
      <c r="AS506" s="347"/>
      <c r="AT506" s="347"/>
      <c r="AU506" s="347"/>
      <c r="AV506" s="347"/>
      <c r="AW506" s="347"/>
      <c r="AX506" s="347"/>
      <c r="AY506" s="347"/>
      <c r="AZ506" s="347"/>
      <c r="BA506" s="390"/>
      <c r="BB506" s="386"/>
      <c r="BC506" s="202"/>
      <c r="BD506" s="620"/>
      <c r="BE506" s="620"/>
      <c r="BF506" s="620"/>
      <c r="BG506" s="620"/>
      <c r="BH506" s="620"/>
      <c r="BI506" s="620"/>
      <c r="BJ506" s="620"/>
      <c r="BK506" s="620"/>
      <c r="BL506" s="620"/>
      <c r="BM506" s="620"/>
      <c r="BN506" s="620"/>
      <c r="BO506" s="620"/>
      <c r="BP506" s="620"/>
      <c r="BQ506" s="620"/>
      <c r="BR506" s="620"/>
      <c r="BS506" s="620"/>
      <c r="BT506" s="620"/>
      <c r="BU506" s="620"/>
      <c r="BV506" s="620"/>
      <c r="BW506" s="620"/>
      <c r="BX506" s="620"/>
      <c r="BY506" s="620"/>
      <c r="BZ506" s="620"/>
      <c r="CA506" s="620"/>
      <c r="CB506" s="620"/>
      <c r="CC506" s="620"/>
      <c r="CD506" s="620"/>
      <c r="CE506" s="620"/>
    </row>
    <row r="507" spans="1:83" s="314" customFormat="1" ht="15" customHeight="1" x14ac:dyDescent="0.2">
      <c r="A507" s="621"/>
      <c r="B507" s="621"/>
      <c r="C507" s="621"/>
      <c r="D507" s="827"/>
      <c r="E507" s="621"/>
      <c r="F507" s="621"/>
      <c r="G507" s="621"/>
      <c r="H507" s="621"/>
      <c r="I507" s="621"/>
      <c r="J507" s="621"/>
      <c r="K507" s="621"/>
      <c r="L507" s="621"/>
      <c r="M507" s="621"/>
      <c r="N507" s="621"/>
      <c r="O507" s="621"/>
      <c r="P507" s="621"/>
      <c r="Q507" s="621"/>
      <c r="R507" s="621"/>
      <c r="S507" s="621"/>
      <c r="T507" s="621"/>
      <c r="U507" s="621"/>
      <c r="V507" s="621"/>
      <c r="W507" s="621"/>
      <c r="X507" s="621"/>
      <c r="Y507" s="621"/>
      <c r="Z507" s="347"/>
      <c r="AA507" s="347"/>
      <c r="AB507" s="347"/>
      <c r="AC507" s="347"/>
      <c r="AD507" s="347"/>
      <c r="AE507" s="347"/>
      <c r="AF507" s="347"/>
      <c r="AG507" s="347"/>
      <c r="AH507" s="347"/>
      <c r="AI507" s="347"/>
      <c r="AJ507" s="347"/>
      <c r="AK507" s="347"/>
      <c r="AL507" s="347"/>
      <c r="AM507" s="347"/>
      <c r="AN507" s="347"/>
      <c r="AO507" s="347"/>
      <c r="AP507" s="347"/>
      <c r="AQ507" s="347"/>
      <c r="AR507" s="347"/>
      <c r="AS507" s="347"/>
      <c r="AT507" s="347"/>
      <c r="AU507" s="347"/>
      <c r="AV507" s="347"/>
      <c r="AW507" s="347"/>
      <c r="AX507" s="347"/>
      <c r="AY507" s="347"/>
      <c r="AZ507" s="347"/>
      <c r="BA507" s="390"/>
      <c r="BB507" s="386"/>
      <c r="BC507" s="202"/>
      <c r="BD507" s="620"/>
      <c r="BE507" s="620"/>
      <c r="BF507" s="620"/>
      <c r="BG507" s="620"/>
      <c r="BH507" s="620"/>
      <c r="BI507" s="620"/>
      <c r="BJ507" s="620"/>
      <c r="BK507" s="620"/>
      <c r="BL507" s="620"/>
      <c r="BM507" s="620"/>
      <c r="BN507" s="620"/>
      <c r="BO507" s="620"/>
      <c r="BP507" s="620"/>
      <c r="BQ507" s="620"/>
      <c r="BR507" s="620"/>
      <c r="BS507" s="620"/>
      <c r="BT507" s="620"/>
      <c r="BU507" s="620"/>
      <c r="BV507" s="620"/>
      <c r="BW507" s="620"/>
      <c r="BX507" s="620"/>
      <c r="BY507" s="620"/>
      <c r="BZ507" s="620"/>
      <c r="CA507" s="620"/>
      <c r="CB507" s="620"/>
      <c r="CC507" s="620"/>
      <c r="CD507" s="620"/>
      <c r="CE507" s="620"/>
    </row>
    <row r="508" spans="1:83" s="314" customFormat="1" ht="15" customHeight="1" x14ac:dyDescent="0.2">
      <c r="A508" s="621"/>
      <c r="B508" s="621"/>
      <c r="C508" s="621"/>
      <c r="D508" s="827"/>
      <c r="E508" s="621"/>
      <c r="F508" s="621"/>
      <c r="G508" s="621"/>
      <c r="H508" s="621"/>
      <c r="I508" s="621"/>
      <c r="J508" s="621"/>
      <c r="K508" s="621"/>
      <c r="L508" s="621"/>
      <c r="M508" s="621"/>
      <c r="N508" s="621"/>
      <c r="O508" s="621"/>
      <c r="P508" s="621"/>
      <c r="Q508" s="621"/>
      <c r="R508" s="621"/>
      <c r="S508" s="621"/>
      <c r="T508" s="621"/>
      <c r="U508" s="621"/>
      <c r="V508" s="621"/>
      <c r="W508" s="621"/>
      <c r="X508" s="621"/>
      <c r="Y508" s="621"/>
      <c r="Z508" s="347"/>
      <c r="AA508" s="347"/>
      <c r="AB508" s="347"/>
      <c r="AC508" s="347"/>
      <c r="AD508" s="347"/>
      <c r="AE508" s="347"/>
      <c r="AF508" s="347"/>
      <c r="AG508" s="347"/>
      <c r="AH508" s="347"/>
      <c r="AI508" s="347"/>
      <c r="AJ508" s="347"/>
      <c r="AK508" s="347"/>
      <c r="AL508" s="347"/>
      <c r="AM508" s="347"/>
      <c r="AN508" s="347"/>
      <c r="AO508" s="347"/>
      <c r="AP508" s="347"/>
      <c r="AQ508" s="347"/>
      <c r="AR508" s="347"/>
      <c r="AS508" s="347"/>
      <c r="AT508" s="347"/>
      <c r="AU508" s="347"/>
      <c r="AV508" s="347"/>
      <c r="AW508" s="347"/>
      <c r="AX508" s="347"/>
      <c r="AY508" s="347"/>
      <c r="AZ508" s="347"/>
      <c r="BA508" s="390"/>
      <c r="BB508" s="386"/>
      <c r="BC508" s="202"/>
      <c r="BD508" s="620"/>
      <c r="BE508" s="620"/>
      <c r="BF508" s="620"/>
      <c r="BG508" s="620"/>
      <c r="BH508" s="620"/>
      <c r="BI508" s="620"/>
      <c r="BJ508" s="620"/>
      <c r="BK508" s="620"/>
      <c r="BL508" s="620"/>
      <c r="BM508" s="620"/>
      <c r="BN508" s="620"/>
      <c r="BO508" s="620"/>
      <c r="BP508" s="620"/>
      <c r="BQ508" s="620"/>
      <c r="BR508" s="620"/>
      <c r="BS508" s="620"/>
      <c r="BT508" s="620"/>
      <c r="BU508" s="620"/>
      <c r="BV508" s="620"/>
      <c r="BW508" s="620"/>
      <c r="BX508" s="620"/>
      <c r="BY508" s="620"/>
      <c r="BZ508" s="620"/>
      <c r="CA508" s="620"/>
      <c r="CB508" s="620"/>
      <c r="CC508" s="620"/>
      <c r="CD508" s="620"/>
      <c r="CE508" s="620"/>
    </row>
    <row r="509" spans="1:83" s="314" customFormat="1" ht="15" customHeight="1" x14ac:dyDescent="0.2">
      <c r="A509" s="621"/>
      <c r="B509" s="621"/>
      <c r="C509" s="621"/>
      <c r="D509" s="827"/>
      <c r="E509" s="621"/>
      <c r="F509" s="621"/>
      <c r="G509" s="621"/>
      <c r="H509" s="621"/>
      <c r="I509" s="621"/>
      <c r="J509" s="621"/>
      <c r="K509" s="621"/>
      <c r="L509" s="621"/>
      <c r="M509" s="621"/>
      <c r="N509" s="621"/>
      <c r="O509" s="621"/>
      <c r="P509" s="621"/>
      <c r="Q509" s="621"/>
      <c r="R509" s="621"/>
      <c r="S509" s="621"/>
      <c r="T509" s="621"/>
      <c r="U509" s="621"/>
      <c r="V509" s="621"/>
      <c r="W509" s="621"/>
      <c r="X509" s="621"/>
      <c r="Y509" s="621"/>
      <c r="Z509" s="347"/>
      <c r="AA509" s="347"/>
      <c r="AB509" s="347"/>
      <c r="AC509" s="347"/>
      <c r="AD509" s="347"/>
      <c r="AE509" s="347"/>
      <c r="AF509" s="347"/>
      <c r="AG509" s="347"/>
      <c r="AH509" s="347"/>
      <c r="AI509" s="347"/>
      <c r="AJ509" s="347"/>
      <c r="AK509" s="347"/>
      <c r="AL509" s="347"/>
      <c r="AM509" s="347"/>
      <c r="AN509" s="347"/>
      <c r="AO509" s="347"/>
      <c r="AP509" s="347"/>
      <c r="AQ509" s="347"/>
      <c r="AR509" s="347"/>
      <c r="AS509" s="347"/>
      <c r="AT509" s="347"/>
      <c r="AU509" s="347"/>
      <c r="AV509" s="347"/>
      <c r="AW509" s="347"/>
      <c r="AX509" s="347"/>
      <c r="AY509" s="347"/>
      <c r="AZ509" s="347"/>
      <c r="BA509" s="390"/>
      <c r="BB509" s="386"/>
      <c r="BC509" s="202"/>
      <c r="BD509" s="620"/>
      <c r="BE509" s="620"/>
      <c r="BF509" s="620"/>
      <c r="BG509" s="620"/>
      <c r="BH509" s="620"/>
      <c r="BI509" s="620"/>
      <c r="BJ509" s="620"/>
      <c r="BK509" s="620"/>
      <c r="BL509" s="620"/>
      <c r="BM509" s="620"/>
      <c r="BN509" s="620"/>
      <c r="BO509" s="620"/>
      <c r="BP509" s="620"/>
      <c r="BQ509" s="620"/>
      <c r="BR509" s="620"/>
      <c r="BS509" s="620"/>
      <c r="BT509" s="620"/>
      <c r="BU509" s="620"/>
      <c r="BV509" s="620"/>
      <c r="BW509" s="620"/>
      <c r="BX509" s="620"/>
      <c r="BY509" s="620"/>
      <c r="BZ509" s="620"/>
      <c r="CA509" s="620"/>
      <c r="CB509" s="620"/>
      <c r="CC509" s="620"/>
      <c r="CD509" s="620"/>
      <c r="CE509" s="620"/>
    </row>
    <row r="510" spans="1:83" s="314" customFormat="1" ht="15" customHeight="1" x14ac:dyDescent="0.2">
      <c r="A510" s="621"/>
      <c r="B510" s="621"/>
      <c r="C510" s="621"/>
      <c r="D510" s="827"/>
      <c r="E510" s="621"/>
      <c r="F510" s="621"/>
      <c r="G510" s="621"/>
      <c r="H510" s="621"/>
      <c r="I510" s="621"/>
      <c r="J510" s="621"/>
      <c r="K510" s="621"/>
      <c r="L510" s="621"/>
      <c r="M510" s="621"/>
      <c r="N510" s="621"/>
      <c r="O510" s="621"/>
      <c r="P510" s="621"/>
      <c r="Q510" s="621"/>
      <c r="R510" s="621"/>
      <c r="S510" s="621"/>
      <c r="T510" s="621"/>
      <c r="U510" s="621"/>
      <c r="V510" s="621"/>
      <c r="W510" s="621"/>
      <c r="X510" s="621"/>
      <c r="Y510" s="621"/>
      <c r="Z510" s="347"/>
      <c r="AA510" s="347"/>
      <c r="AB510" s="347"/>
      <c r="AC510" s="347"/>
      <c r="AD510" s="347"/>
      <c r="AE510" s="347"/>
      <c r="AF510" s="347"/>
      <c r="AG510" s="347"/>
      <c r="AH510" s="347"/>
      <c r="AI510" s="347"/>
      <c r="AJ510" s="347"/>
      <c r="AK510" s="347"/>
      <c r="AL510" s="347"/>
      <c r="AM510" s="347"/>
      <c r="AN510" s="347"/>
      <c r="AO510" s="347"/>
      <c r="AP510" s="347"/>
      <c r="AQ510" s="347"/>
      <c r="AR510" s="347"/>
      <c r="AS510" s="347"/>
      <c r="AT510" s="347"/>
      <c r="AU510" s="347"/>
      <c r="AV510" s="347"/>
      <c r="AW510" s="347"/>
      <c r="AX510" s="347"/>
      <c r="AY510" s="347"/>
      <c r="AZ510" s="347"/>
      <c r="BA510" s="390"/>
      <c r="BB510" s="386"/>
      <c r="BC510" s="202"/>
      <c r="BD510" s="620"/>
      <c r="BE510" s="620"/>
      <c r="BF510" s="620"/>
      <c r="BG510" s="620"/>
      <c r="BH510" s="620"/>
      <c r="BI510" s="620"/>
      <c r="BJ510" s="620"/>
      <c r="BK510" s="620"/>
      <c r="BL510" s="620"/>
      <c r="BM510" s="620"/>
      <c r="BN510" s="620"/>
      <c r="BO510" s="620"/>
      <c r="BP510" s="620"/>
      <c r="BQ510" s="620"/>
      <c r="BR510" s="620"/>
      <c r="BS510" s="620"/>
      <c r="BT510" s="620"/>
      <c r="BU510" s="620"/>
      <c r="BV510" s="620"/>
      <c r="BW510" s="620"/>
      <c r="BX510" s="620"/>
      <c r="BY510" s="620"/>
      <c r="BZ510" s="620"/>
      <c r="CA510" s="620"/>
      <c r="CB510" s="620"/>
      <c r="CC510" s="620"/>
      <c r="CD510" s="620"/>
      <c r="CE510" s="620"/>
    </row>
    <row r="511" spans="1:83" s="314" customFormat="1" ht="15" customHeight="1" x14ac:dyDescent="0.2">
      <c r="A511" s="621"/>
      <c r="B511" s="621"/>
      <c r="C511" s="621"/>
      <c r="D511" s="827"/>
      <c r="E511" s="621"/>
      <c r="F511" s="621"/>
      <c r="G511" s="621"/>
      <c r="H511" s="621"/>
      <c r="I511" s="621"/>
      <c r="J511" s="621"/>
      <c r="K511" s="621"/>
      <c r="L511" s="621"/>
      <c r="M511" s="621"/>
      <c r="N511" s="621"/>
      <c r="O511" s="621"/>
      <c r="P511" s="621"/>
      <c r="Q511" s="621"/>
      <c r="R511" s="621"/>
      <c r="S511" s="621"/>
      <c r="T511" s="621"/>
      <c r="U511" s="621"/>
      <c r="V511" s="621"/>
      <c r="W511" s="621"/>
      <c r="X511" s="621"/>
      <c r="Y511" s="621"/>
      <c r="Z511" s="347"/>
      <c r="AA511" s="347"/>
      <c r="AB511" s="347"/>
      <c r="AC511" s="347"/>
      <c r="AD511" s="347"/>
      <c r="AE511" s="347"/>
      <c r="AF511" s="347"/>
      <c r="AG511" s="347"/>
      <c r="AH511" s="347"/>
      <c r="AI511" s="347"/>
      <c r="AJ511" s="347"/>
      <c r="AK511" s="347"/>
      <c r="AL511" s="347"/>
      <c r="AM511" s="347"/>
      <c r="AN511" s="347"/>
      <c r="AO511" s="347"/>
      <c r="AP511" s="347"/>
      <c r="AQ511" s="347"/>
      <c r="AR511" s="347"/>
      <c r="AS511" s="347"/>
      <c r="AT511" s="347"/>
      <c r="AU511" s="347"/>
      <c r="AV511" s="347"/>
      <c r="AW511" s="347"/>
      <c r="AX511" s="347"/>
      <c r="AY511" s="347"/>
      <c r="AZ511" s="347"/>
      <c r="BA511" s="390"/>
      <c r="BB511" s="386"/>
      <c r="BC511" s="202"/>
      <c r="BD511" s="620"/>
      <c r="BE511" s="620"/>
      <c r="BF511" s="620"/>
      <c r="BG511" s="620"/>
      <c r="BH511" s="620"/>
      <c r="BI511" s="620"/>
      <c r="BJ511" s="620"/>
      <c r="BK511" s="620"/>
      <c r="BL511" s="620"/>
      <c r="BM511" s="620"/>
      <c r="BN511" s="620"/>
      <c r="BO511" s="620"/>
      <c r="BP511" s="620"/>
      <c r="BQ511" s="620"/>
      <c r="BR511" s="620"/>
      <c r="BS511" s="620"/>
      <c r="BT511" s="620"/>
      <c r="BU511" s="620"/>
      <c r="BV511" s="620"/>
      <c r="BW511" s="620"/>
      <c r="BX511" s="620"/>
      <c r="BY511" s="620"/>
      <c r="BZ511" s="620"/>
      <c r="CA511" s="620"/>
      <c r="CB511" s="620"/>
      <c r="CC511" s="620"/>
      <c r="CD511" s="620"/>
      <c r="CE511" s="620"/>
    </row>
    <row r="512" spans="1:83" s="314" customFormat="1" ht="15" customHeight="1" x14ac:dyDescent="0.2">
      <c r="A512" s="621"/>
      <c r="B512" s="621"/>
      <c r="C512" s="621"/>
      <c r="D512" s="827"/>
      <c r="E512" s="621"/>
      <c r="F512" s="621"/>
      <c r="G512" s="621"/>
      <c r="H512" s="621"/>
      <c r="I512" s="621"/>
      <c r="J512" s="621"/>
      <c r="K512" s="621"/>
      <c r="L512" s="621"/>
      <c r="M512" s="621"/>
      <c r="N512" s="621"/>
      <c r="O512" s="621"/>
      <c r="P512" s="621"/>
      <c r="Q512" s="621"/>
      <c r="R512" s="621"/>
      <c r="S512" s="621"/>
      <c r="T512" s="621"/>
      <c r="U512" s="621"/>
      <c r="V512" s="621"/>
      <c r="W512" s="621"/>
      <c r="X512" s="621"/>
      <c r="Y512" s="621"/>
      <c r="Z512" s="347"/>
      <c r="AA512" s="347"/>
      <c r="AB512" s="347"/>
      <c r="AC512" s="347"/>
      <c r="AD512" s="347"/>
      <c r="AE512" s="347"/>
      <c r="AF512" s="347"/>
      <c r="AG512" s="347"/>
      <c r="AH512" s="347"/>
      <c r="AI512" s="347"/>
      <c r="AJ512" s="347"/>
      <c r="AK512" s="347"/>
      <c r="AL512" s="347"/>
      <c r="AM512" s="347"/>
      <c r="AN512" s="347"/>
      <c r="AO512" s="347"/>
      <c r="AP512" s="347"/>
      <c r="AQ512" s="347"/>
      <c r="AR512" s="347"/>
      <c r="AS512" s="347"/>
      <c r="AT512" s="347"/>
      <c r="AU512" s="347"/>
      <c r="AV512" s="347"/>
      <c r="AW512" s="347"/>
      <c r="AX512" s="347"/>
      <c r="AY512" s="347"/>
      <c r="AZ512" s="347"/>
      <c r="BA512" s="390"/>
      <c r="BB512" s="386"/>
      <c r="BC512" s="202"/>
      <c r="BD512" s="620"/>
      <c r="BE512" s="620"/>
      <c r="BF512" s="620"/>
      <c r="BG512" s="620"/>
      <c r="BH512" s="620"/>
      <c r="BI512" s="620"/>
      <c r="BJ512" s="620"/>
      <c r="BK512" s="620"/>
      <c r="BL512" s="620"/>
      <c r="BM512" s="620"/>
      <c r="BN512" s="620"/>
      <c r="BO512" s="620"/>
      <c r="BP512" s="620"/>
      <c r="BQ512" s="620"/>
      <c r="BR512" s="620"/>
      <c r="BS512" s="620"/>
      <c r="BT512" s="620"/>
      <c r="BU512" s="620"/>
      <c r="BV512" s="620"/>
      <c r="BW512" s="620"/>
      <c r="BX512" s="620"/>
      <c r="BY512" s="620"/>
      <c r="BZ512" s="620"/>
      <c r="CA512" s="620"/>
      <c r="CB512" s="620"/>
      <c r="CC512" s="620"/>
      <c r="CD512" s="620"/>
      <c r="CE512" s="620"/>
    </row>
    <row r="513" spans="1:83" s="314" customFormat="1" ht="15" customHeight="1" x14ac:dyDescent="0.2">
      <c r="A513" s="621"/>
      <c r="B513" s="621"/>
      <c r="C513" s="621"/>
      <c r="D513" s="827"/>
      <c r="E513" s="621"/>
      <c r="F513" s="621"/>
      <c r="G513" s="621"/>
      <c r="H513" s="621"/>
      <c r="I513" s="621"/>
      <c r="J513" s="621"/>
      <c r="K513" s="621"/>
      <c r="L513" s="621"/>
      <c r="M513" s="621"/>
      <c r="N513" s="621"/>
      <c r="O513" s="621"/>
      <c r="P513" s="621"/>
      <c r="Q513" s="621"/>
      <c r="R513" s="621"/>
      <c r="S513" s="621"/>
      <c r="T513" s="621"/>
      <c r="U513" s="621"/>
      <c r="V513" s="621"/>
      <c r="W513" s="621"/>
      <c r="X513" s="621"/>
      <c r="Y513" s="621"/>
      <c r="Z513" s="347"/>
      <c r="AA513" s="347"/>
      <c r="AB513" s="347"/>
      <c r="AC513" s="347"/>
      <c r="AD513" s="347"/>
      <c r="AE513" s="347"/>
      <c r="AF513" s="347"/>
      <c r="AG513" s="347"/>
      <c r="AH513" s="347"/>
      <c r="AI513" s="347"/>
      <c r="AJ513" s="347"/>
      <c r="AK513" s="347"/>
      <c r="AL513" s="347"/>
      <c r="AM513" s="347"/>
      <c r="AN513" s="347"/>
      <c r="AO513" s="347"/>
      <c r="AP513" s="347"/>
      <c r="AQ513" s="347"/>
      <c r="AR513" s="347"/>
      <c r="AS513" s="347"/>
      <c r="AT513" s="347"/>
      <c r="AU513" s="347"/>
      <c r="AV513" s="347"/>
      <c r="AW513" s="347"/>
      <c r="AX513" s="347"/>
      <c r="AY513" s="347"/>
      <c r="AZ513" s="347"/>
      <c r="BA513" s="390"/>
      <c r="BB513" s="386"/>
      <c r="BC513" s="202"/>
      <c r="BD513" s="620"/>
      <c r="BE513" s="620"/>
      <c r="BF513" s="620"/>
      <c r="BG513" s="620"/>
      <c r="BH513" s="620"/>
      <c r="BI513" s="620"/>
      <c r="BJ513" s="620"/>
      <c r="BK513" s="620"/>
      <c r="BL513" s="620"/>
      <c r="BM513" s="620"/>
      <c r="BN513" s="620"/>
      <c r="BO513" s="620"/>
      <c r="BP513" s="620"/>
      <c r="BQ513" s="620"/>
      <c r="BR513" s="620"/>
      <c r="BS513" s="620"/>
      <c r="BT513" s="620"/>
      <c r="BU513" s="620"/>
      <c r="BV513" s="620"/>
      <c r="BW513" s="620"/>
      <c r="BX513" s="620"/>
      <c r="BY513" s="620"/>
      <c r="BZ513" s="620"/>
      <c r="CA513" s="620"/>
      <c r="CB513" s="620"/>
      <c r="CC513" s="620"/>
      <c r="CD513" s="620"/>
      <c r="CE513" s="620"/>
    </row>
    <row r="514" spans="1:83" s="314" customFormat="1" ht="15" customHeight="1" x14ac:dyDescent="0.2">
      <c r="A514" s="621"/>
      <c r="B514" s="621"/>
      <c r="C514" s="621"/>
      <c r="D514" s="827"/>
      <c r="E514" s="621"/>
      <c r="F514" s="621"/>
      <c r="G514" s="621"/>
      <c r="H514" s="621"/>
      <c r="I514" s="621"/>
      <c r="J514" s="621"/>
      <c r="K514" s="621"/>
      <c r="L514" s="621"/>
      <c r="M514" s="621"/>
      <c r="N514" s="621"/>
      <c r="O514" s="621"/>
      <c r="P514" s="621"/>
      <c r="Q514" s="621"/>
      <c r="R514" s="621"/>
      <c r="S514" s="621"/>
      <c r="T514" s="621"/>
      <c r="U514" s="621"/>
      <c r="V514" s="621"/>
      <c r="W514" s="621"/>
      <c r="X514" s="621"/>
      <c r="Y514" s="621"/>
      <c r="Z514" s="347"/>
      <c r="AA514" s="347"/>
      <c r="AB514" s="347"/>
      <c r="AC514" s="347"/>
      <c r="AD514" s="347"/>
      <c r="AE514" s="347"/>
      <c r="AF514" s="347"/>
      <c r="AG514" s="347"/>
      <c r="AH514" s="347"/>
      <c r="AI514" s="347"/>
      <c r="AJ514" s="347"/>
      <c r="AK514" s="347"/>
      <c r="AL514" s="347"/>
      <c r="AM514" s="347"/>
      <c r="AN514" s="347"/>
      <c r="AO514" s="347"/>
      <c r="AP514" s="347"/>
      <c r="AQ514" s="347"/>
      <c r="AR514" s="347"/>
      <c r="AS514" s="347"/>
      <c r="AT514" s="347"/>
      <c r="AU514" s="347"/>
      <c r="AV514" s="347"/>
      <c r="AW514" s="347"/>
      <c r="AX514" s="347"/>
      <c r="AY514" s="347"/>
      <c r="AZ514" s="347"/>
      <c r="BA514" s="390"/>
      <c r="BB514" s="386"/>
      <c r="BC514" s="202"/>
      <c r="BD514" s="620"/>
      <c r="BE514" s="620"/>
      <c r="BF514" s="620"/>
      <c r="BG514" s="620"/>
      <c r="BH514" s="620"/>
      <c r="BI514" s="620"/>
      <c r="BJ514" s="620"/>
      <c r="BK514" s="620"/>
      <c r="BL514" s="620"/>
      <c r="BM514" s="620"/>
      <c r="BN514" s="620"/>
      <c r="BO514" s="620"/>
      <c r="BP514" s="620"/>
      <c r="BQ514" s="620"/>
      <c r="BR514" s="620"/>
      <c r="BS514" s="620"/>
      <c r="BT514" s="620"/>
      <c r="BU514" s="620"/>
      <c r="BV514" s="620"/>
      <c r="BW514" s="620"/>
      <c r="BX514" s="620"/>
      <c r="BY514" s="620"/>
      <c r="BZ514" s="620"/>
      <c r="CA514" s="620"/>
      <c r="CB514" s="620"/>
      <c r="CC514" s="620"/>
      <c r="CD514" s="620"/>
      <c r="CE514" s="620"/>
    </row>
    <row r="515" spans="1:83" s="314" customFormat="1" ht="15" customHeight="1" x14ac:dyDescent="0.2">
      <c r="A515" s="621"/>
      <c r="B515" s="621"/>
      <c r="C515" s="621"/>
      <c r="D515" s="827"/>
      <c r="E515" s="621"/>
      <c r="F515" s="621"/>
      <c r="G515" s="621"/>
      <c r="H515" s="621"/>
      <c r="I515" s="621"/>
      <c r="J515" s="621"/>
      <c r="K515" s="621"/>
      <c r="L515" s="621"/>
      <c r="M515" s="621"/>
      <c r="N515" s="621"/>
      <c r="O515" s="621"/>
      <c r="P515" s="621"/>
      <c r="Q515" s="621"/>
      <c r="R515" s="621"/>
      <c r="S515" s="621"/>
      <c r="T515" s="621"/>
      <c r="U515" s="621"/>
      <c r="V515" s="621"/>
      <c r="W515" s="621"/>
      <c r="X515" s="621"/>
      <c r="Y515" s="621"/>
      <c r="Z515" s="347"/>
      <c r="AA515" s="347"/>
      <c r="AB515" s="347"/>
      <c r="AC515" s="347"/>
      <c r="AD515" s="347"/>
      <c r="AE515" s="347"/>
      <c r="AF515" s="347"/>
      <c r="AG515" s="347"/>
      <c r="AH515" s="347"/>
      <c r="AI515" s="347"/>
      <c r="AJ515" s="347"/>
      <c r="AK515" s="347"/>
      <c r="AL515" s="347"/>
      <c r="AM515" s="347"/>
      <c r="AN515" s="347"/>
      <c r="AO515" s="347"/>
      <c r="AP515" s="347"/>
      <c r="AQ515" s="347"/>
      <c r="AR515" s="347"/>
      <c r="AS515" s="347"/>
      <c r="AT515" s="347"/>
      <c r="AU515" s="347"/>
      <c r="AV515" s="347"/>
      <c r="AW515" s="347"/>
      <c r="AX515" s="347"/>
      <c r="AY515" s="347"/>
      <c r="AZ515" s="347"/>
      <c r="BA515" s="390"/>
      <c r="BB515" s="386"/>
      <c r="BC515" s="202"/>
      <c r="BD515" s="620"/>
      <c r="BE515" s="620"/>
      <c r="BF515" s="620"/>
      <c r="BG515" s="620"/>
      <c r="BH515" s="620"/>
      <c r="BI515" s="620"/>
      <c r="BJ515" s="620"/>
      <c r="BK515" s="620"/>
      <c r="BL515" s="620"/>
      <c r="BM515" s="620"/>
      <c r="BN515" s="620"/>
      <c r="BO515" s="620"/>
      <c r="BP515" s="620"/>
      <c r="BQ515" s="620"/>
      <c r="BR515" s="620"/>
      <c r="BS515" s="620"/>
      <c r="BT515" s="620"/>
      <c r="BU515" s="620"/>
      <c r="BV515" s="620"/>
      <c r="BW515" s="620"/>
      <c r="BX515" s="620"/>
      <c r="BY515" s="620"/>
      <c r="BZ515" s="620"/>
      <c r="CA515" s="620"/>
      <c r="CB515" s="620"/>
      <c r="CC515" s="620"/>
      <c r="CD515" s="620"/>
      <c r="CE515" s="620"/>
    </row>
    <row r="516" spans="1:83" s="314" customFormat="1" ht="15" customHeight="1" x14ac:dyDescent="0.2">
      <c r="A516" s="621"/>
      <c r="B516" s="621"/>
      <c r="C516" s="621"/>
      <c r="D516" s="827"/>
      <c r="E516" s="621"/>
      <c r="F516" s="621"/>
      <c r="G516" s="621"/>
      <c r="H516" s="621"/>
      <c r="I516" s="621"/>
      <c r="J516" s="621"/>
      <c r="K516" s="621"/>
      <c r="L516" s="621"/>
      <c r="M516" s="621"/>
      <c r="N516" s="621"/>
      <c r="O516" s="621"/>
      <c r="P516" s="621"/>
      <c r="Q516" s="621"/>
      <c r="R516" s="621"/>
      <c r="S516" s="621"/>
      <c r="T516" s="621"/>
      <c r="U516" s="621"/>
      <c r="V516" s="621"/>
      <c r="W516" s="621"/>
      <c r="X516" s="621"/>
      <c r="Y516" s="621"/>
      <c r="Z516" s="347"/>
      <c r="AA516" s="347"/>
      <c r="AB516" s="347"/>
      <c r="AC516" s="347"/>
      <c r="AD516" s="347"/>
      <c r="AE516" s="347"/>
      <c r="AF516" s="347"/>
      <c r="AG516" s="347"/>
      <c r="AH516" s="347"/>
      <c r="AI516" s="347"/>
      <c r="AJ516" s="347"/>
      <c r="AK516" s="347"/>
      <c r="AL516" s="347"/>
      <c r="AM516" s="347"/>
      <c r="AN516" s="347"/>
      <c r="AO516" s="347"/>
      <c r="AP516" s="347"/>
      <c r="AQ516" s="347"/>
      <c r="AR516" s="347"/>
      <c r="AS516" s="347"/>
      <c r="AT516" s="347"/>
      <c r="AU516" s="347"/>
      <c r="AV516" s="347"/>
      <c r="AW516" s="347"/>
      <c r="AX516" s="347"/>
      <c r="AY516" s="347"/>
      <c r="AZ516" s="347"/>
      <c r="BA516" s="390"/>
      <c r="BB516" s="386"/>
      <c r="BC516" s="202"/>
      <c r="BD516" s="620"/>
      <c r="BE516" s="620"/>
      <c r="BF516" s="620"/>
      <c r="BG516" s="620"/>
      <c r="BH516" s="620"/>
      <c r="BI516" s="620"/>
      <c r="BJ516" s="620"/>
      <c r="BK516" s="620"/>
      <c r="BL516" s="620"/>
      <c r="BM516" s="620"/>
      <c r="BN516" s="620"/>
      <c r="BO516" s="620"/>
      <c r="BP516" s="620"/>
      <c r="BQ516" s="620"/>
      <c r="BR516" s="620"/>
      <c r="BS516" s="620"/>
      <c r="BT516" s="620"/>
      <c r="BU516" s="620"/>
      <c r="BV516" s="620"/>
      <c r="BW516" s="620"/>
      <c r="BX516" s="620"/>
      <c r="BY516" s="620"/>
      <c r="BZ516" s="620"/>
      <c r="CA516" s="620"/>
      <c r="CB516" s="620"/>
      <c r="CC516" s="620"/>
      <c r="CD516" s="620"/>
      <c r="CE516" s="620"/>
    </row>
    <row r="517" spans="1:83" s="314" customFormat="1" ht="15" customHeight="1" x14ac:dyDescent="0.2">
      <c r="A517" s="621"/>
      <c r="B517" s="621"/>
      <c r="C517" s="621"/>
      <c r="D517" s="827"/>
      <c r="E517" s="621"/>
      <c r="F517" s="621"/>
      <c r="G517" s="621"/>
      <c r="H517" s="621"/>
      <c r="I517" s="621"/>
      <c r="J517" s="621"/>
      <c r="K517" s="621"/>
      <c r="L517" s="621"/>
      <c r="M517" s="621"/>
      <c r="N517" s="621"/>
      <c r="O517" s="621"/>
      <c r="P517" s="621"/>
      <c r="Q517" s="621"/>
      <c r="R517" s="621"/>
      <c r="S517" s="621"/>
      <c r="T517" s="621"/>
      <c r="U517" s="621"/>
      <c r="V517" s="621"/>
      <c r="W517" s="621"/>
      <c r="X517" s="621"/>
      <c r="Y517" s="621"/>
      <c r="Z517" s="347"/>
      <c r="AA517" s="347"/>
      <c r="AB517" s="347"/>
      <c r="AC517" s="347"/>
      <c r="AD517" s="347"/>
      <c r="AE517" s="347"/>
      <c r="AF517" s="347"/>
      <c r="AG517" s="347"/>
      <c r="AH517" s="347"/>
      <c r="AI517" s="347"/>
      <c r="AJ517" s="347"/>
      <c r="AK517" s="347"/>
      <c r="AL517" s="347"/>
      <c r="AM517" s="347"/>
      <c r="AN517" s="347"/>
      <c r="AO517" s="347"/>
      <c r="AP517" s="347"/>
      <c r="AQ517" s="347"/>
      <c r="AR517" s="347"/>
      <c r="AS517" s="347"/>
      <c r="AT517" s="347"/>
      <c r="AU517" s="347"/>
      <c r="AV517" s="347"/>
      <c r="AW517" s="347"/>
      <c r="AX517" s="347"/>
      <c r="AY517" s="347"/>
      <c r="AZ517" s="347"/>
      <c r="BA517" s="390"/>
      <c r="BB517" s="386"/>
      <c r="BC517" s="202"/>
      <c r="BD517" s="620"/>
      <c r="BE517" s="620"/>
      <c r="BF517" s="620"/>
      <c r="BG517" s="620"/>
      <c r="BH517" s="620"/>
      <c r="BI517" s="620"/>
      <c r="BJ517" s="620"/>
      <c r="BK517" s="620"/>
      <c r="BL517" s="620"/>
      <c r="BM517" s="620"/>
      <c r="BN517" s="620"/>
      <c r="BO517" s="620"/>
      <c r="BP517" s="620"/>
      <c r="BQ517" s="620"/>
      <c r="BR517" s="620"/>
      <c r="BS517" s="620"/>
      <c r="BT517" s="620"/>
      <c r="BU517" s="620"/>
      <c r="BV517" s="620"/>
      <c r="BW517" s="620"/>
      <c r="BX517" s="620"/>
      <c r="BY517" s="620"/>
      <c r="BZ517" s="620"/>
      <c r="CA517" s="620"/>
      <c r="CB517" s="620"/>
      <c r="CC517" s="620"/>
      <c r="CD517" s="620"/>
      <c r="CE517" s="620"/>
    </row>
    <row r="518" spans="1:83" s="314" customFormat="1" ht="15" customHeight="1" x14ac:dyDescent="0.2">
      <c r="A518" s="621"/>
      <c r="B518" s="621"/>
      <c r="C518" s="621"/>
      <c r="D518" s="827"/>
      <c r="E518" s="621"/>
      <c r="F518" s="621"/>
      <c r="G518" s="621"/>
      <c r="H518" s="621"/>
      <c r="I518" s="621"/>
      <c r="J518" s="621"/>
      <c r="K518" s="621"/>
      <c r="L518" s="621"/>
      <c r="M518" s="621"/>
      <c r="N518" s="621"/>
      <c r="O518" s="621"/>
      <c r="P518" s="621"/>
      <c r="Q518" s="621"/>
      <c r="R518" s="621"/>
      <c r="S518" s="621"/>
      <c r="T518" s="621"/>
      <c r="U518" s="621"/>
      <c r="V518" s="621"/>
      <c r="W518" s="621"/>
      <c r="X518" s="621"/>
      <c r="Y518" s="621"/>
      <c r="Z518" s="347"/>
      <c r="AA518" s="347"/>
      <c r="AB518" s="347"/>
      <c r="AC518" s="347"/>
      <c r="AD518" s="347"/>
      <c r="AE518" s="347"/>
      <c r="AF518" s="347"/>
      <c r="AG518" s="347"/>
      <c r="AH518" s="347"/>
      <c r="AI518" s="347"/>
      <c r="AJ518" s="347"/>
      <c r="AK518" s="347"/>
      <c r="AL518" s="347"/>
      <c r="AM518" s="347"/>
      <c r="AN518" s="347"/>
      <c r="AO518" s="347"/>
      <c r="AP518" s="347"/>
      <c r="AQ518" s="347"/>
      <c r="AR518" s="347"/>
      <c r="AS518" s="347"/>
      <c r="AT518" s="347"/>
      <c r="AU518" s="347"/>
      <c r="AV518" s="347"/>
      <c r="AW518" s="347"/>
      <c r="AX518" s="347"/>
      <c r="AY518" s="347"/>
      <c r="AZ518" s="347"/>
      <c r="BA518" s="390"/>
      <c r="BB518" s="386"/>
      <c r="BC518" s="202"/>
      <c r="BD518" s="620"/>
      <c r="BE518" s="620"/>
      <c r="BF518" s="620"/>
      <c r="BG518" s="620"/>
      <c r="BH518" s="620"/>
      <c r="BI518" s="620"/>
      <c r="BJ518" s="620"/>
      <c r="BK518" s="620"/>
      <c r="BL518" s="620"/>
      <c r="BM518" s="620"/>
      <c r="BN518" s="620"/>
      <c r="BO518" s="620"/>
      <c r="BP518" s="620"/>
      <c r="BQ518" s="620"/>
      <c r="BR518" s="620"/>
      <c r="BS518" s="620"/>
      <c r="BT518" s="620"/>
      <c r="BU518" s="620"/>
      <c r="BV518" s="620"/>
      <c r="BW518" s="620"/>
      <c r="BX518" s="620"/>
      <c r="BY518" s="620"/>
      <c r="BZ518" s="620"/>
      <c r="CA518" s="620"/>
      <c r="CB518" s="620"/>
      <c r="CC518" s="620"/>
      <c r="CD518" s="620"/>
      <c r="CE518" s="620"/>
    </row>
    <row r="519" spans="1:83" s="314" customFormat="1" ht="15" customHeight="1" x14ac:dyDescent="0.2">
      <c r="A519" s="621"/>
      <c r="B519" s="621"/>
      <c r="C519" s="621"/>
      <c r="D519" s="827"/>
      <c r="E519" s="621"/>
      <c r="F519" s="621"/>
      <c r="G519" s="621"/>
      <c r="H519" s="621"/>
      <c r="I519" s="621"/>
      <c r="J519" s="621"/>
      <c r="K519" s="621"/>
      <c r="L519" s="621"/>
      <c r="M519" s="621"/>
      <c r="N519" s="621"/>
      <c r="O519" s="621"/>
      <c r="P519" s="621"/>
      <c r="Q519" s="621"/>
      <c r="R519" s="621"/>
      <c r="S519" s="621"/>
      <c r="T519" s="621"/>
      <c r="U519" s="621"/>
      <c r="V519" s="621"/>
      <c r="W519" s="621"/>
      <c r="X519" s="621"/>
      <c r="Y519" s="621"/>
      <c r="Z519" s="347"/>
      <c r="AA519" s="347"/>
      <c r="AB519" s="347"/>
      <c r="AC519" s="347"/>
      <c r="AD519" s="347"/>
      <c r="AE519" s="347"/>
      <c r="AF519" s="347"/>
      <c r="AG519" s="347"/>
      <c r="AH519" s="347"/>
      <c r="AI519" s="347"/>
      <c r="AJ519" s="347"/>
      <c r="AK519" s="347"/>
      <c r="AL519" s="347"/>
      <c r="AM519" s="347"/>
      <c r="AN519" s="347"/>
      <c r="AO519" s="347"/>
      <c r="AP519" s="347"/>
      <c r="AQ519" s="347"/>
      <c r="AR519" s="347"/>
      <c r="AS519" s="347"/>
      <c r="AT519" s="347"/>
      <c r="AU519" s="347"/>
      <c r="AV519" s="347"/>
      <c r="AW519" s="347"/>
      <c r="AX519" s="347"/>
      <c r="AY519" s="347"/>
      <c r="AZ519" s="347"/>
      <c r="BA519" s="390"/>
      <c r="BB519" s="386"/>
      <c r="BC519" s="202"/>
      <c r="BD519" s="620"/>
      <c r="BE519" s="620"/>
      <c r="BF519" s="620"/>
      <c r="BG519" s="620"/>
      <c r="BH519" s="620"/>
      <c r="BI519" s="620"/>
      <c r="BJ519" s="620"/>
      <c r="BK519" s="620"/>
      <c r="BL519" s="620"/>
      <c r="BM519" s="620"/>
      <c r="BN519" s="620"/>
      <c r="BO519" s="620"/>
      <c r="BP519" s="620"/>
      <c r="BQ519" s="620"/>
      <c r="BR519" s="620"/>
      <c r="BS519" s="620"/>
      <c r="BT519" s="620"/>
      <c r="BU519" s="620"/>
      <c r="BV519" s="620"/>
      <c r="BW519" s="620"/>
      <c r="BX519" s="620"/>
      <c r="BY519" s="620"/>
      <c r="BZ519" s="620"/>
      <c r="CA519" s="620"/>
      <c r="CB519" s="620"/>
      <c r="CC519" s="620"/>
      <c r="CD519" s="620"/>
      <c r="CE519" s="620"/>
    </row>
    <row r="520" spans="1:83" s="314" customFormat="1" ht="15" customHeight="1" x14ac:dyDescent="0.2">
      <c r="A520" s="621"/>
      <c r="B520" s="621"/>
      <c r="C520" s="621"/>
      <c r="D520" s="827"/>
      <c r="E520" s="621"/>
      <c r="F520" s="621"/>
      <c r="G520" s="621"/>
      <c r="H520" s="621"/>
      <c r="I520" s="621"/>
      <c r="J520" s="621"/>
      <c r="K520" s="621"/>
      <c r="L520" s="621"/>
      <c r="M520" s="621"/>
      <c r="N520" s="621"/>
      <c r="O520" s="621"/>
      <c r="P520" s="621"/>
      <c r="Q520" s="621"/>
      <c r="R520" s="621"/>
      <c r="S520" s="621"/>
      <c r="T520" s="621"/>
      <c r="U520" s="621"/>
      <c r="V520" s="621"/>
      <c r="W520" s="621"/>
      <c r="X520" s="621"/>
      <c r="Y520" s="621"/>
      <c r="Z520" s="347"/>
      <c r="AA520" s="347"/>
      <c r="AB520" s="347"/>
      <c r="AC520" s="347"/>
      <c r="AD520" s="347"/>
      <c r="AE520" s="347"/>
      <c r="AF520" s="347"/>
      <c r="AG520" s="347"/>
      <c r="AH520" s="347"/>
      <c r="AI520" s="347"/>
      <c r="AJ520" s="347"/>
      <c r="AK520" s="347"/>
      <c r="AL520" s="347"/>
      <c r="AM520" s="347"/>
      <c r="AN520" s="347"/>
      <c r="AO520" s="347"/>
      <c r="AP520" s="347"/>
      <c r="AQ520" s="347"/>
      <c r="AR520" s="347"/>
      <c r="AS520" s="347"/>
      <c r="AT520" s="347"/>
      <c r="AU520" s="347"/>
      <c r="AV520" s="347"/>
      <c r="AW520" s="347"/>
      <c r="AX520" s="347"/>
      <c r="AY520" s="347"/>
      <c r="AZ520" s="347"/>
      <c r="BA520" s="390"/>
      <c r="BB520" s="386"/>
      <c r="BC520" s="202"/>
      <c r="BD520" s="620"/>
      <c r="BE520" s="620"/>
      <c r="BF520" s="620"/>
      <c r="BG520" s="620"/>
      <c r="BH520" s="620"/>
      <c r="BI520" s="620"/>
      <c r="BJ520" s="620"/>
      <c r="BK520" s="620"/>
      <c r="BL520" s="620"/>
      <c r="BM520" s="620"/>
      <c r="BN520" s="620"/>
      <c r="BO520" s="620"/>
      <c r="BP520" s="620"/>
      <c r="BQ520" s="620"/>
      <c r="BR520" s="620"/>
      <c r="BS520" s="620"/>
      <c r="BT520" s="620"/>
      <c r="BU520" s="620"/>
      <c r="BV520" s="620"/>
      <c r="BW520" s="620"/>
      <c r="BX520" s="620"/>
      <c r="BY520" s="620"/>
      <c r="BZ520" s="620"/>
      <c r="CA520" s="620"/>
      <c r="CB520" s="620"/>
      <c r="CC520" s="620"/>
      <c r="CD520" s="620"/>
      <c r="CE520" s="620"/>
    </row>
    <row r="521" spans="1:83" s="314" customFormat="1" ht="15" customHeight="1" x14ac:dyDescent="0.2">
      <c r="A521" s="621"/>
      <c r="B521" s="621"/>
      <c r="C521" s="621"/>
      <c r="D521" s="827"/>
      <c r="E521" s="621"/>
      <c r="F521" s="621"/>
      <c r="G521" s="621"/>
      <c r="H521" s="621"/>
      <c r="I521" s="621"/>
      <c r="J521" s="621"/>
      <c r="K521" s="621"/>
      <c r="L521" s="621"/>
      <c r="M521" s="621"/>
      <c r="N521" s="621"/>
      <c r="O521" s="621"/>
      <c r="P521" s="621"/>
      <c r="Q521" s="621"/>
      <c r="R521" s="621"/>
      <c r="S521" s="621"/>
      <c r="T521" s="621"/>
      <c r="U521" s="621"/>
      <c r="V521" s="621"/>
      <c r="W521" s="621"/>
      <c r="X521" s="621"/>
      <c r="Y521" s="621"/>
      <c r="Z521" s="347"/>
      <c r="AA521" s="347"/>
      <c r="AB521" s="347"/>
      <c r="AC521" s="347"/>
      <c r="AD521" s="347"/>
      <c r="AE521" s="347"/>
      <c r="AF521" s="347"/>
      <c r="AG521" s="347"/>
      <c r="AH521" s="347"/>
      <c r="AI521" s="347"/>
      <c r="AJ521" s="347"/>
      <c r="AK521" s="347"/>
      <c r="AL521" s="347"/>
      <c r="AM521" s="347"/>
      <c r="AN521" s="347"/>
      <c r="AO521" s="347"/>
      <c r="AP521" s="347"/>
      <c r="AQ521" s="347"/>
      <c r="AR521" s="347"/>
      <c r="AS521" s="347"/>
      <c r="AT521" s="347"/>
      <c r="AU521" s="347"/>
      <c r="AV521" s="347"/>
      <c r="AW521" s="347"/>
      <c r="AX521" s="347"/>
      <c r="AY521" s="347"/>
      <c r="AZ521" s="347"/>
      <c r="BA521" s="390"/>
      <c r="BB521" s="386"/>
      <c r="BC521" s="202"/>
      <c r="BD521" s="620"/>
      <c r="BE521" s="620"/>
      <c r="BF521" s="620"/>
      <c r="BG521" s="620"/>
      <c r="BH521" s="620"/>
      <c r="BI521" s="620"/>
      <c r="BJ521" s="620"/>
      <c r="BK521" s="620"/>
      <c r="BL521" s="620"/>
      <c r="BM521" s="620"/>
      <c r="BN521" s="620"/>
      <c r="BO521" s="620"/>
      <c r="BP521" s="620"/>
      <c r="BQ521" s="620"/>
      <c r="BR521" s="620"/>
      <c r="BS521" s="620"/>
      <c r="BT521" s="620"/>
      <c r="BU521" s="620"/>
      <c r="BV521" s="620"/>
      <c r="BW521" s="620"/>
      <c r="BX521" s="620"/>
      <c r="BY521" s="620"/>
      <c r="BZ521" s="620"/>
      <c r="CA521" s="620"/>
      <c r="CB521" s="620"/>
      <c r="CC521" s="620"/>
      <c r="CD521" s="620"/>
      <c r="CE521" s="620"/>
    </row>
    <row r="522" spans="1:83" s="314" customFormat="1" ht="15" customHeight="1" x14ac:dyDescent="0.2">
      <c r="A522" s="621"/>
      <c r="B522" s="621"/>
      <c r="C522" s="621"/>
      <c r="D522" s="827"/>
      <c r="E522" s="621"/>
      <c r="F522" s="621"/>
      <c r="G522" s="621"/>
      <c r="H522" s="621"/>
      <c r="I522" s="621"/>
      <c r="J522" s="621"/>
      <c r="K522" s="621"/>
      <c r="L522" s="621"/>
      <c r="M522" s="621"/>
      <c r="N522" s="621"/>
      <c r="O522" s="621"/>
      <c r="P522" s="621"/>
      <c r="Q522" s="621"/>
      <c r="R522" s="621"/>
      <c r="S522" s="621"/>
      <c r="T522" s="621"/>
      <c r="U522" s="621"/>
      <c r="V522" s="621"/>
      <c r="W522" s="621"/>
      <c r="X522" s="621"/>
      <c r="Y522" s="621"/>
      <c r="Z522" s="347"/>
      <c r="AA522" s="347"/>
      <c r="AB522" s="347"/>
      <c r="AC522" s="347"/>
      <c r="AD522" s="347"/>
      <c r="AE522" s="347"/>
      <c r="AF522" s="347"/>
      <c r="AG522" s="347"/>
      <c r="AH522" s="347"/>
      <c r="AI522" s="347"/>
      <c r="AJ522" s="347"/>
      <c r="AK522" s="347"/>
      <c r="AL522" s="347"/>
      <c r="AM522" s="347"/>
      <c r="AN522" s="347"/>
      <c r="AO522" s="347"/>
      <c r="AP522" s="347"/>
      <c r="AQ522" s="347"/>
      <c r="AR522" s="347"/>
      <c r="AS522" s="347"/>
      <c r="AT522" s="347"/>
      <c r="AU522" s="347"/>
      <c r="AV522" s="347"/>
      <c r="AW522" s="347"/>
      <c r="AX522" s="347"/>
      <c r="AY522" s="347"/>
      <c r="AZ522" s="347"/>
      <c r="BA522" s="390"/>
      <c r="BB522" s="386"/>
      <c r="BC522" s="202"/>
      <c r="BD522" s="620"/>
      <c r="BE522" s="620"/>
      <c r="BF522" s="620"/>
      <c r="BG522" s="620"/>
      <c r="BH522" s="620"/>
      <c r="BI522" s="620"/>
      <c r="BJ522" s="620"/>
      <c r="BK522" s="620"/>
      <c r="BL522" s="620"/>
      <c r="BM522" s="620"/>
      <c r="BN522" s="620"/>
      <c r="BO522" s="620"/>
      <c r="BP522" s="620"/>
      <c r="BQ522" s="620"/>
      <c r="BR522" s="620"/>
      <c r="BS522" s="620"/>
      <c r="BT522" s="620"/>
      <c r="BU522" s="620"/>
      <c r="BV522" s="620"/>
      <c r="BW522" s="620"/>
      <c r="BX522" s="620"/>
      <c r="BY522" s="620"/>
      <c r="BZ522" s="620"/>
      <c r="CA522" s="620"/>
      <c r="CB522" s="620"/>
      <c r="CC522" s="620"/>
      <c r="CD522" s="620"/>
      <c r="CE522" s="620"/>
    </row>
    <row r="523" spans="1:83" s="314" customFormat="1" ht="15" customHeight="1" x14ac:dyDescent="0.2">
      <c r="A523" s="621"/>
      <c r="B523" s="621"/>
      <c r="C523" s="621"/>
      <c r="D523" s="827"/>
      <c r="E523" s="621"/>
      <c r="F523" s="621"/>
      <c r="G523" s="621"/>
      <c r="H523" s="621"/>
      <c r="I523" s="621"/>
      <c r="J523" s="621"/>
      <c r="K523" s="621"/>
      <c r="L523" s="621"/>
      <c r="M523" s="621"/>
      <c r="N523" s="621"/>
      <c r="O523" s="621"/>
      <c r="P523" s="621"/>
      <c r="Q523" s="621"/>
      <c r="R523" s="621"/>
      <c r="S523" s="621"/>
      <c r="T523" s="621"/>
      <c r="U523" s="621"/>
      <c r="V523" s="621"/>
      <c r="W523" s="621"/>
      <c r="X523" s="621"/>
      <c r="Y523" s="621"/>
      <c r="Z523" s="347"/>
      <c r="AA523" s="347"/>
      <c r="AB523" s="347"/>
      <c r="AC523" s="347"/>
      <c r="AD523" s="347"/>
      <c r="AE523" s="347"/>
      <c r="AF523" s="347"/>
      <c r="AG523" s="347"/>
      <c r="AH523" s="347"/>
      <c r="AI523" s="347"/>
      <c r="AJ523" s="347"/>
      <c r="AK523" s="347"/>
      <c r="AL523" s="347"/>
      <c r="AM523" s="347"/>
      <c r="AN523" s="347"/>
      <c r="AO523" s="347"/>
      <c r="AP523" s="347"/>
      <c r="AQ523" s="347"/>
      <c r="AR523" s="347"/>
      <c r="AS523" s="347"/>
      <c r="AT523" s="347"/>
      <c r="AU523" s="347"/>
      <c r="AV523" s="347"/>
      <c r="AW523" s="347"/>
      <c r="AX523" s="347"/>
      <c r="AY523" s="347"/>
      <c r="AZ523" s="347"/>
      <c r="BA523" s="390"/>
      <c r="BB523" s="386"/>
      <c r="BC523" s="202"/>
      <c r="BD523" s="620"/>
      <c r="BE523" s="620"/>
      <c r="BF523" s="620"/>
      <c r="BG523" s="620"/>
      <c r="BH523" s="620"/>
      <c r="BI523" s="620"/>
      <c r="BJ523" s="620"/>
      <c r="BK523" s="620"/>
      <c r="BL523" s="620"/>
      <c r="BM523" s="620"/>
      <c r="BN523" s="620"/>
      <c r="BO523" s="620"/>
      <c r="BP523" s="620"/>
      <c r="BQ523" s="620"/>
      <c r="BR523" s="620"/>
      <c r="BS523" s="620"/>
      <c r="BT523" s="620"/>
      <c r="BU523" s="620"/>
      <c r="BV523" s="620"/>
      <c r="BW523" s="620"/>
      <c r="BX523" s="620"/>
      <c r="BY523" s="620"/>
      <c r="BZ523" s="620"/>
      <c r="CA523" s="620"/>
      <c r="CB523" s="620"/>
      <c r="CC523" s="620"/>
      <c r="CD523" s="620"/>
      <c r="CE523" s="620"/>
    </row>
    <row r="524" spans="1:83" s="314" customFormat="1" ht="15" customHeight="1" x14ac:dyDescent="0.2">
      <c r="A524" s="621"/>
      <c r="B524" s="621"/>
      <c r="C524" s="621"/>
      <c r="D524" s="827"/>
      <c r="E524" s="621"/>
      <c r="F524" s="621"/>
      <c r="G524" s="621"/>
      <c r="H524" s="621"/>
      <c r="I524" s="621"/>
      <c r="J524" s="621"/>
      <c r="K524" s="621"/>
      <c r="L524" s="621"/>
      <c r="M524" s="621"/>
      <c r="N524" s="621"/>
      <c r="O524" s="621"/>
      <c r="P524" s="621"/>
      <c r="Q524" s="621"/>
      <c r="R524" s="621"/>
      <c r="S524" s="621"/>
      <c r="T524" s="621"/>
      <c r="U524" s="621"/>
      <c r="V524" s="621"/>
      <c r="W524" s="621"/>
      <c r="X524" s="621"/>
      <c r="Y524" s="621"/>
      <c r="Z524" s="347"/>
      <c r="AA524" s="347"/>
      <c r="AB524" s="347"/>
      <c r="AC524" s="347"/>
      <c r="AD524" s="347"/>
      <c r="AE524" s="347"/>
      <c r="AF524" s="347"/>
      <c r="AG524" s="347"/>
      <c r="AH524" s="347"/>
      <c r="AI524" s="347"/>
      <c r="AJ524" s="347"/>
      <c r="AK524" s="347"/>
      <c r="AL524" s="347"/>
      <c r="AM524" s="347"/>
      <c r="AN524" s="347"/>
      <c r="AO524" s="347"/>
      <c r="AP524" s="347"/>
      <c r="AQ524" s="347"/>
      <c r="AR524" s="347"/>
      <c r="AS524" s="347"/>
      <c r="AT524" s="347"/>
      <c r="AU524" s="347"/>
      <c r="AV524" s="347"/>
      <c r="AW524" s="347"/>
      <c r="AX524" s="347"/>
      <c r="AY524" s="347"/>
      <c r="AZ524" s="347"/>
      <c r="BA524" s="390"/>
      <c r="BB524" s="386"/>
      <c r="BC524" s="202"/>
      <c r="BD524" s="620"/>
      <c r="BE524" s="620"/>
      <c r="BF524" s="620"/>
      <c r="BG524" s="620"/>
      <c r="BH524" s="620"/>
      <c r="BI524" s="620"/>
      <c r="BJ524" s="620"/>
      <c r="BK524" s="620"/>
      <c r="BL524" s="620"/>
      <c r="BM524" s="620"/>
      <c r="BN524" s="620"/>
      <c r="BO524" s="620"/>
      <c r="BP524" s="620"/>
      <c r="BQ524" s="620"/>
      <c r="BR524" s="620"/>
      <c r="BS524" s="620"/>
      <c r="BT524" s="620"/>
      <c r="BU524" s="620"/>
      <c r="BV524" s="620"/>
      <c r="BW524" s="620"/>
      <c r="BX524" s="620"/>
      <c r="BY524" s="620"/>
      <c r="BZ524" s="620"/>
      <c r="CA524" s="620"/>
      <c r="CB524" s="620"/>
      <c r="CC524" s="620"/>
      <c r="CD524" s="620"/>
      <c r="CE524" s="620"/>
    </row>
    <row r="525" spans="1:83" s="314" customFormat="1" ht="15" customHeight="1" x14ac:dyDescent="0.2">
      <c r="A525" s="621"/>
      <c r="B525" s="621"/>
      <c r="C525" s="621"/>
      <c r="D525" s="827"/>
      <c r="E525" s="621"/>
      <c r="F525" s="621"/>
      <c r="G525" s="621"/>
      <c r="H525" s="621"/>
      <c r="I525" s="621"/>
      <c r="J525" s="621"/>
      <c r="K525" s="621"/>
      <c r="L525" s="621"/>
      <c r="M525" s="621"/>
      <c r="N525" s="621"/>
      <c r="O525" s="621"/>
      <c r="P525" s="621"/>
      <c r="Q525" s="621"/>
      <c r="R525" s="621"/>
      <c r="S525" s="621"/>
      <c r="T525" s="621"/>
      <c r="U525" s="621"/>
      <c r="V525" s="621"/>
      <c r="W525" s="621"/>
      <c r="X525" s="621"/>
      <c r="Y525" s="621"/>
      <c r="Z525" s="347"/>
      <c r="AA525" s="347"/>
      <c r="AB525" s="347"/>
      <c r="AC525" s="347"/>
      <c r="AD525" s="347"/>
      <c r="AE525" s="347"/>
      <c r="AF525" s="347"/>
      <c r="AG525" s="347"/>
      <c r="AH525" s="347"/>
      <c r="AI525" s="347"/>
      <c r="AJ525" s="347"/>
      <c r="AK525" s="347"/>
      <c r="AL525" s="347"/>
      <c r="AM525" s="347"/>
      <c r="AN525" s="347"/>
      <c r="AO525" s="347"/>
      <c r="AP525" s="347"/>
      <c r="AQ525" s="347"/>
      <c r="AR525" s="347"/>
      <c r="AS525" s="347"/>
      <c r="AT525" s="347"/>
      <c r="AU525" s="347"/>
      <c r="AV525" s="347"/>
      <c r="AW525" s="347"/>
      <c r="AX525" s="347"/>
      <c r="AY525" s="347"/>
      <c r="AZ525" s="347"/>
      <c r="BA525" s="390"/>
      <c r="BB525" s="386"/>
      <c r="BC525" s="202"/>
      <c r="BD525" s="620"/>
      <c r="BE525" s="620"/>
      <c r="BF525" s="620"/>
      <c r="BG525" s="620"/>
      <c r="BH525" s="620"/>
      <c r="BI525" s="620"/>
      <c r="BJ525" s="620"/>
      <c r="BK525" s="620"/>
      <c r="BL525" s="620"/>
      <c r="BM525" s="620"/>
      <c r="BN525" s="620"/>
      <c r="BO525" s="620"/>
      <c r="BP525" s="620"/>
      <c r="BQ525" s="620"/>
      <c r="BR525" s="620"/>
      <c r="BS525" s="620"/>
      <c r="BT525" s="620"/>
      <c r="BU525" s="620"/>
      <c r="BV525" s="620"/>
      <c r="BW525" s="620"/>
      <c r="BX525" s="620"/>
      <c r="BY525" s="620"/>
      <c r="BZ525" s="620"/>
      <c r="CA525" s="620"/>
      <c r="CB525" s="620"/>
      <c r="CC525" s="620"/>
      <c r="CD525" s="620"/>
      <c r="CE525" s="620"/>
    </row>
    <row r="526" spans="1:83" s="314" customFormat="1" ht="15" customHeight="1" x14ac:dyDescent="0.2">
      <c r="A526" s="621"/>
      <c r="B526" s="621"/>
      <c r="C526" s="621"/>
      <c r="D526" s="827"/>
      <c r="E526" s="621"/>
      <c r="F526" s="621"/>
      <c r="G526" s="621"/>
      <c r="H526" s="621"/>
      <c r="I526" s="621"/>
      <c r="J526" s="621"/>
      <c r="K526" s="621"/>
      <c r="L526" s="621"/>
      <c r="M526" s="621"/>
      <c r="N526" s="621"/>
      <c r="O526" s="621"/>
      <c r="P526" s="621"/>
      <c r="Q526" s="621"/>
      <c r="R526" s="621"/>
      <c r="S526" s="621"/>
      <c r="T526" s="621"/>
      <c r="U526" s="621"/>
      <c r="V526" s="621"/>
      <c r="W526" s="621"/>
      <c r="X526" s="621"/>
      <c r="Y526" s="621"/>
      <c r="Z526" s="347"/>
      <c r="AA526" s="347"/>
      <c r="AB526" s="347"/>
      <c r="AC526" s="347"/>
      <c r="AD526" s="347"/>
      <c r="AE526" s="347"/>
      <c r="AF526" s="347"/>
      <c r="AG526" s="347"/>
      <c r="AH526" s="347"/>
      <c r="AI526" s="347"/>
      <c r="AJ526" s="347"/>
      <c r="AK526" s="347"/>
      <c r="AL526" s="347"/>
      <c r="AM526" s="347"/>
      <c r="AN526" s="347"/>
      <c r="AO526" s="347"/>
      <c r="AP526" s="347"/>
      <c r="AQ526" s="347"/>
      <c r="AR526" s="347"/>
      <c r="AS526" s="347"/>
      <c r="AT526" s="347"/>
      <c r="AU526" s="347"/>
      <c r="AV526" s="347"/>
      <c r="AW526" s="347"/>
      <c r="AX526" s="347"/>
      <c r="AY526" s="347"/>
      <c r="AZ526" s="347"/>
      <c r="BA526" s="390"/>
      <c r="BB526" s="386"/>
      <c r="BC526" s="202"/>
      <c r="BD526" s="620"/>
      <c r="BE526" s="620"/>
      <c r="BF526" s="620"/>
      <c r="BG526" s="620"/>
      <c r="BH526" s="620"/>
      <c r="BI526" s="620"/>
      <c r="BJ526" s="620"/>
      <c r="BK526" s="620"/>
      <c r="BL526" s="620"/>
      <c r="BM526" s="620"/>
      <c r="BN526" s="620"/>
      <c r="BO526" s="620"/>
      <c r="BP526" s="620"/>
      <c r="BQ526" s="620"/>
      <c r="BR526" s="620"/>
      <c r="BS526" s="620"/>
      <c r="BT526" s="620"/>
      <c r="BU526" s="620"/>
      <c r="BV526" s="620"/>
      <c r="BW526" s="620"/>
      <c r="BX526" s="620"/>
      <c r="BY526" s="620"/>
      <c r="BZ526" s="620"/>
      <c r="CA526" s="620"/>
      <c r="CB526" s="620"/>
      <c r="CC526" s="620"/>
      <c r="CD526" s="620"/>
      <c r="CE526" s="620"/>
    </row>
    <row r="527" spans="1:83" s="314" customFormat="1" ht="15" customHeight="1" x14ac:dyDescent="0.2">
      <c r="A527" s="621"/>
      <c r="B527" s="621"/>
      <c r="C527" s="621"/>
      <c r="D527" s="827"/>
      <c r="E527" s="621"/>
      <c r="F527" s="621"/>
      <c r="G527" s="621"/>
      <c r="H527" s="621"/>
      <c r="I527" s="621"/>
      <c r="J527" s="621"/>
      <c r="K527" s="621"/>
      <c r="L527" s="621"/>
      <c r="M527" s="621"/>
      <c r="N527" s="621"/>
      <c r="O527" s="621"/>
      <c r="P527" s="621"/>
      <c r="Q527" s="621"/>
      <c r="R527" s="621"/>
      <c r="S527" s="621"/>
      <c r="T527" s="621"/>
      <c r="U527" s="621"/>
      <c r="V527" s="621"/>
      <c r="W527" s="621"/>
      <c r="X527" s="621"/>
      <c r="Y527" s="621"/>
      <c r="Z527" s="347"/>
      <c r="AA527" s="347"/>
      <c r="AB527" s="347"/>
      <c r="AC527" s="347"/>
      <c r="AD527" s="347"/>
      <c r="AE527" s="347"/>
      <c r="AF527" s="347"/>
      <c r="AG527" s="347"/>
      <c r="AH527" s="347"/>
      <c r="AI527" s="347"/>
      <c r="AJ527" s="347"/>
      <c r="AK527" s="347"/>
      <c r="AL527" s="347"/>
      <c r="AM527" s="347"/>
      <c r="AN527" s="347"/>
      <c r="AO527" s="347"/>
      <c r="AP527" s="347"/>
      <c r="AQ527" s="347"/>
      <c r="AR527" s="347"/>
      <c r="AS527" s="347"/>
      <c r="AT527" s="347"/>
      <c r="AU527" s="347"/>
      <c r="AV527" s="347"/>
      <c r="AW527" s="347"/>
      <c r="AX527" s="347"/>
      <c r="AY527" s="347"/>
      <c r="AZ527" s="347"/>
      <c r="BA527" s="390"/>
      <c r="BB527" s="386"/>
      <c r="BC527" s="202"/>
      <c r="BD527" s="620"/>
      <c r="BE527" s="620"/>
      <c r="BF527" s="620"/>
      <c r="BG527" s="620"/>
      <c r="BH527" s="620"/>
      <c r="BI527" s="620"/>
      <c r="BJ527" s="620"/>
      <c r="BK527" s="620"/>
      <c r="BL527" s="620"/>
      <c r="BM527" s="620"/>
      <c r="BN527" s="620"/>
      <c r="BO527" s="620"/>
      <c r="BP527" s="620"/>
      <c r="BQ527" s="620"/>
      <c r="BR527" s="620"/>
      <c r="BS527" s="620"/>
      <c r="BT527" s="620"/>
      <c r="BU527" s="620"/>
      <c r="BV527" s="620"/>
      <c r="BW527" s="620"/>
      <c r="BX527" s="620"/>
      <c r="BY527" s="620"/>
      <c r="BZ527" s="620"/>
      <c r="CA527" s="620"/>
      <c r="CB527" s="620"/>
      <c r="CC527" s="620"/>
      <c r="CD527" s="620"/>
      <c r="CE527" s="620"/>
    </row>
    <row r="528" spans="1:83" s="314" customFormat="1" ht="15" customHeight="1" x14ac:dyDescent="0.2">
      <c r="A528" s="621"/>
      <c r="B528" s="621"/>
      <c r="C528" s="621"/>
      <c r="D528" s="827"/>
      <c r="E528" s="621"/>
      <c r="F528" s="621"/>
      <c r="G528" s="621"/>
      <c r="H528" s="621"/>
      <c r="I528" s="621"/>
      <c r="J528" s="621"/>
      <c r="K528" s="621"/>
      <c r="L528" s="621"/>
      <c r="M528" s="621"/>
      <c r="N528" s="621"/>
      <c r="O528" s="621"/>
      <c r="P528" s="621"/>
      <c r="Q528" s="621"/>
      <c r="R528" s="621"/>
      <c r="S528" s="621"/>
      <c r="T528" s="621"/>
      <c r="U528" s="621"/>
      <c r="V528" s="621"/>
      <c r="W528" s="621"/>
      <c r="X528" s="621"/>
      <c r="Y528" s="621"/>
      <c r="Z528" s="347"/>
      <c r="AA528" s="347"/>
      <c r="AB528" s="347"/>
      <c r="AC528" s="347"/>
      <c r="AD528" s="347"/>
      <c r="AE528" s="347"/>
      <c r="AF528" s="347"/>
      <c r="AG528" s="347"/>
      <c r="AH528" s="347"/>
      <c r="AI528" s="347"/>
      <c r="AJ528" s="347"/>
      <c r="AK528" s="347"/>
      <c r="AL528" s="347"/>
      <c r="AM528" s="347"/>
      <c r="AN528" s="347"/>
      <c r="AO528" s="347"/>
      <c r="AP528" s="347"/>
      <c r="AQ528" s="347"/>
      <c r="AR528" s="347"/>
      <c r="AS528" s="347"/>
      <c r="AT528" s="347"/>
      <c r="AU528" s="347"/>
      <c r="AV528" s="347"/>
      <c r="AW528" s="347"/>
      <c r="AX528" s="347"/>
      <c r="AY528" s="347"/>
      <c r="AZ528" s="347"/>
      <c r="BA528" s="390"/>
      <c r="BB528" s="386"/>
      <c r="BC528" s="202"/>
      <c r="BD528" s="620"/>
      <c r="BE528" s="620"/>
      <c r="BF528" s="620"/>
      <c r="BG528" s="620"/>
      <c r="BH528" s="620"/>
      <c r="BI528" s="620"/>
      <c r="BJ528" s="620"/>
      <c r="BK528" s="620"/>
      <c r="BL528" s="620"/>
      <c r="BM528" s="620"/>
      <c r="BN528" s="620"/>
      <c r="BO528" s="620"/>
      <c r="BP528" s="620"/>
      <c r="BQ528" s="620"/>
      <c r="BR528" s="620"/>
      <c r="BS528" s="620"/>
      <c r="BT528" s="620"/>
      <c r="BU528" s="620"/>
      <c r="BV528" s="620"/>
      <c r="BW528" s="620"/>
      <c r="BX528" s="620"/>
      <c r="BY528" s="620"/>
      <c r="BZ528" s="620"/>
      <c r="CA528" s="620"/>
      <c r="CB528" s="620"/>
      <c r="CC528" s="620"/>
      <c r="CD528" s="620"/>
      <c r="CE528" s="620"/>
    </row>
    <row r="529" spans="1:83" s="314" customFormat="1" ht="15" customHeight="1" x14ac:dyDescent="0.2">
      <c r="A529" s="621"/>
      <c r="B529" s="621"/>
      <c r="C529" s="621"/>
      <c r="D529" s="827"/>
      <c r="E529" s="621"/>
      <c r="F529" s="621"/>
      <c r="G529" s="621"/>
      <c r="H529" s="621"/>
      <c r="I529" s="621"/>
      <c r="J529" s="621"/>
      <c r="K529" s="621"/>
      <c r="L529" s="621"/>
      <c r="M529" s="621"/>
      <c r="N529" s="621"/>
      <c r="O529" s="621"/>
      <c r="P529" s="621"/>
      <c r="Q529" s="621"/>
      <c r="R529" s="621"/>
      <c r="S529" s="621"/>
      <c r="T529" s="621"/>
      <c r="U529" s="621"/>
      <c r="V529" s="621"/>
      <c r="W529" s="621"/>
      <c r="X529" s="621"/>
      <c r="Y529" s="621"/>
      <c r="Z529" s="347"/>
      <c r="AA529" s="347"/>
      <c r="AB529" s="347"/>
      <c r="AC529" s="347"/>
      <c r="AD529" s="347"/>
      <c r="AE529" s="347"/>
      <c r="AF529" s="347"/>
      <c r="AG529" s="347"/>
      <c r="AH529" s="347"/>
      <c r="AI529" s="347"/>
      <c r="AJ529" s="347"/>
      <c r="AK529" s="347"/>
      <c r="AL529" s="347"/>
      <c r="AM529" s="347"/>
      <c r="AN529" s="347"/>
      <c r="AO529" s="347"/>
      <c r="AP529" s="347"/>
      <c r="AQ529" s="347"/>
      <c r="AR529" s="347"/>
      <c r="AS529" s="347"/>
      <c r="AT529" s="347"/>
      <c r="AU529" s="347"/>
      <c r="AV529" s="347"/>
      <c r="AW529" s="347"/>
      <c r="AX529" s="347"/>
      <c r="AY529" s="347"/>
      <c r="AZ529" s="347"/>
      <c r="BA529" s="390"/>
      <c r="BB529" s="386"/>
      <c r="BC529" s="202"/>
      <c r="BD529" s="620"/>
      <c r="BE529" s="620"/>
      <c r="BF529" s="620"/>
      <c r="BG529" s="620"/>
      <c r="BH529" s="620"/>
      <c r="BI529" s="620"/>
      <c r="BJ529" s="620"/>
      <c r="BK529" s="620"/>
      <c r="BL529" s="620"/>
      <c r="BM529" s="620"/>
      <c r="BN529" s="620"/>
      <c r="BO529" s="620"/>
      <c r="BP529" s="620"/>
      <c r="BQ529" s="620"/>
      <c r="BR529" s="620"/>
      <c r="BS529" s="620"/>
      <c r="BT529" s="620"/>
      <c r="BU529" s="620"/>
      <c r="BV529" s="620"/>
      <c r="BW529" s="620"/>
      <c r="BX529" s="620"/>
      <c r="BY529" s="620"/>
      <c r="BZ529" s="620"/>
      <c r="CA529" s="620"/>
      <c r="CB529" s="620"/>
      <c r="CC529" s="620"/>
      <c r="CD529" s="620"/>
      <c r="CE529" s="620"/>
    </row>
    <row r="530" spans="1:83" s="314" customFormat="1" ht="15" customHeight="1" x14ac:dyDescent="0.2">
      <c r="A530" s="621"/>
      <c r="B530" s="621"/>
      <c r="C530" s="621"/>
      <c r="D530" s="827"/>
      <c r="E530" s="621"/>
      <c r="F530" s="621"/>
      <c r="G530" s="621"/>
      <c r="H530" s="621"/>
      <c r="I530" s="621"/>
      <c r="J530" s="621"/>
      <c r="K530" s="621"/>
      <c r="L530" s="621"/>
      <c r="M530" s="621"/>
      <c r="N530" s="621"/>
      <c r="O530" s="621"/>
      <c r="P530" s="621"/>
      <c r="Q530" s="621"/>
      <c r="R530" s="621"/>
      <c r="S530" s="621"/>
      <c r="T530" s="621"/>
      <c r="U530" s="621"/>
      <c r="V530" s="621"/>
      <c r="W530" s="621"/>
      <c r="X530" s="621"/>
      <c r="Y530" s="621"/>
      <c r="Z530" s="347"/>
      <c r="AA530" s="347"/>
      <c r="AB530" s="347"/>
      <c r="AC530" s="347"/>
      <c r="AD530" s="347"/>
      <c r="AE530" s="347"/>
      <c r="AF530" s="347"/>
      <c r="AG530" s="347"/>
      <c r="AH530" s="347"/>
      <c r="AI530" s="347"/>
      <c r="AJ530" s="347"/>
      <c r="AK530" s="347"/>
      <c r="AL530" s="347"/>
      <c r="AM530" s="347"/>
      <c r="AN530" s="347"/>
      <c r="AO530" s="347"/>
      <c r="AP530" s="347"/>
      <c r="AQ530" s="347"/>
      <c r="AR530" s="347"/>
      <c r="AS530" s="347"/>
      <c r="AT530" s="347"/>
      <c r="AU530" s="347"/>
      <c r="AV530" s="347"/>
      <c r="AW530" s="347"/>
      <c r="AX530" s="347"/>
      <c r="AY530" s="347"/>
      <c r="AZ530" s="347"/>
      <c r="BA530" s="390"/>
      <c r="BB530" s="386"/>
      <c r="BC530" s="202"/>
      <c r="BD530" s="620"/>
      <c r="BE530" s="620"/>
      <c r="BF530" s="620"/>
      <c r="BG530" s="620"/>
      <c r="BH530" s="620"/>
      <c r="BI530" s="620"/>
      <c r="BJ530" s="620"/>
      <c r="BK530" s="620"/>
      <c r="BL530" s="620"/>
      <c r="BM530" s="620"/>
      <c r="BN530" s="620"/>
      <c r="BO530" s="620"/>
      <c r="BP530" s="620"/>
      <c r="BQ530" s="620"/>
      <c r="BR530" s="620"/>
      <c r="BS530" s="620"/>
      <c r="BT530" s="620"/>
      <c r="BU530" s="620"/>
      <c r="BV530" s="620"/>
      <c r="BW530" s="620"/>
      <c r="BX530" s="620"/>
      <c r="BY530" s="620"/>
      <c r="BZ530" s="620"/>
      <c r="CA530" s="620"/>
      <c r="CB530" s="620"/>
      <c r="CC530" s="620"/>
      <c r="CD530" s="620"/>
      <c r="CE530" s="620"/>
    </row>
    <row r="531" spans="1:83" s="314" customFormat="1" ht="15" customHeight="1" x14ac:dyDescent="0.2">
      <c r="A531" s="621"/>
      <c r="B531" s="621"/>
      <c r="C531" s="621"/>
      <c r="D531" s="827"/>
      <c r="E531" s="621"/>
      <c r="F531" s="621"/>
      <c r="G531" s="621"/>
      <c r="H531" s="621"/>
      <c r="I531" s="621"/>
      <c r="J531" s="621"/>
      <c r="K531" s="621"/>
      <c r="L531" s="621"/>
      <c r="M531" s="621"/>
      <c r="N531" s="621"/>
      <c r="O531" s="621"/>
      <c r="P531" s="621"/>
      <c r="Q531" s="621"/>
      <c r="R531" s="621"/>
      <c r="S531" s="621"/>
      <c r="T531" s="621"/>
      <c r="U531" s="621"/>
      <c r="V531" s="621"/>
      <c r="W531" s="621"/>
      <c r="X531" s="621"/>
      <c r="Y531" s="621"/>
      <c r="Z531" s="347"/>
      <c r="AA531" s="347"/>
      <c r="AB531" s="347"/>
      <c r="AC531" s="347"/>
      <c r="AD531" s="347"/>
      <c r="AE531" s="347"/>
      <c r="AF531" s="347"/>
      <c r="AG531" s="347"/>
      <c r="AH531" s="347"/>
      <c r="AI531" s="347"/>
      <c r="AJ531" s="347"/>
      <c r="AK531" s="347"/>
      <c r="AL531" s="347"/>
      <c r="AM531" s="347"/>
      <c r="AN531" s="347"/>
      <c r="AO531" s="347"/>
      <c r="AP531" s="347"/>
      <c r="AQ531" s="347"/>
      <c r="AR531" s="347"/>
      <c r="AS531" s="347"/>
      <c r="AT531" s="347"/>
      <c r="AU531" s="347"/>
      <c r="AV531" s="347"/>
      <c r="AW531" s="347"/>
      <c r="AX531" s="347"/>
      <c r="AY531" s="347"/>
      <c r="AZ531" s="347"/>
      <c r="BA531" s="390"/>
      <c r="BB531" s="386"/>
      <c r="BC531" s="202"/>
      <c r="BD531" s="620"/>
      <c r="BE531" s="620"/>
      <c r="BF531" s="620"/>
      <c r="BG531" s="620"/>
      <c r="BH531" s="620"/>
      <c r="BI531" s="620"/>
      <c r="BJ531" s="620"/>
      <c r="BK531" s="620"/>
      <c r="BL531" s="620"/>
      <c r="BM531" s="620"/>
      <c r="BN531" s="620"/>
      <c r="BO531" s="620"/>
      <c r="BP531" s="620"/>
      <c r="BQ531" s="620"/>
      <c r="BR531" s="620"/>
      <c r="BS531" s="620"/>
      <c r="BT531" s="620"/>
      <c r="BU531" s="620"/>
      <c r="BV531" s="620"/>
      <c r="BW531" s="620"/>
      <c r="BX531" s="620"/>
      <c r="BY531" s="620"/>
      <c r="BZ531" s="620"/>
      <c r="CA531" s="620"/>
      <c r="CB531" s="620"/>
      <c r="CC531" s="620"/>
      <c r="CD531" s="620"/>
      <c r="CE531" s="620"/>
    </row>
    <row r="532" spans="1:83" s="314" customFormat="1" ht="15" customHeight="1" x14ac:dyDescent="0.2">
      <c r="A532" s="621"/>
      <c r="B532" s="621"/>
      <c r="C532" s="621"/>
      <c r="D532" s="827"/>
      <c r="E532" s="621"/>
      <c r="F532" s="621"/>
      <c r="G532" s="621"/>
      <c r="H532" s="621"/>
      <c r="I532" s="621"/>
      <c r="J532" s="621"/>
      <c r="K532" s="621"/>
      <c r="L532" s="621"/>
      <c r="M532" s="621"/>
      <c r="N532" s="621"/>
      <c r="O532" s="621"/>
      <c r="P532" s="621"/>
      <c r="Q532" s="621"/>
      <c r="R532" s="621"/>
      <c r="S532" s="621"/>
      <c r="T532" s="621"/>
      <c r="U532" s="621"/>
      <c r="V532" s="621"/>
      <c r="W532" s="621"/>
      <c r="X532" s="621"/>
      <c r="Y532" s="621"/>
      <c r="Z532" s="347"/>
      <c r="AA532" s="347"/>
      <c r="AB532" s="347"/>
      <c r="AC532" s="347"/>
      <c r="AD532" s="347"/>
      <c r="AE532" s="347"/>
      <c r="AF532" s="347"/>
      <c r="AG532" s="347"/>
      <c r="AH532" s="347"/>
      <c r="AI532" s="347"/>
      <c r="AJ532" s="347"/>
      <c r="AK532" s="347"/>
      <c r="AL532" s="347"/>
      <c r="AM532" s="347"/>
      <c r="AN532" s="347"/>
      <c r="AO532" s="347"/>
      <c r="AP532" s="347"/>
      <c r="AQ532" s="347"/>
      <c r="AR532" s="347"/>
      <c r="AS532" s="347"/>
      <c r="AT532" s="347"/>
      <c r="AU532" s="347"/>
      <c r="AV532" s="347"/>
      <c r="AW532" s="347"/>
      <c r="AX532" s="347"/>
      <c r="AY532" s="347"/>
      <c r="AZ532" s="347"/>
      <c r="BA532" s="390"/>
      <c r="BB532" s="386"/>
      <c r="BC532" s="202"/>
      <c r="BD532" s="620"/>
      <c r="BE532" s="620"/>
      <c r="BF532" s="620"/>
      <c r="BG532" s="620"/>
      <c r="BH532" s="620"/>
      <c r="BI532" s="620"/>
      <c r="BJ532" s="620"/>
      <c r="BK532" s="620"/>
      <c r="BL532" s="620"/>
      <c r="BM532" s="620"/>
      <c r="BN532" s="620"/>
      <c r="BO532" s="620"/>
      <c r="BP532" s="620"/>
      <c r="BQ532" s="620"/>
      <c r="BR532" s="620"/>
      <c r="BS532" s="620"/>
      <c r="BT532" s="620"/>
      <c r="BU532" s="620"/>
      <c r="BV532" s="620"/>
      <c r="BW532" s="620"/>
      <c r="BX532" s="620"/>
      <c r="BY532" s="620"/>
      <c r="BZ532" s="620"/>
      <c r="CA532" s="620"/>
      <c r="CB532" s="620"/>
      <c r="CC532" s="620"/>
      <c r="CD532" s="620"/>
      <c r="CE532" s="620"/>
    </row>
    <row r="533" spans="1:83" s="314" customFormat="1" ht="15" customHeight="1" x14ac:dyDescent="0.2">
      <c r="A533" s="621"/>
      <c r="B533" s="621"/>
      <c r="C533" s="621"/>
      <c r="D533" s="827"/>
      <c r="E533" s="621"/>
      <c r="F533" s="621"/>
      <c r="G533" s="621"/>
      <c r="H533" s="621"/>
      <c r="I533" s="621"/>
      <c r="J533" s="621"/>
      <c r="K533" s="621"/>
      <c r="L533" s="621"/>
      <c r="M533" s="621"/>
      <c r="N533" s="621"/>
      <c r="O533" s="621"/>
      <c r="P533" s="621"/>
      <c r="Q533" s="621"/>
      <c r="R533" s="621"/>
      <c r="S533" s="621"/>
      <c r="T533" s="621"/>
      <c r="U533" s="621"/>
      <c r="V533" s="621"/>
      <c r="W533" s="621"/>
      <c r="X533" s="621"/>
      <c r="Y533" s="621"/>
      <c r="Z533" s="347"/>
      <c r="AA533" s="347"/>
      <c r="AB533" s="347"/>
      <c r="AC533" s="347"/>
      <c r="AD533" s="347"/>
      <c r="AE533" s="347"/>
      <c r="AF533" s="347"/>
      <c r="AG533" s="347"/>
      <c r="AH533" s="347"/>
      <c r="AI533" s="347"/>
      <c r="AJ533" s="347"/>
      <c r="AK533" s="347"/>
      <c r="AL533" s="347"/>
      <c r="AM533" s="347"/>
      <c r="AN533" s="347"/>
      <c r="AO533" s="347"/>
      <c r="AP533" s="347"/>
      <c r="AQ533" s="347"/>
      <c r="AR533" s="347"/>
      <c r="AS533" s="347"/>
      <c r="AT533" s="347"/>
      <c r="AU533" s="347"/>
      <c r="AV533" s="347"/>
      <c r="AW533" s="347"/>
      <c r="AX533" s="347"/>
      <c r="AY533" s="347"/>
      <c r="AZ533" s="347"/>
      <c r="BA533" s="390"/>
      <c r="BB533" s="386"/>
      <c r="BC533" s="202"/>
      <c r="BD533" s="620"/>
      <c r="BE533" s="620"/>
      <c r="BF533" s="620"/>
      <c r="BG533" s="620"/>
      <c r="BH533" s="620"/>
      <c r="BI533" s="620"/>
      <c r="BJ533" s="620"/>
      <c r="BK533" s="620"/>
      <c r="BL533" s="620"/>
      <c r="BM533" s="620"/>
      <c r="BN533" s="620"/>
      <c r="BO533" s="620"/>
      <c r="BP533" s="620"/>
      <c r="BQ533" s="620"/>
      <c r="BR533" s="620"/>
      <c r="BS533" s="620"/>
      <c r="BT533" s="620"/>
      <c r="BU533" s="620"/>
      <c r="BV533" s="620"/>
      <c r="BW533" s="620"/>
      <c r="BX533" s="620"/>
      <c r="BY533" s="620"/>
      <c r="BZ533" s="620"/>
      <c r="CA533" s="620"/>
      <c r="CB533" s="620"/>
      <c r="CC533" s="620"/>
      <c r="CD533" s="620"/>
      <c r="CE533" s="620"/>
    </row>
    <row r="534" spans="1:83" s="314" customFormat="1" ht="15" customHeight="1" x14ac:dyDescent="0.2">
      <c r="A534" s="621"/>
      <c r="B534" s="621"/>
      <c r="C534" s="621"/>
      <c r="D534" s="827"/>
      <c r="E534" s="621"/>
      <c r="F534" s="621"/>
      <c r="G534" s="621"/>
      <c r="H534" s="621"/>
      <c r="I534" s="621"/>
      <c r="J534" s="621"/>
      <c r="K534" s="621"/>
      <c r="L534" s="621"/>
      <c r="M534" s="621"/>
      <c r="N534" s="621"/>
      <c r="O534" s="621"/>
      <c r="P534" s="621"/>
      <c r="Q534" s="621"/>
      <c r="R534" s="621"/>
      <c r="S534" s="621"/>
      <c r="T534" s="621"/>
      <c r="U534" s="621"/>
      <c r="V534" s="621"/>
      <c r="W534" s="621"/>
      <c r="X534" s="621"/>
      <c r="Y534" s="621"/>
      <c r="Z534" s="347"/>
      <c r="AA534" s="347"/>
      <c r="AB534" s="347"/>
      <c r="AC534" s="347"/>
      <c r="AD534" s="347"/>
      <c r="AE534" s="347"/>
      <c r="AF534" s="347"/>
      <c r="AG534" s="347"/>
      <c r="AH534" s="347"/>
      <c r="AI534" s="347"/>
      <c r="AJ534" s="347"/>
      <c r="AK534" s="347"/>
      <c r="AL534" s="347"/>
      <c r="AM534" s="347"/>
      <c r="AN534" s="347"/>
      <c r="AO534" s="347"/>
      <c r="AP534" s="347"/>
      <c r="AQ534" s="347"/>
      <c r="AR534" s="347"/>
      <c r="AS534" s="347"/>
      <c r="AT534" s="347"/>
      <c r="AU534" s="347"/>
      <c r="AV534" s="347"/>
      <c r="AW534" s="347"/>
      <c r="AX534" s="347"/>
      <c r="AY534" s="347"/>
      <c r="AZ534" s="347"/>
      <c r="BA534" s="390"/>
      <c r="BB534" s="386"/>
      <c r="BC534" s="202"/>
      <c r="BD534" s="620"/>
      <c r="BE534" s="620"/>
      <c r="BF534" s="620"/>
      <c r="BG534" s="620"/>
      <c r="BH534" s="620"/>
      <c r="BI534" s="620"/>
      <c r="BJ534" s="620"/>
      <c r="BK534" s="620"/>
      <c r="BL534" s="620"/>
      <c r="BM534" s="620"/>
      <c r="BN534" s="620"/>
      <c r="BO534" s="620"/>
      <c r="BP534" s="620"/>
      <c r="BQ534" s="620"/>
      <c r="BR534" s="620"/>
      <c r="BS534" s="620"/>
      <c r="BT534" s="620"/>
      <c r="BU534" s="620"/>
      <c r="BV534" s="620"/>
      <c r="BW534" s="620"/>
      <c r="BX534" s="620"/>
      <c r="BY534" s="620"/>
      <c r="BZ534" s="620"/>
      <c r="CA534" s="620"/>
      <c r="CB534" s="620"/>
      <c r="CC534" s="620"/>
      <c r="CD534" s="620"/>
      <c r="CE534" s="620"/>
    </row>
    <row r="535" spans="1:83" s="314" customFormat="1" ht="15" customHeight="1" x14ac:dyDescent="0.2">
      <c r="A535" s="621"/>
      <c r="B535" s="621"/>
      <c r="C535" s="621"/>
      <c r="D535" s="827"/>
      <c r="E535" s="621"/>
      <c r="F535" s="621"/>
      <c r="G535" s="621"/>
      <c r="H535" s="621"/>
      <c r="I535" s="621"/>
      <c r="J535" s="621"/>
      <c r="K535" s="621"/>
      <c r="L535" s="621"/>
      <c r="M535" s="621"/>
      <c r="N535" s="621"/>
      <c r="O535" s="621"/>
      <c r="P535" s="621"/>
      <c r="Q535" s="621"/>
      <c r="R535" s="621"/>
      <c r="S535" s="621"/>
      <c r="T535" s="621"/>
      <c r="U535" s="621"/>
      <c r="V535" s="621"/>
      <c r="W535" s="621"/>
      <c r="X535" s="621"/>
      <c r="Y535" s="621"/>
      <c r="Z535" s="347"/>
      <c r="AA535" s="347"/>
      <c r="AB535" s="347"/>
      <c r="AC535" s="347"/>
      <c r="AD535" s="347"/>
      <c r="AE535" s="347"/>
      <c r="AF535" s="347"/>
      <c r="AG535" s="347"/>
      <c r="AH535" s="347"/>
      <c r="AI535" s="347"/>
      <c r="AJ535" s="347"/>
      <c r="AK535" s="347"/>
      <c r="AL535" s="347"/>
      <c r="AM535" s="347"/>
      <c r="AN535" s="347"/>
      <c r="AO535" s="347"/>
      <c r="AP535" s="347"/>
      <c r="AQ535" s="347"/>
      <c r="AR535" s="347"/>
      <c r="AS535" s="347"/>
      <c r="AT535" s="347"/>
      <c r="AU535" s="347"/>
      <c r="AV535" s="347"/>
      <c r="AW535" s="347"/>
      <c r="AX535" s="347"/>
      <c r="AY535" s="347"/>
      <c r="AZ535" s="347"/>
      <c r="BA535" s="390"/>
      <c r="BB535" s="386"/>
      <c r="BC535" s="202"/>
      <c r="BD535" s="620"/>
      <c r="BE535" s="620"/>
      <c r="BF535" s="620"/>
      <c r="BG535" s="620"/>
      <c r="BH535" s="620"/>
      <c r="BI535" s="620"/>
      <c r="BJ535" s="620"/>
      <c r="BK535" s="620"/>
      <c r="BL535" s="620"/>
      <c r="BM535" s="620"/>
      <c r="BN535" s="620"/>
      <c r="BO535" s="620"/>
      <c r="BP535" s="620"/>
      <c r="BQ535" s="620"/>
      <c r="BR535" s="620"/>
      <c r="BS535" s="620"/>
      <c r="BT535" s="620"/>
      <c r="BU535" s="620"/>
      <c r="BV535" s="620"/>
      <c r="BW535" s="620"/>
      <c r="BX535" s="620"/>
      <c r="BY535" s="620"/>
      <c r="BZ535" s="620"/>
      <c r="CA535" s="620"/>
      <c r="CB535" s="620"/>
      <c r="CC535" s="620"/>
      <c r="CD535" s="620"/>
      <c r="CE535" s="620"/>
    </row>
    <row r="536" spans="1:83" s="314" customFormat="1" ht="15" customHeight="1" x14ac:dyDescent="0.2">
      <c r="A536" s="621"/>
      <c r="B536" s="621"/>
      <c r="C536" s="621"/>
      <c r="D536" s="827"/>
      <c r="E536" s="621"/>
      <c r="F536" s="621"/>
      <c r="G536" s="621"/>
      <c r="H536" s="621"/>
      <c r="I536" s="621"/>
      <c r="J536" s="621"/>
      <c r="K536" s="621"/>
      <c r="L536" s="621"/>
      <c r="M536" s="621"/>
      <c r="N536" s="621"/>
      <c r="O536" s="621"/>
      <c r="P536" s="621"/>
      <c r="Q536" s="621"/>
      <c r="R536" s="621"/>
      <c r="S536" s="621"/>
      <c r="T536" s="621"/>
      <c r="U536" s="621"/>
      <c r="V536" s="621"/>
      <c r="W536" s="621"/>
      <c r="X536" s="621"/>
      <c r="Y536" s="621"/>
      <c r="Z536" s="347"/>
      <c r="AA536" s="347"/>
      <c r="AB536" s="347"/>
      <c r="AC536" s="347"/>
      <c r="AD536" s="347"/>
      <c r="AE536" s="347"/>
      <c r="AF536" s="347"/>
      <c r="AG536" s="347"/>
      <c r="AH536" s="347"/>
      <c r="AI536" s="347"/>
      <c r="AJ536" s="347"/>
      <c r="AK536" s="347"/>
      <c r="AL536" s="347"/>
      <c r="AM536" s="347"/>
      <c r="AN536" s="347"/>
      <c r="AO536" s="347"/>
      <c r="AP536" s="347"/>
      <c r="AQ536" s="347"/>
      <c r="AR536" s="347"/>
      <c r="AS536" s="347"/>
      <c r="AT536" s="347"/>
      <c r="AU536" s="347"/>
      <c r="AV536" s="347"/>
      <c r="AW536" s="347"/>
      <c r="AX536" s="347"/>
      <c r="AY536" s="347"/>
      <c r="AZ536" s="347"/>
      <c r="BA536" s="390"/>
      <c r="BB536" s="386"/>
      <c r="BC536" s="202"/>
      <c r="BD536" s="620"/>
      <c r="BE536" s="620"/>
      <c r="BF536" s="620"/>
      <c r="BG536" s="620"/>
      <c r="BH536" s="620"/>
      <c r="BI536" s="620"/>
      <c r="BJ536" s="620"/>
      <c r="BK536" s="620"/>
      <c r="BL536" s="620"/>
      <c r="BM536" s="620"/>
      <c r="BN536" s="620"/>
      <c r="BO536" s="620"/>
      <c r="BP536" s="620"/>
      <c r="BQ536" s="620"/>
      <c r="BR536" s="620"/>
      <c r="BS536" s="620"/>
      <c r="BT536" s="620"/>
      <c r="BU536" s="620"/>
      <c r="BV536" s="620"/>
      <c r="BW536" s="620"/>
      <c r="BX536" s="620"/>
      <c r="BY536" s="620"/>
      <c r="BZ536" s="620"/>
      <c r="CA536" s="620"/>
      <c r="CB536" s="620"/>
      <c r="CC536" s="620"/>
      <c r="CD536" s="620"/>
      <c r="CE536" s="620"/>
    </row>
    <row r="537" spans="1:83" s="314" customFormat="1" ht="15" customHeight="1" x14ac:dyDescent="0.2">
      <c r="A537" s="621"/>
      <c r="B537" s="621"/>
      <c r="C537" s="621"/>
      <c r="D537" s="827"/>
      <c r="E537" s="621"/>
      <c r="F537" s="621"/>
      <c r="G537" s="621"/>
      <c r="H537" s="621"/>
      <c r="I537" s="621"/>
      <c r="J537" s="621"/>
      <c r="K537" s="621"/>
      <c r="L537" s="621"/>
      <c r="M537" s="621"/>
      <c r="N537" s="621"/>
      <c r="O537" s="621"/>
      <c r="P537" s="621"/>
      <c r="Q537" s="621"/>
      <c r="R537" s="621"/>
      <c r="S537" s="621"/>
      <c r="T537" s="621"/>
      <c r="U537" s="621"/>
      <c r="V537" s="621"/>
      <c r="W537" s="621"/>
      <c r="X537" s="621"/>
      <c r="Y537" s="621"/>
      <c r="Z537" s="347"/>
      <c r="AA537" s="347"/>
      <c r="AB537" s="347"/>
      <c r="AC537" s="347"/>
      <c r="AD537" s="347"/>
      <c r="AE537" s="347"/>
      <c r="AF537" s="347"/>
      <c r="AG537" s="347"/>
      <c r="AH537" s="347"/>
      <c r="AI537" s="347"/>
      <c r="AJ537" s="347"/>
      <c r="AK537" s="347"/>
      <c r="AL537" s="347"/>
      <c r="AM537" s="347"/>
      <c r="AN537" s="347"/>
      <c r="AO537" s="347"/>
      <c r="AP537" s="347"/>
      <c r="AQ537" s="347"/>
      <c r="AR537" s="347"/>
      <c r="AS537" s="347"/>
      <c r="AT537" s="347"/>
      <c r="AU537" s="347"/>
      <c r="AV537" s="347"/>
      <c r="AW537" s="347"/>
      <c r="AX537" s="347"/>
      <c r="AY537" s="347"/>
      <c r="AZ537" s="347"/>
      <c r="BA537" s="390"/>
      <c r="BB537" s="386"/>
      <c r="BC537" s="202"/>
      <c r="BD537" s="620"/>
      <c r="BE537" s="620"/>
      <c r="BF537" s="620"/>
      <c r="BG537" s="620"/>
      <c r="BH537" s="620"/>
      <c r="BI537" s="620"/>
      <c r="BJ537" s="620"/>
      <c r="BK537" s="620"/>
      <c r="BL537" s="620"/>
      <c r="BM537" s="620"/>
      <c r="BN537" s="620"/>
      <c r="BO537" s="620"/>
      <c r="BP537" s="620"/>
      <c r="BQ537" s="620"/>
      <c r="BR537" s="620"/>
      <c r="BS537" s="620"/>
      <c r="BT537" s="620"/>
      <c r="BU537" s="620"/>
      <c r="BV537" s="620"/>
      <c r="BW537" s="620"/>
      <c r="BX537" s="620"/>
      <c r="BY537" s="620"/>
      <c r="BZ537" s="620"/>
      <c r="CA537" s="620"/>
      <c r="CB537" s="620"/>
      <c r="CC537" s="620"/>
      <c r="CD537" s="620"/>
      <c r="CE537" s="620"/>
    </row>
    <row r="538" spans="1:83" s="314" customFormat="1" ht="15" customHeight="1" x14ac:dyDescent="0.2">
      <c r="A538" s="621"/>
      <c r="B538" s="621"/>
      <c r="C538" s="621"/>
      <c r="D538" s="827"/>
      <c r="E538" s="621"/>
      <c r="F538" s="621"/>
      <c r="G538" s="621"/>
      <c r="H538" s="621"/>
      <c r="I538" s="621"/>
      <c r="J538" s="621"/>
      <c r="K538" s="621"/>
      <c r="L538" s="621"/>
      <c r="M538" s="621"/>
      <c r="N538" s="621"/>
      <c r="O538" s="621"/>
      <c r="P538" s="621"/>
      <c r="Q538" s="621"/>
      <c r="R538" s="621"/>
      <c r="S538" s="621"/>
      <c r="T538" s="621"/>
      <c r="U538" s="621"/>
      <c r="V538" s="621"/>
      <c r="W538" s="621"/>
      <c r="X538" s="621"/>
      <c r="Y538" s="621"/>
      <c r="Z538" s="347"/>
      <c r="AA538" s="347"/>
      <c r="AB538" s="347"/>
      <c r="AC538" s="347"/>
      <c r="AD538" s="347"/>
      <c r="AE538" s="347"/>
      <c r="AF538" s="347"/>
      <c r="AG538" s="347"/>
      <c r="AH538" s="347"/>
      <c r="AI538" s="347"/>
      <c r="AJ538" s="347"/>
      <c r="AK538" s="347"/>
      <c r="AL538" s="347"/>
      <c r="AM538" s="347"/>
      <c r="AN538" s="347"/>
      <c r="AO538" s="347"/>
      <c r="AP538" s="347"/>
      <c r="AQ538" s="347"/>
      <c r="AR538" s="347"/>
      <c r="AS538" s="347"/>
      <c r="AT538" s="347"/>
      <c r="AU538" s="347"/>
      <c r="AV538" s="347"/>
      <c r="AW538" s="347"/>
      <c r="AX538" s="347"/>
      <c r="AY538" s="347"/>
      <c r="AZ538" s="347"/>
      <c r="BA538" s="390"/>
      <c r="BB538" s="386"/>
      <c r="BC538" s="202"/>
      <c r="BD538" s="620"/>
      <c r="BE538" s="620"/>
      <c r="BF538" s="620"/>
      <c r="BG538" s="620"/>
      <c r="BH538" s="620"/>
      <c r="BI538" s="620"/>
      <c r="BJ538" s="620"/>
      <c r="BK538" s="620"/>
      <c r="BL538" s="620"/>
      <c r="BM538" s="620"/>
      <c r="BN538" s="620"/>
      <c r="BO538" s="620"/>
      <c r="BP538" s="620"/>
      <c r="BQ538" s="620"/>
      <c r="BR538" s="620"/>
      <c r="BS538" s="620"/>
      <c r="BT538" s="620"/>
      <c r="BU538" s="620"/>
      <c r="BV538" s="620"/>
      <c r="BW538" s="620"/>
      <c r="BX538" s="620"/>
      <c r="BY538" s="620"/>
      <c r="BZ538" s="620"/>
      <c r="CA538" s="620"/>
      <c r="CB538" s="620"/>
      <c r="CC538" s="620"/>
      <c r="CD538" s="620"/>
      <c r="CE538" s="620"/>
    </row>
    <row r="539" spans="1:83" s="314" customFormat="1" ht="15" customHeight="1" x14ac:dyDescent="0.2">
      <c r="A539" s="621"/>
      <c r="B539" s="621"/>
      <c r="C539" s="621"/>
      <c r="D539" s="827"/>
      <c r="E539" s="621"/>
      <c r="F539" s="621"/>
      <c r="G539" s="621"/>
      <c r="H539" s="621"/>
      <c r="I539" s="621"/>
      <c r="J539" s="621"/>
      <c r="K539" s="621"/>
      <c r="L539" s="621"/>
      <c r="M539" s="621"/>
      <c r="N539" s="621"/>
      <c r="O539" s="621"/>
      <c r="P539" s="621"/>
      <c r="Q539" s="621"/>
      <c r="R539" s="621"/>
      <c r="S539" s="621"/>
      <c r="T539" s="621"/>
      <c r="U539" s="621"/>
      <c r="V539" s="621"/>
      <c r="W539" s="621"/>
      <c r="X539" s="621"/>
      <c r="Y539" s="621"/>
      <c r="Z539" s="347"/>
      <c r="AA539" s="347"/>
      <c r="AB539" s="347"/>
      <c r="AC539" s="347"/>
      <c r="AD539" s="347"/>
      <c r="AE539" s="347"/>
      <c r="AF539" s="347"/>
      <c r="AG539" s="347"/>
      <c r="AH539" s="347"/>
      <c r="AI539" s="347"/>
      <c r="AJ539" s="347"/>
      <c r="AK539" s="347"/>
      <c r="AL539" s="347"/>
      <c r="AM539" s="347"/>
      <c r="AN539" s="347"/>
      <c r="AO539" s="347"/>
      <c r="AP539" s="347"/>
      <c r="AQ539" s="347"/>
      <c r="AR539" s="347"/>
      <c r="AS539" s="347"/>
      <c r="AT539" s="347"/>
      <c r="AU539" s="347"/>
      <c r="AV539" s="347"/>
      <c r="AW539" s="347"/>
      <c r="AX539" s="347"/>
      <c r="AY539" s="347"/>
      <c r="AZ539" s="347"/>
      <c r="BA539" s="390"/>
      <c r="BB539" s="386"/>
      <c r="BC539" s="202"/>
      <c r="BD539" s="620"/>
      <c r="BE539" s="620"/>
      <c r="BF539" s="620"/>
      <c r="BG539" s="620"/>
      <c r="BH539" s="620"/>
      <c r="BI539" s="620"/>
      <c r="BJ539" s="620"/>
      <c r="BK539" s="620"/>
      <c r="BL539" s="620"/>
      <c r="BM539" s="620"/>
      <c r="BN539" s="620"/>
      <c r="BO539" s="620"/>
      <c r="BP539" s="620"/>
      <c r="BQ539" s="620"/>
      <c r="BR539" s="620"/>
      <c r="BS539" s="620"/>
      <c r="BT539" s="620"/>
      <c r="BU539" s="620"/>
      <c r="BV539" s="620"/>
      <c r="BW539" s="620"/>
      <c r="BX539" s="620"/>
      <c r="BY539" s="620"/>
      <c r="BZ539" s="620"/>
      <c r="CA539" s="620"/>
      <c r="CB539" s="620"/>
      <c r="CC539" s="620"/>
      <c r="CD539" s="620"/>
      <c r="CE539" s="620"/>
    </row>
    <row r="540" spans="1:83" s="314" customFormat="1" ht="15" customHeight="1" x14ac:dyDescent="0.2">
      <c r="A540" s="621"/>
      <c r="B540" s="621"/>
      <c r="C540" s="621"/>
      <c r="D540" s="827"/>
      <c r="E540" s="621"/>
      <c r="F540" s="621"/>
      <c r="G540" s="621"/>
      <c r="H540" s="621"/>
      <c r="I540" s="621"/>
      <c r="J540" s="621"/>
      <c r="K540" s="621"/>
      <c r="L540" s="621"/>
      <c r="M540" s="621"/>
      <c r="N540" s="621"/>
      <c r="O540" s="621"/>
      <c r="P540" s="621"/>
      <c r="Q540" s="621"/>
      <c r="R540" s="621"/>
      <c r="S540" s="621"/>
      <c r="T540" s="621"/>
      <c r="U540" s="621"/>
      <c r="V540" s="621"/>
      <c r="W540" s="621"/>
      <c r="X540" s="621"/>
      <c r="Y540" s="621"/>
      <c r="Z540" s="347"/>
      <c r="AA540" s="347"/>
      <c r="AB540" s="347"/>
      <c r="AC540" s="347"/>
      <c r="AD540" s="347"/>
      <c r="AE540" s="347"/>
      <c r="AF540" s="347"/>
      <c r="AG540" s="347"/>
      <c r="AH540" s="347"/>
      <c r="AI540" s="347"/>
      <c r="AJ540" s="347"/>
      <c r="AK540" s="347"/>
      <c r="AL540" s="347"/>
      <c r="AM540" s="347"/>
      <c r="AN540" s="347"/>
      <c r="AO540" s="347"/>
      <c r="AP540" s="347"/>
      <c r="AQ540" s="347"/>
      <c r="AR540" s="347"/>
      <c r="AS540" s="347"/>
      <c r="AT540" s="347"/>
      <c r="AU540" s="347"/>
      <c r="AV540" s="347"/>
      <c r="AW540" s="347"/>
      <c r="AX540" s="347"/>
      <c r="AY540" s="347"/>
      <c r="AZ540" s="347"/>
      <c r="BA540" s="390"/>
      <c r="BB540" s="386"/>
      <c r="BC540" s="202"/>
      <c r="BD540" s="620"/>
      <c r="BE540" s="620"/>
      <c r="BF540" s="620"/>
      <c r="BG540" s="620"/>
      <c r="BH540" s="620"/>
      <c r="BI540" s="620"/>
      <c r="BJ540" s="620"/>
      <c r="BK540" s="620"/>
      <c r="BL540" s="620"/>
      <c r="BM540" s="620"/>
      <c r="BN540" s="620"/>
      <c r="BO540" s="620"/>
      <c r="BP540" s="620"/>
      <c r="BQ540" s="620"/>
      <c r="BR540" s="620"/>
      <c r="BS540" s="620"/>
      <c r="BT540" s="620"/>
      <c r="BU540" s="620"/>
      <c r="BV540" s="620"/>
      <c r="BW540" s="620"/>
      <c r="BX540" s="620"/>
      <c r="BY540" s="620"/>
      <c r="BZ540" s="620"/>
      <c r="CA540" s="620"/>
      <c r="CB540" s="620"/>
      <c r="CC540" s="620"/>
      <c r="CD540" s="620"/>
      <c r="CE540" s="620"/>
    </row>
    <row r="541" spans="1:83" s="314" customFormat="1" ht="15" customHeight="1" x14ac:dyDescent="0.2">
      <c r="A541" s="621"/>
      <c r="B541" s="621"/>
      <c r="C541" s="621"/>
      <c r="D541" s="827"/>
      <c r="E541" s="621"/>
      <c r="F541" s="621"/>
      <c r="G541" s="621"/>
      <c r="H541" s="621"/>
      <c r="I541" s="621"/>
      <c r="J541" s="621"/>
      <c r="K541" s="621"/>
      <c r="L541" s="621"/>
      <c r="M541" s="621"/>
      <c r="N541" s="621"/>
      <c r="O541" s="621"/>
      <c r="P541" s="621"/>
      <c r="Q541" s="621"/>
      <c r="R541" s="621"/>
      <c r="S541" s="621"/>
      <c r="T541" s="621"/>
      <c r="U541" s="621"/>
      <c r="V541" s="621"/>
      <c r="W541" s="621"/>
      <c r="X541" s="621"/>
      <c r="Y541" s="621"/>
      <c r="Z541" s="347"/>
      <c r="AA541" s="347"/>
      <c r="AB541" s="347"/>
      <c r="AC541" s="347"/>
      <c r="AD541" s="347"/>
      <c r="AE541" s="347"/>
      <c r="AF541" s="347"/>
      <c r="AG541" s="347"/>
      <c r="AH541" s="347"/>
      <c r="AI541" s="347"/>
      <c r="AJ541" s="347"/>
      <c r="AK541" s="347"/>
      <c r="AL541" s="347"/>
      <c r="AM541" s="347"/>
      <c r="AN541" s="347"/>
      <c r="AO541" s="347"/>
      <c r="AP541" s="347"/>
      <c r="AQ541" s="347"/>
      <c r="AR541" s="347"/>
      <c r="AS541" s="347"/>
      <c r="AT541" s="347"/>
      <c r="AU541" s="347"/>
      <c r="AV541" s="347"/>
      <c r="AW541" s="347"/>
      <c r="AX541" s="347"/>
      <c r="AY541" s="347"/>
      <c r="AZ541" s="347"/>
      <c r="BA541" s="390"/>
      <c r="BB541" s="386"/>
      <c r="BC541" s="202"/>
      <c r="BD541" s="620"/>
      <c r="BE541" s="620"/>
      <c r="BF541" s="620"/>
      <c r="BG541" s="620"/>
      <c r="BH541" s="620"/>
      <c r="BI541" s="620"/>
      <c r="BJ541" s="620"/>
      <c r="BK541" s="620"/>
      <c r="BL541" s="620"/>
      <c r="BM541" s="620"/>
      <c r="BN541" s="620"/>
      <c r="BO541" s="620"/>
      <c r="BP541" s="620"/>
      <c r="BQ541" s="620"/>
      <c r="BR541" s="620"/>
      <c r="BS541" s="620"/>
      <c r="BT541" s="620"/>
      <c r="BU541" s="620"/>
      <c r="BV541" s="620"/>
      <c r="BW541" s="620"/>
      <c r="BX541" s="620"/>
      <c r="BY541" s="620"/>
      <c r="BZ541" s="620"/>
      <c r="CA541" s="620"/>
      <c r="CB541" s="620"/>
      <c r="CC541" s="620"/>
      <c r="CD541" s="620"/>
      <c r="CE541" s="620"/>
    </row>
    <row r="542" spans="1:83" s="314" customFormat="1" ht="15" customHeight="1" x14ac:dyDescent="0.2">
      <c r="A542" s="621"/>
      <c r="B542" s="621"/>
      <c r="C542" s="621"/>
      <c r="D542" s="827"/>
      <c r="E542" s="621"/>
      <c r="F542" s="621"/>
      <c r="G542" s="621"/>
      <c r="H542" s="621"/>
      <c r="I542" s="621"/>
      <c r="J542" s="621"/>
      <c r="K542" s="621"/>
      <c r="L542" s="621"/>
      <c r="M542" s="621"/>
      <c r="N542" s="621"/>
      <c r="O542" s="621"/>
      <c r="P542" s="621"/>
      <c r="Q542" s="621"/>
      <c r="R542" s="621"/>
      <c r="S542" s="621"/>
      <c r="T542" s="621"/>
      <c r="U542" s="621"/>
      <c r="V542" s="621"/>
      <c r="W542" s="621"/>
      <c r="X542" s="621"/>
      <c r="Y542" s="621"/>
      <c r="Z542" s="347"/>
      <c r="AA542" s="347"/>
      <c r="AB542" s="347"/>
      <c r="AC542" s="347"/>
      <c r="AD542" s="347"/>
      <c r="AE542" s="347"/>
      <c r="AF542" s="347"/>
      <c r="AG542" s="347"/>
      <c r="AH542" s="347"/>
      <c r="AI542" s="347"/>
      <c r="AJ542" s="347"/>
      <c r="AK542" s="347"/>
      <c r="AL542" s="347"/>
      <c r="AM542" s="347"/>
      <c r="AN542" s="347"/>
      <c r="AO542" s="347"/>
      <c r="AP542" s="347"/>
      <c r="AQ542" s="347"/>
      <c r="AR542" s="347"/>
      <c r="AS542" s="347"/>
      <c r="AT542" s="347"/>
      <c r="AU542" s="347"/>
      <c r="AV542" s="347"/>
      <c r="AW542" s="347"/>
      <c r="AX542" s="347"/>
      <c r="AY542" s="347"/>
      <c r="AZ542" s="347"/>
      <c r="BA542" s="390"/>
      <c r="BB542" s="386"/>
      <c r="BC542" s="202"/>
      <c r="BD542" s="620"/>
      <c r="BE542" s="620"/>
      <c r="BF542" s="620"/>
      <c r="BG542" s="620"/>
      <c r="BH542" s="620"/>
      <c r="BI542" s="620"/>
      <c r="BJ542" s="620"/>
      <c r="BK542" s="620"/>
      <c r="BL542" s="620"/>
      <c r="BM542" s="620"/>
      <c r="BN542" s="620"/>
      <c r="BO542" s="620"/>
      <c r="BP542" s="620"/>
      <c r="BQ542" s="620"/>
      <c r="BR542" s="620"/>
      <c r="BS542" s="620"/>
      <c r="BT542" s="620"/>
      <c r="BU542" s="620"/>
      <c r="BV542" s="620"/>
      <c r="BW542" s="620"/>
      <c r="BX542" s="620"/>
      <c r="BY542" s="620"/>
      <c r="BZ542" s="620"/>
      <c r="CA542" s="620"/>
      <c r="CB542" s="620"/>
      <c r="CC542" s="620"/>
      <c r="CD542" s="620"/>
      <c r="CE542" s="620"/>
    </row>
    <row r="543" spans="1:83" s="314" customFormat="1" ht="15" customHeight="1" x14ac:dyDescent="0.2">
      <c r="A543" s="621"/>
      <c r="B543" s="621"/>
      <c r="C543" s="621"/>
      <c r="D543" s="827"/>
      <c r="E543" s="621"/>
      <c r="F543" s="621"/>
      <c r="G543" s="621"/>
      <c r="H543" s="621"/>
      <c r="I543" s="621"/>
      <c r="J543" s="621"/>
      <c r="K543" s="621"/>
      <c r="L543" s="621"/>
      <c r="M543" s="621"/>
      <c r="N543" s="621"/>
      <c r="O543" s="621"/>
      <c r="P543" s="621"/>
      <c r="Q543" s="621"/>
      <c r="R543" s="621"/>
      <c r="S543" s="621"/>
      <c r="T543" s="621"/>
      <c r="U543" s="621"/>
      <c r="V543" s="621"/>
      <c r="W543" s="621"/>
      <c r="X543" s="621"/>
      <c r="Y543" s="621"/>
      <c r="Z543" s="347"/>
      <c r="AA543" s="347"/>
      <c r="AB543" s="347"/>
      <c r="AC543" s="347"/>
      <c r="AD543" s="347"/>
      <c r="AE543" s="347"/>
      <c r="AF543" s="347"/>
      <c r="AG543" s="347"/>
      <c r="AH543" s="347"/>
      <c r="AI543" s="347"/>
      <c r="AJ543" s="347"/>
      <c r="AK543" s="347"/>
      <c r="AL543" s="347"/>
      <c r="AM543" s="347"/>
      <c r="AN543" s="347"/>
      <c r="AO543" s="347"/>
      <c r="AP543" s="347"/>
      <c r="AQ543" s="347"/>
      <c r="AR543" s="347"/>
      <c r="AS543" s="347"/>
      <c r="AT543" s="347"/>
      <c r="AU543" s="347"/>
      <c r="AV543" s="347"/>
      <c r="AW543" s="347"/>
      <c r="AX543" s="347"/>
      <c r="AY543" s="347"/>
      <c r="AZ543" s="347"/>
      <c r="BA543" s="390"/>
      <c r="BB543" s="386"/>
      <c r="BC543" s="202"/>
      <c r="BD543" s="620"/>
      <c r="BE543" s="620"/>
      <c r="BF543" s="620"/>
      <c r="BG543" s="620"/>
      <c r="BH543" s="620"/>
      <c r="BI543" s="620"/>
      <c r="BJ543" s="620"/>
      <c r="BK543" s="620"/>
      <c r="BL543" s="620"/>
      <c r="BM543" s="620"/>
      <c r="BN543" s="620"/>
      <c r="BO543" s="620"/>
      <c r="BP543" s="620"/>
      <c r="BQ543" s="620"/>
      <c r="BR543" s="620"/>
      <c r="BS543" s="620"/>
      <c r="BT543" s="620"/>
      <c r="BU543" s="620"/>
      <c r="BV543" s="620"/>
      <c r="BW543" s="620"/>
      <c r="BX543" s="620"/>
      <c r="BY543" s="620"/>
      <c r="BZ543" s="620"/>
      <c r="CA543" s="620"/>
      <c r="CB543" s="620"/>
      <c r="CC543" s="620"/>
      <c r="CD543" s="620"/>
      <c r="CE543" s="620"/>
    </row>
    <row r="544" spans="1:83" s="314" customFormat="1" ht="15" customHeight="1" x14ac:dyDescent="0.2">
      <c r="A544" s="621"/>
      <c r="B544" s="621"/>
      <c r="C544" s="621"/>
      <c r="D544" s="827"/>
      <c r="E544" s="621"/>
      <c r="F544" s="621"/>
      <c r="G544" s="621"/>
      <c r="H544" s="621"/>
      <c r="I544" s="621"/>
      <c r="J544" s="621"/>
      <c r="K544" s="621"/>
      <c r="L544" s="621"/>
      <c r="M544" s="621"/>
      <c r="N544" s="621"/>
      <c r="O544" s="621"/>
      <c r="P544" s="621"/>
      <c r="Q544" s="621"/>
      <c r="R544" s="621"/>
      <c r="S544" s="621"/>
      <c r="T544" s="621"/>
      <c r="U544" s="621"/>
      <c r="V544" s="621"/>
      <c r="W544" s="621"/>
      <c r="X544" s="621"/>
      <c r="Y544" s="621"/>
      <c r="Z544" s="347"/>
      <c r="AA544" s="347"/>
      <c r="AB544" s="347"/>
      <c r="AC544" s="347"/>
      <c r="AD544" s="347"/>
      <c r="AE544" s="347"/>
      <c r="AF544" s="347"/>
      <c r="AG544" s="347"/>
      <c r="AH544" s="347"/>
      <c r="AI544" s="347"/>
      <c r="AJ544" s="347"/>
      <c r="AK544" s="347"/>
      <c r="AL544" s="347"/>
      <c r="AM544" s="347"/>
      <c r="AN544" s="347"/>
      <c r="AO544" s="347"/>
      <c r="AP544" s="347"/>
      <c r="AQ544" s="347"/>
      <c r="AR544" s="347"/>
      <c r="AS544" s="347"/>
      <c r="AT544" s="347"/>
      <c r="AU544" s="347"/>
      <c r="AV544" s="347"/>
      <c r="AW544" s="347"/>
      <c r="AX544" s="347"/>
      <c r="AY544" s="347"/>
      <c r="AZ544" s="347"/>
      <c r="BA544" s="390"/>
      <c r="BB544" s="386"/>
      <c r="BC544" s="202"/>
      <c r="BD544" s="620"/>
      <c r="BE544" s="620"/>
      <c r="BF544" s="620"/>
      <c r="BG544" s="620"/>
      <c r="BH544" s="620"/>
      <c r="BI544" s="620"/>
      <c r="BJ544" s="620"/>
      <c r="BK544" s="620"/>
      <c r="BL544" s="620"/>
      <c r="BM544" s="620"/>
      <c r="BN544" s="620"/>
      <c r="BO544" s="620"/>
      <c r="BP544" s="620"/>
      <c r="BQ544" s="620"/>
      <c r="BR544" s="620"/>
      <c r="BS544" s="620"/>
      <c r="BT544" s="620"/>
      <c r="BU544" s="620"/>
      <c r="BV544" s="620"/>
      <c r="BW544" s="620"/>
      <c r="BX544" s="620"/>
      <c r="BY544" s="620"/>
      <c r="BZ544" s="620"/>
      <c r="CA544" s="620"/>
      <c r="CB544" s="620"/>
      <c r="CC544" s="620"/>
      <c r="CD544" s="620"/>
      <c r="CE544" s="620"/>
    </row>
    <row r="545" spans="1:83" s="314" customFormat="1" ht="15" customHeight="1" x14ac:dyDescent="0.2">
      <c r="A545" s="621"/>
      <c r="B545" s="621"/>
      <c r="C545" s="621"/>
      <c r="D545" s="827"/>
      <c r="E545" s="621"/>
      <c r="F545" s="621"/>
      <c r="G545" s="621"/>
      <c r="H545" s="621"/>
      <c r="I545" s="621"/>
      <c r="J545" s="621"/>
      <c r="K545" s="621"/>
      <c r="L545" s="621"/>
      <c r="M545" s="621"/>
      <c r="N545" s="621"/>
      <c r="O545" s="621"/>
      <c r="P545" s="621"/>
      <c r="Q545" s="621"/>
      <c r="R545" s="621"/>
      <c r="S545" s="621"/>
      <c r="T545" s="621"/>
      <c r="U545" s="621"/>
      <c r="V545" s="621"/>
      <c r="W545" s="621"/>
      <c r="X545" s="621"/>
      <c r="Y545" s="621"/>
      <c r="Z545" s="347"/>
      <c r="AA545" s="347"/>
      <c r="AB545" s="347"/>
      <c r="AC545" s="347"/>
      <c r="AD545" s="347"/>
      <c r="AE545" s="347"/>
      <c r="AF545" s="347"/>
      <c r="AG545" s="347"/>
      <c r="AH545" s="347"/>
      <c r="AI545" s="347"/>
      <c r="AJ545" s="347"/>
      <c r="AK545" s="347"/>
      <c r="AL545" s="347"/>
      <c r="AM545" s="347"/>
      <c r="AN545" s="347"/>
      <c r="AO545" s="347"/>
      <c r="AP545" s="347"/>
      <c r="AQ545" s="347"/>
      <c r="AR545" s="347"/>
      <c r="AS545" s="347"/>
      <c r="AT545" s="347"/>
      <c r="AU545" s="347"/>
      <c r="AV545" s="347"/>
      <c r="AW545" s="347"/>
      <c r="AX545" s="347"/>
      <c r="AY545" s="347"/>
      <c r="AZ545" s="347"/>
      <c r="BA545" s="390"/>
      <c r="BB545" s="386"/>
      <c r="BC545" s="202"/>
      <c r="BD545" s="620"/>
      <c r="BE545" s="620"/>
      <c r="BF545" s="620"/>
      <c r="BG545" s="620"/>
      <c r="BH545" s="620"/>
      <c r="BI545" s="620"/>
      <c r="BJ545" s="620"/>
      <c r="BK545" s="620"/>
      <c r="BL545" s="620"/>
      <c r="BM545" s="620"/>
      <c r="BN545" s="620"/>
      <c r="BO545" s="620"/>
      <c r="BP545" s="620"/>
      <c r="BQ545" s="620"/>
      <c r="BR545" s="620"/>
      <c r="BS545" s="620"/>
      <c r="BT545" s="620"/>
      <c r="BU545" s="620"/>
      <c r="BV545" s="620"/>
      <c r="BW545" s="620"/>
      <c r="BX545" s="620"/>
      <c r="BY545" s="620"/>
      <c r="BZ545" s="620"/>
      <c r="CA545" s="620"/>
      <c r="CB545" s="620"/>
      <c r="CC545" s="620"/>
      <c r="CD545" s="620"/>
      <c r="CE545" s="620"/>
    </row>
    <row r="546" spans="1:83" s="314" customFormat="1" ht="15" customHeight="1" x14ac:dyDescent="0.2">
      <c r="A546" s="621"/>
      <c r="B546" s="621"/>
      <c r="C546" s="621"/>
      <c r="D546" s="827"/>
      <c r="E546" s="621"/>
      <c r="F546" s="621"/>
      <c r="G546" s="621"/>
      <c r="H546" s="621"/>
      <c r="I546" s="621"/>
      <c r="J546" s="621"/>
      <c r="K546" s="621"/>
      <c r="L546" s="621"/>
      <c r="M546" s="621"/>
      <c r="N546" s="621"/>
      <c r="O546" s="621"/>
      <c r="P546" s="621"/>
      <c r="Q546" s="621"/>
      <c r="R546" s="621"/>
      <c r="S546" s="621"/>
      <c r="T546" s="621"/>
      <c r="U546" s="621"/>
      <c r="V546" s="621"/>
      <c r="W546" s="621"/>
      <c r="X546" s="621"/>
      <c r="Y546" s="621"/>
      <c r="Z546" s="347"/>
      <c r="AA546" s="347"/>
      <c r="AB546" s="347"/>
      <c r="AC546" s="347"/>
      <c r="AD546" s="347"/>
      <c r="AE546" s="347"/>
      <c r="AF546" s="347"/>
      <c r="AG546" s="347"/>
      <c r="AH546" s="347"/>
      <c r="AI546" s="347"/>
      <c r="AJ546" s="347"/>
      <c r="AK546" s="347"/>
      <c r="AL546" s="347"/>
      <c r="AM546" s="347"/>
      <c r="AN546" s="347"/>
      <c r="AO546" s="347"/>
      <c r="AP546" s="347"/>
      <c r="AQ546" s="347"/>
      <c r="AR546" s="347"/>
      <c r="AS546" s="347"/>
      <c r="AT546" s="347"/>
      <c r="AU546" s="347"/>
      <c r="AV546" s="347"/>
      <c r="AW546" s="347"/>
      <c r="AX546" s="347"/>
      <c r="AY546" s="347"/>
      <c r="AZ546" s="347"/>
      <c r="BA546" s="390"/>
      <c r="BB546" s="386"/>
      <c r="BC546" s="202"/>
      <c r="BD546" s="620"/>
      <c r="BE546" s="620"/>
      <c r="BF546" s="620"/>
      <c r="BG546" s="620"/>
      <c r="BH546" s="620"/>
      <c r="BI546" s="620"/>
      <c r="BJ546" s="620"/>
      <c r="BK546" s="620"/>
      <c r="BL546" s="620"/>
      <c r="BM546" s="620"/>
      <c r="BN546" s="620"/>
      <c r="BO546" s="620"/>
      <c r="BP546" s="620"/>
      <c r="BQ546" s="620"/>
      <c r="BR546" s="620"/>
      <c r="BS546" s="620"/>
      <c r="BT546" s="620"/>
      <c r="BU546" s="620"/>
      <c r="BV546" s="620"/>
      <c r="BW546" s="620"/>
      <c r="BX546" s="620"/>
      <c r="BY546" s="620"/>
      <c r="BZ546" s="620"/>
      <c r="CA546" s="620"/>
      <c r="CB546" s="620"/>
      <c r="CC546" s="620"/>
      <c r="CD546" s="620"/>
      <c r="CE546" s="620"/>
    </row>
    <row r="547" spans="1:83" s="314" customFormat="1" ht="15" customHeight="1" x14ac:dyDescent="0.2">
      <c r="A547" s="621"/>
      <c r="B547" s="621"/>
      <c r="C547" s="621"/>
      <c r="D547" s="827"/>
      <c r="E547" s="621"/>
      <c r="F547" s="621"/>
      <c r="G547" s="621"/>
      <c r="H547" s="621"/>
      <c r="I547" s="621"/>
      <c r="J547" s="621"/>
      <c r="K547" s="621"/>
      <c r="L547" s="621"/>
      <c r="M547" s="621"/>
      <c r="N547" s="621"/>
      <c r="O547" s="621"/>
      <c r="P547" s="621"/>
      <c r="Q547" s="621"/>
      <c r="R547" s="621"/>
      <c r="S547" s="621"/>
      <c r="T547" s="621"/>
      <c r="U547" s="621"/>
      <c r="V547" s="621"/>
      <c r="W547" s="621"/>
      <c r="X547" s="621"/>
      <c r="Y547" s="621"/>
      <c r="Z547" s="347"/>
      <c r="AA547" s="347"/>
      <c r="AB547" s="347"/>
      <c r="AC547" s="347"/>
      <c r="AD547" s="347"/>
      <c r="AE547" s="347"/>
      <c r="AF547" s="347"/>
      <c r="AG547" s="347"/>
      <c r="AH547" s="347"/>
      <c r="AI547" s="347"/>
      <c r="AJ547" s="347"/>
      <c r="AK547" s="347"/>
      <c r="AL547" s="347"/>
      <c r="AM547" s="347"/>
      <c r="AN547" s="347"/>
      <c r="AO547" s="347"/>
      <c r="AP547" s="347"/>
      <c r="AQ547" s="347"/>
      <c r="AR547" s="347"/>
      <c r="AS547" s="347"/>
      <c r="AT547" s="347"/>
      <c r="AU547" s="347"/>
      <c r="AV547" s="347"/>
      <c r="AW547" s="347"/>
      <c r="AX547" s="347"/>
      <c r="AY547" s="347"/>
      <c r="AZ547" s="347"/>
      <c r="BA547" s="390"/>
      <c r="BB547" s="386"/>
      <c r="BC547" s="202"/>
      <c r="BD547" s="620"/>
      <c r="BE547" s="620"/>
      <c r="BF547" s="620"/>
      <c r="BG547" s="620"/>
      <c r="BH547" s="620"/>
      <c r="BI547" s="620"/>
      <c r="BJ547" s="620"/>
      <c r="BK547" s="620"/>
      <c r="BL547" s="620"/>
      <c r="BM547" s="620"/>
      <c r="BN547" s="620"/>
      <c r="BO547" s="620"/>
      <c r="BP547" s="620"/>
      <c r="BQ547" s="620"/>
      <c r="BR547" s="620"/>
      <c r="BS547" s="620"/>
      <c r="BT547" s="620"/>
      <c r="BU547" s="620"/>
      <c r="BV547" s="620"/>
      <c r="BW547" s="620"/>
      <c r="BX547" s="620"/>
      <c r="BY547" s="620"/>
      <c r="BZ547" s="620"/>
      <c r="CA547" s="620"/>
      <c r="CB547" s="620"/>
      <c r="CC547" s="620"/>
      <c r="CD547" s="620"/>
      <c r="CE547" s="620"/>
    </row>
    <row r="548" spans="1:83" s="314" customFormat="1" ht="15" customHeight="1" x14ac:dyDescent="0.2">
      <c r="A548" s="621"/>
      <c r="B548" s="621"/>
      <c r="C548" s="621"/>
      <c r="D548" s="827"/>
      <c r="E548" s="621"/>
      <c r="F548" s="621"/>
      <c r="G548" s="621"/>
      <c r="H548" s="621"/>
      <c r="I548" s="621"/>
      <c r="J548" s="621"/>
      <c r="K548" s="621"/>
      <c r="L548" s="621"/>
      <c r="M548" s="621"/>
      <c r="N548" s="621"/>
      <c r="O548" s="621"/>
      <c r="P548" s="621"/>
      <c r="Q548" s="621"/>
      <c r="R548" s="621"/>
      <c r="S548" s="621"/>
      <c r="T548" s="621"/>
      <c r="U548" s="621"/>
      <c r="V548" s="621"/>
      <c r="W548" s="621"/>
      <c r="X548" s="621"/>
      <c r="Y548" s="621"/>
      <c r="Z548" s="347"/>
      <c r="AA548" s="347"/>
      <c r="AB548" s="347"/>
      <c r="AC548" s="347"/>
      <c r="AD548" s="347"/>
      <c r="AE548" s="347"/>
      <c r="AF548" s="347"/>
      <c r="AG548" s="347"/>
      <c r="AH548" s="347"/>
      <c r="AI548" s="347"/>
      <c r="AJ548" s="347"/>
      <c r="AK548" s="347"/>
      <c r="AL548" s="347"/>
      <c r="AM548" s="347"/>
      <c r="AN548" s="347"/>
      <c r="AO548" s="347"/>
      <c r="AP548" s="347"/>
      <c r="AQ548" s="347"/>
      <c r="AR548" s="347"/>
      <c r="AS548" s="347"/>
      <c r="AT548" s="347"/>
      <c r="AU548" s="347"/>
      <c r="AV548" s="347"/>
      <c r="AW548" s="347"/>
      <c r="AX548" s="347"/>
      <c r="AY548" s="347"/>
      <c r="AZ548" s="347"/>
      <c r="BA548" s="390"/>
      <c r="BB548" s="386"/>
      <c r="BC548" s="202"/>
      <c r="BD548" s="620"/>
      <c r="BE548" s="620"/>
      <c r="BF548" s="620"/>
      <c r="BG548" s="620"/>
      <c r="BH548" s="620"/>
      <c r="BI548" s="620"/>
      <c r="BJ548" s="620"/>
      <c r="BK548" s="620"/>
      <c r="BL548" s="620"/>
      <c r="BM548" s="620"/>
      <c r="BN548" s="620"/>
      <c r="BO548" s="620"/>
      <c r="BP548" s="620"/>
      <c r="BQ548" s="620"/>
      <c r="BR548" s="620"/>
      <c r="BS548" s="620"/>
      <c r="BT548" s="620"/>
      <c r="BU548" s="620"/>
      <c r="BV548" s="620"/>
      <c r="BW548" s="620"/>
      <c r="BX548" s="620"/>
      <c r="BY548" s="620"/>
      <c r="BZ548" s="620"/>
      <c r="CA548" s="620"/>
      <c r="CB548" s="620"/>
      <c r="CC548" s="620"/>
      <c r="CD548" s="620"/>
      <c r="CE548" s="620"/>
    </row>
    <row r="549" spans="1:83" s="314" customFormat="1" ht="15" customHeight="1" x14ac:dyDescent="0.2">
      <c r="A549" s="621"/>
      <c r="B549" s="621"/>
      <c r="C549" s="621"/>
      <c r="D549" s="827"/>
      <c r="E549" s="621"/>
      <c r="F549" s="621"/>
      <c r="G549" s="621"/>
      <c r="H549" s="621"/>
      <c r="I549" s="621"/>
      <c r="J549" s="621"/>
      <c r="K549" s="621"/>
      <c r="L549" s="621"/>
      <c r="M549" s="621"/>
      <c r="N549" s="621"/>
      <c r="O549" s="621"/>
      <c r="P549" s="621"/>
      <c r="Q549" s="621"/>
      <c r="R549" s="621"/>
      <c r="S549" s="621"/>
      <c r="T549" s="621"/>
      <c r="U549" s="621"/>
      <c r="V549" s="621"/>
      <c r="W549" s="621"/>
      <c r="X549" s="621"/>
      <c r="Y549" s="621"/>
      <c r="Z549" s="347"/>
      <c r="AA549" s="347"/>
      <c r="AB549" s="347"/>
      <c r="AC549" s="347"/>
      <c r="AD549" s="347"/>
      <c r="AE549" s="347"/>
      <c r="AF549" s="347"/>
      <c r="AG549" s="347"/>
      <c r="AH549" s="347"/>
      <c r="AI549" s="347"/>
      <c r="AJ549" s="347"/>
      <c r="AK549" s="347"/>
      <c r="AL549" s="347"/>
      <c r="AM549" s="347"/>
      <c r="AN549" s="347"/>
      <c r="AO549" s="347"/>
      <c r="AP549" s="347"/>
      <c r="AQ549" s="347"/>
      <c r="AR549" s="347"/>
      <c r="AS549" s="347"/>
      <c r="AT549" s="347"/>
      <c r="AU549" s="347"/>
      <c r="AV549" s="347"/>
      <c r="AW549" s="347"/>
      <c r="AX549" s="347"/>
      <c r="AY549" s="347"/>
      <c r="AZ549" s="347"/>
      <c r="BA549" s="390"/>
      <c r="BB549" s="386"/>
      <c r="BC549" s="202"/>
      <c r="BD549" s="620"/>
      <c r="BE549" s="620"/>
      <c r="BF549" s="620"/>
      <c r="BG549" s="620"/>
      <c r="BH549" s="620"/>
      <c r="BI549" s="620"/>
      <c r="BJ549" s="620"/>
      <c r="BK549" s="620"/>
      <c r="BL549" s="620"/>
      <c r="BM549" s="620"/>
      <c r="BN549" s="620"/>
      <c r="BO549" s="620"/>
      <c r="BP549" s="620"/>
      <c r="BQ549" s="620"/>
      <c r="BR549" s="620"/>
      <c r="BS549" s="620"/>
      <c r="BT549" s="620"/>
      <c r="BU549" s="620"/>
      <c r="BV549" s="620"/>
      <c r="BW549" s="620"/>
      <c r="BX549" s="620"/>
      <c r="BY549" s="620"/>
      <c r="BZ549" s="620"/>
      <c r="CA549" s="620"/>
      <c r="CB549" s="620"/>
      <c r="CC549" s="620"/>
      <c r="CD549" s="620"/>
      <c r="CE549" s="620"/>
    </row>
    <row r="550" spans="1:83" s="314" customFormat="1" ht="15" customHeight="1" x14ac:dyDescent="0.2">
      <c r="A550" s="621"/>
      <c r="B550" s="621"/>
      <c r="C550" s="621"/>
      <c r="D550" s="827"/>
      <c r="E550" s="621"/>
      <c r="F550" s="621"/>
      <c r="G550" s="621"/>
      <c r="H550" s="621"/>
      <c r="I550" s="621"/>
      <c r="J550" s="621"/>
      <c r="K550" s="621"/>
      <c r="L550" s="621"/>
      <c r="M550" s="621"/>
      <c r="N550" s="621"/>
      <c r="O550" s="621"/>
      <c r="P550" s="621"/>
      <c r="Q550" s="621"/>
      <c r="R550" s="621"/>
      <c r="S550" s="621"/>
      <c r="T550" s="621"/>
      <c r="U550" s="621"/>
      <c r="V550" s="621"/>
      <c r="W550" s="621"/>
      <c r="X550" s="621"/>
      <c r="Y550" s="621"/>
      <c r="Z550" s="347"/>
      <c r="AA550" s="347"/>
      <c r="AB550" s="347"/>
      <c r="AC550" s="347"/>
      <c r="AD550" s="347"/>
      <c r="AE550" s="347"/>
      <c r="AF550" s="347"/>
      <c r="AG550" s="347"/>
      <c r="AH550" s="347"/>
      <c r="AI550" s="347"/>
      <c r="AJ550" s="347"/>
      <c r="AK550" s="347"/>
      <c r="AL550" s="347"/>
      <c r="AM550" s="347"/>
      <c r="AN550" s="347"/>
      <c r="AO550" s="347"/>
      <c r="AP550" s="347"/>
      <c r="AQ550" s="347"/>
      <c r="AR550" s="347"/>
      <c r="AS550" s="347"/>
      <c r="AT550" s="347"/>
      <c r="AU550" s="347"/>
      <c r="AV550" s="347"/>
      <c r="AW550" s="347"/>
      <c r="AX550" s="347"/>
      <c r="AY550" s="347"/>
      <c r="AZ550" s="347"/>
      <c r="BA550" s="390"/>
      <c r="BB550" s="386"/>
      <c r="BC550" s="202"/>
      <c r="BD550" s="620"/>
      <c r="BE550" s="620"/>
      <c r="BF550" s="620"/>
      <c r="BG550" s="620"/>
      <c r="BH550" s="620"/>
      <c r="BI550" s="620"/>
      <c r="BJ550" s="620"/>
      <c r="BK550" s="620"/>
      <c r="BL550" s="620"/>
      <c r="BM550" s="620"/>
      <c r="BN550" s="620"/>
      <c r="BO550" s="620"/>
      <c r="BP550" s="620"/>
      <c r="BQ550" s="620"/>
      <c r="BR550" s="620"/>
      <c r="BS550" s="620"/>
      <c r="BT550" s="620"/>
      <c r="BU550" s="620"/>
      <c r="BV550" s="620"/>
      <c r="BW550" s="620"/>
      <c r="BX550" s="620"/>
      <c r="BY550" s="620"/>
      <c r="BZ550" s="620"/>
      <c r="CA550" s="620"/>
      <c r="CB550" s="620"/>
      <c r="CC550" s="620"/>
      <c r="CD550" s="620"/>
      <c r="CE550" s="620"/>
    </row>
    <row r="551" spans="1:83" s="314" customFormat="1" ht="15" customHeight="1" x14ac:dyDescent="0.2">
      <c r="A551" s="621"/>
      <c r="B551" s="621"/>
      <c r="C551" s="621"/>
      <c r="D551" s="827"/>
      <c r="E551" s="621"/>
      <c r="F551" s="621"/>
      <c r="G551" s="621"/>
      <c r="H551" s="621"/>
      <c r="I551" s="621"/>
      <c r="J551" s="621"/>
      <c r="K551" s="621"/>
      <c r="L551" s="621"/>
      <c r="M551" s="621"/>
      <c r="N551" s="621"/>
      <c r="O551" s="621"/>
      <c r="P551" s="621"/>
      <c r="Q551" s="621"/>
      <c r="R551" s="621"/>
      <c r="S551" s="621"/>
      <c r="T551" s="621"/>
      <c r="U551" s="621"/>
      <c r="V551" s="621"/>
      <c r="W551" s="621"/>
      <c r="X551" s="621"/>
      <c r="Y551" s="621"/>
      <c r="Z551" s="347"/>
      <c r="AA551" s="347"/>
      <c r="AB551" s="347"/>
      <c r="AC551" s="347"/>
      <c r="AD551" s="347"/>
      <c r="AE551" s="347"/>
      <c r="AF551" s="347"/>
      <c r="AG551" s="347"/>
      <c r="AH551" s="347"/>
      <c r="AI551" s="347"/>
      <c r="AJ551" s="347"/>
      <c r="AK551" s="347"/>
      <c r="AL551" s="347"/>
      <c r="AM551" s="347"/>
      <c r="AN551" s="347"/>
      <c r="AO551" s="347"/>
      <c r="AP551" s="347"/>
      <c r="AQ551" s="347"/>
      <c r="AR551" s="347"/>
      <c r="AS551" s="347"/>
      <c r="AT551" s="347"/>
      <c r="AU551" s="347"/>
      <c r="AV551" s="347"/>
      <c r="AW551" s="347"/>
      <c r="AX551" s="347"/>
      <c r="AY551" s="347"/>
      <c r="AZ551" s="347"/>
      <c r="BA551" s="390"/>
      <c r="BB551" s="386"/>
      <c r="BC551" s="202"/>
      <c r="BD551" s="620"/>
      <c r="BE551" s="620"/>
      <c r="BF551" s="620"/>
      <c r="BG551" s="620"/>
      <c r="BH551" s="620"/>
      <c r="BI551" s="620"/>
      <c r="BJ551" s="620"/>
      <c r="BK551" s="620"/>
      <c r="BL551" s="620"/>
      <c r="BM551" s="620"/>
      <c r="BN551" s="620"/>
      <c r="BO551" s="620"/>
      <c r="BP551" s="620"/>
      <c r="BQ551" s="620"/>
      <c r="BR551" s="620"/>
      <c r="BS551" s="620"/>
      <c r="BT551" s="620"/>
      <c r="BU551" s="620"/>
      <c r="BV551" s="620"/>
      <c r="BW551" s="620"/>
      <c r="BX551" s="620"/>
      <c r="BY551" s="620"/>
      <c r="BZ551" s="620"/>
      <c r="CA551" s="620"/>
      <c r="CB551" s="620"/>
      <c r="CC551" s="620"/>
      <c r="CD551" s="620"/>
      <c r="CE551" s="620"/>
    </row>
    <row r="552" spans="1:83" s="314" customFormat="1" ht="15" customHeight="1" x14ac:dyDescent="0.2">
      <c r="A552" s="621"/>
      <c r="B552" s="621"/>
      <c r="C552" s="621"/>
      <c r="D552" s="827"/>
      <c r="E552" s="621"/>
      <c r="F552" s="621"/>
      <c r="G552" s="621"/>
      <c r="H552" s="621"/>
      <c r="I552" s="621"/>
      <c r="J552" s="621"/>
      <c r="K552" s="621"/>
      <c r="L552" s="621"/>
      <c r="M552" s="621"/>
      <c r="N552" s="621"/>
      <c r="O552" s="621"/>
      <c r="P552" s="621"/>
      <c r="Q552" s="621"/>
      <c r="R552" s="621"/>
      <c r="S552" s="621"/>
      <c r="T552" s="621"/>
      <c r="U552" s="621"/>
      <c r="V552" s="621"/>
      <c r="W552" s="621"/>
      <c r="X552" s="621"/>
      <c r="Y552" s="621"/>
      <c r="Z552" s="347"/>
      <c r="AA552" s="347"/>
      <c r="AB552" s="347"/>
      <c r="AC552" s="347"/>
      <c r="AD552" s="347"/>
      <c r="AE552" s="347"/>
      <c r="AF552" s="347"/>
      <c r="AG552" s="347"/>
      <c r="AH552" s="347"/>
      <c r="AI552" s="347"/>
      <c r="AJ552" s="347"/>
      <c r="AK552" s="347"/>
      <c r="AL552" s="347"/>
      <c r="AM552" s="347"/>
      <c r="AN552" s="347"/>
      <c r="AO552" s="347"/>
      <c r="AP552" s="347"/>
      <c r="AQ552" s="347"/>
      <c r="AR552" s="347"/>
      <c r="AS552" s="347"/>
      <c r="AT552" s="347"/>
      <c r="AU552" s="347"/>
      <c r="AV552" s="347"/>
      <c r="AW552" s="347"/>
      <c r="AX552" s="347"/>
      <c r="AY552" s="347"/>
      <c r="AZ552" s="347"/>
      <c r="BA552" s="390"/>
      <c r="BB552" s="386"/>
      <c r="BC552" s="202"/>
      <c r="BD552" s="620"/>
      <c r="BE552" s="620"/>
      <c r="BF552" s="620"/>
      <c r="BG552" s="620"/>
      <c r="BH552" s="620"/>
      <c r="BI552" s="620"/>
      <c r="BJ552" s="620"/>
      <c r="BK552" s="620"/>
      <c r="BL552" s="620"/>
      <c r="BM552" s="620"/>
      <c r="BN552" s="620"/>
      <c r="BO552" s="620"/>
      <c r="BP552" s="620"/>
      <c r="BQ552" s="620"/>
      <c r="BR552" s="620"/>
      <c r="BS552" s="620"/>
      <c r="BT552" s="620"/>
      <c r="BU552" s="620"/>
      <c r="BV552" s="620"/>
      <c r="BW552" s="620"/>
      <c r="BX552" s="620"/>
      <c r="BY552" s="620"/>
      <c r="BZ552" s="620"/>
      <c r="CA552" s="620"/>
      <c r="CB552" s="620"/>
      <c r="CC552" s="620"/>
      <c r="CD552" s="620"/>
      <c r="CE552" s="620"/>
    </row>
    <row r="553" spans="1:83" s="314" customFormat="1" ht="15" customHeight="1" x14ac:dyDescent="0.2">
      <c r="A553" s="621"/>
      <c r="B553" s="621"/>
      <c r="C553" s="621"/>
      <c r="D553" s="827"/>
      <c r="E553" s="621"/>
      <c r="F553" s="621"/>
      <c r="G553" s="621"/>
      <c r="H553" s="621"/>
      <c r="I553" s="621"/>
      <c r="J553" s="621"/>
      <c r="K553" s="621"/>
      <c r="L553" s="621"/>
      <c r="M553" s="621"/>
      <c r="N553" s="621"/>
      <c r="O553" s="621"/>
      <c r="P553" s="621"/>
      <c r="Q553" s="621"/>
      <c r="R553" s="621"/>
      <c r="S553" s="621"/>
      <c r="T553" s="621"/>
      <c r="U553" s="621"/>
      <c r="V553" s="621"/>
      <c r="W553" s="621"/>
      <c r="X553" s="621"/>
      <c r="Y553" s="621"/>
      <c r="Z553" s="347"/>
      <c r="AA553" s="347"/>
      <c r="AB553" s="347"/>
      <c r="AC553" s="347"/>
      <c r="AD553" s="347"/>
      <c r="AE553" s="347"/>
      <c r="AF553" s="347"/>
      <c r="AG553" s="347"/>
      <c r="AH553" s="347"/>
      <c r="AI553" s="347"/>
      <c r="AJ553" s="347"/>
      <c r="AK553" s="347"/>
      <c r="AL553" s="347"/>
      <c r="AM553" s="347"/>
      <c r="AN553" s="347"/>
      <c r="AO553" s="347"/>
      <c r="AP553" s="347"/>
      <c r="AQ553" s="347"/>
      <c r="AR553" s="347"/>
      <c r="AS553" s="347"/>
      <c r="AT553" s="347"/>
      <c r="AU553" s="347"/>
      <c r="AV553" s="347"/>
      <c r="AW553" s="347"/>
      <c r="AX553" s="347"/>
      <c r="AY553" s="347"/>
      <c r="AZ553" s="347"/>
      <c r="BA553" s="390"/>
      <c r="BB553" s="386"/>
      <c r="BC553" s="202"/>
      <c r="BD553" s="620"/>
      <c r="BE553" s="620"/>
      <c r="BF553" s="620"/>
      <c r="BG553" s="620"/>
      <c r="BH553" s="620"/>
      <c r="BI553" s="620"/>
      <c r="BJ553" s="620"/>
      <c r="BK553" s="620"/>
      <c r="BL553" s="620"/>
      <c r="BM553" s="620"/>
      <c r="BN553" s="620"/>
      <c r="BO553" s="620"/>
      <c r="BP553" s="620"/>
      <c r="BQ553" s="620"/>
      <c r="BR553" s="620"/>
      <c r="BS553" s="620"/>
      <c r="BT553" s="620"/>
      <c r="BU553" s="620"/>
      <c r="BV553" s="620"/>
      <c r="BW553" s="620"/>
      <c r="BX553" s="620"/>
      <c r="BY553" s="620"/>
      <c r="BZ553" s="620"/>
      <c r="CA553" s="620"/>
      <c r="CB553" s="620"/>
      <c r="CC553" s="620"/>
      <c r="CD553" s="620"/>
      <c r="CE553" s="620"/>
    </row>
    <row r="554" spans="1:83" s="314" customFormat="1" ht="15" customHeight="1" x14ac:dyDescent="0.2">
      <c r="A554" s="621"/>
      <c r="B554" s="621"/>
      <c r="C554" s="621"/>
      <c r="D554" s="827"/>
      <c r="E554" s="621"/>
      <c r="F554" s="621"/>
      <c r="G554" s="621"/>
      <c r="H554" s="621"/>
      <c r="I554" s="621"/>
      <c r="J554" s="621"/>
      <c r="K554" s="621"/>
      <c r="L554" s="621"/>
      <c r="M554" s="621"/>
      <c r="N554" s="621"/>
      <c r="O554" s="621"/>
      <c r="P554" s="621"/>
      <c r="Q554" s="621"/>
      <c r="R554" s="621"/>
      <c r="S554" s="621"/>
      <c r="T554" s="621"/>
      <c r="U554" s="621"/>
      <c r="V554" s="621"/>
      <c r="W554" s="621"/>
      <c r="X554" s="621"/>
      <c r="Y554" s="621"/>
      <c r="Z554" s="347"/>
      <c r="AA554" s="347"/>
      <c r="AB554" s="347"/>
      <c r="AC554" s="347"/>
      <c r="AD554" s="347"/>
      <c r="AE554" s="347"/>
      <c r="AF554" s="347"/>
      <c r="AG554" s="347"/>
      <c r="AH554" s="347"/>
      <c r="AI554" s="347"/>
      <c r="AJ554" s="347"/>
      <c r="AK554" s="347"/>
      <c r="AL554" s="347"/>
      <c r="AM554" s="347"/>
      <c r="AN554" s="347"/>
      <c r="AO554" s="347"/>
      <c r="AP554" s="347"/>
      <c r="AQ554" s="347"/>
      <c r="AR554" s="347"/>
      <c r="AS554" s="347"/>
      <c r="AT554" s="347"/>
      <c r="AU554" s="347"/>
      <c r="AV554" s="347"/>
      <c r="AW554" s="347"/>
      <c r="AX554" s="347"/>
      <c r="AY554" s="347"/>
      <c r="AZ554" s="347"/>
      <c r="BA554" s="390"/>
      <c r="BB554" s="386"/>
      <c r="BC554" s="202"/>
      <c r="BD554" s="620"/>
      <c r="BE554" s="620"/>
      <c r="BF554" s="620"/>
      <c r="BG554" s="620"/>
      <c r="BH554" s="620"/>
      <c r="BI554" s="620"/>
      <c r="BJ554" s="620"/>
      <c r="BK554" s="620"/>
      <c r="BL554" s="620"/>
      <c r="BM554" s="620"/>
      <c r="BN554" s="620"/>
      <c r="BO554" s="620"/>
      <c r="BP554" s="620"/>
      <c r="BQ554" s="620"/>
      <c r="BR554" s="620"/>
      <c r="BS554" s="620"/>
      <c r="BT554" s="620"/>
      <c r="BU554" s="620"/>
      <c r="BV554" s="620"/>
      <c r="BW554" s="620"/>
      <c r="BX554" s="620"/>
      <c r="BY554" s="620"/>
      <c r="BZ554" s="620"/>
      <c r="CA554" s="620"/>
      <c r="CB554" s="620"/>
      <c r="CC554" s="620"/>
      <c r="CD554" s="620"/>
      <c r="CE554" s="620"/>
    </row>
    <row r="555" spans="1:83" s="314" customFormat="1" ht="15" customHeight="1" x14ac:dyDescent="0.2">
      <c r="A555" s="621"/>
      <c r="B555" s="621"/>
      <c r="C555" s="621"/>
      <c r="D555" s="827"/>
      <c r="E555" s="621"/>
      <c r="F555" s="621"/>
      <c r="G555" s="621"/>
      <c r="H555" s="621"/>
      <c r="I555" s="621"/>
      <c r="J555" s="621"/>
      <c r="K555" s="621"/>
      <c r="L555" s="621"/>
      <c r="M555" s="621"/>
      <c r="N555" s="621"/>
      <c r="O555" s="621"/>
      <c r="P555" s="621"/>
      <c r="Q555" s="621"/>
      <c r="R555" s="621"/>
      <c r="S555" s="621"/>
      <c r="T555" s="621"/>
      <c r="U555" s="621"/>
      <c r="V555" s="621"/>
      <c r="W555" s="621"/>
      <c r="X555" s="621"/>
      <c r="Y555" s="621"/>
      <c r="Z555" s="347"/>
      <c r="AA555" s="347"/>
      <c r="AB555" s="347"/>
      <c r="AC555" s="347"/>
      <c r="AD555" s="347"/>
      <c r="AE555" s="347"/>
      <c r="AF555" s="347"/>
      <c r="AG555" s="347"/>
      <c r="AH555" s="347"/>
      <c r="AI555" s="347"/>
      <c r="AJ555" s="347"/>
      <c r="AK555" s="347"/>
      <c r="AL555" s="347"/>
      <c r="AM555" s="347"/>
      <c r="AN555" s="347"/>
      <c r="AO555" s="347"/>
      <c r="AP555" s="347"/>
      <c r="AQ555" s="347"/>
      <c r="AR555" s="347"/>
      <c r="AS555" s="347"/>
      <c r="AT555" s="347"/>
      <c r="AU555" s="347"/>
      <c r="AV555" s="347"/>
      <c r="AW555" s="347"/>
      <c r="AX555" s="347"/>
      <c r="AY555" s="347"/>
      <c r="AZ555" s="347"/>
      <c r="BA555" s="390"/>
      <c r="BB555" s="386"/>
      <c r="BC555" s="202"/>
      <c r="BD555" s="620"/>
      <c r="BE555" s="620"/>
      <c r="BF555" s="620"/>
      <c r="BG555" s="620"/>
      <c r="BH555" s="620"/>
      <c r="BI555" s="620"/>
      <c r="BJ555" s="620"/>
      <c r="BK555" s="620"/>
      <c r="BL555" s="620"/>
      <c r="BM555" s="620"/>
      <c r="BN555" s="620"/>
      <c r="BO555" s="620"/>
      <c r="BP555" s="620"/>
      <c r="BQ555" s="620"/>
      <c r="BR555" s="620"/>
      <c r="BS555" s="620"/>
      <c r="BT555" s="620"/>
      <c r="BU555" s="620"/>
      <c r="BV555" s="620"/>
      <c r="BW555" s="620"/>
      <c r="BX555" s="620"/>
      <c r="BY555" s="620"/>
      <c r="BZ555" s="620"/>
      <c r="CA555" s="620"/>
      <c r="CB555" s="620"/>
      <c r="CC555" s="620"/>
      <c r="CD555" s="620"/>
      <c r="CE555" s="620"/>
    </row>
    <row r="556" spans="1:83" s="314" customFormat="1" ht="15" customHeight="1" x14ac:dyDescent="0.2">
      <c r="A556" s="621"/>
      <c r="B556" s="621"/>
      <c r="C556" s="621"/>
      <c r="D556" s="827"/>
      <c r="E556" s="621"/>
      <c r="F556" s="621"/>
      <c r="G556" s="621"/>
      <c r="H556" s="621"/>
      <c r="I556" s="621"/>
      <c r="J556" s="621"/>
      <c r="K556" s="621"/>
      <c r="L556" s="621"/>
      <c r="M556" s="621"/>
      <c r="N556" s="621"/>
      <c r="O556" s="621"/>
      <c r="P556" s="621"/>
      <c r="Q556" s="621"/>
      <c r="R556" s="621"/>
      <c r="S556" s="621"/>
      <c r="T556" s="621"/>
      <c r="U556" s="621"/>
      <c r="V556" s="621"/>
      <c r="W556" s="621"/>
      <c r="X556" s="621"/>
      <c r="Y556" s="621"/>
      <c r="Z556" s="347"/>
      <c r="AA556" s="347"/>
      <c r="AB556" s="347"/>
      <c r="AC556" s="347"/>
      <c r="AD556" s="347"/>
      <c r="AE556" s="347"/>
      <c r="AF556" s="347"/>
      <c r="AG556" s="347"/>
      <c r="AH556" s="347"/>
      <c r="AI556" s="347"/>
      <c r="AJ556" s="347"/>
      <c r="AK556" s="347"/>
      <c r="AL556" s="347"/>
      <c r="AM556" s="347"/>
      <c r="AN556" s="347"/>
      <c r="AO556" s="347"/>
      <c r="AP556" s="347"/>
      <c r="AQ556" s="347"/>
      <c r="AR556" s="347"/>
      <c r="AS556" s="347"/>
      <c r="AT556" s="347"/>
      <c r="AU556" s="347"/>
      <c r="AV556" s="347"/>
      <c r="AW556" s="347"/>
      <c r="AX556" s="347"/>
      <c r="AY556" s="347"/>
      <c r="AZ556" s="347"/>
      <c r="BA556" s="390"/>
      <c r="BB556" s="386"/>
      <c r="BC556" s="202"/>
      <c r="BD556" s="620"/>
      <c r="BE556" s="620"/>
      <c r="BF556" s="620"/>
      <c r="BG556" s="620"/>
      <c r="BH556" s="620"/>
      <c r="BI556" s="620"/>
      <c r="BJ556" s="620"/>
      <c r="BK556" s="620"/>
      <c r="BL556" s="620"/>
      <c r="BM556" s="620"/>
      <c r="BN556" s="620"/>
      <c r="BO556" s="620"/>
      <c r="BP556" s="620"/>
      <c r="BQ556" s="620"/>
      <c r="BR556" s="620"/>
      <c r="BS556" s="620"/>
      <c r="BT556" s="620"/>
      <c r="BU556" s="620"/>
      <c r="BV556" s="620"/>
      <c r="BW556" s="620"/>
      <c r="BX556" s="620"/>
      <c r="BY556" s="620"/>
      <c r="BZ556" s="620"/>
      <c r="CA556" s="620"/>
      <c r="CB556" s="620"/>
      <c r="CC556" s="620"/>
      <c r="CD556" s="620"/>
      <c r="CE556" s="620"/>
    </row>
    <row r="557" spans="1:83" s="314" customFormat="1" ht="15" customHeight="1" x14ac:dyDescent="0.2">
      <c r="A557" s="621"/>
      <c r="B557" s="621"/>
      <c r="C557" s="621"/>
      <c r="D557" s="827"/>
      <c r="E557" s="621"/>
      <c r="F557" s="621"/>
      <c r="G557" s="621"/>
      <c r="H557" s="621"/>
      <c r="I557" s="621"/>
      <c r="J557" s="621"/>
      <c r="K557" s="621"/>
      <c r="L557" s="621"/>
      <c r="M557" s="621"/>
      <c r="N557" s="621"/>
      <c r="O557" s="621"/>
      <c r="P557" s="621"/>
      <c r="Q557" s="621"/>
      <c r="R557" s="621"/>
      <c r="S557" s="621"/>
      <c r="T557" s="621"/>
      <c r="U557" s="621"/>
      <c r="V557" s="621"/>
      <c r="W557" s="621"/>
      <c r="X557" s="621"/>
      <c r="Y557" s="621"/>
      <c r="Z557" s="347"/>
      <c r="AA557" s="347"/>
      <c r="AB557" s="347"/>
      <c r="AC557" s="347"/>
      <c r="AD557" s="347"/>
      <c r="AE557" s="347"/>
      <c r="AF557" s="347"/>
      <c r="AG557" s="347"/>
      <c r="AH557" s="347"/>
      <c r="AI557" s="347"/>
      <c r="AJ557" s="347"/>
      <c r="AK557" s="347"/>
      <c r="AL557" s="347"/>
      <c r="AM557" s="347"/>
      <c r="AN557" s="347"/>
      <c r="AO557" s="347"/>
      <c r="AP557" s="347"/>
      <c r="AQ557" s="347"/>
      <c r="AR557" s="347"/>
      <c r="AS557" s="347"/>
      <c r="AT557" s="347"/>
      <c r="AU557" s="347"/>
      <c r="AV557" s="347"/>
      <c r="AW557" s="347"/>
      <c r="AX557" s="347"/>
      <c r="AY557" s="347"/>
      <c r="AZ557" s="347"/>
      <c r="BA557" s="390"/>
      <c r="BB557" s="386"/>
      <c r="BC557" s="202"/>
      <c r="BD557" s="620"/>
      <c r="BE557" s="620"/>
      <c r="BF557" s="620"/>
      <c r="BG557" s="620"/>
      <c r="BH557" s="620"/>
      <c r="BI557" s="620"/>
      <c r="BJ557" s="620"/>
      <c r="BK557" s="620"/>
      <c r="BL557" s="620"/>
      <c r="BM557" s="620"/>
      <c r="BN557" s="620"/>
      <c r="BO557" s="620"/>
      <c r="BP557" s="620"/>
      <c r="BQ557" s="620"/>
      <c r="BR557" s="620"/>
      <c r="BS557" s="620"/>
      <c r="BT557" s="620"/>
      <c r="BU557" s="620"/>
      <c r="BV557" s="620"/>
      <c r="BW557" s="620"/>
      <c r="BX557" s="620"/>
      <c r="BY557" s="620"/>
      <c r="BZ557" s="620"/>
      <c r="CA557" s="620"/>
      <c r="CB557" s="620"/>
      <c r="CC557" s="620"/>
      <c r="CD557" s="620"/>
      <c r="CE557" s="620"/>
    </row>
    <row r="558" spans="1:83" s="314" customFormat="1" ht="15" customHeight="1" x14ac:dyDescent="0.2">
      <c r="A558" s="621"/>
      <c r="B558" s="621"/>
      <c r="C558" s="621"/>
      <c r="D558" s="827"/>
      <c r="E558" s="621"/>
      <c r="F558" s="621"/>
      <c r="G558" s="621"/>
      <c r="H558" s="621"/>
      <c r="I558" s="621"/>
      <c r="J558" s="621"/>
      <c r="K558" s="621"/>
      <c r="L558" s="621"/>
      <c r="M558" s="621"/>
      <c r="N558" s="621"/>
      <c r="O558" s="621"/>
      <c r="P558" s="621"/>
      <c r="Q558" s="621"/>
      <c r="R558" s="621"/>
      <c r="S558" s="621"/>
      <c r="T558" s="621"/>
      <c r="U558" s="621"/>
      <c r="V558" s="621"/>
      <c r="W558" s="621"/>
      <c r="X558" s="621"/>
      <c r="Y558" s="621"/>
      <c r="Z558" s="347"/>
      <c r="AA558" s="347"/>
      <c r="AB558" s="347"/>
      <c r="AC558" s="347"/>
      <c r="AD558" s="347"/>
      <c r="AE558" s="347"/>
      <c r="AF558" s="347"/>
      <c r="AG558" s="347"/>
      <c r="AH558" s="347"/>
      <c r="AI558" s="347"/>
      <c r="AJ558" s="347"/>
      <c r="AK558" s="347"/>
      <c r="AL558" s="347"/>
      <c r="AM558" s="347"/>
      <c r="AN558" s="347"/>
      <c r="AO558" s="347"/>
      <c r="AP558" s="347"/>
      <c r="AQ558" s="347"/>
      <c r="AR558" s="347"/>
      <c r="AS558" s="347"/>
      <c r="AT558" s="347"/>
      <c r="AU558" s="347"/>
      <c r="AV558" s="347"/>
      <c r="AW558" s="347"/>
      <c r="AX558" s="347"/>
      <c r="AY558" s="347"/>
      <c r="AZ558" s="347"/>
      <c r="BA558" s="390"/>
      <c r="BB558" s="386"/>
      <c r="BC558" s="202"/>
      <c r="BD558" s="620"/>
      <c r="BE558" s="620"/>
      <c r="BF558" s="620"/>
      <c r="BG558" s="620"/>
      <c r="BH558" s="620"/>
      <c r="BI558" s="620"/>
      <c r="BJ558" s="620"/>
      <c r="BK558" s="620"/>
      <c r="BL558" s="620"/>
      <c r="BM558" s="620"/>
      <c r="BN558" s="620"/>
      <c r="BO558" s="620"/>
      <c r="BP558" s="620"/>
      <c r="BQ558" s="620"/>
      <c r="BR558" s="620"/>
      <c r="BS558" s="620"/>
      <c r="BT558" s="620"/>
      <c r="BU558" s="620"/>
      <c r="BV558" s="620"/>
      <c r="BW558" s="620"/>
      <c r="BX558" s="620"/>
      <c r="BY558" s="620"/>
      <c r="BZ558" s="620"/>
      <c r="CA558" s="620"/>
      <c r="CB558" s="620"/>
      <c r="CC558" s="620"/>
      <c r="CD558" s="620"/>
      <c r="CE558" s="620"/>
    </row>
    <row r="559" spans="1:83" s="314" customFormat="1" ht="15" customHeight="1" x14ac:dyDescent="0.2">
      <c r="A559" s="621"/>
      <c r="B559" s="621"/>
      <c r="C559" s="621"/>
      <c r="D559" s="827"/>
      <c r="E559" s="621"/>
      <c r="F559" s="621"/>
      <c r="G559" s="621"/>
      <c r="H559" s="621"/>
      <c r="I559" s="621"/>
      <c r="J559" s="621"/>
      <c r="K559" s="621"/>
      <c r="L559" s="621"/>
      <c r="M559" s="621"/>
      <c r="N559" s="621"/>
      <c r="O559" s="621"/>
      <c r="P559" s="621"/>
      <c r="Q559" s="621"/>
      <c r="R559" s="621"/>
      <c r="S559" s="621"/>
      <c r="T559" s="621"/>
      <c r="U559" s="621"/>
      <c r="V559" s="621"/>
      <c r="W559" s="621"/>
      <c r="X559" s="621"/>
      <c r="Y559" s="621"/>
      <c r="Z559" s="347"/>
      <c r="AA559" s="347"/>
      <c r="AB559" s="347"/>
      <c r="AC559" s="347"/>
      <c r="AD559" s="347"/>
      <c r="AE559" s="347"/>
      <c r="AF559" s="347"/>
      <c r="AG559" s="347"/>
      <c r="AH559" s="347"/>
      <c r="AI559" s="347"/>
      <c r="AJ559" s="347"/>
      <c r="AK559" s="347"/>
      <c r="AL559" s="347"/>
      <c r="AM559" s="347"/>
      <c r="AN559" s="347"/>
      <c r="AO559" s="347"/>
      <c r="AP559" s="347"/>
      <c r="AQ559" s="347"/>
      <c r="AR559" s="347"/>
      <c r="AS559" s="347"/>
      <c r="AT559" s="347"/>
      <c r="AU559" s="347"/>
      <c r="AV559" s="347"/>
      <c r="AW559" s="347"/>
      <c r="AX559" s="347"/>
      <c r="AY559" s="347"/>
      <c r="AZ559" s="347"/>
      <c r="BA559" s="390"/>
      <c r="BB559" s="386"/>
      <c r="BC559" s="202"/>
      <c r="BD559" s="620"/>
      <c r="BE559" s="620"/>
      <c r="BF559" s="620"/>
      <c r="BG559" s="620"/>
      <c r="BH559" s="620"/>
      <c r="BI559" s="620"/>
      <c r="BJ559" s="620"/>
      <c r="BK559" s="620"/>
      <c r="BL559" s="620"/>
      <c r="BM559" s="620"/>
      <c r="BN559" s="620"/>
      <c r="BO559" s="620"/>
      <c r="BP559" s="620"/>
      <c r="BQ559" s="620"/>
      <c r="BR559" s="620"/>
      <c r="BS559" s="620"/>
      <c r="BT559" s="620"/>
      <c r="BU559" s="620"/>
      <c r="BV559" s="620"/>
      <c r="BW559" s="620"/>
      <c r="BX559" s="620"/>
      <c r="BY559" s="620"/>
      <c r="BZ559" s="620"/>
      <c r="CA559" s="620"/>
      <c r="CB559" s="620"/>
      <c r="CC559" s="620"/>
      <c r="CD559" s="620"/>
      <c r="CE559" s="620"/>
    </row>
    <row r="560" spans="1:83" s="314" customFormat="1" ht="15" customHeight="1" x14ac:dyDescent="0.2">
      <c r="A560" s="621"/>
      <c r="B560" s="621"/>
      <c r="C560" s="621"/>
      <c r="D560" s="827"/>
      <c r="E560" s="621"/>
      <c r="F560" s="621"/>
      <c r="G560" s="621"/>
      <c r="H560" s="621"/>
      <c r="I560" s="621"/>
      <c r="J560" s="621"/>
      <c r="K560" s="621"/>
      <c r="L560" s="621"/>
      <c r="M560" s="621"/>
      <c r="N560" s="621"/>
      <c r="O560" s="621"/>
      <c r="P560" s="621"/>
      <c r="Q560" s="621"/>
      <c r="R560" s="621"/>
      <c r="S560" s="621"/>
      <c r="T560" s="621"/>
      <c r="U560" s="621"/>
      <c r="V560" s="621"/>
      <c r="W560" s="621"/>
      <c r="X560" s="621"/>
      <c r="Y560" s="621"/>
      <c r="Z560" s="347"/>
      <c r="AA560" s="347"/>
      <c r="AB560" s="347"/>
      <c r="AC560" s="347"/>
      <c r="AD560" s="347"/>
      <c r="AE560" s="347"/>
      <c r="AF560" s="347"/>
      <c r="AG560" s="347"/>
      <c r="AH560" s="347"/>
      <c r="AI560" s="347"/>
      <c r="AJ560" s="347"/>
      <c r="AK560" s="347"/>
      <c r="AL560" s="347"/>
      <c r="AM560" s="347"/>
      <c r="AN560" s="347"/>
      <c r="AO560" s="347"/>
      <c r="AP560" s="347"/>
      <c r="AQ560" s="347"/>
      <c r="AR560" s="347"/>
      <c r="AS560" s="347"/>
      <c r="AT560" s="347"/>
      <c r="AU560" s="347"/>
      <c r="AV560" s="347"/>
      <c r="AW560" s="347"/>
      <c r="AX560" s="347"/>
      <c r="AY560" s="347"/>
      <c r="AZ560" s="347"/>
      <c r="BA560" s="390"/>
      <c r="BB560" s="386"/>
      <c r="BC560" s="202"/>
      <c r="BD560" s="620"/>
      <c r="BE560" s="620"/>
      <c r="BF560" s="620"/>
      <c r="BG560" s="620"/>
      <c r="BH560" s="620"/>
      <c r="BI560" s="620"/>
      <c r="BJ560" s="620"/>
      <c r="BK560" s="620"/>
      <c r="BL560" s="620"/>
      <c r="BM560" s="620"/>
      <c r="BN560" s="620"/>
      <c r="BO560" s="620"/>
      <c r="BP560" s="620"/>
      <c r="BQ560" s="620"/>
      <c r="BR560" s="620"/>
      <c r="BS560" s="620"/>
      <c r="BT560" s="620"/>
      <c r="BU560" s="620"/>
      <c r="BV560" s="620"/>
      <c r="BW560" s="620"/>
      <c r="BX560" s="620"/>
      <c r="BY560" s="620"/>
      <c r="BZ560" s="620"/>
      <c r="CA560" s="620"/>
      <c r="CB560" s="620"/>
      <c r="CC560" s="620"/>
      <c r="CD560" s="620"/>
      <c r="CE560" s="620"/>
    </row>
    <row r="561" spans="1:83" s="314" customFormat="1" ht="15" customHeight="1" x14ac:dyDescent="0.2">
      <c r="A561" s="621"/>
      <c r="B561" s="621"/>
      <c r="C561" s="621"/>
      <c r="D561" s="827"/>
      <c r="E561" s="621"/>
      <c r="F561" s="621"/>
      <c r="G561" s="621"/>
      <c r="H561" s="621"/>
      <c r="I561" s="621"/>
      <c r="J561" s="621"/>
      <c r="K561" s="621"/>
      <c r="L561" s="621"/>
      <c r="M561" s="621"/>
      <c r="N561" s="621"/>
      <c r="O561" s="621"/>
      <c r="P561" s="621"/>
      <c r="Q561" s="621"/>
      <c r="R561" s="621"/>
      <c r="S561" s="621"/>
      <c r="T561" s="621"/>
      <c r="U561" s="621"/>
      <c r="V561" s="621"/>
      <c r="W561" s="621"/>
      <c r="X561" s="621"/>
      <c r="Y561" s="621"/>
      <c r="Z561" s="347"/>
      <c r="AA561" s="347"/>
      <c r="AB561" s="347"/>
      <c r="AC561" s="347"/>
      <c r="AD561" s="347"/>
      <c r="AE561" s="347"/>
      <c r="AF561" s="347"/>
      <c r="AG561" s="347"/>
      <c r="AH561" s="347"/>
      <c r="AI561" s="347"/>
      <c r="AJ561" s="347"/>
      <c r="AK561" s="347"/>
      <c r="AL561" s="347"/>
      <c r="AM561" s="347"/>
      <c r="AN561" s="347"/>
      <c r="AO561" s="347"/>
      <c r="AP561" s="347"/>
      <c r="AQ561" s="347"/>
      <c r="AR561" s="347"/>
      <c r="AS561" s="347"/>
      <c r="AT561" s="347"/>
      <c r="AU561" s="347"/>
      <c r="AV561" s="347"/>
      <c r="AW561" s="347"/>
      <c r="AX561" s="347"/>
      <c r="AY561" s="347"/>
      <c r="AZ561" s="347"/>
      <c r="BA561" s="390"/>
      <c r="BB561" s="386"/>
      <c r="BC561" s="202"/>
      <c r="BD561" s="620"/>
      <c r="BE561" s="620"/>
      <c r="BF561" s="620"/>
      <c r="BG561" s="620"/>
      <c r="BH561" s="620"/>
      <c r="BI561" s="620"/>
      <c r="BJ561" s="620"/>
      <c r="BK561" s="620"/>
      <c r="BL561" s="620"/>
      <c r="BM561" s="620"/>
      <c r="BN561" s="620"/>
      <c r="BO561" s="620"/>
      <c r="BP561" s="620"/>
      <c r="BQ561" s="620"/>
      <c r="BR561" s="620"/>
      <c r="BS561" s="620"/>
      <c r="BT561" s="620"/>
      <c r="BU561" s="620"/>
      <c r="BV561" s="620"/>
      <c r="BW561" s="620"/>
      <c r="BX561" s="620"/>
      <c r="BY561" s="620"/>
      <c r="BZ561" s="620"/>
      <c r="CA561" s="620"/>
      <c r="CB561" s="620"/>
      <c r="CC561" s="620"/>
      <c r="CD561" s="620"/>
      <c r="CE561" s="620"/>
    </row>
    <row r="562" spans="1:83" s="314" customFormat="1" ht="15" customHeight="1" x14ac:dyDescent="0.2">
      <c r="A562" s="621"/>
      <c r="B562" s="621"/>
      <c r="C562" s="621"/>
      <c r="D562" s="827"/>
      <c r="E562" s="621"/>
      <c r="F562" s="621"/>
      <c r="G562" s="621"/>
      <c r="H562" s="621"/>
      <c r="I562" s="621"/>
      <c r="J562" s="621"/>
      <c r="K562" s="621"/>
      <c r="L562" s="621"/>
      <c r="M562" s="621"/>
      <c r="N562" s="621"/>
      <c r="O562" s="621"/>
      <c r="P562" s="621"/>
      <c r="Q562" s="621"/>
      <c r="R562" s="621"/>
      <c r="S562" s="621"/>
      <c r="T562" s="621"/>
      <c r="U562" s="621"/>
      <c r="V562" s="621"/>
      <c r="W562" s="621"/>
      <c r="X562" s="621"/>
      <c r="Y562" s="621"/>
      <c r="Z562" s="347"/>
      <c r="AA562" s="347"/>
      <c r="AB562" s="347"/>
      <c r="AC562" s="347"/>
      <c r="AD562" s="347"/>
      <c r="AE562" s="347"/>
      <c r="AF562" s="347"/>
      <c r="AG562" s="347"/>
      <c r="AH562" s="347"/>
      <c r="AI562" s="347"/>
      <c r="AJ562" s="347"/>
      <c r="AK562" s="347"/>
      <c r="AL562" s="347"/>
      <c r="AM562" s="347"/>
      <c r="AN562" s="347"/>
      <c r="AO562" s="347"/>
      <c r="AP562" s="347"/>
      <c r="AQ562" s="347"/>
      <c r="AR562" s="347"/>
      <c r="AS562" s="347"/>
      <c r="AT562" s="347"/>
      <c r="AU562" s="347"/>
      <c r="AV562" s="347"/>
      <c r="AW562" s="347"/>
      <c r="AX562" s="347"/>
      <c r="AY562" s="347"/>
      <c r="AZ562" s="347"/>
      <c r="BA562" s="390"/>
      <c r="BB562" s="386"/>
      <c r="BC562" s="202"/>
      <c r="BD562" s="620"/>
      <c r="BE562" s="620"/>
      <c r="BF562" s="620"/>
      <c r="BG562" s="620"/>
      <c r="BH562" s="620"/>
      <c r="BI562" s="620"/>
      <c r="BJ562" s="620"/>
      <c r="BK562" s="620"/>
      <c r="BL562" s="620"/>
      <c r="BM562" s="620"/>
      <c r="BN562" s="620"/>
      <c r="BO562" s="620"/>
      <c r="BP562" s="620"/>
      <c r="BQ562" s="620"/>
      <c r="BR562" s="620"/>
      <c r="BS562" s="620"/>
      <c r="BT562" s="620"/>
      <c r="BU562" s="620"/>
      <c r="BV562" s="620"/>
      <c r="BW562" s="620"/>
      <c r="BX562" s="620"/>
      <c r="BY562" s="620"/>
      <c r="BZ562" s="620"/>
      <c r="CA562" s="620"/>
      <c r="CB562" s="620"/>
      <c r="CC562" s="620"/>
      <c r="CD562" s="620"/>
      <c r="CE562" s="620"/>
    </row>
    <row r="563" spans="1:83" s="314" customFormat="1" ht="15" customHeight="1" x14ac:dyDescent="0.2">
      <c r="A563" s="621"/>
      <c r="B563" s="621"/>
      <c r="C563" s="621"/>
      <c r="D563" s="827"/>
      <c r="E563" s="621"/>
      <c r="F563" s="621"/>
      <c r="G563" s="621"/>
      <c r="H563" s="621"/>
      <c r="I563" s="621"/>
      <c r="J563" s="621"/>
      <c r="K563" s="621"/>
      <c r="L563" s="621"/>
      <c r="M563" s="621"/>
      <c r="N563" s="621"/>
      <c r="O563" s="621"/>
      <c r="P563" s="621"/>
      <c r="Q563" s="621"/>
      <c r="R563" s="621"/>
      <c r="S563" s="621"/>
      <c r="T563" s="621"/>
      <c r="U563" s="621"/>
      <c r="V563" s="621"/>
      <c r="W563" s="621"/>
      <c r="X563" s="621"/>
      <c r="Y563" s="621"/>
      <c r="Z563" s="347"/>
      <c r="AA563" s="347"/>
      <c r="AB563" s="347"/>
      <c r="AC563" s="347"/>
      <c r="AD563" s="347"/>
      <c r="AE563" s="347"/>
      <c r="AF563" s="347"/>
      <c r="AG563" s="347"/>
      <c r="AH563" s="347"/>
      <c r="AI563" s="347"/>
      <c r="AJ563" s="347"/>
      <c r="AK563" s="347"/>
      <c r="AL563" s="347"/>
      <c r="AM563" s="347"/>
      <c r="AN563" s="347"/>
      <c r="AO563" s="347"/>
      <c r="AP563" s="347"/>
      <c r="AQ563" s="347"/>
      <c r="AR563" s="347"/>
      <c r="AS563" s="347"/>
      <c r="AT563" s="347"/>
      <c r="AU563" s="347"/>
      <c r="AV563" s="347"/>
      <c r="AW563" s="347"/>
      <c r="AX563" s="347"/>
      <c r="AY563" s="347"/>
      <c r="AZ563" s="347"/>
      <c r="BA563" s="390"/>
      <c r="BB563" s="386"/>
      <c r="BC563" s="202"/>
      <c r="BD563" s="620"/>
      <c r="BE563" s="620"/>
      <c r="BF563" s="620"/>
      <c r="BG563" s="620"/>
      <c r="BH563" s="620"/>
      <c r="BI563" s="620"/>
      <c r="BJ563" s="620"/>
      <c r="BK563" s="620"/>
      <c r="BL563" s="620"/>
      <c r="BM563" s="620"/>
      <c r="BN563" s="620"/>
      <c r="BO563" s="620"/>
      <c r="BP563" s="620"/>
      <c r="BQ563" s="620"/>
      <c r="BR563" s="620"/>
      <c r="BS563" s="620"/>
      <c r="BT563" s="620"/>
      <c r="BU563" s="620"/>
      <c r="BV563" s="620"/>
      <c r="BW563" s="620"/>
      <c r="BX563" s="620"/>
      <c r="BY563" s="620"/>
      <c r="BZ563" s="620"/>
      <c r="CA563" s="620"/>
      <c r="CB563" s="620"/>
      <c r="CC563" s="620"/>
      <c r="CD563" s="620"/>
      <c r="CE563" s="620"/>
    </row>
    <row r="564" spans="1:83" s="314" customFormat="1" ht="15" customHeight="1" x14ac:dyDescent="0.2">
      <c r="A564" s="621"/>
      <c r="B564" s="621"/>
      <c r="C564" s="621"/>
      <c r="D564" s="827"/>
      <c r="E564" s="621"/>
      <c r="F564" s="621"/>
      <c r="G564" s="621"/>
      <c r="H564" s="621"/>
      <c r="I564" s="621"/>
      <c r="J564" s="621"/>
      <c r="K564" s="621"/>
      <c r="L564" s="621"/>
      <c r="M564" s="621"/>
      <c r="N564" s="621"/>
      <c r="O564" s="621"/>
      <c r="P564" s="621"/>
      <c r="Q564" s="621"/>
      <c r="R564" s="621"/>
      <c r="S564" s="621"/>
      <c r="T564" s="621"/>
      <c r="U564" s="621"/>
      <c r="V564" s="621"/>
      <c r="W564" s="621"/>
      <c r="X564" s="621"/>
      <c r="Y564" s="621"/>
      <c r="Z564" s="347"/>
      <c r="AA564" s="347"/>
      <c r="AB564" s="347"/>
      <c r="AC564" s="347"/>
      <c r="AD564" s="347"/>
      <c r="AE564" s="347"/>
      <c r="AF564" s="347"/>
      <c r="AG564" s="347"/>
      <c r="AH564" s="347"/>
      <c r="AI564" s="347"/>
      <c r="AJ564" s="347"/>
      <c r="AK564" s="347"/>
      <c r="AL564" s="347"/>
      <c r="AM564" s="347"/>
      <c r="AN564" s="347"/>
      <c r="AO564" s="347"/>
      <c r="AP564" s="347"/>
      <c r="AQ564" s="347"/>
      <c r="AR564" s="347"/>
      <c r="AS564" s="347"/>
      <c r="AT564" s="347"/>
      <c r="AU564" s="347"/>
      <c r="AV564" s="347"/>
      <c r="AW564" s="347"/>
      <c r="AX564" s="347"/>
      <c r="AY564" s="347"/>
      <c r="AZ564" s="347"/>
      <c r="BA564" s="390"/>
      <c r="BB564" s="386"/>
      <c r="BC564" s="202"/>
      <c r="BD564" s="620"/>
      <c r="BE564" s="620"/>
      <c r="BF564" s="620"/>
      <c r="BG564" s="620"/>
      <c r="BH564" s="620"/>
      <c r="BI564" s="620"/>
      <c r="BJ564" s="620"/>
      <c r="BK564" s="620"/>
      <c r="BL564" s="620"/>
      <c r="BM564" s="620"/>
      <c r="BN564" s="620"/>
      <c r="BO564" s="620"/>
      <c r="BP564" s="620"/>
      <c r="BQ564" s="620"/>
      <c r="BR564" s="620"/>
      <c r="BS564" s="620"/>
      <c r="BT564" s="620"/>
      <c r="BU564" s="620"/>
      <c r="BV564" s="620"/>
      <c r="BW564" s="620"/>
      <c r="BX564" s="620"/>
      <c r="BY564" s="620"/>
      <c r="BZ564" s="620"/>
      <c r="CA564" s="620"/>
      <c r="CB564" s="620"/>
      <c r="CC564" s="620"/>
      <c r="CD564" s="620"/>
      <c r="CE564" s="620"/>
    </row>
    <row r="565" spans="1:83" s="314" customFormat="1" ht="15" customHeight="1" x14ac:dyDescent="0.2">
      <c r="A565" s="621"/>
      <c r="B565" s="621"/>
      <c r="C565" s="621"/>
      <c r="D565" s="827"/>
      <c r="E565" s="621"/>
      <c r="F565" s="621"/>
      <c r="G565" s="621"/>
      <c r="H565" s="621"/>
      <c r="I565" s="621"/>
      <c r="J565" s="621"/>
      <c r="K565" s="621"/>
      <c r="L565" s="621"/>
      <c r="M565" s="621"/>
      <c r="N565" s="621"/>
      <c r="O565" s="621"/>
      <c r="P565" s="621"/>
      <c r="Q565" s="621"/>
      <c r="R565" s="621"/>
      <c r="S565" s="621"/>
      <c r="T565" s="621"/>
      <c r="U565" s="621"/>
      <c r="V565" s="621"/>
      <c r="W565" s="621"/>
      <c r="X565" s="621"/>
      <c r="Y565" s="621"/>
      <c r="Z565" s="347"/>
      <c r="AA565" s="347"/>
      <c r="AB565" s="347"/>
      <c r="AC565" s="347"/>
      <c r="AD565" s="347"/>
      <c r="AE565" s="347"/>
      <c r="AF565" s="347"/>
      <c r="AG565" s="347"/>
      <c r="AH565" s="347"/>
      <c r="AI565" s="347"/>
      <c r="AJ565" s="347"/>
      <c r="AK565" s="347"/>
      <c r="AL565" s="347"/>
      <c r="AM565" s="347"/>
      <c r="AN565" s="347"/>
      <c r="AO565" s="347"/>
      <c r="AP565" s="347"/>
      <c r="AQ565" s="347"/>
      <c r="AR565" s="347"/>
      <c r="AS565" s="347"/>
      <c r="AT565" s="347"/>
      <c r="AU565" s="347"/>
      <c r="AV565" s="347"/>
      <c r="AW565" s="347"/>
      <c r="AX565" s="347"/>
      <c r="AY565" s="347"/>
      <c r="AZ565" s="347"/>
      <c r="BA565" s="390"/>
      <c r="BB565" s="386"/>
      <c r="BC565" s="202"/>
      <c r="BD565" s="620"/>
      <c r="BE565" s="620"/>
      <c r="BF565" s="620"/>
      <c r="BG565" s="620"/>
      <c r="BH565" s="620"/>
      <c r="BI565" s="620"/>
      <c r="BJ565" s="620"/>
      <c r="BK565" s="620"/>
      <c r="BL565" s="620"/>
      <c r="BM565" s="620"/>
      <c r="BN565" s="620"/>
      <c r="BO565" s="620"/>
      <c r="BP565" s="620"/>
      <c r="BQ565" s="620"/>
      <c r="BR565" s="620"/>
      <c r="BS565" s="620"/>
      <c r="BT565" s="620"/>
      <c r="BU565" s="620"/>
      <c r="BV565" s="620"/>
      <c r="BW565" s="620"/>
      <c r="BX565" s="620"/>
      <c r="BY565" s="620"/>
      <c r="BZ565" s="620"/>
      <c r="CA565" s="620"/>
      <c r="CB565" s="620"/>
      <c r="CC565" s="620"/>
      <c r="CD565" s="620"/>
      <c r="CE565" s="620"/>
    </row>
    <row r="566" spans="1:83" s="314" customFormat="1" ht="15" customHeight="1" x14ac:dyDescent="0.2">
      <c r="A566" s="621"/>
      <c r="B566" s="621"/>
      <c r="C566" s="621"/>
      <c r="D566" s="827"/>
      <c r="E566" s="621"/>
      <c r="F566" s="621"/>
      <c r="G566" s="621"/>
      <c r="H566" s="621"/>
      <c r="I566" s="621"/>
      <c r="J566" s="621"/>
      <c r="K566" s="621"/>
      <c r="L566" s="621"/>
      <c r="M566" s="621"/>
      <c r="N566" s="621"/>
      <c r="O566" s="621"/>
      <c r="P566" s="621"/>
      <c r="Q566" s="621"/>
      <c r="R566" s="621"/>
      <c r="S566" s="621"/>
      <c r="T566" s="621"/>
      <c r="U566" s="621"/>
      <c r="V566" s="621"/>
      <c r="W566" s="621"/>
      <c r="X566" s="621"/>
      <c r="Y566" s="621"/>
      <c r="Z566" s="347"/>
      <c r="AA566" s="347"/>
      <c r="AB566" s="347"/>
      <c r="AC566" s="347"/>
      <c r="AD566" s="347"/>
      <c r="AE566" s="347"/>
      <c r="AF566" s="347"/>
      <c r="AG566" s="347"/>
      <c r="AH566" s="347"/>
      <c r="AI566" s="347"/>
      <c r="AJ566" s="347"/>
      <c r="AK566" s="347"/>
      <c r="AL566" s="347"/>
      <c r="AM566" s="347"/>
      <c r="AN566" s="347"/>
      <c r="AO566" s="347"/>
      <c r="AP566" s="347"/>
      <c r="AQ566" s="347"/>
      <c r="AR566" s="347"/>
      <c r="AS566" s="347"/>
      <c r="AT566" s="347"/>
      <c r="AU566" s="347"/>
      <c r="AV566" s="347"/>
      <c r="AW566" s="347"/>
      <c r="AX566" s="347"/>
      <c r="AY566" s="347"/>
      <c r="AZ566" s="347"/>
      <c r="BA566" s="390"/>
      <c r="BB566" s="386"/>
      <c r="BC566" s="202"/>
      <c r="BD566" s="620"/>
      <c r="BE566" s="620"/>
      <c r="BF566" s="620"/>
      <c r="BG566" s="620"/>
      <c r="BH566" s="620"/>
      <c r="BI566" s="620"/>
      <c r="BJ566" s="620"/>
      <c r="BK566" s="620"/>
      <c r="BL566" s="620"/>
      <c r="BM566" s="620"/>
      <c r="BN566" s="620"/>
      <c r="BO566" s="620"/>
      <c r="BP566" s="620"/>
      <c r="BQ566" s="620"/>
      <c r="BR566" s="620"/>
      <c r="BS566" s="620"/>
      <c r="BT566" s="620"/>
      <c r="BU566" s="620"/>
      <c r="BV566" s="620"/>
      <c r="BW566" s="620"/>
      <c r="BX566" s="620"/>
      <c r="BY566" s="620"/>
      <c r="BZ566" s="620"/>
      <c r="CA566" s="620"/>
      <c r="CB566" s="620"/>
      <c r="CC566" s="620"/>
      <c r="CD566" s="620"/>
      <c r="CE566" s="620"/>
    </row>
    <row r="567" spans="1:83" s="314" customFormat="1" ht="15" customHeight="1" x14ac:dyDescent="0.2">
      <c r="A567" s="621"/>
      <c r="B567" s="621"/>
      <c r="C567" s="621"/>
      <c r="D567" s="827"/>
      <c r="E567" s="621"/>
      <c r="F567" s="621"/>
      <c r="G567" s="621"/>
      <c r="H567" s="621"/>
      <c r="I567" s="621"/>
      <c r="J567" s="621"/>
      <c r="K567" s="621"/>
      <c r="L567" s="621"/>
      <c r="M567" s="621"/>
      <c r="N567" s="621"/>
      <c r="O567" s="621"/>
      <c r="P567" s="621"/>
      <c r="Q567" s="621"/>
      <c r="R567" s="621"/>
      <c r="S567" s="621"/>
      <c r="T567" s="621"/>
      <c r="U567" s="621"/>
      <c r="V567" s="621"/>
      <c r="W567" s="621"/>
      <c r="X567" s="621"/>
      <c r="Y567" s="621"/>
      <c r="Z567" s="347"/>
      <c r="AA567" s="347"/>
      <c r="AB567" s="347"/>
      <c r="AC567" s="347"/>
      <c r="AD567" s="347"/>
      <c r="AE567" s="347"/>
      <c r="AF567" s="347"/>
      <c r="AG567" s="347"/>
      <c r="AH567" s="347"/>
      <c r="AI567" s="347"/>
      <c r="AJ567" s="347"/>
      <c r="AK567" s="347"/>
      <c r="AL567" s="347"/>
      <c r="AM567" s="347"/>
      <c r="AN567" s="347"/>
      <c r="AO567" s="347"/>
      <c r="AP567" s="347"/>
      <c r="AQ567" s="347"/>
      <c r="AR567" s="347"/>
      <c r="AS567" s="347"/>
      <c r="AT567" s="347"/>
      <c r="AU567" s="347"/>
      <c r="AV567" s="347"/>
      <c r="AW567" s="347"/>
      <c r="AX567" s="347"/>
      <c r="AY567" s="347"/>
      <c r="AZ567" s="347"/>
      <c r="BA567" s="390"/>
      <c r="BB567" s="386"/>
      <c r="BC567" s="202"/>
      <c r="BD567" s="620"/>
      <c r="BE567" s="620"/>
      <c r="BF567" s="620"/>
      <c r="BG567" s="620"/>
      <c r="BH567" s="620"/>
      <c r="BI567" s="620"/>
      <c r="BJ567" s="620"/>
      <c r="BK567" s="620"/>
      <c r="BL567" s="620"/>
      <c r="BM567" s="620"/>
      <c r="BN567" s="620"/>
      <c r="BO567" s="620"/>
      <c r="BP567" s="620"/>
      <c r="BQ567" s="620"/>
      <c r="BR567" s="620"/>
      <c r="BS567" s="620"/>
      <c r="BT567" s="620"/>
      <c r="BU567" s="620"/>
      <c r="BV567" s="620"/>
      <c r="BW567" s="620"/>
      <c r="BX567" s="620"/>
      <c r="BY567" s="620"/>
      <c r="BZ567" s="620"/>
      <c r="CA567" s="620"/>
      <c r="CB567" s="620"/>
      <c r="CC567" s="620"/>
      <c r="CD567" s="620"/>
      <c r="CE567" s="620"/>
    </row>
    <row r="568" spans="1:83" s="314" customFormat="1" ht="15" customHeight="1" x14ac:dyDescent="0.2">
      <c r="A568" s="621"/>
      <c r="B568" s="621"/>
      <c r="C568" s="621"/>
      <c r="D568" s="827"/>
      <c r="E568" s="621"/>
      <c r="F568" s="621"/>
      <c r="G568" s="621"/>
      <c r="H568" s="621"/>
      <c r="I568" s="621"/>
      <c r="J568" s="621"/>
      <c r="K568" s="621"/>
      <c r="L568" s="621"/>
      <c r="M568" s="621"/>
      <c r="N568" s="621"/>
      <c r="O568" s="621"/>
      <c r="P568" s="621"/>
      <c r="Q568" s="621"/>
      <c r="R568" s="621"/>
      <c r="S568" s="621"/>
      <c r="T568" s="621"/>
      <c r="U568" s="621"/>
      <c r="V568" s="621"/>
      <c r="W568" s="621"/>
      <c r="X568" s="621"/>
      <c r="Y568" s="621"/>
      <c r="Z568" s="347"/>
      <c r="AA568" s="347"/>
      <c r="AB568" s="347"/>
      <c r="AC568" s="347"/>
      <c r="AD568" s="347"/>
      <c r="AE568" s="347"/>
      <c r="AF568" s="347"/>
      <c r="AG568" s="347"/>
      <c r="AH568" s="347"/>
      <c r="AI568" s="347"/>
      <c r="AJ568" s="347"/>
      <c r="AK568" s="347"/>
      <c r="AL568" s="347"/>
      <c r="AM568" s="347"/>
      <c r="AN568" s="347"/>
      <c r="AO568" s="347"/>
      <c r="AP568" s="347"/>
      <c r="AQ568" s="347"/>
      <c r="AR568" s="347"/>
      <c r="AS568" s="347"/>
      <c r="AT568" s="347"/>
      <c r="AU568" s="347"/>
      <c r="AV568" s="347"/>
      <c r="AW568" s="347"/>
      <c r="AX568" s="347"/>
      <c r="AY568" s="347"/>
      <c r="AZ568" s="347"/>
      <c r="BA568" s="390"/>
      <c r="BB568" s="386"/>
      <c r="BC568" s="202"/>
      <c r="BD568" s="620"/>
      <c r="BE568" s="620"/>
      <c r="BF568" s="620"/>
      <c r="BG568" s="620"/>
      <c r="BH568" s="620"/>
      <c r="BI568" s="620"/>
      <c r="BJ568" s="620"/>
      <c r="BK568" s="620"/>
      <c r="BL568" s="620"/>
      <c r="BM568" s="620"/>
      <c r="BN568" s="620"/>
      <c r="BO568" s="620"/>
      <c r="BP568" s="620"/>
      <c r="BQ568" s="620"/>
      <c r="BR568" s="620"/>
      <c r="BS568" s="620"/>
      <c r="BT568" s="620"/>
      <c r="BU568" s="620"/>
      <c r="BV568" s="620"/>
      <c r="BW568" s="620"/>
      <c r="BX568" s="620"/>
      <c r="BY568" s="620"/>
      <c r="BZ568" s="620"/>
      <c r="CA568" s="620"/>
      <c r="CB568" s="620"/>
      <c r="CC568" s="620"/>
      <c r="CD568" s="620"/>
      <c r="CE568" s="620"/>
    </row>
    <row r="569" spans="1:83" s="314" customFormat="1" ht="15" customHeight="1" x14ac:dyDescent="0.2">
      <c r="A569" s="621"/>
      <c r="B569" s="621"/>
      <c r="C569" s="621"/>
      <c r="D569" s="827"/>
      <c r="E569" s="621"/>
      <c r="F569" s="621"/>
      <c r="G569" s="621"/>
      <c r="H569" s="621"/>
      <c r="I569" s="621"/>
      <c r="J569" s="621"/>
      <c r="K569" s="621"/>
      <c r="L569" s="621"/>
      <c r="M569" s="621"/>
      <c r="N569" s="621"/>
      <c r="O569" s="621"/>
      <c r="P569" s="621"/>
      <c r="Q569" s="621"/>
      <c r="R569" s="621"/>
      <c r="S569" s="621"/>
      <c r="T569" s="621"/>
      <c r="U569" s="621"/>
      <c r="V569" s="621"/>
      <c r="W569" s="621"/>
      <c r="X569" s="621"/>
      <c r="Y569" s="621"/>
      <c r="Z569" s="347"/>
      <c r="AA569" s="347"/>
      <c r="AB569" s="347"/>
      <c r="AC569" s="347"/>
      <c r="AD569" s="347"/>
      <c r="AE569" s="347"/>
      <c r="AF569" s="347"/>
      <c r="AG569" s="347"/>
      <c r="AH569" s="347"/>
      <c r="AI569" s="347"/>
      <c r="AJ569" s="347"/>
      <c r="AK569" s="347"/>
      <c r="AL569" s="347"/>
      <c r="AM569" s="347"/>
      <c r="AN569" s="347"/>
      <c r="AO569" s="347"/>
      <c r="AP569" s="347"/>
      <c r="AQ569" s="347"/>
      <c r="AR569" s="347"/>
      <c r="AS569" s="347"/>
      <c r="AT569" s="347"/>
      <c r="AU569" s="347"/>
      <c r="AV569" s="347"/>
      <c r="AW569" s="347"/>
      <c r="AX569" s="347"/>
      <c r="AY569" s="347"/>
      <c r="AZ569" s="347"/>
      <c r="BA569" s="390"/>
      <c r="BB569" s="386"/>
      <c r="BC569" s="202"/>
      <c r="BD569" s="620"/>
      <c r="BE569" s="620"/>
      <c r="BF569" s="620"/>
      <c r="BG569" s="620"/>
      <c r="BH569" s="620"/>
      <c r="BI569" s="620"/>
      <c r="BJ569" s="620"/>
      <c r="BK569" s="620"/>
      <c r="BL569" s="620"/>
      <c r="BM569" s="620"/>
      <c r="BN569" s="620"/>
      <c r="BO569" s="620"/>
      <c r="BP569" s="620"/>
      <c r="BQ569" s="620"/>
      <c r="BR569" s="620"/>
      <c r="BS569" s="620"/>
      <c r="BT569" s="620"/>
      <c r="BU569" s="620"/>
      <c r="BV569" s="620"/>
      <c r="BW569" s="620"/>
      <c r="BX569" s="620"/>
      <c r="BY569" s="620"/>
      <c r="BZ569" s="620"/>
      <c r="CA569" s="620"/>
      <c r="CB569" s="620"/>
      <c r="CC569" s="620"/>
      <c r="CD569" s="620"/>
      <c r="CE569" s="620"/>
    </row>
    <row r="570" spans="1:83" s="314" customFormat="1" ht="15" customHeight="1" x14ac:dyDescent="0.2">
      <c r="A570" s="621"/>
      <c r="B570" s="621"/>
      <c r="C570" s="621"/>
      <c r="D570" s="827"/>
      <c r="E570" s="621"/>
      <c r="F570" s="621"/>
      <c r="G570" s="621"/>
      <c r="H570" s="621"/>
      <c r="I570" s="621"/>
      <c r="J570" s="621"/>
      <c r="K570" s="621"/>
      <c r="L570" s="621"/>
      <c r="M570" s="621"/>
      <c r="N570" s="621"/>
      <c r="O570" s="621"/>
      <c r="P570" s="621"/>
      <c r="Q570" s="621"/>
      <c r="R570" s="621"/>
      <c r="S570" s="621"/>
      <c r="T570" s="621"/>
      <c r="U570" s="621"/>
      <c r="V570" s="621"/>
      <c r="W570" s="621"/>
      <c r="X570" s="621"/>
      <c r="Y570" s="621"/>
      <c r="Z570" s="347"/>
      <c r="AA570" s="347"/>
      <c r="AB570" s="347"/>
      <c r="AC570" s="347"/>
      <c r="AD570" s="347"/>
      <c r="AE570" s="347"/>
      <c r="AF570" s="347"/>
      <c r="AG570" s="347"/>
      <c r="AH570" s="347"/>
      <c r="AI570" s="347"/>
      <c r="AJ570" s="347"/>
      <c r="AK570" s="347"/>
      <c r="AL570" s="347"/>
      <c r="AM570" s="347"/>
      <c r="AN570" s="347"/>
      <c r="AO570" s="347"/>
      <c r="AP570" s="347"/>
      <c r="AQ570" s="347"/>
      <c r="AR570" s="347"/>
      <c r="AS570" s="347"/>
      <c r="AT570" s="347"/>
      <c r="AU570" s="347"/>
      <c r="AV570" s="347"/>
      <c r="AW570" s="347"/>
      <c r="AX570" s="347"/>
      <c r="AY570" s="347"/>
      <c r="AZ570" s="347"/>
      <c r="BA570" s="390"/>
      <c r="BB570" s="386"/>
      <c r="BC570" s="202"/>
      <c r="BD570" s="620"/>
      <c r="BE570" s="620"/>
      <c r="BF570" s="620"/>
      <c r="BG570" s="620"/>
      <c r="BH570" s="620"/>
      <c r="BI570" s="620"/>
      <c r="BJ570" s="620"/>
      <c r="BK570" s="620"/>
      <c r="BL570" s="620"/>
      <c r="BM570" s="620"/>
      <c r="BN570" s="620"/>
      <c r="BO570" s="620"/>
      <c r="BP570" s="620"/>
      <c r="BQ570" s="620"/>
      <c r="BR570" s="620"/>
      <c r="BS570" s="620"/>
      <c r="BT570" s="620"/>
      <c r="BU570" s="620"/>
      <c r="BV570" s="620"/>
      <c r="BW570" s="620"/>
      <c r="BX570" s="620"/>
      <c r="BY570" s="620"/>
      <c r="BZ570" s="620"/>
      <c r="CA570" s="620"/>
      <c r="CB570" s="620"/>
      <c r="CC570" s="620"/>
      <c r="CD570" s="620"/>
      <c r="CE570" s="620"/>
    </row>
    <row r="571" spans="1:83" s="314" customFormat="1" ht="15" customHeight="1" x14ac:dyDescent="0.2">
      <c r="A571" s="621"/>
      <c r="B571" s="621"/>
      <c r="C571" s="621"/>
      <c r="D571" s="827"/>
      <c r="E571" s="621"/>
      <c r="F571" s="621"/>
      <c r="G571" s="621"/>
      <c r="H571" s="621"/>
      <c r="I571" s="621"/>
      <c r="J571" s="621"/>
      <c r="K571" s="621"/>
      <c r="L571" s="621"/>
      <c r="M571" s="621"/>
      <c r="N571" s="621"/>
      <c r="O571" s="621"/>
      <c r="P571" s="621"/>
      <c r="Q571" s="621"/>
      <c r="R571" s="621"/>
      <c r="S571" s="621"/>
      <c r="T571" s="621"/>
      <c r="U571" s="621"/>
      <c r="V571" s="621"/>
      <c r="W571" s="621"/>
      <c r="X571" s="621"/>
      <c r="Y571" s="621"/>
      <c r="Z571" s="347"/>
      <c r="AA571" s="347"/>
      <c r="AB571" s="347"/>
      <c r="AC571" s="347"/>
      <c r="AD571" s="347"/>
      <c r="AE571" s="347"/>
      <c r="AF571" s="347"/>
      <c r="AG571" s="347"/>
      <c r="AH571" s="347"/>
      <c r="AI571" s="347"/>
      <c r="AJ571" s="347"/>
      <c r="AK571" s="347"/>
      <c r="AL571" s="347"/>
      <c r="AM571" s="347"/>
      <c r="AN571" s="347"/>
      <c r="AO571" s="347"/>
      <c r="AP571" s="347"/>
      <c r="AQ571" s="347"/>
      <c r="AR571" s="347"/>
      <c r="AS571" s="347"/>
      <c r="AT571" s="347"/>
      <c r="AU571" s="347"/>
      <c r="AV571" s="347"/>
      <c r="AW571" s="347"/>
      <c r="AX571" s="347"/>
      <c r="AY571" s="347"/>
      <c r="AZ571" s="347"/>
      <c r="BA571" s="390"/>
      <c r="BB571" s="386"/>
      <c r="BC571" s="202"/>
      <c r="BD571" s="620"/>
      <c r="BE571" s="620"/>
      <c r="BF571" s="620"/>
      <c r="BG571" s="620"/>
      <c r="BH571" s="620"/>
      <c r="BI571" s="620"/>
      <c r="BJ571" s="620"/>
      <c r="BK571" s="620"/>
      <c r="BL571" s="620"/>
      <c r="BM571" s="620"/>
      <c r="BN571" s="620"/>
      <c r="BO571" s="620"/>
      <c r="BP571" s="620"/>
      <c r="BQ571" s="620"/>
      <c r="BR571" s="620"/>
      <c r="BS571" s="620"/>
      <c r="BT571" s="620"/>
      <c r="BU571" s="620"/>
      <c r="BV571" s="620"/>
      <c r="BW571" s="620"/>
      <c r="BX571" s="620"/>
      <c r="BY571" s="620"/>
      <c r="BZ571" s="620"/>
      <c r="CA571" s="620"/>
      <c r="CB571" s="620"/>
      <c r="CC571" s="620"/>
      <c r="CD571" s="620"/>
      <c r="CE571" s="620"/>
    </row>
    <row r="572" spans="1:83" s="314" customFormat="1" ht="15" customHeight="1" x14ac:dyDescent="0.2">
      <c r="A572" s="621"/>
      <c r="B572" s="621"/>
      <c r="C572" s="621"/>
      <c r="D572" s="827"/>
      <c r="E572" s="621"/>
      <c r="F572" s="621"/>
      <c r="G572" s="621"/>
      <c r="H572" s="621"/>
      <c r="I572" s="621"/>
      <c r="J572" s="621"/>
      <c r="K572" s="621"/>
      <c r="L572" s="621"/>
      <c r="M572" s="621"/>
      <c r="N572" s="621"/>
      <c r="O572" s="621"/>
      <c r="P572" s="621"/>
      <c r="Q572" s="621"/>
      <c r="R572" s="621"/>
      <c r="S572" s="621"/>
      <c r="T572" s="621"/>
      <c r="U572" s="621"/>
      <c r="V572" s="621"/>
      <c r="W572" s="621"/>
      <c r="X572" s="621"/>
      <c r="Y572" s="621"/>
      <c r="Z572" s="347"/>
      <c r="AA572" s="347"/>
      <c r="AB572" s="347"/>
      <c r="AC572" s="347"/>
      <c r="AD572" s="347"/>
      <c r="AE572" s="347"/>
      <c r="AF572" s="347"/>
      <c r="AG572" s="347"/>
      <c r="AH572" s="347"/>
      <c r="AI572" s="347"/>
      <c r="AJ572" s="347"/>
      <c r="AK572" s="347"/>
      <c r="AL572" s="347"/>
      <c r="AM572" s="347"/>
      <c r="AN572" s="347"/>
      <c r="AO572" s="347"/>
      <c r="AP572" s="347"/>
      <c r="AQ572" s="347"/>
      <c r="AR572" s="347"/>
      <c r="AS572" s="347"/>
      <c r="AT572" s="347"/>
      <c r="AU572" s="347"/>
      <c r="AV572" s="347"/>
      <c r="AW572" s="347"/>
      <c r="AX572" s="347"/>
      <c r="AY572" s="347"/>
      <c r="AZ572" s="347"/>
      <c r="BA572" s="390"/>
      <c r="BB572" s="386"/>
      <c r="BC572" s="202"/>
      <c r="BD572" s="620"/>
      <c r="BE572" s="620"/>
      <c r="BF572" s="620"/>
      <c r="BG572" s="620"/>
      <c r="BH572" s="620"/>
      <c r="BI572" s="620"/>
      <c r="BJ572" s="620"/>
      <c r="BK572" s="620"/>
      <c r="BL572" s="620"/>
      <c r="BM572" s="620"/>
      <c r="BN572" s="620"/>
      <c r="BO572" s="620"/>
      <c r="BP572" s="620"/>
      <c r="BQ572" s="620"/>
      <c r="BR572" s="620"/>
      <c r="BS572" s="620"/>
      <c r="BT572" s="620"/>
      <c r="BU572" s="620"/>
      <c r="BV572" s="620"/>
      <c r="BW572" s="620"/>
      <c r="BX572" s="620"/>
      <c r="BY572" s="620"/>
      <c r="BZ572" s="620"/>
      <c r="CA572" s="620"/>
      <c r="CB572" s="620"/>
      <c r="CC572" s="620"/>
      <c r="CD572" s="620"/>
      <c r="CE572" s="620"/>
    </row>
    <row r="573" spans="1:83" s="314" customFormat="1" ht="15" customHeight="1" x14ac:dyDescent="0.2">
      <c r="A573" s="621"/>
      <c r="B573" s="621"/>
      <c r="C573" s="621"/>
      <c r="D573" s="827"/>
      <c r="E573" s="621"/>
      <c r="F573" s="621"/>
      <c r="G573" s="621"/>
      <c r="H573" s="621"/>
      <c r="I573" s="621"/>
      <c r="J573" s="621"/>
      <c r="K573" s="621"/>
      <c r="L573" s="621"/>
      <c r="M573" s="621"/>
      <c r="N573" s="621"/>
      <c r="O573" s="621"/>
      <c r="P573" s="621"/>
      <c r="Q573" s="621"/>
      <c r="R573" s="621"/>
      <c r="S573" s="621"/>
      <c r="T573" s="621"/>
      <c r="U573" s="621"/>
      <c r="V573" s="621"/>
      <c r="W573" s="621"/>
      <c r="X573" s="621"/>
      <c r="Y573" s="621"/>
      <c r="Z573" s="347"/>
      <c r="AA573" s="347"/>
      <c r="AB573" s="347"/>
      <c r="AC573" s="347"/>
      <c r="AD573" s="347"/>
      <c r="AE573" s="347"/>
      <c r="AF573" s="347"/>
      <c r="AG573" s="347"/>
      <c r="AH573" s="347"/>
      <c r="AI573" s="347"/>
      <c r="AJ573" s="347"/>
      <c r="AK573" s="347"/>
      <c r="AL573" s="347"/>
      <c r="AM573" s="347"/>
      <c r="AN573" s="347"/>
      <c r="AO573" s="347"/>
      <c r="AP573" s="347"/>
      <c r="AQ573" s="347"/>
      <c r="AR573" s="347"/>
      <c r="AS573" s="347"/>
      <c r="AT573" s="347"/>
      <c r="AU573" s="347"/>
      <c r="AV573" s="347"/>
      <c r="AW573" s="347"/>
      <c r="AX573" s="347"/>
      <c r="AY573" s="347"/>
      <c r="AZ573" s="347"/>
      <c r="BA573" s="390"/>
      <c r="BB573" s="386"/>
      <c r="BC573" s="202"/>
      <c r="BD573" s="620"/>
      <c r="BE573" s="620"/>
      <c r="BF573" s="620"/>
      <c r="BG573" s="620"/>
      <c r="BH573" s="620"/>
      <c r="BI573" s="620"/>
      <c r="BJ573" s="620"/>
      <c r="BK573" s="620"/>
      <c r="BL573" s="620"/>
      <c r="BM573" s="620"/>
      <c r="BN573" s="620"/>
      <c r="BO573" s="620"/>
      <c r="BP573" s="620"/>
      <c r="BQ573" s="620"/>
      <c r="BR573" s="620"/>
      <c r="BS573" s="620"/>
      <c r="BT573" s="620"/>
      <c r="BU573" s="620"/>
      <c r="BV573" s="620"/>
      <c r="BW573" s="620"/>
      <c r="BX573" s="620"/>
      <c r="BY573" s="620"/>
      <c r="BZ573" s="620"/>
      <c r="CA573" s="620"/>
      <c r="CB573" s="620"/>
      <c r="CC573" s="620"/>
      <c r="CD573" s="620"/>
      <c r="CE573" s="620"/>
    </row>
    <row r="574" spans="1:83" s="314" customFormat="1" ht="15" customHeight="1" x14ac:dyDescent="0.2">
      <c r="A574" s="621"/>
      <c r="B574" s="621"/>
      <c r="C574" s="621"/>
      <c r="D574" s="827"/>
      <c r="E574" s="621"/>
      <c r="F574" s="621"/>
      <c r="G574" s="621"/>
      <c r="H574" s="621"/>
      <c r="I574" s="621"/>
      <c r="J574" s="621"/>
      <c r="K574" s="621"/>
      <c r="L574" s="621"/>
      <c r="M574" s="621"/>
      <c r="N574" s="621"/>
      <c r="O574" s="621"/>
      <c r="P574" s="621"/>
      <c r="Q574" s="621"/>
      <c r="R574" s="621"/>
      <c r="S574" s="621"/>
      <c r="T574" s="621"/>
      <c r="U574" s="621"/>
      <c r="V574" s="621"/>
      <c r="W574" s="621"/>
      <c r="X574" s="621"/>
      <c r="Y574" s="621"/>
      <c r="Z574" s="347"/>
      <c r="AA574" s="347"/>
      <c r="AB574" s="347"/>
      <c r="AC574" s="347"/>
      <c r="AD574" s="347"/>
      <c r="AE574" s="347"/>
      <c r="AF574" s="347"/>
      <c r="AG574" s="347"/>
      <c r="AH574" s="347"/>
      <c r="AI574" s="347"/>
      <c r="AJ574" s="347"/>
      <c r="AK574" s="347"/>
      <c r="AL574" s="347"/>
      <c r="AM574" s="347"/>
      <c r="AN574" s="347"/>
      <c r="AO574" s="347"/>
      <c r="AP574" s="347"/>
      <c r="AQ574" s="347"/>
      <c r="AR574" s="347"/>
      <c r="AS574" s="347"/>
      <c r="AT574" s="347"/>
      <c r="AU574" s="347"/>
      <c r="AV574" s="347"/>
      <c r="AW574" s="347"/>
      <c r="AX574" s="347"/>
      <c r="AY574" s="347"/>
      <c r="AZ574" s="347"/>
      <c r="BA574" s="390"/>
      <c r="BB574" s="386"/>
      <c r="BC574" s="202"/>
      <c r="BD574" s="620"/>
      <c r="BE574" s="620"/>
      <c r="BF574" s="620"/>
      <c r="BG574" s="620"/>
      <c r="BH574" s="620"/>
      <c r="BI574" s="620"/>
      <c r="BJ574" s="620"/>
      <c r="BK574" s="620"/>
      <c r="BL574" s="620"/>
      <c r="BM574" s="620"/>
      <c r="BN574" s="620"/>
      <c r="BO574" s="620"/>
      <c r="BP574" s="620"/>
      <c r="BQ574" s="620"/>
      <c r="BR574" s="620"/>
      <c r="BS574" s="620"/>
      <c r="BT574" s="620"/>
      <c r="BU574" s="620"/>
      <c r="BV574" s="620"/>
      <c r="BW574" s="620"/>
      <c r="BX574" s="620"/>
      <c r="BY574" s="620"/>
      <c r="BZ574" s="620"/>
      <c r="CA574" s="620"/>
      <c r="CB574" s="620"/>
      <c r="CC574" s="620"/>
      <c r="CD574" s="620"/>
      <c r="CE574" s="620"/>
    </row>
    <row r="575" spans="1:83" s="314" customFormat="1" ht="15" customHeight="1" x14ac:dyDescent="0.2">
      <c r="A575" s="621"/>
      <c r="B575" s="621"/>
      <c r="C575" s="621"/>
      <c r="D575" s="827"/>
      <c r="E575" s="621"/>
      <c r="F575" s="621"/>
      <c r="G575" s="621"/>
      <c r="H575" s="621"/>
      <c r="I575" s="621"/>
      <c r="J575" s="621"/>
      <c r="K575" s="621"/>
      <c r="L575" s="621"/>
      <c r="M575" s="621"/>
      <c r="N575" s="621"/>
      <c r="O575" s="621"/>
      <c r="P575" s="621"/>
      <c r="Q575" s="621"/>
      <c r="R575" s="621"/>
      <c r="S575" s="621"/>
      <c r="T575" s="621"/>
      <c r="U575" s="621"/>
      <c r="V575" s="621"/>
      <c r="W575" s="621"/>
      <c r="X575" s="621"/>
      <c r="Y575" s="621"/>
      <c r="Z575" s="347"/>
      <c r="AA575" s="347"/>
      <c r="AB575" s="347"/>
      <c r="AC575" s="347"/>
      <c r="AD575" s="347"/>
      <c r="AE575" s="347"/>
      <c r="AF575" s="347"/>
      <c r="AG575" s="347"/>
      <c r="AH575" s="347"/>
      <c r="AI575" s="347"/>
      <c r="AJ575" s="347"/>
      <c r="AK575" s="347"/>
      <c r="AL575" s="347"/>
      <c r="AM575" s="347"/>
      <c r="AN575" s="347"/>
      <c r="AO575" s="347"/>
      <c r="AP575" s="347"/>
      <c r="AQ575" s="347"/>
      <c r="AR575" s="347"/>
      <c r="AS575" s="347"/>
      <c r="AT575" s="347"/>
      <c r="AU575" s="347"/>
      <c r="AV575" s="347"/>
      <c r="AW575" s="347"/>
      <c r="AX575" s="347"/>
      <c r="AY575" s="347"/>
      <c r="AZ575" s="347"/>
      <c r="BA575" s="390"/>
      <c r="BB575" s="386"/>
      <c r="BC575" s="202"/>
      <c r="BD575" s="620"/>
      <c r="BE575" s="620"/>
      <c r="BF575" s="620"/>
      <c r="BG575" s="620"/>
      <c r="BH575" s="620"/>
      <c r="BI575" s="620"/>
      <c r="BJ575" s="620"/>
      <c r="BK575" s="620"/>
      <c r="BL575" s="620"/>
      <c r="BM575" s="620"/>
      <c r="BN575" s="620"/>
      <c r="BO575" s="620"/>
      <c r="BP575" s="620"/>
      <c r="BQ575" s="620"/>
      <c r="BR575" s="620"/>
      <c r="BS575" s="620"/>
      <c r="BT575" s="620"/>
      <c r="BU575" s="620"/>
      <c r="BV575" s="620"/>
      <c r="BW575" s="620"/>
      <c r="BX575" s="620"/>
      <c r="BY575" s="620"/>
      <c r="BZ575" s="620"/>
      <c r="CA575" s="620"/>
      <c r="CB575" s="620"/>
      <c r="CC575" s="620"/>
      <c r="CD575" s="620"/>
      <c r="CE575" s="620"/>
    </row>
    <row r="576" spans="1:83" s="314" customFormat="1" ht="15" customHeight="1" x14ac:dyDescent="0.2">
      <c r="A576" s="621"/>
      <c r="B576" s="621"/>
      <c r="C576" s="621"/>
      <c r="D576" s="827"/>
      <c r="E576" s="621"/>
      <c r="F576" s="621"/>
      <c r="G576" s="621"/>
      <c r="H576" s="621"/>
      <c r="I576" s="621"/>
      <c r="J576" s="621"/>
      <c r="K576" s="621"/>
      <c r="L576" s="621"/>
      <c r="M576" s="621"/>
      <c r="N576" s="621"/>
      <c r="O576" s="621"/>
      <c r="P576" s="621"/>
      <c r="Q576" s="621"/>
      <c r="R576" s="621"/>
      <c r="S576" s="621"/>
      <c r="T576" s="621"/>
      <c r="U576" s="621"/>
      <c r="V576" s="621"/>
      <c r="W576" s="621"/>
      <c r="X576" s="621"/>
      <c r="Y576" s="621"/>
      <c r="Z576" s="347"/>
      <c r="AA576" s="347"/>
      <c r="AB576" s="347"/>
      <c r="AC576" s="347"/>
      <c r="AD576" s="347"/>
      <c r="AE576" s="347"/>
      <c r="AF576" s="347"/>
      <c r="AG576" s="347"/>
      <c r="AH576" s="347"/>
      <c r="AI576" s="347"/>
      <c r="AJ576" s="347"/>
      <c r="AK576" s="347"/>
      <c r="AL576" s="347"/>
      <c r="AM576" s="347"/>
      <c r="AN576" s="347"/>
      <c r="AO576" s="347"/>
      <c r="AP576" s="347"/>
      <c r="AQ576" s="347"/>
      <c r="AR576" s="347"/>
      <c r="AS576" s="347"/>
      <c r="AT576" s="347"/>
      <c r="AU576" s="347"/>
      <c r="AV576" s="347"/>
      <c r="AW576" s="347"/>
      <c r="AX576" s="347"/>
      <c r="AY576" s="347"/>
      <c r="AZ576" s="347"/>
      <c r="BA576" s="390"/>
      <c r="BB576" s="386"/>
      <c r="BC576" s="202"/>
      <c r="BD576" s="620"/>
      <c r="BE576" s="620"/>
      <c r="BF576" s="620"/>
      <c r="BG576" s="620"/>
      <c r="BH576" s="620"/>
      <c r="BI576" s="620"/>
      <c r="BJ576" s="620"/>
      <c r="BK576" s="620"/>
      <c r="BL576" s="620"/>
      <c r="BM576" s="620"/>
      <c r="BN576" s="620"/>
      <c r="BO576" s="620"/>
      <c r="BP576" s="620"/>
      <c r="BQ576" s="620"/>
      <c r="BR576" s="620"/>
      <c r="BS576" s="620"/>
      <c r="BT576" s="620"/>
      <c r="BU576" s="620"/>
      <c r="BV576" s="620"/>
      <c r="BW576" s="620"/>
      <c r="BX576" s="620"/>
      <c r="BY576" s="620"/>
      <c r="BZ576" s="620"/>
      <c r="CA576" s="620"/>
      <c r="CB576" s="620"/>
      <c r="CC576" s="620"/>
      <c r="CD576" s="620"/>
      <c r="CE576" s="620"/>
    </row>
    <row r="577" spans="1:83" s="314" customFormat="1" ht="15" customHeight="1" x14ac:dyDescent="0.2">
      <c r="A577" s="621"/>
      <c r="B577" s="621"/>
      <c r="C577" s="621"/>
      <c r="D577" s="827"/>
      <c r="E577" s="621"/>
      <c r="F577" s="621"/>
      <c r="G577" s="621"/>
      <c r="H577" s="621"/>
      <c r="I577" s="621"/>
      <c r="J577" s="621"/>
      <c r="K577" s="621"/>
      <c r="L577" s="621"/>
      <c r="M577" s="621"/>
      <c r="N577" s="621"/>
      <c r="O577" s="621"/>
      <c r="P577" s="621"/>
      <c r="Q577" s="621"/>
      <c r="R577" s="621"/>
      <c r="S577" s="621"/>
      <c r="T577" s="621"/>
      <c r="U577" s="621"/>
      <c r="V577" s="621"/>
      <c r="W577" s="621"/>
      <c r="X577" s="621"/>
      <c r="Y577" s="621"/>
      <c r="Z577" s="347"/>
      <c r="AA577" s="347"/>
      <c r="AB577" s="347"/>
      <c r="AC577" s="347"/>
      <c r="AD577" s="347"/>
      <c r="AE577" s="347"/>
      <c r="AF577" s="347"/>
      <c r="AG577" s="347"/>
      <c r="AH577" s="347"/>
      <c r="AI577" s="347"/>
      <c r="AJ577" s="347"/>
      <c r="AK577" s="347"/>
      <c r="AL577" s="347"/>
      <c r="AM577" s="347"/>
      <c r="AN577" s="347"/>
      <c r="AO577" s="347"/>
      <c r="AP577" s="347"/>
      <c r="AQ577" s="347"/>
      <c r="AR577" s="347"/>
      <c r="AS577" s="347"/>
      <c r="AT577" s="347"/>
      <c r="AU577" s="347"/>
      <c r="AV577" s="347"/>
      <c r="AW577" s="347"/>
      <c r="AX577" s="347"/>
      <c r="AY577" s="347"/>
      <c r="AZ577" s="347"/>
      <c r="BA577" s="390"/>
      <c r="BB577" s="386"/>
      <c r="BC577" s="202"/>
      <c r="BD577" s="620"/>
      <c r="BE577" s="620"/>
      <c r="BF577" s="620"/>
      <c r="BG577" s="620"/>
      <c r="BH577" s="620"/>
      <c r="BI577" s="620"/>
      <c r="BJ577" s="620"/>
      <c r="BK577" s="620"/>
      <c r="BL577" s="620"/>
      <c r="BM577" s="620"/>
      <c r="BN577" s="620"/>
      <c r="BO577" s="620"/>
      <c r="BP577" s="620"/>
      <c r="BQ577" s="620"/>
      <c r="BR577" s="620"/>
      <c r="BS577" s="620"/>
      <c r="BT577" s="620"/>
      <c r="BU577" s="620"/>
      <c r="BV577" s="620"/>
      <c r="BW577" s="620"/>
      <c r="BX577" s="620"/>
      <c r="BY577" s="620"/>
      <c r="BZ577" s="620"/>
      <c r="CA577" s="620"/>
      <c r="CB577" s="620"/>
      <c r="CC577" s="620"/>
      <c r="CD577" s="620"/>
      <c r="CE577" s="620"/>
    </row>
    <row r="578" spans="1:83" s="314" customFormat="1" ht="15" customHeight="1" x14ac:dyDescent="0.2">
      <c r="A578" s="621"/>
      <c r="B578" s="621"/>
      <c r="C578" s="621"/>
      <c r="D578" s="827"/>
      <c r="E578" s="621"/>
      <c r="F578" s="621"/>
      <c r="G578" s="621"/>
      <c r="H578" s="621"/>
      <c r="I578" s="621"/>
      <c r="J578" s="621"/>
      <c r="K578" s="621"/>
      <c r="L578" s="621"/>
      <c r="M578" s="621"/>
      <c r="N578" s="621"/>
      <c r="O578" s="621"/>
      <c r="P578" s="621"/>
      <c r="Q578" s="621"/>
      <c r="R578" s="621"/>
      <c r="S578" s="621"/>
      <c r="T578" s="621"/>
      <c r="U578" s="621"/>
      <c r="V578" s="621"/>
      <c r="W578" s="621"/>
      <c r="X578" s="621"/>
      <c r="Y578" s="621"/>
      <c r="Z578" s="347"/>
      <c r="AA578" s="347"/>
      <c r="AB578" s="347"/>
      <c r="AC578" s="347"/>
      <c r="AD578" s="347"/>
      <c r="AE578" s="347"/>
      <c r="AF578" s="347"/>
      <c r="AG578" s="347"/>
      <c r="AH578" s="347"/>
      <c r="AI578" s="347"/>
      <c r="AJ578" s="347"/>
      <c r="AK578" s="347"/>
      <c r="AL578" s="347"/>
      <c r="AM578" s="347"/>
      <c r="AN578" s="347"/>
      <c r="AO578" s="347"/>
      <c r="AP578" s="347"/>
      <c r="AQ578" s="347"/>
      <c r="AR578" s="347"/>
      <c r="AS578" s="347"/>
      <c r="AT578" s="347"/>
      <c r="AU578" s="347"/>
      <c r="AV578" s="347"/>
      <c r="AW578" s="347"/>
      <c r="AX578" s="347"/>
      <c r="AY578" s="347"/>
      <c r="AZ578" s="347"/>
      <c r="BA578" s="390"/>
      <c r="BB578" s="386"/>
      <c r="BC578" s="202"/>
      <c r="BD578" s="620"/>
      <c r="BE578" s="620"/>
      <c r="BF578" s="620"/>
      <c r="BG578" s="620"/>
      <c r="BH578" s="620"/>
      <c r="BI578" s="620"/>
      <c r="BJ578" s="620"/>
      <c r="BK578" s="620"/>
      <c r="BL578" s="620"/>
      <c r="BM578" s="620"/>
      <c r="BN578" s="620"/>
      <c r="BO578" s="620"/>
      <c r="BP578" s="620"/>
      <c r="BQ578" s="620"/>
      <c r="BR578" s="620"/>
      <c r="BS578" s="620"/>
      <c r="BT578" s="620"/>
      <c r="BU578" s="620"/>
      <c r="BV578" s="620"/>
      <c r="BW578" s="620"/>
      <c r="BX578" s="620"/>
      <c r="BY578" s="620"/>
      <c r="BZ578" s="620"/>
      <c r="CA578" s="620"/>
      <c r="CB578" s="620"/>
      <c r="CC578" s="620"/>
      <c r="CD578" s="620"/>
      <c r="CE578" s="620"/>
    </row>
    <row r="579" spans="1:83" s="314" customFormat="1" ht="15" customHeight="1" x14ac:dyDescent="0.2">
      <c r="A579" s="621"/>
      <c r="B579" s="621"/>
      <c r="C579" s="621"/>
      <c r="D579" s="827"/>
      <c r="E579" s="621"/>
      <c r="F579" s="621"/>
      <c r="G579" s="621"/>
      <c r="H579" s="621"/>
      <c r="I579" s="621"/>
      <c r="J579" s="621"/>
      <c r="K579" s="621"/>
      <c r="L579" s="621"/>
      <c r="M579" s="621"/>
      <c r="N579" s="621"/>
      <c r="O579" s="621"/>
      <c r="P579" s="621"/>
      <c r="Q579" s="621"/>
      <c r="R579" s="621"/>
      <c r="S579" s="621"/>
      <c r="T579" s="621"/>
      <c r="U579" s="621"/>
      <c r="V579" s="621"/>
      <c r="W579" s="621"/>
      <c r="X579" s="621"/>
      <c r="Y579" s="621"/>
      <c r="Z579" s="347"/>
      <c r="AA579" s="347"/>
      <c r="AB579" s="347"/>
      <c r="AC579" s="347"/>
      <c r="AD579" s="347"/>
      <c r="AE579" s="347"/>
      <c r="AF579" s="347"/>
      <c r="AG579" s="347"/>
      <c r="AH579" s="347"/>
      <c r="AI579" s="347"/>
      <c r="AJ579" s="347"/>
      <c r="AK579" s="347"/>
      <c r="AL579" s="347"/>
      <c r="AM579" s="347"/>
      <c r="AN579" s="347"/>
      <c r="AO579" s="347"/>
      <c r="AP579" s="347"/>
      <c r="AQ579" s="347"/>
      <c r="AR579" s="347"/>
      <c r="AS579" s="347"/>
      <c r="AT579" s="347"/>
      <c r="AU579" s="347"/>
      <c r="AV579" s="347"/>
      <c r="AW579" s="347"/>
      <c r="AX579" s="347"/>
      <c r="AY579" s="347"/>
      <c r="AZ579" s="347"/>
      <c r="BB579" s="212"/>
      <c r="BC579" s="202"/>
      <c r="BD579" s="620"/>
      <c r="BE579" s="620"/>
      <c r="BF579" s="620"/>
      <c r="BG579" s="620"/>
      <c r="BH579" s="620"/>
      <c r="BI579" s="620"/>
      <c r="BJ579" s="620"/>
      <c r="BK579" s="620"/>
      <c r="BL579" s="620"/>
      <c r="BM579" s="620"/>
      <c r="BN579" s="620"/>
      <c r="BO579" s="620"/>
      <c r="BP579" s="620"/>
      <c r="BQ579" s="620"/>
      <c r="BR579" s="620"/>
      <c r="BS579" s="620"/>
      <c r="BT579" s="620"/>
      <c r="BU579" s="620"/>
      <c r="BV579" s="620"/>
      <c r="BW579" s="620"/>
      <c r="BX579" s="620"/>
      <c r="BY579" s="620"/>
      <c r="BZ579" s="620"/>
      <c r="CA579" s="620"/>
      <c r="CB579" s="620"/>
      <c r="CC579" s="620"/>
      <c r="CD579" s="620"/>
      <c r="CE579" s="620"/>
    </row>
    <row r="580" spans="1:83" s="314" customFormat="1" ht="15" customHeight="1" x14ac:dyDescent="0.2">
      <c r="A580" s="621"/>
      <c r="B580" s="621"/>
      <c r="C580" s="621"/>
      <c r="D580" s="827"/>
      <c r="E580" s="621"/>
      <c r="F580" s="621"/>
      <c r="G580" s="621"/>
      <c r="H580" s="621"/>
      <c r="I580" s="621"/>
      <c r="J580" s="621"/>
      <c r="K580" s="621"/>
      <c r="L580" s="621"/>
      <c r="M580" s="621"/>
      <c r="N580" s="621"/>
      <c r="O580" s="621"/>
      <c r="P580" s="621"/>
      <c r="Q580" s="621"/>
      <c r="R580" s="621"/>
      <c r="S580" s="621"/>
      <c r="T580" s="621"/>
      <c r="U580" s="621"/>
      <c r="V580" s="621"/>
      <c r="W580" s="621"/>
      <c r="X580" s="621"/>
      <c r="Y580" s="621"/>
      <c r="Z580" s="347"/>
      <c r="AA580" s="347"/>
      <c r="AB580" s="347"/>
      <c r="AC580" s="347"/>
      <c r="AD580" s="347"/>
      <c r="AE580" s="347"/>
      <c r="AF580" s="347"/>
      <c r="AG580" s="347"/>
      <c r="AH580" s="347"/>
      <c r="AI580" s="347"/>
      <c r="AJ580" s="347"/>
      <c r="AK580" s="347"/>
      <c r="AL580" s="347"/>
      <c r="AM580" s="347"/>
      <c r="AN580" s="347"/>
      <c r="AO580" s="347"/>
      <c r="AP580" s="347"/>
      <c r="AQ580" s="347"/>
      <c r="AR580" s="347"/>
      <c r="AS580" s="347"/>
      <c r="AT580" s="347"/>
      <c r="AU580" s="347"/>
      <c r="AV580" s="347"/>
      <c r="AW580" s="347"/>
      <c r="AX580" s="347"/>
      <c r="AY580" s="347"/>
      <c r="AZ580" s="347"/>
      <c r="BB580" s="212"/>
      <c r="BC580" s="202"/>
      <c r="BD580" s="620"/>
      <c r="BE580" s="620"/>
      <c r="BF580" s="620"/>
      <c r="BG580" s="620"/>
      <c r="BH580" s="620"/>
      <c r="BI580" s="620"/>
      <c r="BJ580" s="620"/>
      <c r="BK580" s="620"/>
      <c r="BL580" s="620"/>
      <c r="BM580" s="620"/>
      <c r="BN580" s="620"/>
      <c r="BO580" s="620"/>
      <c r="BP580" s="620"/>
      <c r="BQ580" s="620"/>
      <c r="BR580" s="620"/>
      <c r="BS580" s="620"/>
      <c r="BT580" s="620"/>
      <c r="BU580" s="620"/>
      <c r="BV580" s="620"/>
      <c r="BW580" s="620"/>
      <c r="BX580" s="620"/>
      <c r="BY580" s="620"/>
      <c r="BZ580" s="620"/>
      <c r="CA580" s="620"/>
      <c r="CB580" s="620"/>
      <c r="CC580" s="620"/>
      <c r="CD580" s="620"/>
      <c r="CE580" s="620"/>
    </row>
    <row r="581" spans="1:83" s="314" customFormat="1" ht="15" customHeight="1" x14ac:dyDescent="0.2">
      <c r="A581" s="621"/>
      <c r="B581" s="621"/>
      <c r="C581" s="621"/>
      <c r="D581" s="827"/>
      <c r="E581" s="621"/>
      <c r="F581" s="621"/>
      <c r="G581" s="621"/>
      <c r="H581" s="621"/>
      <c r="I581" s="621"/>
      <c r="J581" s="621"/>
      <c r="K581" s="621"/>
      <c r="L581" s="621"/>
      <c r="M581" s="621"/>
      <c r="N581" s="621"/>
      <c r="O581" s="621"/>
      <c r="P581" s="621"/>
      <c r="Q581" s="621"/>
      <c r="R581" s="621"/>
      <c r="S581" s="621"/>
      <c r="T581" s="621"/>
      <c r="U581" s="621"/>
      <c r="V581" s="621"/>
      <c r="W581" s="621"/>
      <c r="X581" s="621"/>
      <c r="Y581" s="621"/>
      <c r="Z581" s="347"/>
      <c r="AA581" s="347"/>
      <c r="AB581" s="347"/>
      <c r="AC581" s="347"/>
      <c r="AD581" s="347"/>
      <c r="AE581" s="347"/>
      <c r="AF581" s="347"/>
      <c r="AG581" s="347"/>
      <c r="AH581" s="347"/>
      <c r="AI581" s="347"/>
      <c r="AJ581" s="347"/>
      <c r="AK581" s="347"/>
      <c r="AL581" s="347"/>
      <c r="AM581" s="347"/>
      <c r="AN581" s="347"/>
      <c r="AO581" s="347"/>
      <c r="AP581" s="347"/>
      <c r="AQ581" s="347"/>
      <c r="AR581" s="347"/>
      <c r="AS581" s="347"/>
      <c r="AT581" s="347"/>
      <c r="AU581" s="347"/>
      <c r="AV581" s="347"/>
      <c r="AW581" s="347"/>
      <c r="AX581" s="347"/>
      <c r="AY581" s="347"/>
      <c r="AZ581" s="347"/>
      <c r="BB581" s="212"/>
      <c r="BC581" s="202"/>
      <c r="BD581" s="620"/>
      <c r="BE581" s="620"/>
      <c r="BF581" s="620"/>
      <c r="BG581" s="620"/>
      <c r="BH581" s="620"/>
      <c r="BI581" s="620"/>
      <c r="BJ581" s="620"/>
      <c r="BK581" s="620"/>
      <c r="BL581" s="620"/>
      <c r="BM581" s="620"/>
      <c r="BN581" s="620"/>
      <c r="BO581" s="620"/>
      <c r="BP581" s="620"/>
      <c r="BQ581" s="620"/>
      <c r="BR581" s="620"/>
      <c r="BS581" s="620"/>
      <c r="BT581" s="620"/>
      <c r="BU581" s="620"/>
      <c r="BV581" s="620"/>
      <c r="BW581" s="620"/>
      <c r="BX581" s="620"/>
      <c r="BY581" s="620"/>
      <c r="BZ581" s="620"/>
      <c r="CA581" s="620"/>
      <c r="CB581" s="620"/>
      <c r="CC581" s="620"/>
      <c r="CD581" s="620"/>
      <c r="CE581" s="620"/>
    </row>
    <row r="582" spans="1:83" s="314" customFormat="1" ht="15" customHeight="1" x14ac:dyDescent="0.2">
      <c r="A582" s="621"/>
      <c r="B582" s="621"/>
      <c r="C582" s="621"/>
      <c r="D582" s="827"/>
      <c r="E582" s="621"/>
      <c r="F582" s="621"/>
      <c r="G582" s="621"/>
      <c r="H582" s="621"/>
      <c r="I582" s="621"/>
      <c r="J582" s="621"/>
      <c r="K582" s="621"/>
      <c r="L582" s="621"/>
      <c r="M582" s="621"/>
      <c r="N582" s="621"/>
      <c r="O582" s="621"/>
      <c r="P582" s="621"/>
      <c r="Q582" s="621"/>
      <c r="R582" s="621"/>
      <c r="S582" s="621"/>
      <c r="T582" s="621"/>
      <c r="U582" s="621"/>
      <c r="V582" s="621"/>
      <c r="W582" s="621"/>
      <c r="X582" s="621"/>
      <c r="Y582" s="621"/>
      <c r="Z582" s="347"/>
      <c r="AA582" s="347"/>
      <c r="AB582" s="347"/>
      <c r="AC582" s="347"/>
      <c r="AD582" s="347"/>
      <c r="AE582" s="347"/>
      <c r="AF582" s="347"/>
      <c r="AG582" s="347"/>
      <c r="AH582" s="347"/>
      <c r="AI582" s="347"/>
      <c r="AJ582" s="347"/>
      <c r="AK582" s="347"/>
      <c r="AL582" s="347"/>
      <c r="AM582" s="347"/>
      <c r="AN582" s="347"/>
      <c r="AO582" s="347"/>
      <c r="AP582" s="347"/>
      <c r="AQ582" s="347"/>
      <c r="AR582" s="347"/>
      <c r="AS582" s="347"/>
      <c r="AT582" s="347"/>
      <c r="AU582" s="347"/>
      <c r="AV582" s="347"/>
      <c r="AW582" s="347"/>
      <c r="AX582" s="347"/>
      <c r="AY582" s="347"/>
      <c r="AZ582" s="347"/>
      <c r="BB582" s="212"/>
      <c r="BC582" s="202"/>
      <c r="BD582" s="620"/>
      <c r="BE582" s="620"/>
      <c r="BF582" s="620"/>
      <c r="BG582" s="620"/>
      <c r="BH582" s="620"/>
      <c r="BI582" s="620"/>
      <c r="BJ582" s="620"/>
      <c r="BK582" s="620"/>
      <c r="BL582" s="620"/>
      <c r="BM582" s="620"/>
      <c r="BN582" s="620"/>
      <c r="BO582" s="620"/>
      <c r="BP582" s="620"/>
      <c r="BQ582" s="620"/>
      <c r="BR582" s="620"/>
      <c r="BS582" s="620"/>
      <c r="BT582" s="620"/>
      <c r="BU582" s="620"/>
      <c r="BV582" s="620"/>
      <c r="BW582" s="620"/>
      <c r="BX582" s="620"/>
      <c r="BY582" s="620"/>
      <c r="BZ582" s="620"/>
      <c r="CA582" s="620"/>
      <c r="CB582" s="620"/>
      <c r="CC582" s="620"/>
      <c r="CD582" s="620"/>
      <c r="CE582" s="620"/>
    </row>
    <row r="583" spans="1:83" s="314" customFormat="1" ht="15" customHeight="1" x14ac:dyDescent="0.2">
      <c r="A583" s="621"/>
      <c r="B583" s="621"/>
      <c r="C583" s="621"/>
      <c r="D583" s="827"/>
      <c r="E583" s="621"/>
      <c r="F583" s="621"/>
      <c r="G583" s="621"/>
      <c r="H583" s="621"/>
      <c r="I583" s="621"/>
      <c r="J583" s="621"/>
      <c r="K583" s="621"/>
      <c r="L583" s="621"/>
      <c r="M583" s="621"/>
      <c r="N583" s="621"/>
      <c r="O583" s="621"/>
      <c r="P583" s="621"/>
      <c r="Q583" s="621"/>
      <c r="R583" s="621"/>
      <c r="S583" s="621"/>
      <c r="T583" s="621"/>
      <c r="U583" s="621"/>
      <c r="V583" s="621"/>
      <c r="W583" s="621"/>
      <c r="X583" s="621"/>
      <c r="Y583" s="621"/>
      <c r="Z583" s="347"/>
      <c r="AA583" s="347"/>
      <c r="AB583" s="347"/>
      <c r="AC583" s="347"/>
      <c r="AD583" s="347"/>
      <c r="AE583" s="347"/>
      <c r="AF583" s="347"/>
      <c r="AG583" s="347"/>
      <c r="AH583" s="347"/>
      <c r="AI583" s="347"/>
      <c r="AJ583" s="347"/>
      <c r="AK583" s="347"/>
      <c r="AL583" s="347"/>
      <c r="AM583" s="347"/>
      <c r="AN583" s="347"/>
      <c r="AO583" s="347"/>
      <c r="AP583" s="347"/>
      <c r="AQ583" s="347"/>
      <c r="AR583" s="347"/>
      <c r="AS583" s="347"/>
      <c r="AT583" s="347"/>
      <c r="AU583" s="347"/>
      <c r="AV583" s="347"/>
      <c r="AW583" s="347"/>
      <c r="AX583" s="347"/>
      <c r="AY583" s="347"/>
      <c r="AZ583" s="347"/>
      <c r="BB583" s="212"/>
      <c r="BC583" s="202"/>
      <c r="BD583" s="620"/>
      <c r="BE583" s="620"/>
      <c r="BF583" s="620"/>
      <c r="BG583" s="620"/>
      <c r="BH583" s="620"/>
      <c r="BI583" s="620"/>
      <c r="BJ583" s="620"/>
      <c r="BK583" s="620"/>
      <c r="BL583" s="620"/>
      <c r="BM583" s="620"/>
      <c r="BN583" s="620"/>
      <c r="BO583" s="620"/>
      <c r="BP583" s="620"/>
      <c r="BQ583" s="620"/>
      <c r="BR583" s="620"/>
      <c r="BS583" s="620"/>
      <c r="BT583" s="620"/>
      <c r="BU583" s="620"/>
      <c r="BV583" s="620"/>
      <c r="BW583" s="620"/>
      <c r="BX583" s="620"/>
      <c r="BY583" s="620"/>
      <c r="BZ583" s="620"/>
      <c r="CA583" s="620"/>
      <c r="CB583" s="620"/>
      <c r="CC583" s="620"/>
      <c r="CD583" s="620"/>
      <c r="CE583" s="620"/>
    </row>
    <row r="584" spans="1:83" s="314" customFormat="1" ht="15" customHeight="1" x14ac:dyDescent="0.2">
      <c r="A584" s="621"/>
      <c r="B584" s="621"/>
      <c r="C584" s="621"/>
      <c r="D584" s="827"/>
      <c r="E584" s="621"/>
      <c r="F584" s="621"/>
      <c r="G584" s="621"/>
      <c r="H584" s="621"/>
      <c r="I584" s="621"/>
      <c r="J584" s="621"/>
      <c r="K584" s="621"/>
      <c r="L584" s="621"/>
      <c r="M584" s="621"/>
      <c r="N584" s="621"/>
      <c r="O584" s="621"/>
      <c r="P584" s="621"/>
      <c r="Q584" s="621"/>
      <c r="R584" s="621"/>
      <c r="S584" s="621"/>
      <c r="T584" s="621"/>
      <c r="U584" s="621"/>
      <c r="V584" s="621"/>
      <c r="W584" s="621"/>
      <c r="X584" s="621"/>
      <c r="Y584" s="621"/>
      <c r="Z584" s="347"/>
      <c r="AA584" s="347"/>
      <c r="AB584" s="347"/>
      <c r="AC584" s="347"/>
      <c r="AD584" s="347"/>
      <c r="AE584" s="347"/>
      <c r="AF584" s="347"/>
      <c r="AG584" s="347"/>
      <c r="AH584" s="347"/>
      <c r="AI584" s="347"/>
      <c r="AJ584" s="347"/>
      <c r="AK584" s="347"/>
      <c r="AL584" s="347"/>
      <c r="AM584" s="347"/>
      <c r="AN584" s="347"/>
      <c r="AO584" s="347"/>
      <c r="AP584" s="347"/>
      <c r="AQ584" s="347"/>
      <c r="AR584" s="347"/>
      <c r="AS584" s="347"/>
      <c r="AT584" s="347"/>
      <c r="AU584" s="347"/>
      <c r="AV584" s="347"/>
      <c r="AW584" s="347"/>
      <c r="AX584" s="347"/>
      <c r="AY584" s="347"/>
      <c r="AZ584" s="347"/>
      <c r="BB584" s="212"/>
      <c r="BC584" s="202"/>
      <c r="BD584" s="620"/>
      <c r="BE584" s="620"/>
      <c r="BF584" s="620"/>
      <c r="BG584" s="620"/>
      <c r="BH584" s="620"/>
      <c r="BI584" s="620"/>
      <c r="BJ584" s="620"/>
      <c r="BK584" s="620"/>
      <c r="BL584" s="620"/>
      <c r="BM584" s="620"/>
      <c r="BN584" s="620"/>
      <c r="BO584" s="620"/>
      <c r="BP584" s="620"/>
      <c r="BQ584" s="620"/>
      <c r="BR584" s="620"/>
      <c r="BS584" s="620"/>
      <c r="BT584" s="620"/>
      <c r="BU584" s="620"/>
      <c r="BV584" s="620"/>
      <c r="BW584" s="620"/>
      <c r="BX584" s="620"/>
      <c r="BY584" s="620"/>
      <c r="BZ584" s="620"/>
      <c r="CA584" s="620"/>
      <c r="CB584" s="620"/>
      <c r="CC584" s="620"/>
      <c r="CD584" s="620"/>
      <c r="CE584" s="620"/>
    </row>
    <row r="585" spans="1:83" s="314" customFormat="1" ht="15" customHeight="1" x14ac:dyDescent="0.2">
      <c r="A585" s="621"/>
      <c r="B585" s="621"/>
      <c r="C585" s="621"/>
      <c r="D585" s="827"/>
      <c r="E585" s="621"/>
      <c r="F585" s="621"/>
      <c r="G585" s="621"/>
      <c r="H585" s="621"/>
      <c r="I585" s="621"/>
      <c r="J585" s="621"/>
      <c r="K585" s="621"/>
      <c r="L585" s="621"/>
      <c r="M585" s="621"/>
      <c r="N585" s="621"/>
      <c r="O585" s="621"/>
      <c r="P585" s="621"/>
      <c r="Q585" s="621"/>
      <c r="R585" s="621"/>
      <c r="S585" s="621"/>
      <c r="T585" s="621"/>
      <c r="U585" s="621"/>
      <c r="V585" s="621"/>
      <c r="W585" s="621"/>
      <c r="X585" s="621"/>
      <c r="Y585" s="621"/>
      <c r="Z585" s="347"/>
      <c r="AA585" s="347"/>
      <c r="AB585" s="347"/>
      <c r="AC585" s="347"/>
      <c r="AD585" s="347"/>
      <c r="AE585" s="347"/>
      <c r="AF585" s="347"/>
      <c r="AG585" s="347"/>
      <c r="AH585" s="347"/>
      <c r="AI585" s="347"/>
      <c r="AJ585" s="347"/>
      <c r="AK585" s="347"/>
      <c r="AL585" s="347"/>
      <c r="AM585" s="347"/>
      <c r="AN585" s="347"/>
      <c r="AO585" s="347"/>
      <c r="AP585" s="347"/>
      <c r="AQ585" s="347"/>
      <c r="AR585" s="347"/>
      <c r="AS585" s="347"/>
      <c r="AT585" s="347"/>
      <c r="AU585" s="347"/>
      <c r="AV585" s="347"/>
      <c r="AW585" s="347"/>
      <c r="AX585" s="347"/>
      <c r="AY585" s="347"/>
      <c r="AZ585" s="347"/>
      <c r="BB585" s="212"/>
      <c r="BC585" s="202"/>
      <c r="BD585" s="620"/>
      <c r="BE585" s="620"/>
      <c r="BF585" s="620"/>
      <c r="BG585" s="620"/>
      <c r="BH585" s="620"/>
      <c r="BI585" s="620"/>
      <c r="BJ585" s="620"/>
      <c r="BK585" s="620"/>
      <c r="BL585" s="620"/>
      <c r="BM585" s="620"/>
      <c r="BN585" s="620"/>
      <c r="BO585" s="620"/>
      <c r="BP585" s="620"/>
      <c r="BQ585" s="620"/>
      <c r="BR585" s="620"/>
      <c r="BS585" s="620"/>
      <c r="BT585" s="620"/>
      <c r="BU585" s="620"/>
      <c r="BV585" s="620"/>
      <c r="BW585" s="620"/>
      <c r="BX585" s="620"/>
      <c r="BY585" s="620"/>
      <c r="BZ585" s="620"/>
      <c r="CA585" s="620"/>
      <c r="CB585" s="620"/>
      <c r="CC585" s="620"/>
      <c r="CD585" s="620"/>
      <c r="CE585" s="620"/>
    </row>
    <row r="586" spans="1:83" s="314" customFormat="1" ht="15" customHeight="1" x14ac:dyDescent="0.2">
      <c r="A586" s="621"/>
      <c r="B586" s="621"/>
      <c r="C586" s="621"/>
      <c r="D586" s="827"/>
      <c r="E586" s="621"/>
      <c r="F586" s="621"/>
      <c r="G586" s="621"/>
      <c r="H586" s="621"/>
      <c r="I586" s="621"/>
      <c r="J586" s="621"/>
      <c r="K586" s="621"/>
      <c r="L586" s="621"/>
      <c r="M586" s="621"/>
      <c r="N586" s="621"/>
      <c r="O586" s="621"/>
      <c r="P586" s="621"/>
      <c r="Q586" s="621"/>
      <c r="R586" s="621"/>
      <c r="S586" s="621"/>
      <c r="T586" s="621"/>
      <c r="U586" s="621"/>
      <c r="V586" s="621"/>
      <c r="W586" s="621"/>
      <c r="X586" s="621"/>
      <c r="Y586" s="621"/>
      <c r="Z586" s="347"/>
      <c r="AA586" s="347"/>
      <c r="AB586" s="347"/>
      <c r="AC586" s="347"/>
      <c r="AD586" s="347"/>
      <c r="AE586" s="347"/>
      <c r="AF586" s="347"/>
      <c r="AG586" s="347"/>
      <c r="AH586" s="347"/>
      <c r="AI586" s="347"/>
      <c r="AJ586" s="347"/>
      <c r="AK586" s="347"/>
      <c r="AL586" s="347"/>
      <c r="AM586" s="347"/>
      <c r="AN586" s="347"/>
      <c r="AO586" s="347"/>
      <c r="AP586" s="347"/>
      <c r="AQ586" s="347"/>
      <c r="AR586" s="347"/>
      <c r="AS586" s="347"/>
      <c r="AT586" s="347"/>
      <c r="AU586" s="347"/>
      <c r="AV586" s="347"/>
      <c r="AW586" s="347"/>
      <c r="AX586" s="347"/>
      <c r="AY586" s="347"/>
      <c r="AZ586" s="347"/>
      <c r="BB586" s="212"/>
      <c r="BC586" s="202"/>
      <c r="BD586" s="620"/>
      <c r="BE586" s="620"/>
      <c r="BF586" s="620"/>
      <c r="BG586" s="620"/>
      <c r="BH586" s="620"/>
      <c r="BI586" s="620"/>
      <c r="BJ586" s="620"/>
      <c r="BK586" s="620"/>
      <c r="BL586" s="620"/>
      <c r="BM586" s="620"/>
      <c r="BN586" s="620"/>
      <c r="BO586" s="620"/>
      <c r="BP586" s="620"/>
      <c r="BQ586" s="620"/>
      <c r="BR586" s="620"/>
      <c r="BS586" s="620"/>
      <c r="BT586" s="620"/>
      <c r="BU586" s="620"/>
      <c r="BV586" s="620"/>
      <c r="BW586" s="620"/>
      <c r="BX586" s="620"/>
      <c r="BY586" s="620"/>
      <c r="BZ586" s="620"/>
      <c r="CA586" s="620"/>
      <c r="CB586" s="620"/>
      <c r="CC586" s="620"/>
      <c r="CD586" s="620"/>
      <c r="CE586" s="620"/>
    </row>
    <row r="587" spans="1:83" s="314" customFormat="1" ht="15" customHeight="1" x14ac:dyDescent="0.2">
      <c r="A587" s="621"/>
      <c r="B587" s="621"/>
      <c r="C587" s="621"/>
      <c r="D587" s="827"/>
      <c r="E587" s="621"/>
      <c r="F587" s="621"/>
      <c r="G587" s="621"/>
      <c r="H587" s="621"/>
      <c r="I587" s="621"/>
      <c r="J587" s="621"/>
      <c r="K587" s="621"/>
      <c r="L587" s="621"/>
      <c r="M587" s="621"/>
      <c r="N587" s="621"/>
      <c r="O587" s="621"/>
      <c r="P587" s="621"/>
      <c r="Q587" s="621"/>
      <c r="R587" s="621"/>
      <c r="S587" s="621"/>
      <c r="T587" s="621"/>
      <c r="U587" s="621"/>
      <c r="V587" s="621"/>
      <c r="W587" s="621"/>
      <c r="X587" s="621"/>
      <c r="Y587" s="621"/>
      <c r="Z587" s="347"/>
      <c r="AA587" s="347"/>
      <c r="AB587" s="347"/>
      <c r="AC587" s="347"/>
      <c r="AD587" s="347"/>
      <c r="AE587" s="347"/>
      <c r="AF587" s="347"/>
      <c r="AG587" s="347"/>
      <c r="AH587" s="347"/>
      <c r="AI587" s="347"/>
      <c r="AJ587" s="347"/>
      <c r="AK587" s="347"/>
      <c r="AL587" s="347"/>
      <c r="AM587" s="347"/>
      <c r="AN587" s="347"/>
      <c r="AO587" s="347"/>
      <c r="AP587" s="347"/>
      <c r="AQ587" s="347"/>
      <c r="AR587" s="347"/>
      <c r="AS587" s="347"/>
      <c r="AT587" s="347"/>
      <c r="AU587" s="347"/>
      <c r="AV587" s="347"/>
      <c r="AW587" s="347"/>
      <c r="AX587" s="347"/>
      <c r="AY587" s="347"/>
      <c r="AZ587" s="347"/>
      <c r="BB587" s="212"/>
      <c r="BC587" s="202"/>
      <c r="BD587" s="620"/>
      <c r="BE587" s="620"/>
      <c r="BF587" s="620"/>
      <c r="BG587" s="620"/>
      <c r="BH587" s="620"/>
      <c r="BI587" s="620"/>
      <c r="BJ587" s="620"/>
      <c r="BK587" s="620"/>
      <c r="BL587" s="620"/>
      <c r="BM587" s="620"/>
      <c r="BN587" s="620"/>
      <c r="BO587" s="620"/>
      <c r="BP587" s="620"/>
      <c r="BQ587" s="620"/>
      <c r="BR587" s="620"/>
      <c r="BS587" s="620"/>
      <c r="BT587" s="620"/>
      <c r="BU587" s="620"/>
      <c r="BV587" s="620"/>
      <c r="BW587" s="620"/>
      <c r="BX587" s="620"/>
      <c r="BY587" s="620"/>
      <c r="BZ587" s="620"/>
      <c r="CA587" s="620"/>
      <c r="CB587" s="620"/>
      <c r="CC587" s="620"/>
      <c r="CD587" s="620"/>
      <c r="CE587" s="620"/>
    </row>
    <row r="588" spans="1:83" s="314" customFormat="1" ht="1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347"/>
      <c r="AA588" s="347"/>
      <c r="AB588" s="347"/>
      <c r="AC588" s="347"/>
      <c r="AD588" s="347"/>
      <c r="AE588" s="347"/>
      <c r="AF588" s="347"/>
      <c r="AG588" s="347"/>
      <c r="AH588" s="347"/>
      <c r="AI588" s="347"/>
      <c r="AJ588" s="347"/>
      <c r="AK588" s="347"/>
      <c r="AL588" s="347"/>
      <c r="AM588" s="347"/>
      <c r="AN588" s="347"/>
      <c r="AO588" s="347"/>
      <c r="AP588" s="347"/>
      <c r="AQ588" s="347"/>
      <c r="AR588" s="347"/>
      <c r="AS588" s="347"/>
      <c r="AT588" s="347"/>
      <c r="AU588" s="347"/>
      <c r="AV588" s="347"/>
      <c r="AW588" s="347"/>
      <c r="AX588" s="347"/>
      <c r="AY588" s="347"/>
      <c r="AZ588" s="347"/>
      <c r="BB588" s="212"/>
      <c r="BC588" s="202"/>
      <c r="BD588" s="620"/>
      <c r="BE588" s="620"/>
      <c r="BF588" s="620"/>
      <c r="BG588" s="620"/>
      <c r="BH588" s="620"/>
      <c r="BI588" s="620"/>
      <c r="BJ588" s="620"/>
      <c r="BK588" s="620"/>
      <c r="BL588" s="620"/>
      <c r="BM588" s="620"/>
      <c r="BN588" s="620"/>
      <c r="BO588" s="620"/>
      <c r="BP588" s="620"/>
      <c r="BQ588" s="620"/>
      <c r="BR588" s="620"/>
      <c r="BS588" s="620"/>
      <c r="BT588" s="620"/>
      <c r="BU588" s="620"/>
      <c r="BV588" s="620"/>
      <c r="BW588" s="620"/>
      <c r="BX588" s="620"/>
      <c r="BY588" s="620"/>
      <c r="BZ588" s="620"/>
      <c r="CA588" s="620"/>
      <c r="CB588" s="620"/>
      <c r="CC588" s="620"/>
      <c r="CD588" s="620"/>
      <c r="CE588" s="620"/>
    </row>
  </sheetData>
  <mergeCells count="18">
    <mergeCell ref="B80:K80"/>
    <mergeCell ref="B1:K1"/>
    <mergeCell ref="T1:Z1"/>
    <mergeCell ref="B2:G2"/>
    <mergeCell ref="H2:J2"/>
    <mergeCell ref="K2:K3"/>
    <mergeCell ref="B39:K39"/>
    <mergeCell ref="B40:K40"/>
    <mergeCell ref="B42:K42"/>
    <mergeCell ref="B43:G43"/>
    <mergeCell ref="I44:J44"/>
    <mergeCell ref="B122:K122"/>
    <mergeCell ref="B81:K81"/>
    <mergeCell ref="B83:K83"/>
    <mergeCell ref="B84:G84"/>
    <mergeCell ref="H84:J84"/>
    <mergeCell ref="K84:K85"/>
    <mergeCell ref="B121:K121"/>
  </mergeCells>
  <conditionalFormatting sqref="T16:Z16">
    <cfRule type="expression" dxfId="29" priority="4">
      <formula>$Z16&gt;75%</formula>
    </cfRule>
    <cfRule type="expression" dxfId="28" priority="5">
      <formula>$Z16&gt;50%</formula>
    </cfRule>
    <cfRule type="expression" dxfId="27" priority="6">
      <formula>$Z16&lt;50%</formula>
    </cfRule>
  </conditionalFormatting>
  <conditionalFormatting sqref="T22:Z22 T17:Z20">
    <cfRule type="expression" dxfId="26" priority="1">
      <formula>$Z17=0%</formula>
    </cfRule>
    <cfRule type="expression" dxfId="25" priority="2">
      <formula>$Z17&lt;10%</formula>
    </cfRule>
    <cfRule type="expression" dxfId="24" priority="3">
      <formula>$Z17&lt;20%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9" orientation="landscape" verticalDpi="300" r:id="rId1"/>
  <rowBreaks count="1" manualBreakCount="1">
    <brk id="82" max="16383" man="1"/>
  </rowBreaks>
  <colBreaks count="1" manualBreakCount="1">
    <brk id="35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336"/>
  <sheetViews>
    <sheetView showGridLines="0" showRuler="0" showWhiteSpace="0" view="pageLayout" zoomScale="85" zoomScaleNormal="100" zoomScalePageLayoutView="85" workbookViewId="0">
      <selection activeCell="G16" sqref="G16"/>
    </sheetView>
  </sheetViews>
  <sheetFormatPr baseColWidth="10" defaultColWidth="8.5" defaultRowHeight="15" customHeight="1" x14ac:dyDescent="0.2"/>
  <cols>
    <col min="1" max="1" width="15.5" style="779" customWidth="1"/>
    <col min="2" max="2" width="10.25" style="779" customWidth="1"/>
    <col min="3" max="3" width="14.125" style="779" customWidth="1"/>
    <col min="4" max="4" width="10.25" style="779" customWidth="1"/>
    <col min="5" max="8" width="14.125" style="779" customWidth="1"/>
    <col min="9" max="9" width="14.125" style="790" customWidth="1"/>
    <col min="10" max="10" width="10.25" style="779" customWidth="1"/>
    <col min="11" max="12" width="14.125" style="779" customWidth="1"/>
    <col min="13" max="13" width="2.5" style="779" customWidth="1"/>
    <col min="14" max="15" width="9.75" style="785" customWidth="1"/>
    <col min="16" max="16" width="13" style="779" customWidth="1"/>
    <col min="17" max="17" width="9.25" style="779" customWidth="1"/>
    <col min="18" max="18" width="7.5" style="779" customWidth="1"/>
    <col min="19" max="19" width="9.125" style="779" customWidth="1"/>
    <col min="20" max="20" width="2.5" style="779" customWidth="1"/>
    <col min="21" max="21" width="13" style="779" customWidth="1"/>
    <col min="22" max="22" width="6.25" style="779" customWidth="1"/>
    <col min="23" max="25" width="10.625" style="779" customWidth="1"/>
    <col min="26" max="26" width="10" style="779" customWidth="1"/>
    <col min="27" max="16384" width="8.5" style="779"/>
  </cols>
  <sheetData>
    <row r="1" spans="1:26" s="778" customFormat="1" ht="15" customHeight="1" thickBot="1" x14ac:dyDescent="0.25">
      <c r="A1" s="79"/>
      <c r="B1" s="883" t="s">
        <v>317</v>
      </c>
      <c r="C1" s="884"/>
      <c r="D1" s="884"/>
      <c r="E1" s="884"/>
      <c r="F1" s="884"/>
      <c r="G1" s="884"/>
      <c r="H1" s="884"/>
      <c r="I1" s="884"/>
      <c r="J1" s="884"/>
      <c r="K1" s="884"/>
      <c r="L1" s="885"/>
      <c r="N1" s="784"/>
      <c r="O1" s="784"/>
      <c r="P1" s="81" t="s">
        <v>97</v>
      </c>
      <c r="Q1" s="82">
        <f>SUM(Q4:Q36)</f>
        <v>0</v>
      </c>
      <c r="R1" s="81"/>
      <c r="S1" s="83">
        <f>SUM(S4:S29)</f>
        <v>0</v>
      </c>
      <c r="U1" s="942" t="s">
        <v>92</v>
      </c>
      <c r="V1" s="943"/>
      <c r="W1" s="943"/>
      <c r="X1" s="943"/>
      <c r="Y1" s="943"/>
      <c r="Z1" s="944"/>
    </row>
    <row r="2" spans="1:26" s="778" customFormat="1" ht="15" customHeight="1" thickBot="1" x14ac:dyDescent="0.25">
      <c r="A2" s="79"/>
      <c r="B2" s="870" t="s">
        <v>13</v>
      </c>
      <c r="C2" s="871"/>
      <c r="D2" s="871"/>
      <c r="E2" s="871"/>
      <c r="F2" s="871"/>
      <c r="G2" s="871"/>
      <c r="H2" s="872"/>
      <c r="I2" s="787"/>
      <c r="J2" s="871" t="s">
        <v>14</v>
      </c>
      <c r="K2" s="872"/>
      <c r="L2" s="873" t="s">
        <v>12</v>
      </c>
      <c r="N2" s="784"/>
      <c r="O2" s="784"/>
      <c r="P2" s="81"/>
      <c r="Q2" s="81"/>
      <c r="R2" s="81"/>
      <c r="S2" s="84"/>
      <c r="U2" s="319">
        <f>V3</f>
        <v>182</v>
      </c>
      <c r="V2" s="329" t="s">
        <v>114</v>
      </c>
      <c r="W2" s="328" t="s">
        <v>57</v>
      </c>
      <c r="X2" s="782" t="s">
        <v>94</v>
      </c>
      <c r="Y2" s="329" t="s">
        <v>42</v>
      </c>
      <c r="Z2" s="783" t="s">
        <v>96</v>
      </c>
    </row>
    <row r="3" spans="1:26" ht="15" customHeight="1" thickBot="1" x14ac:dyDescent="0.25">
      <c r="A3" s="87"/>
      <c r="B3" s="358" t="s">
        <v>0</v>
      </c>
      <c r="C3" s="400" t="s">
        <v>45</v>
      </c>
      <c r="D3" s="90" t="s">
        <v>114</v>
      </c>
      <c r="E3" s="90" t="s">
        <v>17</v>
      </c>
      <c r="F3" s="90" t="s">
        <v>88</v>
      </c>
      <c r="G3" s="90" t="s">
        <v>89</v>
      </c>
      <c r="H3" s="92" t="s">
        <v>30</v>
      </c>
      <c r="I3" s="145" t="s">
        <v>319</v>
      </c>
      <c r="J3" s="89" t="s">
        <v>85</v>
      </c>
      <c r="K3" s="144" t="s">
        <v>11</v>
      </c>
      <c r="L3" s="874"/>
      <c r="N3" s="457">
        <v>1</v>
      </c>
      <c r="O3" s="457">
        <f>100%-N3</f>
        <v>0</v>
      </c>
      <c r="P3" s="81" t="s">
        <v>41</v>
      </c>
      <c r="Q3" s="81" t="s">
        <v>48</v>
      </c>
      <c r="R3" s="81" t="s">
        <v>49</v>
      </c>
      <c r="S3" s="777" t="s">
        <v>44</v>
      </c>
      <c r="U3" s="329" t="s">
        <v>97</v>
      </c>
      <c r="V3" s="329">
        <f>SUM(V4:V100)</f>
        <v>182</v>
      </c>
      <c r="W3" s="805">
        <f>SUM(W4:W45)</f>
        <v>5.9200000000000008</v>
      </c>
      <c r="X3" s="806">
        <f>SUM(X4:X45)</f>
        <v>5.9200000000000008</v>
      </c>
      <c r="Y3" s="807">
        <f>SUM(Y4:Y45)</f>
        <v>11.840000000000002</v>
      </c>
      <c r="Z3" s="333">
        <f>((V3*2.2)-Y3)/(V3*2.2)</f>
        <v>0.97042957042957045</v>
      </c>
    </row>
    <row r="4" spans="1:26" ht="15" customHeight="1" x14ac:dyDescent="0.2">
      <c r="A4" s="646">
        <v>42401</v>
      </c>
      <c r="B4" s="362">
        <v>4</v>
      </c>
      <c r="C4" s="444"/>
      <c r="D4" s="115">
        <v>150</v>
      </c>
      <c r="E4" s="401">
        <v>3</v>
      </c>
      <c r="F4" s="147">
        <v>1.8807</v>
      </c>
      <c r="G4" s="147">
        <v>1.8807</v>
      </c>
      <c r="H4" s="321">
        <f t="shared" ref="H4:H9" si="0">(F4+G4)/D4</f>
        <v>2.5076000000000001E-2</v>
      </c>
      <c r="I4" s="796">
        <f>1.4062</f>
        <v>1.4061999999999999</v>
      </c>
      <c r="J4" s="101">
        <v>0</v>
      </c>
      <c r="K4" s="176">
        <v>0</v>
      </c>
      <c r="L4" s="458">
        <f t="shared" ref="L4:L32" si="1">C4+F4+G4+K4</f>
        <v>3.7614000000000001</v>
      </c>
      <c r="N4" s="786">
        <f>L4*$N$3</f>
        <v>3.7614000000000001</v>
      </c>
      <c r="O4" s="786">
        <f>L4*$O$3</f>
        <v>0</v>
      </c>
      <c r="P4" s="94"/>
      <c r="Q4" s="95"/>
      <c r="S4" s="95"/>
      <c r="U4" s="111">
        <v>42412</v>
      </c>
      <c r="V4" s="124">
        <v>3</v>
      </c>
      <c r="W4" s="301">
        <v>0</v>
      </c>
      <c r="X4" s="281">
        <v>0</v>
      </c>
      <c r="Y4" s="808">
        <f t="shared" ref="Y4" si="2">W4+X4</f>
        <v>0</v>
      </c>
      <c r="Z4" s="335">
        <f>((V4*2.2)-Y4)/((V4*2.2))</f>
        <v>1</v>
      </c>
    </row>
    <row r="5" spans="1:26" ht="15" customHeight="1" x14ac:dyDescent="0.2">
      <c r="A5" s="586">
        <v>42402</v>
      </c>
      <c r="B5" s="362">
        <v>4</v>
      </c>
      <c r="C5" s="444"/>
      <c r="D5" s="115">
        <v>153</v>
      </c>
      <c r="E5" s="401">
        <v>3</v>
      </c>
      <c r="F5" s="147">
        <v>1.3707</v>
      </c>
      <c r="G5" s="147">
        <v>1.3707</v>
      </c>
      <c r="H5" s="321">
        <f t="shared" si="0"/>
        <v>1.7917647058823531E-2</v>
      </c>
      <c r="I5" s="796">
        <f>1.3424</f>
        <v>1.3424</v>
      </c>
      <c r="J5" s="101"/>
      <c r="K5" s="176"/>
      <c r="L5" s="458">
        <f t="shared" si="1"/>
        <v>2.7414000000000001</v>
      </c>
      <c r="N5" s="786">
        <f t="shared" ref="N5:N32" si="3">L5*$N$3</f>
        <v>2.7414000000000001</v>
      </c>
      <c r="O5" s="786">
        <f t="shared" ref="O5:O32" si="4">L5*$O$3</f>
        <v>0</v>
      </c>
      <c r="P5" s="94"/>
      <c r="Q5" s="95"/>
      <c r="S5" s="95"/>
      <c r="U5" s="111">
        <v>42411</v>
      </c>
      <c r="V5" s="124">
        <v>6</v>
      </c>
      <c r="W5" s="301">
        <v>0</v>
      </c>
      <c r="X5" s="281">
        <v>0</v>
      </c>
      <c r="Y5" s="808">
        <f t="shared" ref="Y5:Y50" si="5">W5+X5</f>
        <v>0</v>
      </c>
      <c r="Z5" s="335">
        <f>((V5*2.2)-Y5)/((V5*2.2))</f>
        <v>1</v>
      </c>
    </row>
    <row r="6" spans="1:26" ht="15" customHeight="1" x14ac:dyDescent="0.2">
      <c r="A6" s="586">
        <v>42403</v>
      </c>
      <c r="B6" s="362">
        <v>4</v>
      </c>
      <c r="C6" s="444"/>
      <c r="D6" s="115">
        <v>156</v>
      </c>
      <c r="E6" s="401"/>
      <c r="F6" s="147">
        <v>0.97430000000000005</v>
      </c>
      <c r="G6" s="147">
        <v>0.97430000000000005</v>
      </c>
      <c r="H6" s="321">
        <f t="shared" si="0"/>
        <v>1.2491025641025642E-2</v>
      </c>
      <c r="I6" s="796"/>
      <c r="J6" s="101"/>
      <c r="K6" s="176"/>
      <c r="L6" s="458">
        <f t="shared" si="1"/>
        <v>1.9486000000000001</v>
      </c>
      <c r="N6" s="786">
        <f t="shared" si="3"/>
        <v>1.9486000000000001</v>
      </c>
      <c r="O6" s="786">
        <f t="shared" si="4"/>
        <v>0</v>
      </c>
      <c r="P6" s="94"/>
      <c r="Q6" s="95"/>
      <c r="S6" s="95"/>
      <c r="U6" s="111">
        <v>42409</v>
      </c>
      <c r="V6" s="124">
        <v>2</v>
      </c>
      <c r="W6" s="301">
        <v>0</v>
      </c>
      <c r="X6" s="281">
        <v>0</v>
      </c>
      <c r="Y6" s="808">
        <f t="shared" si="5"/>
        <v>0</v>
      </c>
      <c r="Z6" s="335">
        <f>((V6*2.2)-Y6)/((V6*2.2))</f>
        <v>1</v>
      </c>
    </row>
    <row r="7" spans="1:26" ht="15" customHeight="1" x14ac:dyDescent="0.2">
      <c r="A7" s="586">
        <v>42404</v>
      </c>
      <c r="B7" s="362"/>
      <c r="C7" s="444"/>
      <c r="D7" s="115">
        <v>156</v>
      </c>
      <c r="E7" s="401">
        <v>5</v>
      </c>
      <c r="F7" s="147">
        <v>1.9689000000000001</v>
      </c>
      <c r="G7" s="147">
        <v>1.9689000000000001</v>
      </c>
      <c r="H7" s="321">
        <f t="shared" si="0"/>
        <v>2.5242307692307692E-2</v>
      </c>
      <c r="I7" s="796">
        <f>2.6606</f>
        <v>2.6606000000000001</v>
      </c>
      <c r="J7" s="101"/>
      <c r="K7" s="176"/>
      <c r="L7" s="458">
        <f t="shared" si="1"/>
        <v>3.9378000000000002</v>
      </c>
      <c r="N7" s="786">
        <f t="shared" si="3"/>
        <v>3.9378000000000002</v>
      </c>
      <c r="O7" s="786">
        <f t="shared" si="4"/>
        <v>0</v>
      </c>
      <c r="P7" s="94"/>
      <c r="Q7" s="95"/>
      <c r="S7" s="95"/>
      <c r="U7" s="111">
        <v>42408</v>
      </c>
      <c r="V7" s="124">
        <v>3</v>
      </c>
      <c r="W7" s="301">
        <v>0</v>
      </c>
      <c r="X7" s="281">
        <v>0</v>
      </c>
      <c r="Y7" s="808">
        <f t="shared" si="5"/>
        <v>0</v>
      </c>
      <c r="Z7" s="335">
        <f>((V7*2.2)-Y7)/((V7*2.2))</f>
        <v>1</v>
      </c>
    </row>
    <row r="8" spans="1:26" ht="15" customHeight="1" x14ac:dyDescent="0.2">
      <c r="A8" s="586">
        <v>42405</v>
      </c>
      <c r="B8" s="362">
        <v>4</v>
      </c>
      <c r="C8" s="444"/>
      <c r="D8" s="115">
        <v>161</v>
      </c>
      <c r="E8" s="401">
        <v>3</v>
      </c>
      <c r="F8" s="147">
        <v>0.87909999999999999</v>
      </c>
      <c r="G8" s="147">
        <v>0.87909999999999999</v>
      </c>
      <c r="H8" s="321">
        <f t="shared" si="0"/>
        <v>1.0920496894409938E-2</v>
      </c>
      <c r="I8" s="796">
        <f>1.0943+0.4228</f>
        <v>1.5171000000000001</v>
      </c>
      <c r="J8" s="101"/>
      <c r="K8" s="176"/>
      <c r="L8" s="458">
        <f t="shared" si="1"/>
        <v>1.7582</v>
      </c>
      <c r="N8" s="786">
        <f t="shared" si="3"/>
        <v>1.7582</v>
      </c>
      <c r="O8" s="786">
        <f t="shared" si="4"/>
        <v>0</v>
      </c>
      <c r="P8" s="94"/>
      <c r="Q8" s="95"/>
      <c r="S8" s="95"/>
      <c r="U8" s="111">
        <v>42407</v>
      </c>
      <c r="V8" s="124">
        <v>2</v>
      </c>
      <c r="W8" s="301">
        <v>0</v>
      </c>
      <c r="X8" s="281">
        <v>0</v>
      </c>
      <c r="Y8" s="808">
        <f t="shared" si="5"/>
        <v>0</v>
      </c>
      <c r="Z8" s="335">
        <f>((V8*2.2)-Y8)/((V8*2.2))</f>
        <v>1</v>
      </c>
    </row>
    <row r="9" spans="1:26" ht="15" customHeight="1" x14ac:dyDescent="0.2">
      <c r="A9" s="586">
        <v>42406</v>
      </c>
      <c r="B9" s="362">
        <v>4</v>
      </c>
      <c r="C9" s="444"/>
      <c r="D9" s="115">
        <v>164</v>
      </c>
      <c r="E9" s="401">
        <v>2</v>
      </c>
      <c r="F9" s="147">
        <v>1.0251999999999999</v>
      </c>
      <c r="G9" s="147">
        <v>1.0251999999999999</v>
      </c>
      <c r="H9" s="321">
        <f t="shared" si="0"/>
        <v>1.2502439024390242E-2</v>
      </c>
      <c r="I9" s="796">
        <f>0.9748</f>
        <v>0.9748</v>
      </c>
      <c r="J9" s="101"/>
      <c r="K9" s="176"/>
      <c r="L9" s="458">
        <f t="shared" si="1"/>
        <v>2.0503999999999998</v>
      </c>
      <c r="N9" s="786">
        <f t="shared" si="3"/>
        <v>2.0503999999999998</v>
      </c>
      <c r="O9" s="786">
        <f t="shared" si="4"/>
        <v>0</v>
      </c>
      <c r="P9" s="94"/>
      <c r="Q9" s="95"/>
      <c r="S9" s="95"/>
      <c r="U9" s="111">
        <v>42406</v>
      </c>
      <c r="V9" s="124">
        <v>2</v>
      </c>
      <c r="W9" s="301">
        <v>0</v>
      </c>
      <c r="X9" s="281">
        <v>0</v>
      </c>
      <c r="Y9" s="808">
        <f t="shared" si="5"/>
        <v>0</v>
      </c>
      <c r="Z9" s="335">
        <f t="shared" ref="Z9" si="6">((V9*2.2)-Y9)/((V9*2.2))</f>
        <v>1</v>
      </c>
    </row>
    <row r="10" spans="1:26" ht="15" customHeight="1" x14ac:dyDescent="0.2">
      <c r="A10" s="586">
        <v>42407</v>
      </c>
      <c r="B10" s="362">
        <v>4</v>
      </c>
      <c r="C10" s="444"/>
      <c r="D10" s="115">
        <v>166</v>
      </c>
      <c r="E10" s="401">
        <v>2</v>
      </c>
      <c r="F10" s="147">
        <v>1.4562999999999999</v>
      </c>
      <c r="G10" s="147">
        <v>1.4562999999999999</v>
      </c>
      <c r="H10" s="321">
        <f t="shared" ref="H10:H32" si="7">(F10+G10)/D10</f>
        <v>1.7545783132530121E-2</v>
      </c>
      <c r="I10" s="796">
        <f>0.8589</f>
        <v>0.8589</v>
      </c>
      <c r="J10" s="101"/>
      <c r="K10" s="176"/>
      <c r="L10" s="458">
        <f t="shared" si="1"/>
        <v>2.9125999999999999</v>
      </c>
      <c r="N10" s="786">
        <f t="shared" si="3"/>
        <v>2.9125999999999999</v>
      </c>
      <c r="O10" s="786">
        <f t="shared" si="4"/>
        <v>0</v>
      </c>
      <c r="P10" s="94"/>
      <c r="Q10" s="95"/>
      <c r="S10" s="95"/>
      <c r="U10" s="111">
        <v>42405</v>
      </c>
      <c r="V10" s="124">
        <v>1</v>
      </c>
      <c r="W10" s="301">
        <v>0</v>
      </c>
      <c r="X10" s="281">
        <v>0</v>
      </c>
      <c r="Y10" s="808">
        <f t="shared" si="5"/>
        <v>0</v>
      </c>
      <c r="Z10" s="335">
        <f>((V10*2.2)-Y10)/((V10*2.2))</f>
        <v>1</v>
      </c>
    </row>
    <row r="11" spans="1:26" ht="15" customHeight="1" x14ac:dyDescent="0.2">
      <c r="A11" s="586">
        <v>42408</v>
      </c>
      <c r="B11" s="362"/>
      <c r="C11" s="444"/>
      <c r="D11" s="115">
        <v>168</v>
      </c>
      <c r="E11" s="401">
        <v>3</v>
      </c>
      <c r="F11" s="147">
        <v>1.3343</v>
      </c>
      <c r="G11" s="147">
        <v>1.3343</v>
      </c>
      <c r="H11" s="321">
        <f t="shared" si="7"/>
        <v>1.588452380952381E-2</v>
      </c>
      <c r="I11" s="796">
        <f>1.5998</f>
        <v>1.5998000000000001</v>
      </c>
      <c r="J11" s="101"/>
      <c r="K11" s="176"/>
      <c r="L11" s="458">
        <f t="shared" si="1"/>
        <v>2.6686000000000001</v>
      </c>
      <c r="N11" s="786">
        <f t="shared" si="3"/>
        <v>2.6686000000000001</v>
      </c>
      <c r="O11" s="786">
        <f t="shared" si="4"/>
        <v>0</v>
      </c>
      <c r="P11" s="94"/>
      <c r="Q11" s="95"/>
      <c r="S11" s="95"/>
      <c r="U11" s="111">
        <v>42405</v>
      </c>
      <c r="V11" s="124">
        <v>2</v>
      </c>
      <c r="W11" s="301">
        <v>0</v>
      </c>
      <c r="X11" s="281">
        <v>0</v>
      </c>
      <c r="Y11" s="808">
        <f t="shared" si="5"/>
        <v>0</v>
      </c>
      <c r="Z11" s="335">
        <f t="shared" ref="Z11:Z48" si="8">((V11*2.2)-Y11)/((V11*2.2))</f>
        <v>1</v>
      </c>
    </row>
    <row r="12" spans="1:26" ht="15" customHeight="1" x14ac:dyDescent="0.2">
      <c r="A12" s="586">
        <v>42409</v>
      </c>
      <c r="B12" s="362">
        <v>4</v>
      </c>
      <c r="C12" s="444"/>
      <c r="D12" s="115">
        <v>171</v>
      </c>
      <c r="E12" s="401">
        <v>2</v>
      </c>
      <c r="F12" s="147">
        <v>0.89690000000000003</v>
      </c>
      <c r="G12" s="147">
        <v>0.89690000000000003</v>
      </c>
      <c r="H12" s="321">
        <f t="shared" si="7"/>
        <v>1.0490058479532164E-2</v>
      </c>
      <c r="I12" s="796">
        <f>1.1273</f>
        <v>1.1273</v>
      </c>
      <c r="J12" s="101"/>
      <c r="K12" s="176"/>
      <c r="L12" s="458">
        <f t="shared" si="1"/>
        <v>1.7938000000000001</v>
      </c>
      <c r="N12" s="786">
        <f t="shared" si="3"/>
        <v>1.7938000000000001</v>
      </c>
      <c r="O12" s="786">
        <f t="shared" si="4"/>
        <v>0</v>
      </c>
      <c r="P12" s="94"/>
      <c r="Q12" s="95"/>
      <c r="S12" s="95"/>
      <c r="U12" s="111">
        <v>42404</v>
      </c>
      <c r="V12" s="124">
        <v>5</v>
      </c>
      <c r="W12" s="301">
        <v>0.03</v>
      </c>
      <c r="X12" s="281">
        <v>0.03</v>
      </c>
      <c r="Y12" s="808">
        <f t="shared" si="5"/>
        <v>0.06</v>
      </c>
      <c r="Z12" s="335">
        <f t="shared" si="8"/>
        <v>0.99454545454545451</v>
      </c>
    </row>
    <row r="13" spans="1:26" ht="15" customHeight="1" x14ac:dyDescent="0.2">
      <c r="A13" s="586">
        <v>42410</v>
      </c>
      <c r="B13" s="362">
        <v>4</v>
      </c>
      <c r="C13" s="444"/>
      <c r="D13" s="115">
        <v>173</v>
      </c>
      <c r="E13" s="401"/>
      <c r="F13" s="147">
        <v>1.5406</v>
      </c>
      <c r="G13" s="147">
        <v>1.5406</v>
      </c>
      <c r="H13" s="321">
        <f t="shared" si="7"/>
        <v>1.7810404624277458E-2</v>
      </c>
      <c r="I13" s="796"/>
      <c r="J13" s="101"/>
      <c r="K13" s="176"/>
      <c r="L13" s="458">
        <f t="shared" si="1"/>
        <v>3.0811999999999999</v>
      </c>
      <c r="N13" s="786">
        <f t="shared" si="3"/>
        <v>3.0811999999999999</v>
      </c>
      <c r="O13" s="786">
        <f t="shared" si="4"/>
        <v>0</v>
      </c>
      <c r="P13" s="94"/>
      <c r="Q13" s="95"/>
      <c r="S13" s="95"/>
      <c r="U13" s="111">
        <v>42402</v>
      </c>
      <c r="V13" s="124">
        <v>3</v>
      </c>
      <c r="W13" s="301">
        <v>0.06</v>
      </c>
      <c r="X13" s="281">
        <v>0.06</v>
      </c>
      <c r="Y13" s="808">
        <f t="shared" si="5"/>
        <v>0.12</v>
      </c>
      <c r="Z13" s="335">
        <f t="shared" si="8"/>
        <v>0.98181818181818181</v>
      </c>
    </row>
    <row r="14" spans="1:26" ht="15" customHeight="1" x14ac:dyDescent="0.2">
      <c r="A14" s="586">
        <v>42411</v>
      </c>
      <c r="B14" s="362">
        <v>4</v>
      </c>
      <c r="C14" s="444"/>
      <c r="D14" s="115">
        <v>173</v>
      </c>
      <c r="E14" s="401">
        <v>6</v>
      </c>
      <c r="F14" s="147">
        <v>1.3411</v>
      </c>
      <c r="G14" s="147">
        <v>1.3411</v>
      </c>
      <c r="H14" s="321">
        <f t="shared" si="7"/>
        <v>1.5504046242774567E-2</v>
      </c>
      <c r="I14" s="796">
        <f>3.0562</f>
        <v>3.0562</v>
      </c>
      <c r="J14" s="101"/>
      <c r="K14" s="176"/>
      <c r="L14" s="458">
        <f t="shared" si="1"/>
        <v>2.6821999999999999</v>
      </c>
      <c r="N14" s="786">
        <f t="shared" si="3"/>
        <v>2.6821999999999999</v>
      </c>
      <c r="O14" s="786">
        <f t="shared" si="4"/>
        <v>0</v>
      </c>
      <c r="P14" s="94"/>
      <c r="Q14" s="95"/>
      <c r="S14" s="95"/>
      <c r="U14" s="111">
        <v>42401</v>
      </c>
      <c r="V14" s="124">
        <v>3</v>
      </c>
      <c r="W14" s="301">
        <v>0.09</v>
      </c>
      <c r="X14" s="281">
        <v>0.09</v>
      </c>
      <c r="Y14" s="808">
        <f t="shared" si="5"/>
        <v>0.18</v>
      </c>
      <c r="Z14" s="335">
        <f t="shared" si="8"/>
        <v>0.97272727272727277</v>
      </c>
    </row>
    <row r="15" spans="1:26" ht="15" customHeight="1" x14ac:dyDescent="0.2">
      <c r="A15" s="586">
        <v>42412</v>
      </c>
      <c r="B15" s="362">
        <v>4</v>
      </c>
      <c r="C15" s="444"/>
      <c r="D15" s="115">
        <v>179</v>
      </c>
      <c r="E15" s="401">
        <v>3</v>
      </c>
      <c r="F15" s="147">
        <v>2.0988000000000002</v>
      </c>
      <c r="G15" s="147">
        <v>2.0988000000000002</v>
      </c>
      <c r="H15" s="321">
        <f t="shared" si="7"/>
        <v>2.3450279329608942E-2</v>
      </c>
      <c r="I15" s="796">
        <f>1.23</f>
        <v>1.23</v>
      </c>
      <c r="J15" s="101"/>
      <c r="K15" s="176"/>
      <c r="L15" s="458">
        <f t="shared" si="1"/>
        <v>4.1976000000000004</v>
      </c>
      <c r="N15" s="786">
        <f t="shared" si="3"/>
        <v>4.1976000000000004</v>
      </c>
      <c r="O15" s="786">
        <f t="shared" si="4"/>
        <v>0</v>
      </c>
      <c r="P15" s="94"/>
      <c r="Q15" s="95"/>
      <c r="S15" s="95"/>
      <c r="U15" s="111">
        <v>42400</v>
      </c>
      <c r="V15" s="124">
        <v>2</v>
      </c>
      <c r="W15" s="301">
        <v>0.08</v>
      </c>
      <c r="X15" s="281">
        <v>0.08</v>
      </c>
      <c r="Y15" s="808">
        <f t="shared" si="5"/>
        <v>0.16</v>
      </c>
      <c r="Z15" s="335">
        <f t="shared" si="8"/>
        <v>0.96363636363636362</v>
      </c>
    </row>
    <row r="16" spans="1:26" ht="15" customHeight="1" x14ac:dyDescent="0.2">
      <c r="A16" s="586">
        <v>42413</v>
      </c>
      <c r="B16" s="362"/>
      <c r="C16" s="444"/>
      <c r="D16" s="115">
        <v>182</v>
      </c>
      <c r="E16" s="401"/>
      <c r="F16" s="147"/>
      <c r="G16" s="147"/>
      <c r="H16" s="321">
        <f t="shared" si="7"/>
        <v>0</v>
      </c>
      <c r="I16" s="796"/>
      <c r="J16" s="101"/>
      <c r="K16" s="176"/>
      <c r="L16" s="458">
        <f t="shared" si="1"/>
        <v>0</v>
      </c>
      <c r="N16" s="786">
        <f t="shared" si="3"/>
        <v>0</v>
      </c>
      <c r="O16" s="786">
        <f t="shared" si="4"/>
        <v>0</v>
      </c>
      <c r="P16" s="94"/>
      <c r="Q16" s="95"/>
      <c r="S16" s="95"/>
      <c r="U16" s="111">
        <v>42399</v>
      </c>
      <c r="V16" s="124">
        <v>3</v>
      </c>
      <c r="W16" s="301">
        <v>0.15</v>
      </c>
      <c r="X16" s="281">
        <v>0.15</v>
      </c>
      <c r="Y16" s="808">
        <f t="shared" si="5"/>
        <v>0.3</v>
      </c>
      <c r="Z16" s="335">
        <f t="shared" si="8"/>
        <v>0.95454545454545459</v>
      </c>
    </row>
    <row r="17" spans="1:26" ht="15" customHeight="1" x14ac:dyDescent="0.2">
      <c r="A17" s="586">
        <v>42414</v>
      </c>
      <c r="B17" s="362"/>
      <c r="C17" s="444"/>
      <c r="D17" s="115">
        <v>182</v>
      </c>
      <c r="E17" s="401"/>
      <c r="F17" s="147"/>
      <c r="G17" s="147"/>
      <c r="H17" s="321">
        <f t="shared" si="7"/>
        <v>0</v>
      </c>
      <c r="I17" s="796"/>
      <c r="J17" s="101"/>
      <c r="K17" s="176"/>
      <c r="L17" s="458">
        <f t="shared" si="1"/>
        <v>0</v>
      </c>
      <c r="N17" s="786">
        <f t="shared" si="3"/>
        <v>0</v>
      </c>
      <c r="O17" s="786">
        <f t="shared" si="4"/>
        <v>0</v>
      </c>
      <c r="P17" s="94"/>
      <c r="Q17" s="95"/>
      <c r="S17" s="95"/>
      <c r="U17" s="111">
        <v>42398</v>
      </c>
      <c r="V17" s="124">
        <v>2</v>
      </c>
      <c r="W17" s="301">
        <v>0.12</v>
      </c>
      <c r="X17" s="281">
        <v>0.12</v>
      </c>
      <c r="Y17" s="808">
        <f t="shared" si="5"/>
        <v>0.24</v>
      </c>
      <c r="Z17" s="335">
        <f t="shared" si="8"/>
        <v>0.94545454545454544</v>
      </c>
    </row>
    <row r="18" spans="1:26" ht="15" customHeight="1" x14ac:dyDescent="0.2">
      <c r="A18" s="586">
        <v>42415</v>
      </c>
      <c r="B18" s="362"/>
      <c r="C18" s="444"/>
      <c r="D18" s="115">
        <v>182</v>
      </c>
      <c r="E18" s="401"/>
      <c r="F18" s="147"/>
      <c r="G18" s="147"/>
      <c r="H18" s="321">
        <f t="shared" si="7"/>
        <v>0</v>
      </c>
      <c r="I18" s="796"/>
      <c r="J18" s="101"/>
      <c r="K18" s="176"/>
      <c r="L18" s="458">
        <f t="shared" si="1"/>
        <v>0</v>
      </c>
      <c r="N18" s="786">
        <f t="shared" si="3"/>
        <v>0</v>
      </c>
      <c r="O18" s="786">
        <f t="shared" si="4"/>
        <v>0</v>
      </c>
      <c r="P18" s="94"/>
      <c r="Q18" s="95"/>
      <c r="S18" s="95"/>
      <c r="U18" s="111">
        <v>42397</v>
      </c>
      <c r="V18" s="124">
        <v>1</v>
      </c>
      <c r="W18" s="301">
        <v>7.0000000000000007E-2</v>
      </c>
      <c r="X18" s="281">
        <v>7.0000000000000007E-2</v>
      </c>
      <c r="Y18" s="808">
        <f t="shared" si="5"/>
        <v>0.14000000000000001</v>
      </c>
      <c r="Z18" s="335">
        <f t="shared" si="8"/>
        <v>0.93636363636363629</v>
      </c>
    </row>
    <row r="19" spans="1:26" ht="15" customHeight="1" x14ac:dyDescent="0.2">
      <c r="A19" s="586">
        <v>42416</v>
      </c>
      <c r="B19" s="362"/>
      <c r="C19" s="444"/>
      <c r="D19" s="115">
        <v>182</v>
      </c>
      <c r="E19" s="401"/>
      <c r="F19" s="147"/>
      <c r="G19" s="147"/>
      <c r="H19" s="321">
        <f t="shared" si="7"/>
        <v>0</v>
      </c>
      <c r="I19" s="796"/>
      <c r="J19" s="101"/>
      <c r="K19" s="176"/>
      <c r="L19" s="458">
        <f t="shared" si="1"/>
        <v>0</v>
      </c>
      <c r="N19" s="786">
        <f t="shared" si="3"/>
        <v>0</v>
      </c>
      <c r="O19" s="786">
        <f t="shared" si="4"/>
        <v>0</v>
      </c>
      <c r="P19" s="94"/>
      <c r="Q19" s="95"/>
      <c r="S19" s="95"/>
      <c r="U19" s="111">
        <v>42397</v>
      </c>
      <c r="V19" s="124">
        <v>2</v>
      </c>
      <c r="W19" s="301">
        <v>0.14000000000000001</v>
      </c>
      <c r="X19" s="281">
        <v>0.14000000000000001</v>
      </c>
      <c r="Y19" s="808">
        <f t="shared" si="5"/>
        <v>0.28000000000000003</v>
      </c>
      <c r="Z19" s="335">
        <f t="shared" si="8"/>
        <v>0.93636363636363629</v>
      </c>
    </row>
    <row r="20" spans="1:26" ht="15" customHeight="1" x14ac:dyDescent="0.2">
      <c r="A20" s="586">
        <v>42417</v>
      </c>
      <c r="B20" s="362"/>
      <c r="C20" s="444"/>
      <c r="D20" s="115">
        <v>182</v>
      </c>
      <c r="E20" s="401"/>
      <c r="F20" s="147"/>
      <c r="G20" s="147"/>
      <c r="H20" s="321">
        <f t="shared" si="7"/>
        <v>0</v>
      </c>
      <c r="I20" s="796"/>
      <c r="J20" s="101"/>
      <c r="K20" s="176"/>
      <c r="L20" s="458">
        <f t="shared" si="1"/>
        <v>0</v>
      </c>
      <c r="N20" s="786">
        <f t="shared" si="3"/>
        <v>0</v>
      </c>
      <c r="O20" s="786">
        <f t="shared" si="4"/>
        <v>0</v>
      </c>
      <c r="P20" s="94"/>
      <c r="Q20" s="95"/>
      <c r="S20" s="95"/>
      <c r="U20" s="111">
        <v>42396</v>
      </c>
      <c r="V20" s="124">
        <v>3</v>
      </c>
      <c r="W20" s="301">
        <v>0.23</v>
      </c>
      <c r="X20" s="281">
        <v>0.23</v>
      </c>
      <c r="Y20" s="808">
        <f t="shared" si="5"/>
        <v>0.46</v>
      </c>
      <c r="Z20" s="335">
        <f t="shared" si="8"/>
        <v>0.9303030303030303</v>
      </c>
    </row>
    <row r="21" spans="1:26" ht="15" customHeight="1" x14ac:dyDescent="0.2">
      <c r="A21" s="586">
        <v>42418</v>
      </c>
      <c r="B21" s="362"/>
      <c r="C21" s="444"/>
      <c r="D21" s="115">
        <v>182</v>
      </c>
      <c r="E21" s="401"/>
      <c r="F21" s="147"/>
      <c r="G21" s="147"/>
      <c r="H21" s="321">
        <f t="shared" si="7"/>
        <v>0</v>
      </c>
      <c r="I21" s="796"/>
      <c r="J21" s="101"/>
      <c r="K21" s="176"/>
      <c r="L21" s="458">
        <f t="shared" si="1"/>
        <v>0</v>
      </c>
      <c r="N21" s="786">
        <f t="shared" si="3"/>
        <v>0</v>
      </c>
      <c r="O21" s="786">
        <f t="shared" si="4"/>
        <v>0</v>
      </c>
      <c r="P21" s="94"/>
      <c r="Q21" s="95"/>
      <c r="S21" s="95"/>
      <c r="U21" s="111">
        <v>42395</v>
      </c>
      <c r="V21" s="124">
        <v>1</v>
      </c>
      <c r="W21" s="301">
        <v>0.09</v>
      </c>
      <c r="X21" s="281">
        <v>0.09</v>
      </c>
      <c r="Y21" s="808">
        <f t="shared" si="5"/>
        <v>0.18</v>
      </c>
      <c r="Z21" s="335">
        <f t="shared" si="8"/>
        <v>0.9181818181818181</v>
      </c>
    </row>
    <row r="22" spans="1:26" ht="15" customHeight="1" x14ac:dyDescent="0.2">
      <c r="A22" s="586">
        <v>42419</v>
      </c>
      <c r="B22" s="362"/>
      <c r="C22" s="444"/>
      <c r="D22" s="115">
        <v>182</v>
      </c>
      <c r="E22" s="401"/>
      <c r="F22" s="147"/>
      <c r="G22" s="147"/>
      <c r="H22" s="321">
        <f t="shared" si="7"/>
        <v>0</v>
      </c>
      <c r="I22" s="796"/>
      <c r="J22" s="101"/>
      <c r="K22" s="176"/>
      <c r="L22" s="458">
        <f t="shared" si="1"/>
        <v>0</v>
      </c>
      <c r="N22" s="786">
        <f t="shared" si="3"/>
        <v>0</v>
      </c>
      <c r="O22" s="786">
        <f t="shared" si="4"/>
        <v>0</v>
      </c>
      <c r="P22" s="94"/>
      <c r="Q22" s="95"/>
      <c r="S22" s="95"/>
      <c r="U22" s="111">
        <v>42395</v>
      </c>
      <c r="V22" s="124">
        <v>2</v>
      </c>
      <c r="W22" s="301">
        <v>0.18</v>
      </c>
      <c r="X22" s="281">
        <v>0.18</v>
      </c>
      <c r="Y22" s="808">
        <f t="shared" si="5"/>
        <v>0.36</v>
      </c>
      <c r="Z22" s="335">
        <f t="shared" si="8"/>
        <v>0.9181818181818181</v>
      </c>
    </row>
    <row r="23" spans="1:26" ht="15" customHeight="1" x14ac:dyDescent="0.2">
      <c r="A23" s="586">
        <v>42420</v>
      </c>
      <c r="B23" s="362"/>
      <c r="C23" s="444"/>
      <c r="D23" s="115">
        <v>182</v>
      </c>
      <c r="E23" s="401"/>
      <c r="F23" s="147"/>
      <c r="G23" s="147"/>
      <c r="H23" s="321">
        <f t="shared" si="7"/>
        <v>0</v>
      </c>
      <c r="I23" s="796"/>
      <c r="J23" s="101"/>
      <c r="K23" s="176"/>
      <c r="L23" s="458">
        <f t="shared" si="1"/>
        <v>0</v>
      </c>
      <c r="N23" s="786">
        <f t="shared" si="3"/>
        <v>0</v>
      </c>
      <c r="O23" s="786">
        <f t="shared" si="4"/>
        <v>0</v>
      </c>
      <c r="P23" s="94"/>
      <c r="Q23" s="95"/>
      <c r="S23" s="95"/>
      <c r="U23" s="111">
        <v>42394</v>
      </c>
      <c r="V23" s="124">
        <v>2</v>
      </c>
      <c r="W23" s="301">
        <v>0.19</v>
      </c>
      <c r="X23" s="281">
        <v>0.19</v>
      </c>
      <c r="Y23" s="808">
        <f t="shared" si="5"/>
        <v>0.38</v>
      </c>
      <c r="Z23" s="335">
        <f t="shared" si="8"/>
        <v>0.91363636363636369</v>
      </c>
    </row>
    <row r="24" spans="1:26" ht="15" customHeight="1" x14ac:dyDescent="0.2">
      <c r="A24" s="586">
        <v>42421</v>
      </c>
      <c r="B24" s="362"/>
      <c r="C24" s="444"/>
      <c r="D24" s="115">
        <v>182</v>
      </c>
      <c r="E24" s="401"/>
      <c r="F24" s="147"/>
      <c r="G24" s="147"/>
      <c r="H24" s="321">
        <f t="shared" si="7"/>
        <v>0</v>
      </c>
      <c r="I24" s="796"/>
      <c r="J24" s="101"/>
      <c r="K24" s="176"/>
      <c r="L24" s="458">
        <f t="shared" si="1"/>
        <v>0</v>
      </c>
      <c r="N24" s="786">
        <f t="shared" si="3"/>
        <v>0</v>
      </c>
      <c r="O24" s="786">
        <f t="shared" si="4"/>
        <v>0</v>
      </c>
      <c r="P24" s="94"/>
      <c r="Q24" s="95"/>
      <c r="S24" s="95"/>
      <c r="U24" s="111">
        <v>42393</v>
      </c>
      <c r="V24" s="124">
        <v>1</v>
      </c>
      <c r="W24" s="301">
        <v>0.1</v>
      </c>
      <c r="X24" s="281">
        <v>0.1</v>
      </c>
      <c r="Y24" s="808">
        <f t="shared" si="5"/>
        <v>0.2</v>
      </c>
      <c r="Z24" s="335">
        <f t="shared" si="8"/>
        <v>0.90909090909090906</v>
      </c>
    </row>
    <row r="25" spans="1:26" ht="15" customHeight="1" x14ac:dyDescent="0.2">
      <c r="A25" s="586">
        <v>42422</v>
      </c>
      <c r="B25" s="362"/>
      <c r="C25" s="444"/>
      <c r="D25" s="115">
        <v>182</v>
      </c>
      <c r="E25" s="401"/>
      <c r="F25" s="147"/>
      <c r="G25" s="147"/>
      <c r="H25" s="321">
        <f t="shared" si="7"/>
        <v>0</v>
      </c>
      <c r="I25" s="796"/>
      <c r="J25" s="101"/>
      <c r="K25" s="176"/>
      <c r="L25" s="458">
        <f t="shared" si="1"/>
        <v>0</v>
      </c>
      <c r="N25" s="786">
        <f t="shared" si="3"/>
        <v>0</v>
      </c>
      <c r="O25" s="786">
        <f t="shared" si="4"/>
        <v>0</v>
      </c>
      <c r="P25" s="94"/>
      <c r="Q25" s="95"/>
      <c r="S25" s="95"/>
      <c r="U25" s="111">
        <v>42392</v>
      </c>
      <c r="V25" s="124">
        <v>1</v>
      </c>
      <c r="W25" s="301">
        <v>0.11</v>
      </c>
      <c r="X25" s="281">
        <v>0.11</v>
      </c>
      <c r="Y25" s="808">
        <f t="shared" si="5"/>
        <v>0.22</v>
      </c>
      <c r="Z25" s="335">
        <f t="shared" si="8"/>
        <v>0.9</v>
      </c>
    </row>
    <row r="26" spans="1:26" ht="15" customHeight="1" x14ac:dyDescent="0.2">
      <c r="A26" s="586">
        <v>42423</v>
      </c>
      <c r="B26" s="362"/>
      <c r="C26" s="444"/>
      <c r="D26" s="115">
        <v>182</v>
      </c>
      <c r="E26" s="401"/>
      <c r="F26" s="147"/>
      <c r="G26" s="147"/>
      <c r="H26" s="321">
        <f t="shared" si="7"/>
        <v>0</v>
      </c>
      <c r="I26" s="796"/>
      <c r="J26" s="101"/>
      <c r="K26" s="176"/>
      <c r="L26" s="458">
        <f t="shared" si="1"/>
        <v>0</v>
      </c>
      <c r="N26" s="786">
        <f t="shared" si="3"/>
        <v>0</v>
      </c>
      <c r="O26" s="786">
        <f t="shared" si="4"/>
        <v>0</v>
      </c>
      <c r="P26" s="94"/>
      <c r="Q26" s="95"/>
      <c r="S26" s="95"/>
      <c r="U26" s="111">
        <v>42392</v>
      </c>
      <c r="V26" s="124">
        <v>3</v>
      </c>
      <c r="W26" s="301">
        <v>0.34</v>
      </c>
      <c r="X26" s="281">
        <v>0.34</v>
      </c>
      <c r="Y26" s="808">
        <f t="shared" si="5"/>
        <v>0.68</v>
      </c>
      <c r="Z26" s="335">
        <f t="shared" si="8"/>
        <v>0.89696969696969697</v>
      </c>
    </row>
    <row r="27" spans="1:26" ht="15" customHeight="1" x14ac:dyDescent="0.2">
      <c r="A27" s="586">
        <v>42424</v>
      </c>
      <c r="B27" s="362"/>
      <c r="C27" s="444"/>
      <c r="D27" s="115">
        <v>182</v>
      </c>
      <c r="E27" s="401"/>
      <c r="F27" s="147"/>
      <c r="G27" s="147"/>
      <c r="H27" s="321">
        <f t="shared" si="7"/>
        <v>0</v>
      </c>
      <c r="I27" s="796"/>
      <c r="J27" s="101"/>
      <c r="K27" s="176"/>
      <c r="L27" s="458">
        <f t="shared" si="1"/>
        <v>0</v>
      </c>
      <c r="N27" s="786">
        <f t="shared" si="3"/>
        <v>0</v>
      </c>
      <c r="O27" s="786">
        <f t="shared" si="4"/>
        <v>0</v>
      </c>
      <c r="P27" s="94"/>
      <c r="Q27" s="95"/>
      <c r="S27" s="95"/>
      <c r="U27" s="111">
        <v>42391</v>
      </c>
      <c r="V27" s="124">
        <v>1</v>
      </c>
      <c r="W27" s="301">
        <v>0.12</v>
      </c>
      <c r="X27" s="281">
        <v>0.12</v>
      </c>
      <c r="Y27" s="808">
        <f t="shared" si="5"/>
        <v>0.24</v>
      </c>
      <c r="Z27" s="335">
        <f t="shared" si="8"/>
        <v>0.89090909090909087</v>
      </c>
    </row>
    <row r="28" spans="1:26" ht="15" customHeight="1" x14ac:dyDescent="0.2">
      <c r="A28" s="586">
        <v>42425</v>
      </c>
      <c r="B28" s="362"/>
      <c r="C28" s="444"/>
      <c r="D28" s="115">
        <v>182</v>
      </c>
      <c r="E28" s="401"/>
      <c r="F28" s="147"/>
      <c r="G28" s="147"/>
      <c r="H28" s="321">
        <f t="shared" si="7"/>
        <v>0</v>
      </c>
      <c r="I28" s="796"/>
      <c r="J28" s="101"/>
      <c r="K28" s="176"/>
      <c r="L28" s="458">
        <f t="shared" si="1"/>
        <v>0</v>
      </c>
      <c r="N28" s="786">
        <f t="shared" si="3"/>
        <v>0</v>
      </c>
      <c r="O28" s="786">
        <f t="shared" si="4"/>
        <v>0</v>
      </c>
      <c r="P28" s="94"/>
      <c r="Q28" s="95"/>
      <c r="S28" s="95"/>
      <c r="U28" s="111">
        <v>42390</v>
      </c>
      <c r="V28" s="124">
        <v>1</v>
      </c>
      <c r="W28" s="301">
        <v>0.13</v>
      </c>
      <c r="X28" s="281">
        <v>0.13</v>
      </c>
      <c r="Y28" s="808">
        <f t="shared" si="5"/>
        <v>0.26</v>
      </c>
      <c r="Z28" s="335">
        <f t="shared" si="8"/>
        <v>0.88181818181818183</v>
      </c>
    </row>
    <row r="29" spans="1:26" ht="15" customHeight="1" x14ac:dyDescent="0.2">
      <c r="A29" s="586">
        <v>42426</v>
      </c>
      <c r="B29" s="362"/>
      <c r="C29" s="444"/>
      <c r="D29" s="115">
        <v>182</v>
      </c>
      <c r="E29" s="401"/>
      <c r="F29" s="147"/>
      <c r="G29" s="147"/>
      <c r="H29" s="321">
        <f t="shared" si="7"/>
        <v>0</v>
      </c>
      <c r="I29" s="796"/>
      <c r="J29" s="101"/>
      <c r="K29" s="176"/>
      <c r="L29" s="458">
        <f t="shared" si="1"/>
        <v>0</v>
      </c>
      <c r="N29" s="786">
        <f t="shared" si="3"/>
        <v>0</v>
      </c>
      <c r="O29" s="786">
        <f t="shared" si="4"/>
        <v>0</v>
      </c>
      <c r="P29" s="94"/>
      <c r="Q29" s="95"/>
      <c r="S29" s="95"/>
      <c r="U29" s="111">
        <v>42390</v>
      </c>
      <c r="V29" s="124">
        <v>2</v>
      </c>
      <c r="W29" s="301">
        <v>0.27</v>
      </c>
      <c r="X29" s="281">
        <v>0.27</v>
      </c>
      <c r="Y29" s="808">
        <f t="shared" si="5"/>
        <v>0.54</v>
      </c>
      <c r="Z29" s="335">
        <f t="shared" si="8"/>
        <v>0.87727272727272732</v>
      </c>
    </row>
    <row r="30" spans="1:26" ht="15" customHeight="1" x14ac:dyDescent="0.2">
      <c r="A30" s="586">
        <v>42427</v>
      </c>
      <c r="B30" s="362"/>
      <c r="C30" s="444"/>
      <c r="D30" s="115">
        <v>182</v>
      </c>
      <c r="E30" s="401"/>
      <c r="F30" s="147"/>
      <c r="G30" s="147"/>
      <c r="H30" s="321">
        <f t="shared" si="7"/>
        <v>0</v>
      </c>
      <c r="I30" s="796"/>
      <c r="J30" s="101"/>
      <c r="K30" s="176"/>
      <c r="L30" s="458">
        <f t="shared" si="1"/>
        <v>0</v>
      </c>
      <c r="N30" s="786">
        <f t="shared" si="3"/>
        <v>0</v>
      </c>
      <c r="O30" s="786">
        <f t="shared" si="4"/>
        <v>0</v>
      </c>
      <c r="P30" s="94"/>
      <c r="Q30" s="95"/>
      <c r="S30" s="95"/>
      <c r="U30" s="111">
        <v>42389</v>
      </c>
      <c r="V30" s="124">
        <v>1</v>
      </c>
      <c r="W30" s="301">
        <v>0.14000000000000001</v>
      </c>
      <c r="X30" s="281">
        <v>0.14000000000000001</v>
      </c>
      <c r="Y30" s="808">
        <f t="shared" si="5"/>
        <v>0.28000000000000003</v>
      </c>
      <c r="Z30" s="335">
        <f t="shared" si="8"/>
        <v>0.87272727272727268</v>
      </c>
    </row>
    <row r="31" spans="1:26" ht="15" customHeight="1" x14ac:dyDescent="0.2">
      <c r="A31" s="586">
        <v>42428</v>
      </c>
      <c r="B31" s="362"/>
      <c r="C31" s="444"/>
      <c r="D31" s="115">
        <v>182</v>
      </c>
      <c r="E31" s="401"/>
      <c r="F31" s="147"/>
      <c r="G31" s="147"/>
      <c r="H31" s="321">
        <f t="shared" si="7"/>
        <v>0</v>
      </c>
      <c r="I31" s="796"/>
      <c r="J31" s="101"/>
      <c r="K31" s="176"/>
      <c r="L31" s="458">
        <f t="shared" si="1"/>
        <v>0</v>
      </c>
      <c r="N31" s="786">
        <f t="shared" si="3"/>
        <v>0</v>
      </c>
      <c r="O31" s="786">
        <f t="shared" si="4"/>
        <v>0</v>
      </c>
      <c r="P31" s="94"/>
      <c r="Q31" s="95"/>
      <c r="S31" s="95"/>
      <c r="U31" s="111">
        <v>42389</v>
      </c>
      <c r="V31" s="124">
        <v>1</v>
      </c>
      <c r="W31" s="301">
        <v>0.14000000000000001</v>
      </c>
      <c r="X31" s="281">
        <v>0.14000000000000001</v>
      </c>
      <c r="Y31" s="808">
        <f t="shared" si="5"/>
        <v>0.28000000000000003</v>
      </c>
      <c r="Z31" s="335">
        <f t="shared" si="8"/>
        <v>0.87272727272727268</v>
      </c>
    </row>
    <row r="32" spans="1:26" ht="15" customHeight="1" x14ac:dyDescent="0.2">
      <c r="A32" s="586">
        <v>42429</v>
      </c>
      <c r="B32" s="362"/>
      <c r="C32" s="444"/>
      <c r="D32" s="115">
        <v>182</v>
      </c>
      <c r="E32" s="401"/>
      <c r="F32" s="147"/>
      <c r="G32" s="147"/>
      <c r="H32" s="321">
        <f t="shared" si="7"/>
        <v>0</v>
      </c>
      <c r="I32" s="796"/>
      <c r="J32" s="101"/>
      <c r="K32" s="176"/>
      <c r="L32" s="458">
        <f t="shared" si="1"/>
        <v>0</v>
      </c>
      <c r="N32" s="786">
        <f t="shared" si="3"/>
        <v>0</v>
      </c>
      <c r="O32" s="786">
        <f t="shared" si="4"/>
        <v>0</v>
      </c>
      <c r="P32" s="94"/>
      <c r="Q32" s="95"/>
      <c r="S32" s="95"/>
      <c r="U32" s="111">
        <v>42388</v>
      </c>
      <c r="V32" s="124">
        <v>2</v>
      </c>
      <c r="W32" s="301">
        <v>0.3</v>
      </c>
      <c r="X32" s="281">
        <v>0.3</v>
      </c>
      <c r="Y32" s="808">
        <f t="shared" si="5"/>
        <v>0.6</v>
      </c>
      <c r="Z32" s="335">
        <f t="shared" si="8"/>
        <v>0.86363636363636365</v>
      </c>
    </row>
    <row r="33" spans="1:26" ht="15" customHeight="1" x14ac:dyDescent="0.2">
      <c r="A33" s="586"/>
      <c r="B33" s="362"/>
      <c r="C33" s="444"/>
      <c r="D33" s="115"/>
      <c r="E33" s="401"/>
      <c r="F33" s="147"/>
      <c r="G33" s="147"/>
      <c r="H33" s="321"/>
      <c r="I33" s="796"/>
      <c r="J33" s="101"/>
      <c r="K33" s="176"/>
      <c r="L33" s="458"/>
      <c r="N33" s="786"/>
      <c r="O33" s="786"/>
      <c r="P33" s="94"/>
      <c r="Q33" s="95"/>
      <c r="S33" s="95"/>
      <c r="U33" s="111">
        <v>42387</v>
      </c>
      <c r="V33" s="124">
        <v>1</v>
      </c>
      <c r="W33" s="301">
        <v>0.16</v>
      </c>
      <c r="X33" s="281">
        <v>0.16</v>
      </c>
      <c r="Y33" s="808">
        <f t="shared" si="5"/>
        <v>0.32</v>
      </c>
      <c r="Z33" s="335">
        <f t="shared" si="8"/>
        <v>0.8545454545454545</v>
      </c>
    </row>
    <row r="34" spans="1:26" ht="15" customHeight="1" x14ac:dyDescent="0.2">
      <c r="A34" s="586"/>
      <c r="B34" s="362"/>
      <c r="C34" s="444"/>
      <c r="D34" s="115"/>
      <c r="E34" s="401"/>
      <c r="F34" s="147"/>
      <c r="G34" s="147"/>
      <c r="H34" s="321"/>
      <c r="I34" s="796"/>
      <c r="J34" s="101"/>
      <c r="K34" s="176"/>
      <c r="L34" s="458"/>
      <c r="N34" s="786"/>
      <c r="O34" s="786"/>
      <c r="P34" s="94"/>
      <c r="Q34" s="95"/>
      <c r="S34" s="95"/>
      <c r="U34" s="111">
        <v>42387</v>
      </c>
      <c r="V34" s="124">
        <v>1</v>
      </c>
      <c r="W34" s="301">
        <v>0.16</v>
      </c>
      <c r="X34" s="281">
        <v>0.16</v>
      </c>
      <c r="Y34" s="808">
        <f t="shared" si="5"/>
        <v>0.32</v>
      </c>
      <c r="Z34" s="335">
        <f t="shared" si="8"/>
        <v>0.8545454545454545</v>
      </c>
    </row>
    <row r="35" spans="1:26" ht="15" customHeight="1" thickBot="1" x14ac:dyDescent="0.25">
      <c r="A35" s="111"/>
      <c r="B35" s="372"/>
      <c r="C35" s="445"/>
      <c r="D35" s="121"/>
      <c r="E35" s="406"/>
      <c r="F35" s="156"/>
      <c r="G35" s="156"/>
      <c r="H35" s="340"/>
      <c r="I35" s="797"/>
      <c r="J35" s="117"/>
      <c r="K35" s="179"/>
      <c r="L35" s="459"/>
      <c r="P35" s="94"/>
      <c r="Q35" s="95"/>
      <c r="S35" s="95"/>
      <c r="U35" s="111">
        <v>42386</v>
      </c>
      <c r="V35" s="124">
        <v>1</v>
      </c>
      <c r="W35" s="301">
        <v>0.17</v>
      </c>
      <c r="X35" s="281">
        <v>0.17</v>
      </c>
      <c r="Y35" s="808">
        <f t="shared" si="5"/>
        <v>0.34</v>
      </c>
      <c r="Z35" s="335">
        <f t="shared" si="8"/>
        <v>0.84545454545454546</v>
      </c>
    </row>
    <row r="36" spans="1:26" ht="15" customHeight="1" x14ac:dyDescent="0.2">
      <c r="A36" s="123" t="s">
        <v>6</v>
      </c>
      <c r="B36" s="374">
        <f>SUM(B1:B35)</f>
        <v>40</v>
      </c>
      <c r="C36" s="446">
        <f>SUM(C1:C34)</f>
        <v>0</v>
      </c>
      <c r="D36" s="105"/>
      <c r="E36" s="407">
        <f>SUM(E1:E34)</f>
        <v>32</v>
      </c>
      <c r="F36" s="163">
        <f>SUM(F1:F34)</f>
        <v>16.766900000000003</v>
      </c>
      <c r="G36" s="163">
        <f>SUM(G1:G34)</f>
        <v>16.766900000000003</v>
      </c>
      <c r="H36" s="341">
        <f>SUM(H1:H35)</f>
        <v>0.20483501192920411</v>
      </c>
      <c r="I36" s="796">
        <f>SUM(I4:I34)</f>
        <v>15.773300000000001</v>
      </c>
      <c r="J36" s="150"/>
      <c r="K36" s="176">
        <f>SUM(K1:K35)</f>
        <v>0</v>
      </c>
      <c r="L36" s="460">
        <f>SUM(L1:L35)</f>
        <v>33.533800000000006</v>
      </c>
      <c r="N36" s="259">
        <f>SUM(N4:N34)</f>
        <v>33.533800000000006</v>
      </c>
      <c r="O36" s="259">
        <f>SUM(O4:O34)</f>
        <v>0</v>
      </c>
      <c r="P36" s="94"/>
      <c r="Q36" s="95"/>
      <c r="S36" s="95"/>
      <c r="U36" s="111">
        <v>42386</v>
      </c>
      <c r="V36" s="124">
        <v>1</v>
      </c>
      <c r="W36" s="301">
        <v>0.17</v>
      </c>
      <c r="X36" s="281">
        <v>0.17</v>
      </c>
      <c r="Y36" s="808">
        <f t="shared" si="5"/>
        <v>0.34</v>
      </c>
      <c r="Z36" s="335">
        <f t="shared" si="8"/>
        <v>0.84545454545454546</v>
      </c>
    </row>
    <row r="37" spans="1:26" ht="15" customHeight="1" x14ac:dyDescent="0.2">
      <c r="A37" s="124"/>
      <c r="B37" s="376"/>
      <c r="C37" s="444"/>
      <c r="D37" s="112"/>
      <c r="E37" s="401"/>
      <c r="F37" s="147">
        <f>F36-I36+0.1241</f>
        <v>1.1177000000000026</v>
      </c>
      <c r="G37" s="147">
        <f>G36-E36+I36</f>
        <v>0.54020000000000401</v>
      </c>
      <c r="H37" s="408"/>
      <c r="I37" s="796"/>
      <c r="J37" s="101"/>
      <c r="K37" s="176"/>
      <c r="L37" s="458"/>
      <c r="N37" s="259">
        <f>N36-E36+0.12</f>
        <v>1.6538000000000066</v>
      </c>
      <c r="O37" s="259">
        <f>O36-G41</f>
        <v>0</v>
      </c>
      <c r="P37" s="94"/>
      <c r="Q37" s="95"/>
      <c r="S37" s="95"/>
      <c r="U37" s="111">
        <v>42020</v>
      </c>
      <c r="V37" s="124">
        <v>2</v>
      </c>
      <c r="W37" s="301">
        <v>0.35</v>
      </c>
      <c r="X37" s="281">
        <v>0.35</v>
      </c>
      <c r="Y37" s="808">
        <f t="shared" si="5"/>
        <v>0.7</v>
      </c>
      <c r="Z37" s="335">
        <f t="shared" si="8"/>
        <v>0.84090909090909083</v>
      </c>
    </row>
    <row r="38" spans="1:26" ht="15" customHeight="1" x14ac:dyDescent="0.2">
      <c r="A38" s="128" t="s">
        <v>16</v>
      </c>
      <c r="B38" s="378">
        <f>AVERAGE(B1:B35)</f>
        <v>4</v>
      </c>
      <c r="C38" s="447" t="e">
        <f>AVERAGE(C1:C34)</f>
        <v>#DIV/0!</v>
      </c>
      <c r="D38" s="134"/>
      <c r="E38" s="409">
        <f>AVERAGE(E1:E34)</f>
        <v>3.2</v>
      </c>
      <c r="F38" s="170">
        <f>AVERAGE(F1:F34)</f>
        <v>1.3972416666666669</v>
      </c>
      <c r="G38" s="170">
        <f>AVERAGE(G1:G34)</f>
        <v>1.3972416666666669</v>
      </c>
      <c r="H38" s="343">
        <f>AVERAGE(H1:H34)</f>
        <v>7.0632762734208314E-3</v>
      </c>
      <c r="I38" s="798"/>
      <c r="J38" s="172"/>
      <c r="K38" s="183">
        <f>AVERAGE(K1:K35)</f>
        <v>0</v>
      </c>
      <c r="L38" s="461">
        <f>G38+K38</f>
        <v>1.3972416666666669</v>
      </c>
      <c r="U38" s="111">
        <v>42019</v>
      </c>
      <c r="V38" s="124">
        <v>1</v>
      </c>
      <c r="W38" s="301">
        <v>0.19</v>
      </c>
      <c r="X38" s="281">
        <v>0.19</v>
      </c>
      <c r="Y38" s="808">
        <f t="shared" si="5"/>
        <v>0.38</v>
      </c>
      <c r="Z38" s="335">
        <f t="shared" si="8"/>
        <v>0.82727272727272738</v>
      </c>
    </row>
    <row r="39" spans="1:26" ht="15" customHeight="1" x14ac:dyDescent="0.2">
      <c r="A39" s="135" t="s">
        <v>15</v>
      </c>
      <c r="B39" s="867">
        <f>C36+F36+G36+K36-E36-E37+0.1241</f>
        <v>1.6579000000000066</v>
      </c>
      <c r="C39" s="868"/>
      <c r="D39" s="868"/>
      <c r="E39" s="868"/>
      <c r="F39" s="868"/>
      <c r="G39" s="868"/>
      <c r="H39" s="868"/>
      <c r="I39" s="868"/>
      <c r="J39" s="868"/>
      <c r="K39" s="868"/>
      <c r="L39" s="869"/>
      <c r="U39" s="111">
        <v>42019</v>
      </c>
      <c r="V39" s="124">
        <v>1</v>
      </c>
      <c r="W39" s="301">
        <v>0.19</v>
      </c>
      <c r="X39" s="281">
        <v>0.19</v>
      </c>
      <c r="Y39" s="808">
        <f t="shared" si="5"/>
        <v>0.38</v>
      </c>
      <c r="Z39" s="335">
        <f t="shared" si="8"/>
        <v>0.82727272727272738</v>
      </c>
    </row>
    <row r="40" spans="1:26" ht="15" customHeight="1" thickBot="1" x14ac:dyDescent="0.25">
      <c r="A40" s="337" t="s">
        <v>1</v>
      </c>
      <c r="B40" s="934">
        <v>5</v>
      </c>
      <c r="C40" s="935"/>
      <c r="D40" s="935"/>
      <c r="E40" s="935"/>
      <c r="F40" s="935"/>
      <c r="G40" s="935"/>
      <c r="H40" s="935"/>
      <c r="I40" s="935"/>
      <c r="J40" s="935"/>
      <c r="K40" s="935"/>
      <c r="L40" s="936"/>
      <c r="U40" s="111">
        <v>42018</v>
      </c>
      <c r="V40" s="124">
        <v>1</v>
      </c>
      <c r="W40" s="301">
        <v>0.19</v>
      </c>
      <c r="X40" s="281">
        <v>0.19</v>
      </c>
      <c r="Y40" s="808">
        <f t="shared" si="5"/>
        <v>0.38</v>
      </c>
      <c r="Z40" s="335">
        <f t="shared" si="8"/>
        <v>0.82727272727272738</v>
      </c>
    </row>
    <row r="41" spans="1:26" ht="15" customHeight="1" x14ac:dyDescent="0.2">
      <c r="A41" s="410"/>
      <c r="B41" s="411"/>
      <c r="C41" s="412"/>
      <c r="D41" s="411"/>
      <c r="E41" s="413"/>
      <c r="F41" s="414"/>
      <c r="G41" s="414"/>
      <c r="H41" s="415"/>
      <c r="I41" s="415"/>
      <c r="J41" s="411"/>
      <c r="K41" s="414"/>
      <c r="L41" s="414"/>
      <c r="M41" s="202"/>
      <c r="N41" s="202"/>
      <c r="O41" s="202"/>
      <c r="U41" s="111">
        <v>42017</v>
      </c>
      <c r="V41" s="124">
        <v>2</v>
      </c>
      <c r="W41" s="301">
        <v>0.4</v>
      </c>
      <c r="X41" s="281">
        <v>0.4</v>
      </c>
      <c r="Y41" s="808">
        <f t="shared" si="5"/>
        <v>0.8</v>
      </c>
      <c r="Z41" s="335">
        <f t="shared" si="8"/>
        <v>0.81818181818181823</v>
      </c>
    </row>
    <row r="42" spans="1:26" s="81" customFormat="1" ht="15" customHeight="1" x14ac:dyDescent="0.2">
      <c r="A42" s="780"/>
      <c r="B42" s="945"/>
      <c r="C42" s="945"/>
      <c r="D42" s="945"/>
      <c r="E42" s="945"/>
      <c r="F42" s="945"/>
      <c r="G42" s="945"/>
      <c r="H42" s="945"/>
      <c r="I42" s="945"/>
      <c r="J42" s="945"/>
      <c r="K42" s="945"/>
      <c r="L42" s="945"/>
      <c r="U42" s="111">
        <v>42016</v>
      </c>
      <c r="V42" s="124">
        <v>1</v>
      </c>
      <c r="W42" s="301">
        <v>0.21</v>
      </c>
      <c r="X42" s="281">
        <v>0.21</v>
      </c>
      <c r="Y42" s="808">
        <f t="shared" si="5"/>
        <v>0.42</v>
      </c>
      <c r="Z42" s="335">
        <f t="shared" si="8"/>
        <v>0.80909090909090919</v>
      </c>
    </row>
    <row r="43" spans="1:26" ht="15" customHeight="1" x14ac:dyDescent="0.2">
      <c r="A43" s="202"/>
      <c r="B43" s="864"/>
      <c r="C43" s="864"/>
      <c r="D43" s="864"/>
      <c r="E43" s="864"/>
      <c r="F43" s="864"/>
      <c r="G43" s="864"/>
      <c r="H43" s="864"/>
      <c r="I43" s="864"/>
      <c r="J43" s="864"/>
      <c r="K43" s="864"/>
      <c r="L43" s="864"/>
      <c r="U43" s="111">
        <v>42016</v>
      </c>
      <c r="V43" s="124">
        <v>1</v>
      </c>
      <c r="W43" s="301">
        <v>0.21</v>
      </c>
      <c r="X43" s="281">
        <v>0.21</v>
      </c>
      <c r="Y43" s="808">
        <f t="shared" si="5"/>
        <v>0.42</v>
      </c>
      <c r="Z43" s="335">
        <f t="shared" si="8"/>
        <v>0.80909090909090919</v>
      </c>
    </row>
    <row r="44" spans="1:26" x14ac:dyDescent="0.2">
      <c r="A44" s="781"/>
      <c r="B44" s="781"/>
      <c r="C44" s="781"/>
      <c r="D44" s="781"/>
      <c r="E44" s="781"/>
      <c r="F44" s="781"/>
      <c r="G44" s="781"/>
      <c r="H44" s="781"/>
      <c r="I44" s="791"/>
      <c r="J44" s="781"/>
      <c r="K44" s="781"/>
      <c r="L44" s="781"/>
      <c r="U44" s="111">
        <v>42015</v>
      </c>
      <c r="V44" s="124">
        <v>1</v>
      </c>
      <c r="W44" s="301">
        <v>0.22</v>
      </c>
      <c r="X44" s="281">
        <v>0.22</v>
      </c>
      <c r="Y44" s="808">
        <f t="shared" si="5"/>
        <v>0.44</v>
      </c>
      <c r="Z44" s="335">
        <f t="shared" si="8"/>
        <v>0.8</v>
      </c>
    </row>
    <row r="45" spans="1:26" ht="15" customHeight="1" x14ac:dyDescent="0.2">
      <c r="A45" s="781"/>
      <c r="B45" s="781"/>
      <c r="C45" s="781"/>
      <c r="D45" s="781"/>
      <c r="E45" s="781"/>
      <c r="F45" s="781"/>
      <c r="G45" s="781"/>
      <c r="H45" s="781"/>
      <c r="I45" s="791"/>
      <c r="J45" s="781"/>
      <c r="K45" s="781"/>
      <c r="L45" s="781"/>
      <c r="U45" s="111">
        <v>42015</v>
      </c>
      <c r="V45" s="124">
        <v>1</v>
      </c>
      <c r="W45" s="301">
        <v>0.22</v>
      </c>
      <c r="X45" s="281">
        <v>0.22</v>
      </c>
      <c r="Y45" s="808">
        <f t="shared" si="5"/>
        <v>0.44</v>
      </c>
      <c r="Z45" s="335">
        <f t="shared" si="8"/>
        <v>0.8</v>
      </c>
    </row>
    <row r="46" spans="1:26" ht="15" customHeight="1" x14ac:dyDescent="0.2">
      <c r="A46" s="781"/>
      <c r="B46" s="781"/>
      <c r="C46" s="781"/>
      <c r="D46" s="781"/>
      <c r="E46" s="781"/>
      <c r="F46" s="781"/>
      <c r="G46" s="781"/>
      <c r="H46" s="781"/>
      <c r="I46" s="791"/>
      <c r="J46" s="781"/>
      <c r="K46" s="781"/>
      <c r="L46" s="781"/>
      <c r="U46" s="111">
        <v>42014</v>
      </c>
      <c r="V46" s="124">
        <v>1</v>
      </c>
      <c r="W46" s="301">
        <v>0.23</v>
      </c>
      <c r="X46" s="281">
        <v>0.23</v>
      </c>
      <c r="Y46" s="808">
        <f t="shared" si="5"/>
        <v>0.46</v>
      </c>
      <c r="Z46" s="335">
        <f t="shared" si="8"/>
        <v>0.79090909090909089</v>
      </c>
    </row>
    <row r="47" spans="1:26" ht="15" customHeight="1" x14ac:dyDescent="0.2">
      <c r="A47" s="781"/>
      <c r="B47" s="781"/>
      <c r="C47" s="781"/>
      <c r="D47" s="781"/>
      <c r="E47" s="781"/>
      <c r="F47" s="781"/>
      <c r="G47" s="781"/>
      <c r="H47" s="781"/>
      <c r="I47" s="791"/>
      <c r="J47" s="781"/>
      <c r="K47" s="781"/>
      <c r="L47" s="781"/>
      <c r="U47" s="111">
        <v>42013</v>
      </c>
      <c r="V47" s="124">
        <v>1</v>
      </c>
      <c r="W47" s="301">
        <v>0.23</v>
      </c>
      <c r="X47" s="281">
        <v>0.23</v>
      </c>
      <c r="Y47" s="808">
        <f t="shared" si="5"/>
        <v>0.46</v>
      </c>
      <c r="Z47" s="335">
        <f t="shared" si="8"/>
        <v>0.79090909090909089</v>
      </c>
    </row>
    <row r="48" spans="1:26" ht="15" customHeight="1" x14ac:dyDescent="0.2">
      <c r="A48" s="781"/>
      <c r="B48" s="781"/>
      <c r="C48" s="781"/>
      <c r="D48" s="781"/>
      <c r="E48" s="781"/>
      <c r="F48" s="781"/>
      <c r="G48" s="781"/>
      <c r="H48" s="781"/>
      <c r="I48" s="791"/>
      <c r="J48" s="781"/>
      <c r="K48" s="781"/>
      <c r="L48" s="781"/>
      <c r="U48" s="111">
        <v>42012</v>
      </c>
      <c r="V48" s="124">
        <v>1</v>
      </c>
      <c r="W48" s="301">
        <v>0.24</v>
      </c>
      <c r="X48" s="281">
        <v>0.24</v>
      </c>
      <c r="Y48" s="808">
        <f t="shared" si="5"/>
        <v>0.48</v>
      </c>
      <c r="Z48" s="335">
        <f t="shared" si="8"/>
        <v>0.78181818181818186</v>
      </c>
    </row>
    <row r="49" spans="1:26" ht="15" customHeight="1" x14ac:dyDescent="0.2">
      <c r="A49" s="781"/>
      <c r="B49" s="781"/>
      <c r="C49" s="781"/>
      <c r="D49" s="781"/>
      <c r="E49" s="781"/>
      <c r="F49" s="781"/>
      <c r="G49" s="781"/>
      <c r="H49" s="781"/>
      <c r="I49" s="791"/>
      <c r="J49" s="781"/>
      <c r="K49" s="781"/>
      <c r="L49" s="781"/>
      <c r="U49" s="111">
        <v>42012</v>
      </c>
      <c r="V49" s="124">
        <v>1</v>
      </c>
      <c r="W49" s="301">
        <v>0.24</v>
      </c>
      <c r="X49" s="281">
        <v>0.24</v>
      </c>
      <c r="Y49" s="808">
        <f t="shared" si="5"/>
        <v>0.48</v>
      </c>
      <c r="Z49" s="335">
        <f>((V49*2.2)-Y49)/((V49*2.2))</f>
        <v>0.78181818181818186</v>
      </c>
    </row>
    <row r="50" spans="1:26" ht="15" customHeight="1" x14ac:dyDescent="0.2">
      <c r="A50" s="781"/>
      <c r="B50" s="781"/>
      <c r="C50" s="781"/>
      <c r="D50" s="781"/>
      <c r="E50" s="781"/>
      <c r="F50" s="781"/>
      <c r="G50" s="781"/>
      <c r="H50" s="781"/>
      <c r="I50" s="791"/>
      <c r="J50" s="781"/>
      <c r="K50" s="781"/>
      <c r="L50" s="781"/>
      <c r="U50" s="111">
        <v>42376</v>
      </c>
      <c r="V50" s="124">
        <v>100</v>
      </c>
      <c r="W50" s="799">
        <v>24.75</v>
      </c>
      <c r="X50" s="800">
        <v>24.75</v>
      </c>
      <c r="Y50" s="801">
        <f t="shared" si="5"/>
        <v>49.5</v>
      </c>
      <c r="Z50" s="335">
        <f>((V50*2.2)-Y50)/((V50*2.2))</f>
        <v>0.77500000000000002</v>
      </c>
    </row>
    <row r="51" spans="1:26" ht="15" customHeight="1" x14ac:dyDescent="0.2">
      <c r="A51" s="781"/>
      <c r="B51" s="781"/>
      <c r="C51" s="781"/>
      <c r="D51" s="781"/>
      <c r="E51" s="781"/>
      <c r="F51" s="781"/>
      <c r="G51" s="781"/>
      <c r="H51" s="781"/>
      <c r="I51" s="791"/>
      <c r="J51" s="781"/>
      <c r="K51" s="781"/>
      <c r="L51" s="781"/>
    </row>
    <row r="52" spans="1:26" ht="15" customHeight="1" x14ac:dyDescent="0.2">
      <c r="A52" s="781"/>
      <c r="B52" s="781"/>
      <c r="C52" s="781"/>
      <c r="D52" s="781"/>
      <c r="E52" s="781"/>
      <c r="F52" s="781"/>
      <c r="G52" s="781"/>
      <c r="H52" s="781"/>
      <c r="I52" s="791"/>
      <c r="J52" s="781"/>
      <c r="K52" s="781"/>
      <c r="L52" s="781"/>
    </row>
    <row r="53" spans="1:26" ht="15" customHeight="1" x14ac:dyDescent="0.2">
      <c r="A53" s="781"/>
      <c r="B53" s="781"/>
      <c r="C53" s="781"/>
      <c r="D53" s="781"/>
      <c r="E53" s="781"/>
      <c r="F53" s="781"/>
      <c r="G53" s="781"/>
      <c r="H53" s="781"/>
      <c r="I53" s="791"/>
      <c r="J53" s="781"/>
      <c r="K53" s="781"/>
      <c r="L53" s="781"/>
    </row>
    <row r="54" spans="1:26" ht="15" customHeight="1" x14ac:dyDescent="0.2">
      <c r="A54" s="781"/>
      <c r="B54" s="781"/>
      <c r="C54" s="781"/>
      <c r="D54" s="781"/>
      <c r="E54" s="781"/>
      <c r="F54" s="781"/>
      <c r="G54" s="781"/>
      <c r="H54" s="781"/>
      <c r="I54" s="791"/>
      <c r="J54" s="781"/>
      <c r="K54" s="781"/>
      <c r="L54" s="781"/>
    </row>
    <row r="55" spans="1:26" ht="15" customHeight="1" x14ac:dyDescent="0.2">
      <c r="A55" s="781"/>
      <c r="B55" s="781"/>
      <c r="C55" s="781"/>
      <c r="D55" s="781"/>
      <c r="E55" s="781"/>
      <c r="F55" s="781"/>
      <c r="G55" s="781"/>
      <c r="H55" s="781"/>
      <c r="I55" s="791"/>
      <c r="J55" s="781"/>
      <c r="K55" s="781"/>
      <c r="L55" s="781"/>
    </row>
    <row r="56" spans="1:26" ht="15" customHeight="1" x14ac:dyDescent="0.2">
      <c r="A56" s="781"/>
      <c r="B56" s="781"/>
      <c r="C56" s="781"/>
      <c r="D56" s="781"/>
      <c r="E56" s="781"/>
      <c r="F56" s="781"/>
      <c r="G56" s="781"/>
      <c r="H56" s="781"/>
      <c r="I56" s="791"/>
      <c r="J56" s="781"/>
      <c r="K56" s="781"/>
      <c r="L56" s="781"/>
    </row>
    <row r="57" spans="1:26" ht="15" customHeight="1" x14ac:dyDescent="0.2">
      <c r="A57" s="781"/>
      <c r="B57" s="781"/>
      <c r="C57" s="781"/>
      <c r="D57" s="781"/>
      <c r="E57" s="781"/>
      <c r="F57" s="781"/>
      <c r="G57" s="781"/>
      <c r="H57" s="781"/>
      <c r="I57" s="791"/>
      <c r="J57" s="781"/>
      <c r="K57" s="781"/>
      <c r="L57" s="781"/>
    </row>
    <row r="58" spans="1:26" ht="15" customHeight="1" x14ac:dyDescent="0.2">
      <c r="A58" s="781"/>
      <c r="B58" s="781"/>
      <c r="C58" s="781"/>
      <c r="D58" s="781"/>
      <c r="E58" s="781"/>
      <c r="F58" s="781"/>
      <c r="G58" s="781"/>
      <c r="H58" s="781"/>
      <c r="I58" s="791"/>
      <c r="J58" s="781"/>
      <c r="K58" s="781"/>
      <c r="L58" s="781"/>
    </row>
    <row r="59" spans="1:26" ht="15" customHeight="1" x14ac:dyDescent="0.2">
      <c r="A59" s="781"/>
      <c r="B59" s="781"/>
      <c r="C59" s="781"/>
      <c r="D59" s="781"/>
      <c r="E59" s="781"/>
      <c r="F59" s="781"/>
      <c r="G59" s="781"/>
      <c r="H59" s="781"/>
      <c r="I59" s="791"/>
      <c r="J59" s="781"/>
      <c r="K59" s="781"/>
      <c r="L59" s="781"/>
    </row>
    <row r="60" spans="1:26" ht="15" customHeight="1" x14ac:dyDescent="0.2">
      <c r="A60" s="781"/>
      <c r="B60" s="781"/>
      <c r="C60" s="781"/>
      <c r="D60" s="781"/>
      <c r="E60" s="781"/>
      <c r="F60" s="781"/>
      <c r="G60" s="781"/>
      <c r="H60" s="781"/>
      <c r="I60" s="791"/>
      <c r="J60" s="781"/>
      <c r="K60" s="781"/>
      <c r="L60" s="781"/>
    </row>
    <row r="61" spans="1:26" ht="15" customHeight="1" x14ac:dyDescent="0.2">
      <c r="A61" s="781"/>
      <c r="B61" s="781"/>
      <c r="C61" s="781"/>
      <c r="D61" s="781"/>
      <c r="E61" s="781"/>
      <c r="F61" s="781"/>
      <c r="G61" s="781"/>
      <c r="H61" s="781"/>
      <c r="I61" s="791"/>
      <c r="J61" s="781"/>
      <c r="K61" s="781"/>
      <c r="L61" s="781"/>
    </row>
    <row r="62" spans="1:26" ht="15" customHeight="1" x14ac:dyDescent="0.2">
      <c r="A62" s="781"/>
      <c r="B62" s="781"/>
      <c r="C62" s="781"/>
      <c r="D62" s="781"/>
      <c r="E62" s="781"/>
      <c r="F62" s="781"/>
      <c r="G62" s="781"/>
      <c r="H62" s="781"/>
      <c r="I62" s="791"/>
      <c r="J62" s="781"/>
      <c r="K62" s="781"/>
      <c r="L62" s="781"/>
    </row>
    <row r="63" spans="1:26" ht="15" customHeight="1" x14ac:dyDescent="0.2">
      <c r="A63" s="781"/>
      <c r="B63" s="781"/>
      <c r="C63" s="781"/>
      <c r="D63" s="781"/>
      <c r="E63" s="781"/>
      <c r="F63" s="781"/>
      <c r="G63" s="781"/>
      <c r="H63" s="781"/>
      <c r="I63" s="791"/>
      <c r="J63" s="781"/>
      <c r="K63" s="781"/>
      <c r="L63" s="781"/>
    </row>
    <row r="64" spans="1:26" ht="15" customHeight="1" x14ac:dyDescent="0.2">
      <c r="A64" s="781"/>
      <c r="B64" s="781"/>
      <c r="C64" s="781"/>
      <c r="D64" s="781"/>
      <c r="E64" s="781"/>
      <c r="F64" s="781"/>
      <c r="G64" s="781"/>
      <c r="H64" s="781"/>
      <c r="I64" s="791"/>
      <c r="J64" s="781"/>
      <c r="K64" s="781"/>
      <c r="L64" s="781"/>
    </row>
    <row r="65" spans="1:12" ht="15" customHeight="1" x14ac:dyDescent="0.2">
      <c r="A65" s="781"/>
      <c r="B65" s="781"/>
      <c r="C65" s="781"/>
      <c r="D65" s="781"/>
      <c r="E65" s="781"/>
      <c r="F65" s="781"/>
      <c r="G65" s="781"/>
      <c r="H65" s="781"/>
      <c r="I65" s="791"/>
      <c r="J65" s="781"/>
      <c r="K65" s="781"/>
      <c r="L65" s="781"/>
    </row>
    <row r="66" spans="1:12" ht="15" customHeight="1" x14ac:dyDescent="0.2">
      <c r="A66" s="781"/>
      <c r="B66" s="781"/>
      <c r="C66" s="781"/>
      <c r="D66" s="781"/>
      <c r="E66" s="781"/>
      <c r="F66" s="781"/>
      <c r="G66" s="781"/>
      <c r="H66" s="781"/>
      <c r="I66" s="791"/>
      <c r="J66" s="781"/>
      <c r="K66" s="781"/>
      <c r="L66" s="781"/>
    </row>
    <row r="67" spans="1:12" ht="15" customHeight="1" x14ac:dyDescent="0.2">
      <c r="A67" s="781"/>
      <c r="B67" s="781"/>
      <c r="C67" s="781"/>
      <c r="D67" s="781"/>
      <c r="E67" s="781"/>
      <c r="F67" s="781"/>
      <c r="G67" s="781"/>
      <c r="H67" s="781"/>
      <c r="I67" s="791"/>
      <c r="J67" s="781"/>
      <c r="K67" s="781"/>
      <c r="L67" s="781"/>
    </row>
    <row r="68" spans="1:12" ht="15" customHeight="1" x14ac:dyDescent="0.2">
      <c r="A68" s="781"/>
      <c r="B68" s="781"/>
      <c r="C68" s="781"/>
      <c r="D68" s="781"/>
      <c r="E68" s="781"/>
      <c r="F68" s="781"/>
      <c r="G68" s="781"/>
      <c r="H68" s="781"/>
      <c r="I68" s="791"/>
      <c r="J68" s="781"/>
      <c r="K68" s="781"/>
      <c r="L68" s="781"/>
    </row>
    <row r="69" spans="1:12" ht="15" customHeight="1" x14ac:dyDescent="0.2">
      <c r="A69" s="781"/>
      <c r="B69" s="781"/>
      <c r="C69" s="781"/>
      <c r="D69" s="781"/>
      <c r="E69" s="781"/>
      <c r="F69" s="781"/>
      <c r="G69" s="781"/>
      <c r="H69" s="781"/>
      <c r="I69" s="791"/>
      <c r="J69" s="781"/>
      <c r="K69" s="781"/>
      <c r="L69" s="781"/>
    </row>
    <row r="70" spans="1:12" ht="15" customHeight="1" x14ac:dyDescent="0.2">
      <c r="A70" s="781"/>
      <c r="B70" s="781"/>
      <c r="C70" s="781"/>
      <c r="D70" s="781"/>
      <c r="E70" s="781"/>
      <c r="F70" s="781"/>
      <c r="G70" s="781"/>
      <c r="H70" s="781"/>
      <c r="I70" s="791"/>
      <c r="J70" s="781"/>
      <c r="K70" s="781"/>
      <c r="L70" s="781"/>
    </row>
    <row r="71" spans="1:12" ht="15" customHeight="1" x14ac:dyDescent="0.2">
      <c r="A71" s="781"/>
      <c r="B71" s="781"/>
      <c r="C71" s="781"/>
      <c r="D71" s="781"/>
      <c r="E71" s="781"/>
      <c r="F71" s="781"/>
      <c r="G71" s="781"/>
      <c r="H71" s="781"/>
      <c r="I71" s="791"/>
      <c r="J71" s="781"/>
      <c r="K71" s="781"/>
      <c r="L71" s="781"/>
    </row>
    <row r="72" spans="1:12" ht="15" customHeight="1" x14ac:dyDescent="0.2">
      <c r="A72" s="781"/>
      <c r="B72" s="781"/>
      <c r="C72" s="781"/>
      <c r="D72" s="781"/>
      <c r="E72" s="781"/>
      <c r="F72" s="781"/>
      <c r="G72" s="781"/>
      <c r="H72" s="781"/>
      <c r="I72" s="791"/>
      <c r="J72" s="781"/>
      <c r="K72" s="781"/>
      <c r="L72" s="781"/>
    </row>
    <row r="73" spans="1:12" ht="15" customHeight="1" x14ac:dyDescent="0.2">
      <c r="A73" s="781"/>
      <c r="B73" s="781"/>
      <c r="C73" s="781"/>
      <c r="D73" s="781"/>
      <c r="E73" s="781"/>
      <c r="F73" s="781"/>
      <c r="G73" s="781"/>
      <c r="H73" s="781"/>
      <c r="I73" s="791"/>
      <c r="J73" s="781"/>
      <c r="K73" s="781"/>
      <c r="L73" s="781"/>
    </row>
    <row r="74" spans="1:12" ht="15" customHeight="1" x14ac:dyDescent="0.2">
      <c r="A74" s="781"/>
      <c r="B74" s="781"/>
      <c r="C74" s="781"/>
      <c r="D74" s="781"/>
      <c r="E74" s="781"/>
      <c r="F74" s="781"/>
      <c r="G74" s="781"/>
      <c r="H74" s="781"/>
      <c r="I74" s="791"/>
      <c r="J74" s="781"/>
      <c r="K74" s="781"/>
      <c r="L74" s="781"/>
    </row>
    <row r="75" spans="1:12" ht="15" customHeight="1" x14ac:dyDescent="0.2">
      <c r="A75" s="781"/>
      <c r="B75" s="781"/>
      <c r="C75" s="781"/>
      <c r="D75" s="781"/>
      <c r="E75" s="781"/>
      <c r="F75" s="781"/>
      <c r="G75" s="781"/>
      <c r="H75" s="781"/>
      <c r="I75" s="791"/>
      <c r="J75" s="781"/>
      <c r="K75" s="781"/>
      <c r="L75" s="781"/>
    </row>
    <row r="76" spans="1:12" ht="15" customHeight="1" x14ac:dyDescent="0.2">
      <c r="A76" s="781"/>
      <c r="B76" s="781"/>
      <c r="C76" s="781"/>
      <c r="D76" s="781"/>
      <c r="E76" s="781"/>
      <c r="F76" s="781"/>
      <c r="G76" s="781"/>
      <c r="H76" s="781"/>
      <c r="I76" s="791"/>
      <c r="J76" s="781"/>
      <c r="K76" s="781"/>
      <c r="L76" s="781"/>
    </row>
    <row r="77" spans="1:12" ht="15" customHeight="1" x14ac:dyDescent="0.2">
      <c r="A77" s="781"/>
      <c r="B77" s="781"/>
      <c r="C77" s="781"/>
      <c r="D77" s="781"/>
      <c r="E77" s="781"/>
      <c r="F77" s="781"/>
      <c r="G77" s="781"/>
      <c r="H77" s="781"/>
      <c r="I77" s="791"/>
      <c r="J77" s="781"/>
      <c r="K77" s="781"/>
      <c r="L77" s="781"/>
    </row>
    <row r="78" spans="1:12" ht="15" customHeight="1" x14ac:dyDescent="0.2">
      <c r="A78" s="781"/>
      <c r="B78" s="781"/>
      <c r="C78" s="781"/>
      <c r="D78" s="781"/>
      <c r="E78" s="781"/>
      <c r="F78" s="781"/>
      <c r="G78" s="781"/>
      <c r="H78" s="781"/>
      <c r="I78" s="791"/>
      <c r="J78" s="781"/>
      <c r="K78" s="781"/>
      <c r="L78" s="781"/>
    </row>
    <row r="79" spans="1:12" ht="15" customHeight="1" x14ac:dyDescent="0.2">
      <c r="A79" s="781"/>
      <c r="B79" s="781"/>
      <c r="C79" s="781"/>
      <c r="D79" s="781"/>
      <c r="E79" s="781"/>
      <c r="F79" s="781"/>
      <c r="G79" s="781"/>
      <c r="H79" s="781"/>
      <c r="I79" s="791"/>
      <c r="J79" s="781"/>
      <c r="K79" s="781"/>
      <c r="L79" s="781"/>
    </row>
    <row r="80" spans="1:12" ht="15" customHeight="1" x14ac:dyDescent="0.2">
      <c r="A80" s="781"/>
      <c r="B80" s="781"/>
      <c r="C80" s="781"/>
      <c r="D80" s="781"/>
      <c r="E80" s="781"/>
      <c r="F80" s="781"/>
      <c r="G80" s="781"/>
      <c r="H80" s="781"/>
      <c r="I80" s="791"/>
      <c r="J80" s="781"/>
      <c r="K80" s="781"/>
      <c r="L80" s="781"/>
    </row>
    <row r="81" spans="1:12" ht="15" customHeight="1" x14ac:dyDescent="0.2">
      <c r="A81" s="781"/>
      <c r="B81" s="781"/>
      <c r="C81" s="781"/>
      <c r="D81" s="781"/>
      <c r="E81" s="781"/>
      <c r="F81" s="781"/>
      <c r="G81" s="781"/>
      <c r="H81" s="781"/>
      <c r="I81" s="791"/>
      <c r="J81" s="781"/>
      <c r="K81" s="781"/>
      <c r="L81" s="781"/>
    </row>
    <row r="82" spans="1:12" ht="15" customHeight="1" x14ac:dyDescent="0.2">
      <c r="A82" s="781"/>
      <c r="B82" s="781"/>
      <c r="C82" s="781"/>
      <c r="D82" s="781"/>
      <c r="E82" s="781"/>
      <c r="F82" s="781"/>
      <c r="G82" s="781"/>
      <c r="H82" s="781"/>
      <c r="I82" s="791"/>
      <c r="J82" s="781"/>
      <c r="K82" s="781"/>
      <c r="L82" s="781"/>
    </row>
    <row r="83" spans="1:12" ht="15" customHeight="1" x14ac:dyDescent="0.2">
      <c r="A83" s="781"/>
      <c r="B83" s="781"/>
      <c r="C83" s="781"/>
      <c r="D83" s="781"/>
      <c r="E83" s="781"/>
      <c r="F83" s="781"/>
      <c r="G83" s="781"/>
      <c r="H83" s="781"/>
      <c r="I83" s="791"/>
      <c r="J83" s="781"/>
      <c r="K83" s="781"/>
      <c r="L83" s="781"/>
    </row>
    <row r="84" spans="1:12" ht="15" customHeight="1" x14ac:dyDescent="0.2">
      <c r="A84" s="781"/>
      <c r="B84" s="781"/>
      <c r="C84" s="781"/>
      <c r="D84" s="781"/>
      <c r="E84" s="781"/>
      <c r="F84" s="781"/>
      <c r="G84" s="781"/>
      <c r="H84" s="781"/>
      <c r="I84" s="791"/>
      <c r="J84" s="781"/>
      <c r="K84" s="781"/>
      <c r="L84" s="781"/>
    </row>
    <row r="85" spans="1:12" ht="15" customHeight="1" x14ac:dyDescent="0.2">
      <c r="A85" s="781"/>
      <c r="B85" s="781"/>
      <c r="C85" s="781"/>
      <c r="D85" s="781"/>
      <c r="E85" s="781"/>
      <c r="F85" s="781"/>
      <c r="G85" s="781"/>
      <c r="H85" s="781"/>
      <c r="I85" s="791"/>
      <c r="J85" s="781"/>
      <c r="K85" s="781"/>
      <c r="L85" s="781"/>
    </row>
    <row r="86" spans="1:12" ht="15" customHeight="1" x14ac:dyDescent="0.2">
      <c r="A86" s="781"/>
      <c r="B86" s="781"/>
      <c r="C86" s="781"/>
      <c r="D86" s="781"/>
      <c r="E86" s="781"/>
      <c r="F86" s="781"/>
      <c r="G86" s="781"/>
      <c r="H86" s="781"/>
      <c r="I86" s="791"/>
      <c r="J86" s="781"/>
      <c r="K86" s="781"/>
      <c r="L86" s="781"/>
    </row>
    <row r="87" spans="1:12" ht="15" customHeight="1" x14ac:dyDescent="0.2">
      <c r="A87" s="781"/>
      <c r="B87" s="781"/>
      <c r="C87" s="781"/>
      <c r="D87" s="781"/>
      <c r="E87" s="781"/>
      <c r="F87" s="781"/>
      <c r="G87" s="781"/>
      <c r="H87" s="781"/>
      <c r="I87" s="791"/>
      <c r="J87" s="781"/>
      <c r="K87" s="781"/>
      <c r="L87" s="781"/>
    </row>
    <row r="88" spans="1:12" ht="15" customHeight="1" x14ac:dyDescent="0.2">
      <c r="A88" s="781"/>
      <c r="B88" s="781"/>
      <c r="C88" s="781"/>
      <c r="D88" s="781"/>
      <c r="E88" s="781"/>
      <c r="F88" s="781"/>
      <c r="G88" s="781"/>
      <c r="H88" s="781"/>
      <c r="I88" s="791"/>
      <c r="J88" s="781"/>
      <c r="K88" s="781"/>
      <c r="L88" s="781"/>
    </row>
    <row r="89" spans="1:12" ht="15" customHeight="1" x14ac:dyDescent="0.2">
      <c r="A89" s="781"/>
      <c r="B89" s="781"/>
      <c r="C89" s="781"/>
      <c r="D89" s="781"/>
      <c r="E89" s="781"/>
      <c r="F89" s="781"/>
      <c r="G89" s="781"/>
      <c r="H89" s="781"/>
      <c r="I89" s="791"/>
      <c r="J89" s="781"/>
      <c r="K89" s="781"/>
      <c r="L89" s="781"/>
    </row>
    <row r="90" spans="1:12" ht="15" customHeight="1" x14ac:dyDescent="0.2">
      <c r="A90" s="781"/>
      <c r="B90" s="781"/>
      <c r="C90" s="781"/>
      <c r="D90" s="781"/>
      <c r="E90" s="781"/>
      <c r="F90" s="781"/>
      <c r="G90" s="781"/>
      <c r="H90" s="781"/>
      <c r="I90" s="791"/>
      <c r="J90" s="781"/>
      <c r="K90" s="781"/>
      <c r="L90" s="781"/>
    </row>
    <row r="91" spans="1:12" ht="15" customHeight="1" x14ac:dyDescent="0.2">
      <c r="A91" s="781"/>
      <c r="B91" s="781"/>
      <c r="C91" s="781"/>
      <c r="D91" s="781"/>
      <c r="E91" s="781"/>
      <c r="F91" s="781"/>
      <c r="G91" s="781"/>
      <c r="H91" s="781"/>
      <c r="I91" s="791"/>
      <c r="J91" s="781"/>
      <c r="K91" s="781"/>
      <c r="L91" s="781"/>
    </row>
    <row r="92" spans="1:12" ht="15" customHeight="1" x14ac:dyDescent="0.2">
      <c r="A92" s="781"/>
      <c r="B92" s="781"/>
      <c r="C92" s="781"/>
      <c r="D92" s="781"/>
      <c r="E92" s="781"/>
      <c r="F92" s="781"/>
      <c r="G92" s="781"/>
      <c r="H92" s="781"/>
      <c r="I92" s="791"/>
      <c r="J92" s="781"/>
      <c r="K92" s="781"/>
      <c r="L92" s="781"/>
    </row>
    <row r="93" spans="1:12" ht="15" customHeight="1" x14ac:dyDescent="0.2">
      <c r="A93" s="781"/>
      <c r="B93" s="781"/>
      <c r="C93" s="781"/>
      <c r="D93" s="781"/>
      <c r="E93" s="781"/>
      <c r="F93" s="781"/>
      <c r="G93" s="781"/>
      <c r="H93" s="781"/>
      <c r="I93" s="791"/>
      <c r="J93" s="781"/>
      <c r="K93" s="781"/>
      <c r="L93" s="781"/>
    </row>
    <row r="94" spans="1:12" ht="15" customHeight="1" x14ac:dyDescent="0.2">
      <c r="A94" s="781"/>
      <c r="B94" s="781"/>
      <c r="C94" s="781"/>
      <c r="D94" s="781"/>
      <c r="E94" s="781"/>
      <c r="F94" s="781"/>
      <c r="G94" s="781"/>
      <c r="H94" s="781"/>
      <c r="I94" s="791"/>
      <c r="J94" s="781"/>
      <c r="K94" s="781"/>
      <c r="L94" s="781"/>
    </row>
    <row r="95" spans="1:12" ht="15" customHeight="1" x14ac:dyDescent="0.2">
      <c r="A95" s="781"/>
      <c r="B95" s="781"/>
      <c r="C95" s="781"/>
      <c r="D95" s="781"/>
      <c r="E95" s="781"/>
      <c r="F95" s="781"/>
      <c r="G95" s="781"/>
      <c r="H95" s="781"/>
      <c r="I95" s="791"/>
      <c r="J95" s="781"/>
      <c r="K95" s="781"/>
      <c r="L95" s="781"/>
    </row>
    <row r="96" spans="1:12" ht="15" customHeight="1" x14ac:dyDescent="0.2">
      <c r="A96" s="781"/>
      <c r="B96" s="781"/>
      <c r="C96" s="781"/>
      <c r="D96" s="781"/>
      <c r="E96" s="781"/>
      <c r="F96" s="781"/>
      <c r="G96" s="781"/>
      <c r="H96" s="781"/>
      <c r="I96" s="791"/>
      <c r="J96" s="781"/>
      <c r="K96" s="781"/>
      <c r="L96" s="781"/>
    </row>
    <row r="97" spans="1:12" ht="15" customHeight="1" x14ac:dyDescent="0.2">
      <c r="A97" s="781"/>
      <c r="B97" s="781"/>
      <c r="C97" s="781"/>
      <c r="D97" s="781"/>
      <c r="E97" s="781"/>
      <c r="F97" s="781"/>
      <c r="G97" s="781"/>
      <c r="H97" s="781"/>
      <c r="I97" s="791"/>
      <c r="J97" s="781"/>
      <c r="K97" s="781"/>
      <c r="L97" s="781"/>
    </row>
    <row r="98" spans="1:12" ht="15" customHeight="1" x14ac:dyDescent="0.2">
      <c r="A98" s="781"/>
      <c r="B98" s="781"/>
      <c r="C98" s="781"/>
      <c r="D98" s="781"/>
      <c r="E98" s="781"/>
      <c r="F98" s="781"/>
      <c r="G98" s="781"/>
      <c r="H98" s="781"/>
      <c r="I98" s="791"/>
      <c r="J98" s="781"/>
      <c r="K98" s="781"/>
      <c r="L98" s="781"/>
    </row>
    <row r="99" spans="1:12" ht="15" customHeight="1" x14ac:dyDescent="0.2">
      <c r="A99" s="781"/>
      <c r="B99" s="781"/>
      <c r="C99" s="781"/>
      <c r="D99" s="781"/>
      <c r="E99" s="781"/>
      <c r="F99" s="781"/>
      <c r="G99" s="781"/>
      <c r="H99" s="781"/>
      <c r="I99" s="791"/>
      <c r="J99" s="781"/>
      <c r="K99" s="781"/>
      <c r="L99" s="781"/>
    </row>
    <row r="100" spans="1:12" ht="15" customHeight="1" x14ac:dyDescent="0.2">
      <c r="A100" s="781"/>
      <c r="B100" s="781"/>
      <c r="C100" s="781"/>
      <c r="D100" s="781"/>
      <c r="E100" s="781"/>
      <c r="F100" s="781"/>
      <c r="G100" s="781"/>
      <c r="H100" s="781"/>
      <c r="I100" s="791"/>
      <c r="J100" s="781"/>
      <c r="K100" s="781"/>
      <c r="L100" s="781"/>
    </row>
    <row r="101" spans="1:12" ht="15" customHeight="1" x14ac:dyDescent="0.2">
      <c r="A101" s="781"/>
      <c r="B101" s="781"/>
      <c r="C101" s="781"/>
      <c r="D101" s="781"/>
      <c r="E101" s="781"/>
      <c r="F101" s="781"/>
      <c r="G101" s="781"/>
      <c r="H101" s="781"/>
      <c r="I101" s="791"/>
      <c r="J101" s="781"/>
      <c r="K101" s="781"/>
      <c r="L101" s="781"/>
    </row>
    <row r="102" spans="1:12" ht="15" customHeight="1" x14ac:dyDescent="0.2">
      <c r="A102" s="781"/>
      <c r="B102" s="781"/>
      <c r="C102" s="781"/>
      <c r="D102" s="781"/>
      <c r="E102" s="781"/>
      <c r="F102" s="781"/>
      <c r="G102" s="781"/>
      <c r="H102" s="781"/>
      <c r="I102" s="791"/>
      <c r="J102" s="781"/>
      <c r="K102" s="781"/>
      <c r="L102" s="781"/>
    </row>
    <row r="103" spans="1:12" ht="15" customHeight="1" x14ac:dyDescent="0.2">
      <c r="A103" s="781"/>
      <c r="B103" s="781"/>
      <c r="C103" s="781"/>
      <c r="D103" s="781"/>
      <c r="E103" s="781"/>
      <c r="F103" s="781"/>
      <c r="G103" s="781"/>
      <c r="H103" s="781"/>
      <c r="I103" s="791"/>
      <c r="J103" s="781"/>
      <c r="K103" s="781"/>
      <c r="L103" s="781"/>
    </row>
    <row r="104" spans="1:12" ht="15" customHeight="1" x14ac:dyDescent="0.2">
      <c r="A104" s="781"/>
      <c r="B104" s="781"/>
      <c r="C104" s="781"/>
      <c r="D104" s="781"/>
      <c r="E104" s="781"/>
      <c r="F104" s="781"/>
      <c r="G104" s="781"/>
      <c r="H104" s="781"/>
      <c r="I104" s="791"/>
      <c r="J104" s="781"/>
      <c r="K104" s="781"/>
      <c r="L104" s="781"/>
    </row>
    <row r="105" spans="1:12" ht="15" customHeight="1" x14ac:dyDescent="0.2">
      <c r="A105" s="781"/>
      <c r="B105" s="781"/>
      <c r="C105" s="781"/>
      <c r="D105" s="781"/>
      <c r="E105" s="781"/>
      <c r="F105" s="781"/>
      <c r="G105" s="781"/>
      <c r="H105" s="781"/>
      <c r="I105" s="791"/>
      <c r="J105" s="781"/>
      <c r="K105" s="781"/>
      <c r="L105" s="781"/>
    </row>
    <row r="106" spans="1:12" ht="15" customHeight="1" x14ac:dyDescent="0.2">
      <c r="A106" s="781"/>
      <c r="B106" s="781"/>
      <c r="C106" s="781"/>
      <c r="D106" s="781"/>
      <c r="E106" s="781"/>
      <c r="F106" s="781"/>
      <c r="G106" s="781"/>
      <c r="H106" s="781"/>
      <c r="I106" s="791"/>
      <c r="J106" s="781"/>
      <c r="K106" s="781"/>
      <c r="L106" s="781"/>
    </row>
    <row r="107" spans="1:12" ht="15" customHeight="1" x14ac:dyDescent="0.2">
      <c r="A107" s="781"/>
      <c r="B107" s="781"/>
      <c r="C107" s="781"/>
      <c r="D107" s="781"/>
      <c r="E107" s="781"/>
      <c r="F107" s="781"/>
      <c r="G107" s="781"/>
      <c r="H107" s="781"/>
      <c r="I107" s="791"/>
      <c r="J107" s="781"/>
      <c r="K107" s="781"/>
      <c r="L107" s="781"/>
    </row>
    <row r="108" spans="1:12" ht="15" customHeight="1" x14ac:dyDescent="0.2">
      <c r="A108" s="781"/>
      <c r="B108" s="781"/>
      <c r="C108" s="781"/>
      <c r="D108" s="781"/>
      <c r="E108" s="781"/>
      <c r="F108" s="781"/>
      <c r="G108" s="781"/>
      <c r="H108" s="781"/>
      <c r="I108" s="791"/>
      <c r="J108" s="781"/>
      <c r="K108" s="781"/>
      <c r="L108" s="781"/>
    </row>
    <row r="109" spans="1:12" ht="15" customHeight="1" x14ac:dyDescent="0.2">
      <c r="A109" s="781"/>
      <c r="B109" s="781"/>
      <c r="C109" s="781"/>
      <c r="D109" s="781"/>
      <c r="E109" s="781"/>
      <c r="F109" s="781"/>
      <c r="G109" s="781"/>
      <c r="H109" s="781"/>
      <c r="I109" s="791"/>
      <c r="J109" s="781"/>
      <c r="K109" s="781"/>
      <c r="L109" s="781"/>
    </row>
    <row r="110" spans="1:12" ht="15" customHeight="1" x14ac:dyDescent="0.2">
      <c r="A110" s="781"/>
      <c r="B110" s="781"/>
      <c r="C110" s="781"/>
      <c r="D110" s="781"/>
      <c r="E110" s="781"/>
      <c r="F110" s="781"/>
      <c r="G110" s="781"/>
      <c r="H110" s="781"/>
      <c r="I110" s="791"/>
      <c r="J110" s="781"/>
      <c r="K110" s="781"/>
      <c r="L110" s="781"/>
    </row>
    <row r="111" spans="1:12" ht="15" customHeight="1" x14ac:dyDescent="0.2">
      <c r="A111" s="781"/>
      <c r="B111" s="781"/>
      <c r="C111" s="781"/>
      <c r="D111" s="781"/>
      <c r="E111" s="781"/>
      <c r="F111" s="781"/>
      <c r="G111" s="781"/>
      <c r="H111" s="781"/>
      <c r="I111" s="791"/>
      <c r="J111" s="781"/>
      <c r="K111" s="781"/>
      <c r="L111" s="781"/>
    </row>
    <row r="112" spans="1:12" ht="15" customHeight="1" x14ac:dyDescent="0.2">
      <c r="A112" s="781"/>
      <c r="B112" s="781"/>
      <c r="C112" s="781"/>
      <c r="D112" s="781"/>
      <c r="E112" s="781"/>
      <c r="F112" s="781"/>
      <c r="G112" s="781"/>
      <c r="H112" s="781"/>
      <c r="I112" s="791"/>
      <c r="J112" s="781"/>
      <c r="K112" s="781"/>
      <c r="L112" s="781"/>
    </row>
    <row r="113" spans="1:12" ht="15" customHeight="1" x14ac:dyDescent="0.2">
      <c r="A113" s="781"/>
      <c r="B113" s="781"/>
      <c r="C113" s="781"/>
      <c r="D113" s="781"/>
      <c r="E113" s="781"/>
      <c r="F113" s="781"/>
      <c r="G113" s="781"/>
      <c r="H113" s="781"/>
      <c r="I113" s="791"/>
      <c r="J113" s="781"/>
      <c r="K113" s="781"/>
      <c r="L113" s="781"/>
    </row>
    <row r="114" spans="1:12" ht="15" customHeight="1" x14ac:dyDescent="0.2">
      <c r="A114" s="781"/>
      <c r="B114" s="781"/>
      <c r="C114" s="781"/>
      <c r="D114" s="781"/>
      <c r="E114" s="781"/>
      <c r="F114" s="781"/>
      <c r="G114" s="781"/>
      <c r="H114" s="781"/>
      <c r="I114" s="791"/>
      <c r="J114" s="781"/>
      <c r="K114" s="781"/>
      <c r="L114" s="781"/>
    </row>
    <row r="115" spans="1:12" ht="15" customHeight="1" x14ac:dyDescent="0.2">
      <c r="A115" s="781"/>
      <c r="B115" s="781"/>
      <c r="C115" s="781"/>
      <c r="D115" s="781"/>
      <c r="E115" s="781"/>
      <c r="F115" s="781"/>
      <c r="G115" s="781"/>
      <c r="H115" s="781"/>
      <c r="I115" s="791"/>
      <c r="J115" s="781"/>
      <c r="K115" s="781"/>
      <c r="L115" s="781"/>
    </row>
    <row r="116" spans="1:12" ht="15" customHeight="1" x14ac:dyDescent="0.2">
      <c r="A116" s="781"/>
      <c r="B116" s="781"/>
      <c r="C116" s="781"/>
      <c r="D116" s="781"/>
      <c r="E116" s="781"/>
      <c r="F116" s="781"/>
      <c r="G116" s="781"/>
      <c r="H116" s="781"/>
      <c r="I116" s="791"/>
      <c r="J116" s="781"/>
      <c r="K116" s="781"/>
      <c r="L116" s="781"/>
    </row>
    <row r="117" spans="1:12" ht="15" customHeight="1" x14ac:dyDescent="0.2">
      <c r="A117" s="781"/>
      <c r="B117" s="781"/>
      <c r="C117" s="781"/>
      <c r="D117" s="781"/>
      <c r="E117" s="781"/>
      <c r="F117" s="781"/>
      <c r="G117" s="781"/>
      <c r="H117" s="781"/>
      <c r="I117" s="791"/>
      <c r="J117" s="781"/>
      <c r="K117" s="781"/>
      <c r="L117" s="781"/>
    </row>
    <row r="118" spans="1:12" ht="15" customHeight="1" x14ac:dyDescent="0.2">
      <c r="A118" s="781"/>
      <c r="B118" s="781"/>
      <c r="C118" s="781"/>
      <c r="D118" s="781"/>
      <c r="E118" s="781"/>
      <c r="F118" s="781"/>
      <c r="G118" s="781"/>
      <c r="H118" s="781"/>
      <c r="I118" s="791"/>
      <c r="J118" s="781"/>
      <c r="K118" s="781"/>
      <c r="L118" s="781"/>
    </row>
    <row r="119" spans="1:12" ht="15" customHeight="1" x14ac:dyDescent="0.2">
      <c r="A119" s="781"/>
      <c r="B119" s="781"/>
      <c r="C119" s="781"/>
      <c r="D119" s="781"/>
      <c r="E119" s="781"/>
      <c r="F119" s="781"/>
      <c r="G119" s="781"/>
      <c r="H119" s="781"/>
      <c r="I119" s="791"/>
      <c r="J119" s="781"/>
      <c r="K119" s="781"/>
      <c r="L119" s="781"/>
    </row>
    <row r="120" spans="1:12" ht="15" customHeight="1" x14ac:dyDescent="0.2">
      <c r="A120" s="781"/>
      <c r="B120" s="781"/>
      <c r="C120" s="781"/>
      <c r="D120" s="781"/>
      <c r="E120" s="781"/>
      <c r="F120" s="781"/>
      <c r="G120" s="781"/>
      <c r="H120" s="781"/>
      <c r="I120" s="791"/>
      <c r="J120" s="781"/>
      <c r="K120" s="781"/>
      <c r="L120" s="781"/>
    </row>
    <row r="121" spans="1:12" ht="15" customHeight="1" x14ac:dyDescent="0.2">
      <c r="A121" s="781"/>
      <c r="B121" s="781"/>
      <c r="C121" s="781"/>
      <c r="D121" s="781"/>
      <c r="E121" s="781"/>
      <c r="F121" s="781"/>
      <c r="G121" s="781"/>
      <c r="H121" s="781"/>
      <c r="I121" s="791"/>
      <c r="J121" s="781"/>
      <c r="K121" s="781"/>
      <c r="L121" s="781"/>
    </row>
    <row r="122" spans="1:12" ht="15" customHeight="1" x14ac:dyDescent="0.2">
      <c r="A122" s="781"/>
      <c r="B122" s="781"/>
      <c r="C122" s="781"/>
      <c r="D122" s="781"/>
      <c r="E122" s="781"/>
      <c r="F122" s="781"/>
      <c r="G122" s="781"/>
      <c r="H122" s="781"/>
      <c r="I122" s="791"/>
      <c r="J122" s="781"/>
      <c r="K122" s="781"/>
      <c r="L122" s="781"/>
    </row>
    <row r="123" spans="1:12" ht="15" customHeight="1" x14ac:dyDescent="0.2">
      <c r="A123" s="781"/>
      <c r="B123" s="781"/>
      <c r="C123" s="781"/>
      <c r="D123" s="781"/>
      <c r="E123" s="781"/>
      <c r="F123" s="781"/>
      <c r="G123" s="781"/>
      <c r="H123" s="781"/>
      <c r="I123" s="791"/>
      <c r="J123" s="781"/>
      <c r="K123" s="781"/>
      <c r="L123" s="781"/>
    </row>
    <row r="124" spans="1:12" ht="15" customHeight="1" x14ac:dyDescent="0.2">
      <c r="A124" s="781"/>
      <c r="B124" s="781"/>
      <c r="C124" s="781"/>
      <c r="D124" s="781"/>
      <c r="E124" s="781"/>
      <c r="F124" s="781"/>
      <c r="G124" s="781"/>
      <c r="H124" s="781"/>
      <c r="I124" s="791"/>
      <c r="J124" s="781"/>
      <c r="K124" s="781"/>
      <c r="L124" s="781"/>
    </row>
    <row r="125" spans="1:12" ht="15" customHeight="1" x14ac:dyDescent="0.2">
      <c r="A125" s="781"/>
      <c r="B125" s="781"/>
      <c r="C125" s="781"/>
      <c r="D125" s="781"/>
      <c r="E125" s="781"/>
      <c r="F125" s="781"/>
      <c r="G125" s="781"/>
      <c r="H125" s="781"/>
      <c r="I125" s="791"/>
      <c r="J125" s="781"/>
      <c r="K125" s="781"/>
      <c r="L125" s="781"/>
    </row>
    <row r="126" spans="1:12" ht="15" customHeight="1" x14ac:dyDescent="0.2">
      <c r="A126" s="781"/>
      <c r="B126" s="781"/>
      <c r="C126" s="781"/>
      <c r="D126" s="781"/>
      <c r="E126" s="781"/>
      <c r="F126" s="781"/>
      <c r="G126" s="781"/>
      <c r="H126" s="781"/>
      <c r="I126" s="791"/>
      <c r="J126" s="781"/>
      <c r="K126" s="781"/>
      <c r="L126" s="781"/>
    </row>
    <row r="127" spans="1:12" ht="15" customHeight="1" x14ac:dyDescent="0.2">
      <c r="A127" s="781"/>
      <c r="B127" s="781"/>
      <c r="C127" s="781"/>
      <c r="D127" s="781"/>
      <c r="E127" s="781"/>
      <c r="F127" s="781"/>
      <c r="G127" s="781"/>
      <c r="H127" s="781"/>
      <c r="I127" s="791"/>
      <c r="J127" s="781"/>
      <c r="K127" s="781"/>
      <c r="L127" s="781"/>
    </row>
    <row r="128" spans="1:12" ht="15" customHeight="1" x14ac:dyDescent="0.2">
      <c r="A128" s="781"/>
      <c r="B128" s="781"/>
      <c r="C128" s="781"/>
      <c r="D128" s="781"/>
      <c r="E128" s="781"/>
      <c r="F128" s="781"/>
      <c r="G128" s="781"/>
      <c r="H128" s="781"/>
      <c r="I128" s="791"/>
      <c r="J128" s="781"/>
      <c r="K128" s="781"/>
      <c r="L128" s="781"/>
    </row>
    <row r="129" spans="1:12" ht="15" customHeight="1" x14ac:dyDescent="0.2">
      <c r="A129" s="781"/>
      <c r="B129" s="781"/>
      <c r="C129" s="781"/>
      <c r="D129" s="781"/>
      <c r="E129" s="781"/>
      <c r="F129" s="781"/>
      <c r="G129" s="781"/>
      <c r="H129" s="781"/>
      <c r="I129" s="791"/>
      <c r="J129" s="781"/>
      <c r="K129" s="781"/>
      <c r="L129" s="781"/>
    </row>
    <row r="130" spans="1:12" ht="15" customHeight="1" x14ac:dyDescent="0.2">
      <c r="A130" s="781"/>
      <c r="B130" s="781"/>
      <c r="C130" s="781"/>
      <c r="D130" s="781"/>
      <c r="E130" s="781"/>
      <c r="F130" s="781"/>
      <c r="G130" s="781"/>
      <c r="H130" s="781"/>
      <c r="I130" s="791"/>
      <c r="J130" s="781"/>
      <c r="K130" s="781"/>
      <c r="L130" s="781"/>
    </row>
    <row r="131" spans="1:12" ht="15" customHeight="1" x14ac:dyDescent="0.2">
      <c r="A131" s="781"/>
      <c r="B131" s="781"/>
      <c r="C131" s="781"/>
      <c r="D131" s="781"/>
      <c r="E131" s="781"/>
      <c r="F131" s="781"/>
      <c r="G131" s="781"/>
      <c r="H131" s="781"/>
      <c r="I131" s="791"/>
      <c r="J131" s="781"/>
      <c r="K131" s="781"/>
      <c r="L131" s="781"/>
    </row>
    <row r="132" spans="1:12" ht="15" customHeight="1" x14ac:dyDescent="0.2">
      <c r="A132" s="781"/>
      <c r="B132" s="781"/>
      <c r="C132" s="781"/>
      <c r="D132" s="781"/>
      <c r="E132" s="781"/>
      <c r="F132" s="781"/>
      <c r="G132" s="781"/>
      <c r="H132" s="781"/>
      <c r="I132" s="791"/>
      <c r="J132" s="781"/>
      <c r="K132" s="781"/>
      <c r="L132" s="781"/>
    </row>
    <row r="133" spans="1:12" ht="15" customHeight="1" x14ac:dyDescent="0.2">
      <c r="A133" s="781"/>
      <c r="B133" s="781"/>
      <c r="C133" s="781"/>
      <c r="D133" s="781"/>
      <c r="E133" s="781"/>
      <c r="F133" s="781"/>
      <c r="G133" s="781"/>
      <c r="H133" s="781"/>
      <c r="I133" s="791"/>
      <c r="J133" s="781"/>
      <c r="K133" s="781"/>
      <c r="L133" s="781"/>
    </row>
    <row r="134" spans="1:12" ht="15" customHeight="1" x14ac:dyDescent="0.2">
      <c r="A134" s="781"/>
      <c r="B134" s="781"/>
      <c r="C134" s="781"/>
      <c r="D134" s="781"/>
      <c r="E134" s="781"/>
      <c r="F134" s="781"/>
      <c r="G134" s="781"/>
      <c r="H134" s="781"/>
      <c r="I134" s="791"/>
      <c r="J134" s="781"/>
      <c r="K134" s="781"/>
      <c r="L134" s="781"/>
    </row>
    <row r="135" spans="1:12" ht="15" customHeight="1" x14ac:dyDescent="0.2">
      <c r="A135" s="781"/>
      <c r="B135" s="781"/>
      <c r="C135" s="781"/>
      <c r="D135" s="781"/>
      <c r="E135" s="781"/>
      <c r="F135" s="781"/>
      <c r="G135" s="781"/>
      <c r="H135" s="781"/>
      <c r="I135" s="791"/>
      <c r="J135" s="781"/>
      <c r="K135" s="781"/>
      <c r="L135" s="781"/>
    </row>
    <row r="136" spans="1:12" ht="15" customHeight="1" x14ac:dyDescent="0.2">
      <c r="A136" s="781"/>
      <c r="B136" s="781"/>
      <c r="C136" s="781"/>
      <c r="D136" s="781"/>
      <c r="E136" s="781"/>
      <c r="F136" s="781"/>
      <c r="G136" s="781"/>
      <c r="H136" s="781"/>
      <c r="I136" s="791"/>
      <c r="J136" s="781"/>
      <c r="K136" s="781"/>
      <c r="L136" s="781"/>
    </row>
    <row r="137" spans="1:12" ht="15" customHeight="1" x14ac:dyDescent="0.2">
      <c r="A137" s="781"/>
      <c r="B137" s="781"/>
      <c r="C137" s="781"/>
      <c r="D137" s="781"/>
      <c r="E137" s="781"/>
      <c r="F137" s="781"/>
      <c r="G137" s="781"/>
      <c r="H137" s="781"/>
      <c r="I137" s="791"/>
      <c r="J137" s="781"/>
      <c r="K137" s="781"/>
      <c r="L137" s="781"/>
    </row>
    <row r="138" spans="1:12" ht="15" customHeight="1" x14ac:dyDescent="0.2">
      <c r="A138" s="781"/>
      <c r="B138" s="781"/>
      <c r="C138" s="781"/>
      <c r="D138" s="781"/>
      <c r="E138" s="781"/>
      <c r="F138" s="781"/>
      <c r="G138" s="781"/>
      <c r="H138" s="781"/>
      <c r="I138" s="791"/>
      <c r="J138" s="781"/>
      <c r="K138" s="781"/>
      <c r="L138" s="781"/>
    </row>
    <row r="139" spans="1:12" ht="15" customHeight="1" x14ac:dyDescent="0.2">
      <c r="A139" s="781"/>
      <c r="B139" s="781"/>
      <c r="C139" s="781"/>
      <c r="D139" s="781"/>
      <c r="E139" s="781"/>
      <c r="F139" s="781"/>
      <c r="G139" s="781"/>
      <c r="H139" s="781"/>
      <c r="I139" s="791"/>
      <c r="J139" s="781"/>
      <c r="K139" s="781"/>
      <c r="L139" s="781"/>
    </row>
    <row r="140" spans="1:12" ht="15" customHeight="1" x14ac:dyDescent="0.2">
      <c r="A140" s="781"/>
      <c r="B140" s="781"/>
      <c r="C140" s="781"/>
      <c r="D140" s="781"/>
      <c r="E140" s="781"/>
      <c r="F140" s="781"/>
      <c r="G140" s="781"/>
      <c r="H140" s="781"/>
      <c r="I140" s="791"/>
      <c r="J140" s="781"/>
      <c r="K140" s="781"/>
      <c r="L140" s="781"/>
    </row>
    <row r="141" spans="1:12" ht="15" customHeight="1" x14ac:dyDescent="0.2">
      <c r="A141" s="781"/>
      <c r="B141" s="781"/>
      <c r="C141" s="781"/>
      <c r="D141" s="781"/>
      <c r="E141" s="781"/>
      <c r="F141" s="781"/>
      <c r="G141" s="781"/>
      <c r="H141" s="781"/>
      <c r="I141" s="791"/>
      <c r="J141" s="781"/>
      <c r="K141" s="781"/>
      <c r="L141" s="781"/>
    </row>
    <row r="142" spans="1:12" ht="15" customHeight="1" x14ac:dyDescent="0.2">
      <c r="A142" s="781"/>
      <c r="B142" s="781"/>
      <c r="C142" s="781"/>
      <c r="D142" s="781"/>
      <c r="E142" s="781"/>
      <c r="F142" s="781"/>
      <c r="G142" s="781"/>
      <c r="H142" s="781"/>
      <c r="I142" s="791"/>
      <c r="J142" s="781"/>
      <c r="K142" s="781"/>
      <c r="L142" s="781"/>
    </row>
    <row r="143" spans="1:12" ht="15" customHeight="1" x14ac:dyDescent="0.2">
      <c r="A143" s="781"/>
      <c r="B143" s="781"/>
      <c r="C143" s="781"/>
      <c r="D143" s="781"/>
      <c r="E143" s="781"/>
      <c r="F143" s="781"/>
      <c r="G143" s="781"/>
      <c r="H143" s="781"/>
      <c r="I143" s="791"/>
      <c r="J143" s="781"/>
      <c r="K143" s="781"/>
      <c r="L143" s="781"/>
    </row>
    <row r="144" spans="1:12" ht="15" customHeight="1" x14ac:dyDescent="0.2">
      <c r="A144" s="781"/>
      <c r="B144" s="781"/>
      <c r="C144" s="781"/>
      <c r="D144" s="781"/>
      <c r="E144" s="781"/>
      <c r="F144" s="781"/>
      <c r="G144" s="781"/>
      <c r="H144" s="781"/>
      <c r="I144" s="791"/>
      <c r="J144" s="781"/>
      <c r="K144" s="781"/>
      <c r="L144" s="781"/>
    </row>
    <row r="145" spans="1:12" ht="15" customHeight="1" x14ac:dyDescent="0.2">
      <c r="A145" s="781"/>
      <c r="B145" s="781"/>
      <c r="C145" s="781"/>
      <c r="D145" s="781"/>
      <c r="E145" s="781"/>
      <c r="F145" s="781"/>
      <c r="G145" s="781"/>
      <c r="H145" s="781"/>
      <c r="I145" s="791"/>
      <c r="J145" s="781"/>
      <c r="K145" s="781"/>
      <c r="L145" s="781"/>
    </row>
    <row r="146" spans="1:12" ht="15" customHeight="1" x14ac:dyDescent="0.2">
      <c r="A146" s="781"/>
      <c r="B146" s="781"/>
      <c r="C146" s="781"/>
      <c r="D146" s="781"/>
      <c r="E146" s="781"/>
      <c r="F146" s="781"/>
      <c r="G146" s="781"/>
      <c r="H146" s="781"/>
      <c r="I146" s="791"/>
      <c r="J146" s="781"/>
      <c r="K146" s="781"/>
      <c r="L146" s="781"/>
    </row>
    <row r="147" spans="1:12" ht="15" customHeight="1" x14ac:dyDescent="0.2">
      <c r="A147" s="781"/>
      <c r="B147" s="781"/>
      <c r="C147" s="781"/>
      <c r="D147" s="781"/>
      <c r="E147" s="781"/>
      <c r="F147" s="781"/>
      <c r="G147" s="781"/>
      <c r="H147" s="781"/>
      <c r="I147" s="791"/>
      <c r="J147" s="781"/>
      <c r="K147" s="781"/>
      <c r="L147" s="781"/>
    </row>
    <row r="148" spans="1:12" ht="15" customHeight="1" x14ac:dyDescent="0.2">
      <c r="A148" s="781"/>
      <c r="B148" s="781"/>
      <c r="C148" s="781"/>
      <c r="D148" s="781"/>
      <c r="E148" s="781"/>
      <c r="F148" s="781"/>
      <c r="G148" s="781"/>
      <c r="H148" s="781"/>
      <c r="I148" s="791"/>
      <c r="J148" s="781"/>
      <c r="K148" s="781"/>
      <c r="L148" s="781"/>
    </row>
    <row r="149" spans="1:12" ht="15" customHeight="1" x14ac:dyDescent="0.2">
      <c r="A149" s="781"/>
      <c r="B149" s="781"/>
      <c r="C149" s="781"/>
      <c r="D149" s="781"/>
      <c r="E149" s="781"/>
      <c r="F149" s="781"/>
      <c r="G149" s="781"/>
      <c r="H149" s="781"/>
      <c r="I149" s="791"/>
      <c r="J149" s="781"/>
      <c r="K149" s="781"/>
      <c r="L149" s="781"/>
    </row>
    <row r="150" spans="1:12" ht="15" customHeight="1" x14ac:dyDescent="0.2">
      <c r="A150" s="781"/>
      <c r="B150" s="781"/>
      <c r="C150" s="781"/>
      <c r="D150" s="781"/>
      <c r="E150" s="781"/>
      <c r="F150" s="781"/>
      <c r="G150" s="781"/>
      <c r="H150" s="781"/>
      <c r="I150" s="791"/>
      <c r="J150" s="781"/>
      <c r="K150" s="781"/>
      <c r="L150" s="781"/>
    </row>
    <row r="151" spans="1:12" ht="15" customHeight="1" x14ac:dyDescent="0.2">
      <c r="A151" s="781"/>
      <c r="B151" s="781"/>
      <c r="C151" s="781"/>
      <c r="D151" s="781"/>
      <c r="E151" s="781"/>
      <c r="F151" s="781"/>
      <c r="G151" s="781"/>
      <c r="H151" s="781"/>
      <c r="I151" s="791"/>
      <c r="J151" s="781"/>
      <c r="K151" s="781"/>
      <c r="L151" s="781"/>
    </row>
    <row r="152" spans="1:12" ht="15" customHeight="1" x14ac:dyDescent="0.2">
      <c r="A152" s="781"/>
      <c r="B152" s="781"/>
      <c r="C152" s="781"/>
      <c r="D152" s="781"/>
      <c r="E152" s="781"/>
      <c r="F152" s="781"/>
      <c r="G152" s="781"/>
      <c r="H152" s="781"/>
      <c r="I152" s="791"/>
      <c r="J152" s="781"/>
      <c r="K152" s="781"/>
      <c r="L152" s="781"/>
    </row>
    <row r="153" spans="1:12" ht="15" customHeight="1" x14ac:dyDescent="0.2">
      <c r="A153" s="781"/>
      <c r="B153" s="781"/>
      <c r="C153" s="781"/>
      <c r="D153" s="781"/>
      <c r="E153" s="781"/>
      <c r="F153" s="781"/>
      <c r="G153" s="781"/>
      <c r="H153" s="781"/>
      <c r="I153" s="791"/>
      <c r="J153" s="781"/>
      <c r="K153" s="781"/>
      <c r="L153" s="781"/>
    </row>
    <row r="154" spans="1:12" ht="15" customHeight="1" x14ac:dyDescent="0.2">
      <c r="A154" s="781"/>
      <c r="B154" s="781"/>
      <c r="C154" s="781"/>
      <c r="D154" s="781"/>
      <c r="E154" s="781"/>
      <c r="F154" s="781"/>
      <c r="G154" s="781"/>
      <c r="H154" s="781"/>
      <c r="I154" s="791"/>
      <c r="J154" s="781"/>
      <c r="K154" s="781"/>
      <c r="L154" s="781"/>
    </row>
    <row r="155" spans="1:12" ht="15" customHeight="1" x14ac:dyDescent="0.2">
      <c r="A155" s="781"/>
      <c r="B155" s="781"/>
      <c r="C155" s="781"/>
      <c r="D155" s="781"/>
      <c r="E155" s="781"/>
      <c r="F155" s="781"/>
      <c r="G155" s="781"/>
      <c r="H155" s="781"/>
      <c r="I155" s="791"/>
      <c r="J155" s="781"/>
      <c r="K155" s="781"/>
      <c r="L155" s="781"/>
    </row>
    <row r="156" spans="1:12" ht="15" customHeight="1" x14ac:dyDescent="0.2">
      <c r="A156" s="781"/>
      <c r="B156" s="781"/>
      <c r="C156" s="781"/>
      <c r="D156" s="781"/>
      <c r="E156" s="781"/>
      <c r="F156" s="781"/>
      <c r="G156" s="781"/>
      <c r="H156" s="781"/>
      <c r="I156" s="791"/>
      <c r="J156" s="781"/>
      <c r="K156" s="781"/>
      <c r="L156" s="781"/>
    </row>
    <row r="157" spans="1:12" ht="15" customHeight="1" x14ac:dyDescent="0.2">
      <c r="A157" s="781"/>
      <c r="B157" s="781"/>
      <c r="C157" s="781"/>
      <c r="D157" s="781"/>
      <c r="E157" s="781"/>
      <c r="F157" s="781"/>
      <c r="G157" s="781"/>
      <c r="H157" s="781"/>
      <c r="I157" s="791"/>
      <c r="J157" s="781"/>
      <c r="K157" s="781"/>
      <c r="L157" s="781"/>
    </row>
    <row r="158" spans="1:12" ht="15" customHeight="1" x14ac:dyDescent="0.2">
      <c r="A158" s="781"/>
      <c r="B158" s="781"/>
      <c r="C158" s="781"/>
      <c r="D158" s="781"/>
      <c r="E158" s="781"/>
      <c r="F158" s="781"/>
      <c r="G158" s="781"/>
      <c r="H158" s="781"/>
      <c r="I158" s="791"/>
      <c r="J158" s="781"/>
      <c r="K158" s="781"/>
      <c r="L158" s="781"/>
    </row>
    <row r="159" spans="1:12" ht="15" customHeight="1" x14ac:dyDescent="0.2">
      <c r="A159" s="781"/>
      <c r="B159" s="781"/>
      <c r="C159" s="781"/>
      <c r="D159" s="781"/>
      <c r="E159" s="781"/>
      <c r="F159" s="781"/>
      <c r="G159" s="781"/>
      <c r="H159" s="781"/>
      <c r="I159" s="791"/>
      <c r="J159" s="781"/>
      <c r="K159" s="781"/>
      <c r="L159" s="781"/>
    </row>
    <row r="160" spans="1:12" ht="15" customHeight="1" x14ac:dyDescent="0.2">
      <c r="A160" s="781"/>
      <c r="B160" s="781"/>
      <c r="C160" s="781"/>
      <c r="D160" s="781"/>
      <c r="E160" s="781"/>
      <c r="F160" s="781"/>
      <c r="G160" s="781"/>
      <c r="H160" s="781"/>
      <c r="I160" s="791"/>
      <c r="J160" s="781"/>
      <c r="K160" s="781"/>
      <c r="L160" s="781"/>
    </row>
    <row r="161" spans="1:12" ht="15" customHeight="1" x14ac:dyDescent="0.2">
      <c r="A161" s="781"/>
      <c r="B161" s="781"/>
      <c r="C161" s="781"/>
      <c r="D161" s="781"/>
      <c r="E161" s="781"/>
      <c r="F161" s="781"/>
      <c r="G161" s="781"/>
      <c r="H161" s="781"/>
      <c r="I161" s="791"/>
      <c r="J161" s="781"/>
      <c r="K161" s="781"/>
      <c r="L161" s="781"/>
    </row>
    <row r="162" spans="1:12" ht="15" customHeight="1" x14ac:dyDescent="0.2">
      <c r="A162" s="781"/>
      <c r="B162" s="781"/>
      <c r="C162" s="781"/>
      <c r="D162" s="781"/>
      <c r="E162" s="781"/>
      <c r="F162" s="781"/>
      <c r="G162" s="781"/>
      <c r="H162" s="781"/>
      <c r="I162" s="791"/>
      <c r="J162" s="781"/>
      <c r="K162" s="781"/>
      <c r="L162" s="781"/>
    </row>
    <row r="163" spans="1:12" ht="15" customHeight="1" x14ac:dyDescent="0.2">
      <c r="A163" s="781"/>
      <c r="B163" s="781"/>
      <c r="C163" s="781"/>
      <c r="D163" s="781"/>
      <c r="E163" s="781"/>
      <c r="F163" s="781"/>
      <c r="G163" s="781"/>
      <c r="H163" s="781"/>
      <c r="I163" s="791"/>
      <c r="J163" s="781"/>
      <c r="K163" s="781"/>
      <c r="L163" s="781"/>
    </row>
    <row r="164" spans="1:12" ht="15" customHeight="1" x14ac:dyDescent="0.2">
      <c r="A164" s="781"/>
      <c r="B164" s="781"/>
      <c r="C164" s="781"/>
      <c r="D164" s="781"/>
      <c r="E164" s="781"/>
      <c r="F164" s="781"/>
      <c r="G164" s="781"/>
      <c r="H164" s="781"/>
      <c r="I164" s="791"/>
      <c r="J164" s="781"/>
      <c r="K164" s="781"/>
      <c r="L164" s="781"/>
    </row>
    <row r="165" spans="1:12" ht="15" customHeight="1" x14ac:dyDescent="0.2">
      <c r="A165" s="781"/>
      <c r="B165" s="781"/>
      <c r="C165" s="781"/>
      <c r="D165" s="781"/>
      <c r="E165" s="781"/>
      <c r="F165" s="781"/>
      <c r="G165" s="781"/>
      <c r="H165" s="781"/>
      <c r="I165" s="791"/>
      <c r="J165" s="781"/>
      <c r="K165" s="781"/>
      <c r="L165" s="781"/>
    </row>
    <row r="166" spans="1:12" ht="15" customHeight="1" x14ac:dyDescent="0.2">
      <c r="A166" s="781"/>
      <c r="B166" s="781"/>
      <c r="C166" s="781"/>
      <c r="D166" s="781"/>
      <c r="E166" s="781"/>
      <c r="F166" s="781"/>
      <c r="G166" s="781"/>
      <c r="H166" s="781"/>
      <c r="I166" s="791"/>
      <c r="J166" s="781"/>
      <c r="K166" s="781"/>
      <c r="L166" s="781"/>
    </row>
    <row r="167" spans="1:12" ht="15" customHeight="1" x14ac:dyDescent="0.2">
      <c r="A167" s="781"/>
      <c r="B167" s="781"/>
      <c r="C167" s="781"/>
      <c r="D167" s="781"/>
      <c r="E167" s="781"/>
      <c r="F167" s="781"/>
      <c r="G167" s="781"/>
      <c r="H167" s="781"/>
      <c r="I167" s="791"/>
      <c r="J167" s="781"/>
      <c r="K167" s="781"/>
      <c r="L167" s="781"/>
    </row>
    <row r="168" spans="1:12" ht="15" customHeight="1" x14ac:dyDescent="0.2">
      <c r="A168" s="781"/>
      <c r="B168" s="781"/>
      <c r="C168" s="781"/>
      <c r="D168" s="781"/>
      <c r="E168" s="781"/>
      <c r="F168" s="781"/>
      <c r="G168" s="781"/>
      <c r="H168" s="781"/>
      <c r="I168" s="791"/>
      <c r="J168" s="781"/>
      <c r="K168" s="781"/>
      <c r="L168" s="781"/>
    </row>
    <row r="169" spans="1:12" ht="15" customHeight="1" x14ac:dyDescent="0.2">
      <c r="A169" s="781"/>
      <c r="B169" s="781"/>
      <c r="C169" s="781"/>
      <c r="D169" s="781"/>
      <c r="E169" s="781"/>
      <c r="F169" s="781"/>
      <c r="G169" s="781"/>
      <c r="H169" s="781"/>
      <c r="I169" s="791"/>
      <c r="J169" s="781"/>
      <c r="K169" s="781"/>
      <c r="L169" s="781"/>
    </row>
    <row r="170" spans="1:12" ht="15" customHeight="1" x14ac:dyDescent="0.2">
      <c r="A170" s="781"/>
      <c r="B170" s="781"/>
      <c r="C170" s="781"/>
      <c r="D170" s="781"/>
      <c r="E170" s="781"/>
      <c r="F170" s="781"/>
      <c r="G170" s="781"/>
      <c r="H170" s="781"/>
      <c r="I170" s="791"/>
      <c r="J170" s="781"/>
      <c r="K170" s="781"/>
      <c r="L170" s="781"/>
    </row>
    <row r="171" spans="1:12" ht="15" customHeight="1" x14ac:dyDescent="0.2">
      <c r="A171" s="781"/>
      <c r="B171" s="781"/>
      <c r="C171" s="781"/>
      <c r="D171" s="781"/>
      <c r="E171" s="781"/>
      <c r="F171" s="781"/>
      <c r="G171" s="781"/>
      <c r="H171" s="781"/>
      <c r="I171" s="791"/>
      <c r="J171" s="781"/>
      <c r="K171" s="781"/>
      <c r="L171" s="781"/>
    </row>
    <row r="172" spans="1:12" s="314" customFormat="1" ht="15" customHeight="1" x14ac:dyDescent="0.2">
      <c r="A172" s="781"/>
      <c r="B172" s="781"/>
      <c r="C172" s="781"/>
      <c r="D172" s="781"/>
      <c r="E172" s="781"/>
      <c r="F172" s="781"/>
      <c r="G172" s="781"/>
      <c r="H172" s="781"/>
      <c r="I172" s="791"/>
      <c r="J172" s="781"/>
      <c r="K172" s="781"/>
      <c r="L172" s="781"/>
    </row>
    <row r="173" spans="1:12" s="314" customFormat="1" ht="15" customHeight="1" x14ac:dyDescent="0.2">
      <c r="A173" s="781"/>
      <c r="B173" s="781"/>
      <c r="C173" s="781"/>
      <c r="D173" s="781"/>
      <c r="E173" s="781"/>
      <c r="F173" s="781"/>
      <c r="G173" s="781"/>
      <c r="H173" s="781"/>
      <c r="I173" s="791"/>
      <c r="J173" s="781"/>
      <c r="K173" s="781"/>
      <c r="L173" s="781"/>
    </row>
    <row r="174" spans="1:12" s="314" customFormat="1" ht="15" customHeight="1" x14ac:dyDescent="0.2">
      <c r="A174" s="781"/>
      <c r="B174" s="781"/>
      <c r="C174" s="781"/>
      <c r="D174" s="781"/>
      <c r="E174" s="781"/>
      <c r="F174" s="781"/>
      <c r="G174" s="781"/>
      <c r="H174" s="781"/>
      <c r="I174" s="791"/>
      <c r="J174" s="781"/>
      <c r="K174" s="781"/>
      <c r="L174" s="781"/>
    </row>
    <row r="175" spans="1:12" s="314" customFormat="1" ht="15" customHeight="1" x14ac:dyDescent="0.2">
      <c r="A175" s="781"/>
      <c r="B175" s="781"/>
      <c r="C175" s="781"/>
      <c r="D175" s="781"/>
      <c r="E175" s="781"/>
      <c r="F175" s="781"/>
      <c r="G175" s="781"/>
      <c r="H175" s="781"/>
      <c r="I175" s="791"/>
      <c r="J175" s="781"/>
      <c r="K175" s="781"/>
      <c r="L175" s="781"/>
    </row>
    <row r="176" spans="1:12" s="314" customFormat="1" ht="15" customHeight="1" x14ac:dyDescent="0.2">
      <c r="A176" s="781"/>
      <c r="B176" s="781"/>
      <c r="C176" s="781"/>
      <c r="D176" s="781"/>
      <c r="E176" s="781"/>
      <c r="F176" s="781"/>
      <c r="G176" s="781"/>
      <c r="H176" s="781"/>
      <c r="I176" s="791"/>
      <c r="J176" s="781"/>
      <c r="K176" s="781"/>
      <c r="L176" s="781"/>
    </row>
    <row r="177" spans="1:12" s="314" customFormat="1" ht="15" customHeight="1" x14ac:dyDescent="0.2">
      <c r="A177" s="781"/>
      <c r="B177" s="781"/>
      <c r="C177" s="781"/>
      <c r="D177" s="781"/>
      <c r="E177" s="781"/>
      <c r="F177" s="781"/>
      <c r="G177" s="781"/>
      <c r="H177" s="781"/>
      <c r="I177" s="791"/>
      <c r="J177" s="781"/>
      <c r="K177" s="781"/>
      <c r="L177" s="781"/>
    </row>
    <row r="178" spans="1:12" s="314" customFormat="1" ht="15" customHeight="1" x14ac:dyDescent="0.2">
      <c r="A178" s="781"/>
      <c r="B178" s="781"/>
      <c r="C178" s="781"/>
      <c r="D178" s="781"/>
      <c r="E178" s="781"/>
      <c r="F178" s="781"/>
      <c r="G178" s="781"/>
      <c r="H178" s="781"/>
      <c r="I178" s="791"/>
      <c r="J178" s="781"/>
      <c r="K178" s="781"/>
      <c r="L178" s="781"/>
    </row>
    <row r="179" spans="1:12" s="314" customFormat="1" ht="15" customHeight="1" x14ac:dyDescent="0.2">
      <c r="A179" s="781"/>
      <c r="B179" s="781"/>
      <c r="C179" s="781"/>
      <c r="D179" s="781"/>
      <c r="E179" s="781"/>
      <c r="F179" s="781"/>
      <c r="G179" s="781"/>
      <c r="H179" s="781"/>
      <c r="I179" s="791"/>
      <c r="J179" s="781"/>
      <c r="K179" s="781"/>
      <c r="L179" s="781"/>
    </row>
    <row r="180" spans="1:12" s="314" customFormat="1" ht="15" customHeight="1" x14ac:dyDescent="0.2">
      <c r="A180" s="781"/>
      <c r="B180" s="781"/>
      <c r="C180" s="781"/>
      <c r="D180" s="781"/>
      <c r="E180" s="781"/>
      <c r="F180" s="781"/>
      <c r="G180" s="781"/>
      <c r="H180" s="781"/>
      <c r="I180" s="791"/>
      <c r="J180" s="781"/>
      <c r="K180" s="781"/>
      <c r="L180" s="781"/>
    </row>
    <row r="181" spans="1:12" s="314" customFormat="1" ht="15" customHeight="1" x14ac:dyDescent="0.2">
      <c r="A181" s="781"/>
      <c r="B181" s="781"/>
      <c r="C181" s="781"/>
      <c r="D181" s="781"/>
      <c r="E181" s="781"/>
      <c r="F181" s="781"/>
      <c r="G181" s="781"/>
      <c r="H181" s="781"/>
      <c r="I181" s="791"/>
      <c r="J181" s="781"/>
      <c r="K181" s="781"/>
      <c r="L181" s="781"/>
    </row>
    <row r="182" spans="1:12" s="314" customFormat="1" ht="15" customHeight="1" x14ac:dyDescent="0.2">
      <c r="A182" s="781"/>
      <c r="B182" s="781"/>
      <c r="C182" s="781"/>
      <c r="D182" s="781"/>
      <c r="E182" s="781"/>
      <c r="F182" s="781"/>
      <c r="G182" s="781"/>
      <c r="H182" s="781"/>
      <c r="I182" s="791"/>
      <c r="J182" s="781"/>
      <c r="K182" s="781"/>
      <c r="L182" s="781"/>
    </row>
    <row r="183" spans="1:12" s="314" customFormat="1" ht="15" customHeight="1" x14ac:dyDescent="0.2">
      <c r="A183" s="781"/>
      <c r="B183" s="781"/>
      <c r="C183" s="781"/>
      <c r="D183" s="781"/>
      <c r="E183" s="781"/>
      <c r="F183" s="781"/>
      <c r="G183" s="781"/>
      <c r="H183" s="781"/>
      <c r="I183" s="791"/>
      <c r="J183" s="781"/>
      <c r="K183" s="781"/>
      <c r="L183" s="781"/>
    </row>
    <row r="184" spans="1:12" s="314" customFormat="1" ht="15" customHeight="1" x14ac:dyDescent="0.2">
      <c r="A184" s="781"/>
      <c r="B184" s="781"/>
      <c r="C184" s="781"/>
      <c r="D184" s="781"/>
      <c r="E184" s="781"/>
      <c r="F184" s="781"/>
      <c r="G184" s="781"/>
      <c r="H184" s="781"/>
      <c r="I184" s="791"/>
      <c r="J184" s="781"/>
      <c r="K184" s="781"/>
      <c r="L184" s="781"/>
    </row>
    <row r="185" spans="1:12" s="314" customFormat="1" ht="15" customHeight="1" x14ac:dyDescent="0.2">
      <c r="A185" s="781"/>
      <c r="B185" s="781"/>
      <c r="C185" s="781"/>
      <c r="D185" s="781"/>
      <c r="E185" s="781"/>
      <c r="F185" s="781"/>
      <c r="G185" s="781"/>
      <c r="H185" s="781"/>
      <c r="I185" s="791"/>
      <c r="J185" s="781"/>
      <c r="K185" s="781"/>
      <c r="L185" s="781"/>
    </row>
    <row r="186" spans="1:12" s="314" customFormat="1" ht="15" customHeight="1" x14ac:dyDescent="0.2">
      <c r="A186" s="781"/>
      <c r="B186" s="781"/>
      <c r="C186" s="781"/>
      <c r="D186" s="781"/>
      <c r="E186" s="781"/>
      <c r="F186" s="781"/>
      <c r="G186" s="781"/>
      <c r="H186" s="781"/>
      <c r="I186" s="791"/>
      <c r="J186" s="781"/>
      <c r="K186" s="781"/>
      <c r="L186" s="781"/>
    </row>
    <row r="187" spans="1:12" s="314" customFormat="1" ht="15" customHeight="1" x14ac:dyDescent="0.2">
      <c r="A187" s="781"/>
      <c r="B187" s="781"/>
      <c r="C187" s="781"/>
      <c r="D187" s="781"/>
      <c r="E187" s="781"/>
      <c r="F187" s="781"/>
      <c r="G187" s="781"/>
      <c r="H187" s="781"/>
      <c r="I187" s="791"/>
      <c r="J187" s="781"/>
      <c r="K187" s="781"/>
      <c r="L187" s="781"/>
    </row>
    <row r="188" spans="1:12" s="314" customFormat="1" ht="15" customHeight="1" x14ac:dyDescent="0.2">
      <c r="A188" s="781"/>
      <c r="B188" s="781"/>
      <c r="C188" s="781"/>
      <c r="D188" s="781"/>
      <c r="E188" s="781"/>
      <c r="F188" s="781"/>
      <c r="G188" s="781"/>
      <c r="H188" s="781"/>
      <c r="I188" s="791"/>
      <c r="J188" s="781"/>
      <c r="K188" s="781"/>
      <c r="L188" s="781"/>
    </row>
    <row r="189" spans="1:12" s="314" customFormat="1" ht="15" customHeight="1" x14ac:dyDescent="0.2">
      <c r="A189" s="781"/>
      <c r="B189" s="781"/>
      <c r="C189" s="781"/>
      <c r="D189" s="781"/>
      <c r="E189" s="781"/>
      <c r="F189" s="781"/>
      <c r="G189" s="781"/>
      <c r="H189" s="781"/>
      <c r="I189" s="791"/>
      <c r="J189" s="781"/>
      <c r="K189" s="781"/>
      <c r="L189" s="781"/>
    </row>
    <row r="190" spans="1:12" s="314" customFormat="1" ht="15" customHeight="1" x14ac:dyDescent="0.2">
      <c r="A190" s="781"/>
      <c r="B190" s="781"/>
      <c r="C190" s="781"/>
      <c r="D190" s="781"/>
      <c r="E190" s="781"/>
      <c r="F190" s="781"/>
      <c r="G190" s="781"/>
      <c r="H190" s="781"/>
      <c r="I190" s="791"/>
      <c r="J190" s="781"/>
      <c r="K190" s="781"/>
      <c r="L190" s="781"/>
    </row>
    <row r="191" spans="1:12" s="314" customFormat="1" ht="15" customHeight="1" x14ac:dyDescent="0.2">
      <c r="A191" s="781"/>
      <c r="B191" s="781"/>
      <c r="C191" s="781"/>
      <c r="D191" s="781"/>
      <c r="E191" s="781"/>
      <c r="F191" s="781"/>
      <c r="G191" s="781"/>
      <c r="H191" s="781"/>
      <c r="I191" s="791"/>
      <c r="J191" s="781"/>
      <c r="K191" s="781"/>
      <c r="L191" s="781"/>
    </row>
    <row r="192" spans="1:12" s="314" customFormat="1" ht="15" customHeight="1" x14ac:dyDescent="0.2">
      <c r="A192" s="781"/>
      <c r="B192" s="781"/>
      <c r="C192" s="781"/>
      <c r="D192" s="781"/>
      <c r="E192" s="781"/>
      <c r="F192" s="781"/>
      <c r="G192" s="781"/>
      <c r="H192" s="781"/>
      <c r="I192" s="791"/>
      <c r="J192" s="781"/>
      <c r="K192" s="781"/>
      <c r="L192" s="781"/>
    </row>
    <row r="193" spans="1:12" s="314" customFormat="1" ht="15" customHeight="1" x14ac:dyDescent="0.2">
      <c r="A193" s="781"/>
      <c r="B193" s="781"/>
      <c r="C193" s="781"/>
      <c r="D193" s="781"/>
      <c r="E193" s="781"/>
      <c r="F193" s="781"/>
      <c r="G193" s="781"/>
      <c r="H193" s="781"/>
      <c r="I193" s="791"/>
      <c r="J193" s="781"/>
      <c r="K193" s="781"/>
      <c r="L193" s="781"/>
    </row>
    <row r="194" spans="1:12" s="314" customFormat="1" ht="15" customHeight="1" x14ac:dyDescent="0.2">
      <c r="A194" s="781"/>
      <c r="B194" s="781"/>
      <c r="C194" s="781"/>
      <c r="D194" s="781"/>
      <c r="E194" s="781"/>
      <c r="F194" s="781"/>
      <c r="G194" s="781"/>
      <c r="H194" s="781"/>
      <c r="I194" s="791"/>
      <c r="J194" s="781"/>
      <c r="K194" s="781"/>
      <c r="L194" s="781"/>
    </row>
    <row r="195" spans="1:12" s="314" customFormat="1" ht="15" customHeight="1" x14ac:dyDescent="0.2">
      <c r="A195" s="781"/>
      <c r="B195" s="781"/>
      <c r="C195" s="781"/>
      <c r="D195" s="781"/>
      <c r="E195" s="781"/>
      <c r="F195" s="781"/>
      <c r="G195" s="781"/>
      <c r="H195" s="781"/>
      <c r="I195" s="791"/>
      <c r="J195" s="781"/>
      <c r="K195" s="781"/>
      <c r="L195" s="781"/>
    </row>
    <row r="196" spans="1:12" s="314" customFormat="1" ht="15" customHeight="1" x14ac:dyDescent="0.2">
      <c r="A196" s="781"/>
      <c r="B196" s="781"/>
      <c r="C196" s="781"/>
      <c r="D196" s="781"/>
      <c r="E196" s="781"/>
      <c r="F196" s="781"/>
      <c r="G196" s="781"/>
      <c r="H196" s="781"/>
      <c r="I196" s="791"/>
      <c r="J196" s="781"/>
      <c r="K196" s="781"/>
      <c r="L196" s="781"/>
    </row>
    <row r="197" spans="1:12" s="314" customFormat="1" ht="15" customHeight="1" x14ac:dyDescent="0.2">
      <c r="A197" s="781"/>
      <c r="B197" s="781"/>
      <c r="C197" s="781"/>
      <c r="D197" s="781"/>
      <c r="E197" s="781"/>
      <c r="F197" s="781"/>
      <c r="G197" s="781"/>
      <c r="H197" s="781"/>
      <c r="I197" s="791"/>
      <c r="J197" s="781"/>
      <c r="K197" s="781"/>
      <c r="L197" s="781"/>
    </row>
    <row r="198" spans="1:12" s="314" customFormat="1" ht="15" customHeight="1" x14ac:dyDescent="0.2">
      <c r="A198" s="781"/>
      <c r="B198" s="781"/>
      <c r="C198" s="781"/>
      <c r="D198" s="781"/>
      <c r="E198" s="781"/>
      <c r="F198" s="781"/>
      <c r="G198" s="781"/>
      <c r="H198" s="781"/>
      <c r="I198" s="791"/>
      <c r="J198" s="781"/>
      <c r="K198" s="781"/>
      <c r="L198" s="781"/>
    </row>
    <row r="199" spans="1:12" s="314" customFormat="1" ht="15" customHeight="1" x14ac:dyDescent="0.2">
      <c r="A199" s="781"/>
      <c r="B199" s="781"/>
      <c r="C199" s="781"/>
      <c r="D199" s="781"/>
      <c r="E199" s="781"/>
      <c r="F199" s="781"/>
      <c r="G199" s="781"/>
      <c r="H199" s="781"/>
      <c r="I199" s="791"/>
      <c r="J199" s="781"/>
      <c r="K199" s="781"/>
      <c r="L199" s="781"/>
    </row>
    <row r="200" spans="1:12" s="314" customFormat="1" ht="15" customHeight="1" x14ac:dyDescent="0.2">
      <c r="A200" s="781"/>
      <c r="B200" s="781"/>
      <c r="C200" s="781"/>
      <c r="D200" s="781"/>
      <c r="E200" s="781"/>
      <c r="F200" s="781"/>
      <c r="G200" s="781"/>
      <c r="H200" s="781"/>
      <c r="I200" s="791"/>
      <c r="J200" s="781"/>
      <c r="K200" s="781"/>
      <c r="L200" s="781"/>
    </row>
    <row r="201" spans="1:12" s="314" customFormat="1" ht="15" customHeight="1" x14ac:dyDescent="0.2">
      <c r="A201" s="781"/>
      <c r="B201" s="781"/>
      <c r="C201" s="781"/>
      <c r="D201" s="781"/>
      <c r="E201" s="781"/>
      <c r="F201" s="781"/>
      <c r="G201" s="781"/>
      <c r="H201" s="781"/>
      <c r="I201" s="791"/>
      <c r="J201" s="781"/>
      <c r="K201" s="781"/>
      <c r="L201" s="781"/>
    </row>
    <row r="202" spans="1:12" s="314" customFormat="1" ht="15" customHeight="1" x14ac:dyDescent="0.2">
      <c r="A202" s="781"/>
      <c r="B202" s="781"/>
      <c r="C202" s="781"/>
      <c r="D202" s="781"/>
      <c r="E202" s="781"/>
      <c r="F202" s="781"/>
      <c r="G202" s="781"/>
      <c r="H202" s="781"/>
      <c r="I202" s="791"/>
      <c r="J202" s="781"/>
      <c r="K202" s="781"/>
      <c r="L202" s="781"/>
    </row>
    <row r="203" spans="1:12" s="314" customFormat="1" ht="15" customHeight="1" x14ac:dyDescent="0.2">
      <c r="A203" s="781"/>
      <c r="B203" s="781"/>
      <c r="C203" s="781"/>
      <c r="D203" s="781"/>
      <c r="E203" s="781"/>
      <c r="F203" s="781"/>
      <c r="G203" s="781"/>
      <c r="H203" s="781"/>
      <c r="I203" s="791"/>
      <c r="J203" s="781"/>
      <c r="K203" s="781"/>
      <c r="L203" s="781"/>
    </row>
    <row r="204" spans="1:12" s="314" customFormat="1" ht="15" customHeight="1" x14ac:dyDescent="0.2">
      <c r="A204" s="781"/>
      <c r="B204" s="781"/>
      <c r="C204" s="781"/>
      <c r="D204" s="781"/>
      <c r="E204" s="781"/>
      <c r="F204" s="781"/>
      <c r="G204" s="781"/>
      <c r="H204" s="781"/>
      <c r="I204" s="791"/>
      <c r="J204" s="781"/>
      <c r="K204" s="781"/>
      <c r="L204" s="781"/>
    </row>
    <row r="205" spans="1:12" s="314" customFormat="1" ht="15" customHeight="1" x14ac:dyDescent="0.2">
      <c r="A205" s="781"/>
      <c r="B205" s="781"/>
      <c r="C205" s="781"/>
      <c r="D205" s="781"/>
      <c r="E205" s="781"/>
      <c r="F205" s="781"/>
      <c r="G205" s="781"/>
      <c r="H205" s="781"/>
      <c r="I205" s="791"/>
      <c r="J205" s="781"/>
      <c r="K205" s="781"/>
      <c r="L205" s="781"/>
    </row>
    <row r="206" spans="1:12" s="314" customFormat="1" ht="15" customHeight="1" x14ac:dyDescent="0.2">
      <c r="A206" s="781"/>
      <c r="B206" s="781"/>
      <c r="C206" s="781"/>
      <c r="D206" s="781"/>
      <c r="E206" s="781"/>
      <c r="F206" s="781"/>
      <c r="G206" s="781"/>
      <c r="H206" s="781"/>
      <c r="I206" s="791"/>
      <c r="J206" s="781"/>
      <c r="K206" s="781"/>
      <c r="L206" s="781"/>
    </row>
    <row r="207" spans="1:12" s="314" customFormat="1" ht="15" customHeight="1" x14ac:dyDescent="0.2">
      <c r="A207" s="781"/>
      <c r="B207" s="781"/>
      <c r="C207" s="781"/>
      <c r="D207" s="781"/>
      <c r="E207" s="781"/>
      <c r="F207" s="781"/>
      <c r="G207" s="781"/>
      <c r="H207" s="781"/>
      <c r="I207" s="791"/>
      <c r="J207" s="781"/>
      <c r="K207" s="781"/>
      <c r="L207" s="781"/>
    </row>
    <row r="208" spans="1:12" s="314" customFormat="1" ht="15" customHeight="1" x14ac:dyDescent="0.2">
      <c r="A208" s="781"/>
      <c r="B208" s="781"/>
      <c r="C208" s="781"/>
      <c r="D208" s="781"/>
      <c r="E208" s="781"/>
      <c r="F208" s="781"/>
      <c r="G208" s="781"/>
      <c r="H208" s="781"/>
      <c r="I208" s="791"/>
      <c r="J208" s="781"/>
      <c r="K208" s="781"/>
      <c r="L208" s="781"/>
    </row>
    <row r="209" spans="1:12" s="314" customFormat="1" ht="15" customHeight="1" x14ac:dyDescent="0.2">
      <c r="A209" s="781"/>
      <c r="B209" s="781"/>
      <c r="C209" s="781"/>
      <c r="D209" s="781"/>
      <c r="E209" s="781"/>
      <c r="F209" s="781"/>
      <c r="G209" s="781"/>
      <c r="H209" s="781"/>
      <c r="I209" s="791"/>
      <c r="J209" s="781"/>
      <c r="K209" s="781"/>
      <c r="L209" s="781"/>
    </row>
    <row r="210" spans="1:12" s="314" customFormat="1" ht="15" customHeight="1" x14ac:dyDescent="0.2">
      <c r="A210" s="781"/>
      <c r="B210" s="781"/>
      <c r="C210" s="781"/>
      <c r="D210" s="781"/>
      <c r="E210" s="781"/>
      <c r="F210" s="781"/>
      <c r="G210" s="781"/>
      <c r="H210" s="781"/>
      <c r="I210" s="791"/>
      <c r="J210" s="781"/>
      <c r="K210" s="781"/>
      <c r="L210" s="781"/>
    </row>
    <row r="211" spans="1:12" s="314" customFormat="1" ht="15" customHeight="1" x14ac:dyDescent="0.2">
      <c r="A211" s="781"/>
      <c r="B211" s="781"/>
      <c r="C211" s="781"/>
      <c r="D211" s="781"/>
      <c r="E211" s="781"/>
      <c r="F211" s="781"/>
      <c r="G211" s="781"/>
      <c r="H211" s="781"/>
      <c r="I211" s="791"/>
      <c r="J211" s="781"/>
      <c r="K211" s="781"/>
      <c r="L211" s="781"/>
    </row>
    <row r="212" spans="1:12" s="314" customFormat="1" ht="15" customHeight="1" x14ac:dyDescent="0.2">
      <c r="A212" s="781"/>
      <c r="B212" s="781"/>
      <c r="C212" s="781"/>
      <c r="D212" s="781"/>
      <c r="E212" s="781"/>
      <c r="F212" s="781"/>
      <c r="G212" s="781"/>
      <c r="H212" s="781"/>
      <c r="I212" s="791"/>
      <c r="J212" s="781"/>
      <c r="K212" s="781"/>
      <c r="L212" s="781"/>
    </row>
    <row r="213" spans="1:12" s="314" customFormat="1" ht="15" customHeight="1" x14ac:dyDescent="0.2">
      <c r="A213" s="781"/>
      <c r="B213" s="781"/>
      <c r="C213" s="781"/>
      <c r="D213" s="781"/>
      <c r="E213" s="781"/>
      <c r="F213" s="781"/>
      <c r="G213" s="781"/>
      <c r="H213" s="781"/>
      <c r="I213" s="791"/>
      <c r="J213" s="781"/>
      <c r="K213" s="781"/>
      <c r="L213" s="781"/>
    </row>
    <row r="214" spans="1:12" s="314" customFormat="1" ht="15" customHeight="1" x14ac:dyDescent="0.2">
      <c r="A214" s="781"/>
      <c r="B214" s="781"/>
      <c r="C214" s="781"/>
      <c r="D214" s="781"/>
      <c r="E214" s="781"/>
      <c r="F214" s="781"/>
      <c r="G214" s="781"/>
      <c r="H214" s="781"/>
      <c r="I214" s="791"/>
      <c r="J214" s="781"/>
      <c r="K214" s="781"/>
      <c r="L214" s="781"/>
    </row>
    <row r="215" spans="1:12" s="314" customFormat="1" ht="15" customHeight="1" x14ac:dyDescent="0.2">
      <c r="A215" s="781"/>
      <c r="B215" s="781"/>
      <c r="C215" s="781"/>
      <c r="D215" s="781"/>
      <c r="E215" s="781"/>
      <c r="F215" s="781"/>
      <c r="G215" s="781"/>
      <c r="H215" s="781"/>
      <c r="I215" s="791"/>
      <c r="J215" s="781"/>
      <c r="K215" s="781"/>
      <c r="L215" s="781"/>
    </row>
    <row r="216" spans="1:12" s="314" customFormat="1" ht="15" customHeight="1" x14ac:dyDescent="0.2">
      <c r="A216" s="781"/>
      <c r="B216" s="781"/>
      <c r="C216" s="781"/>
      <c r="D216" s="781"/>
      <c r="E216" s="781"/>
      <c r="F216" s="781"/>
      <c r="G216" s="781"/>
      <c r="H216" s="781"/>
      <c r="I216" s="791"/>
      <c r="J216" s="781"/>
      <c r="K216" s="781"/>
      <c r="L216" s="781"/>
    </row>
    <row r="217" spans="1:12" s="314" customFormat="1" ht="15" customHeight="1" x14ac:dyDescent="0.2">
      <c r="A217" s="781"/>
      <c r="B217" s="781"/>
      <c r="C217" s="781"/>
      <c r="D217" s="781"/>
      <c r="E217" s="781"/>
      <c r="F217" s="781"/>
      <c r="G217" s="781"/>
      <c r="H217" s="781"/>
      <c r="I217" s="791"/>
      <c r="J217" s="781"/>
      <c r="K217" s="781"/>
      <c r="L217" s="781"/>
    </row>
    <row r="218" spans="1:12" s="314" customFormat="1" ht="15" customHeight="1" x14ac:dyDescent="0.2">
      <c r="A218" s="781"/>
      <c r="B218" s="781"/>
      <c r="C218" s="781"/>
      <c r="D218" s="781"/>
      <c r="E218" s="781"/>
      <c r="F218" s="781"/>
      <c r="G218" s="781"/>
      <c r="H218" s="781"/>
      <c r="I218" s="791"/>
      <c r="J218" s="781"/>
      <c r="K218" s="781"/>
      <c r="L218" s="781"/>
    </row>
    <row r="219" spans="1:12" s="314" customFormat="1" ht="15" customHeight="1" x14ac:dyDescent="0.2">
      <c r="A219" s="781"/>
      <c r="B219" s="781"/>
      <c r="C219" s="781"/>
      <c r="D219" s="781"/>
      <c r="E219" s="781"/>
      <c r="F219" s="781"/>
      <c r="G219" s="781"/>
      <c r="H219" s="781"/>
      <c r="I219" s="791"/>
      <c r="J219" s="781"/>
      <c r="K219" s="781"/>
      <c r="L219" s="781"/>
    </row>
    <row r="220" spans="1:12" s="314" customFormat="1" ht="15" customHeight="1" x14ac:dyDescent="0.2">
      <c r="A220" s="781"/>
      <c r="B220" s="781"/>
      <c r="C220" s="781"/>
      <c r="D220" s="781"/>
      <c r="E220" s="781"/>
      <c r="F220" s="781"/>
      <c r="G220" s="781"/>
      <c r="H220" s="781"/>
      <c r="I220" s="791"/>
      <c r="J220" s="781"/>
      <c r="K220" s="781"/>
      <c r="L220" s="781"/>
    </row>
    <row r="221" spans="1:12" s="314" customFormat="1" ht="15" customHeight="1" x14ac:dyDescent="0.2">
      <c r="A221" s="781"/>
      <c r="B221" s="781"/>
      <c r="C221" s="781"/>
      <c r="D221" s="781"/>
      <c r="E221" s="781"/>
      <c r="F221" s="781"/>
      <c r="G221" s="781"/>
      <c r="H221" s="781"/>
      <c r="I221" s="791"/>
      <c r="J221" s="781"/>
      <c r="K221" s="781"/>
      <c r="L221" s="781"/>
    </row>
    <row r="222" spans="1:12" s="314" customFormat="1" ht="15" customHeight="1" x14ac:dyDescent="0.2">
      <c r="A222" s="781"/>
      <c r="B222" s="781"/>
      <c r="C222" s="781"/>
      <c r="D222" s="781"/>
      <c r="E222" s="781"/>
      <c r="F222" s="781"/>
      <c r="G222" s="781"/>
      <c r="H222" s="781"/>
      <c r="I222" s="791"/>
      <c r="J222" s="781"/>
      <c r="K222" s="781"/>
      <c r="L222" s="781"/>
    </row>
    <row r="223" spans="1:12" s="314" customFormat="1" ht="15" customHeight="1" x14ac:dyDescent="0.2">
      <c r="A223" s="781"/>
      <c r="B223" s="781"/>
      <c r="C223" s="781"/>
      <c r="D223" s="781"/>
      <c r="E223" s="781"/>
      <c r="F223" s="781"/>
      <c r="G223" s="781"/>
      <c r="H223" s="781"/>
      <c r="I223" s="791"/>
      <c r="J223" s="781"/>
      <c r="K223" s="781"/>
      <c r="L223" s="781"/>
    </row>
    <row r="224" spans="1:12" s="314" customFormat="1" ht="15" customHeight="1" x14ac:dyDescent="0.2">
      <c r="A224" s="781"/>
      <c r="B224" s="781"/>
      <c r="C224" s="781"/>
      <c r="D224" s="781"/>
      <c r="E224" s="781"/>
      <c r="F224" s="781"/>
      <c r="G224" s="781"/>
      <c r="H224" s="781"/>
      <c r="I224" s="791"/>
      <c r="J224" s="781"/>
      <c r="K224" s="781"/>
      <c r="L224" s="781"/>
    </row>
    <row r="225" spans="1:12" s="314" customFormat="1" ht="15" customHeight="1" x14ac:dyDescent="0.2">
      <c r="A225" s="781"/>
      <c r="B225" s="781"/>
      <c r="C225" s="781"/>
      <c r="D225" s="781"/>
      <c r="E225" s="781"/>
      <c r="F225" s="781"/>
      <c r="G225" s="781"/>
      <c r="H225" s="781"/>
      <c r="I225" s="791"/>
      <c r="J225" s="781"/>
      <c r="K225" s="781"/>
      <c r="L225" s="781"/>
    </row>
    <row r="226" spans="1:12" s="314" customFormat="1" ht="15" customHeight="1" x14ac:dyDescent="0.2">
      <c r="A226" s="781"/>
      <c r="B226" s="781"/>
      <c r="C226" s="781"/>
      <c r="D226" s="781"/>
      <c r="E226" s="781"/>
      <c r="F226" s="781"/>
      <c r="G226" s="781"/>
      <c r="H226" s="781"/>
      <c r="I226" s="791"/>
      <c r="J226" s="781"/>
      <c r="K226" s="781"/>
      <c r="L226" s="781"/>
    </row>
    <row r="227" spans="1:12" s="314" customFormat="1" ht="15" customHeight="1" x14ac:dyDescent="0.2">
      <c r="A227" s="781"/>
      <c r="B227" s="781"/>
      <c r="C227" s="781"/>
      <c r="D227" s="781"/>
      <c r="E227" s="781"/>
      <c r="F227" s="781"/>
      <c r="G227" s="781"/>
      <c r="H227" s="781"/>
      <c r="I227" s="791"/>
      <c r="J227" s="781"/>
      <c r="K227" s="781"/>
      <c r="L227" s="781"/>
    </row>
    <row r="228" spans="1:12" s="314" customFormat="1" ht="15" customHeight="1" x14ac:dyDescent="0.2">
      <c r="A228" s="781"/>
      <c r="B228" s="781"/>
      <c r="C228" s="781"/>
      <c r="D228" s="781"/>
      <c r="E228" s="781"/>
      <c r="F228" s="781"/>
      <c r="G228" s="781"/>
      <c r="H228" s="781"/>
      <c r="I228" s="791"/>
      <c r="J228" s="781"/>
      <c r="K228" s="781"/>
      <c r="L228" s="781"/>
    </row>
    <row r="229" spans="1:12" s="314" customFormat="1" ht="15" customHeight="1" x14ac:dyDescent="0.2">
      <c r="A229" s="781"/>
      <c r="B229" s="781"/>
      <c r="C229" s="781"/>
      <c r="D229" s="781"/>
      <c r="E229" s="781"/>
      <c r="F229" s="781"/>
      <c r="G229" s="781"/>
      <c r="H229" s="781"/>
      <c r="I229" s="791"/>
      <c r="J229" s="781"/>
      <c r="K229" s="781"/>
      <c r="L229" s="781"/>
    </row>
    <row r="230" spans="1:12" s="314" customFormat="1" ht="15" customHeight="1" x14ac:dyDescent="0.2">
      <c r="A230" s="781"/>
      <c r="B230" s="781"/>
      <c r="C230" s="781"/>
      <c r="D230" s="781"/>
      <c r="E230" s="781"/>
      <c r="F230" s="781"/>
      <c r="G230" s="781"/>
      <c r="H230" s="781"/>
      <c r="I230" s="791"/>
      <c r="J230" s="781"/>
      <c r="K230" s="781"/>
      <c r="L230" s="781"/>
    </row>
    <row r="231" spans="1:12" s="314" customFormat="1" ht="15" customHeight="1" x14ac:dyDescent="0.2">
      <c r="A231" s="781"/>
      <c r="B231" s="781"/>
      <c r="C231" s="781"/>
      <c r="D231" s="781"/>
      <c r="E231" s="781"/>
      <c r="F231" s="781"/>
      <c r="G231" s="781"/>
      <c r="H231" s="781"/>
      <c r="I231" s="791"/>
      <c r="J231" s="781"/>
      <c r="K231" s="781"/>
      <c r="L231" s="781"/>
    </row>
    <row r="232" spans="1:12" s="314" customFormat="1" ht="15" customHeight="1" x14ac:dyDescent="0.2">
      <c r="A232" s="781"/>
      <c r="B232" s="781"/>
      <c r="C232" s="781"/>
      <c r="D232" s="781"/>
      <c r="E232" s="781"/>
      <c r="F232" s="781"/>
      <c r="G232" s="781"/>
      <c r="H232" s="781"/>
      <c r="I232" s="791"/>
      <c r="J232" s="781"/>
      <c r="K232" s="781"/>
      <c r="L232" s="781"/>
    </row>
    <row r="233" spans="1:12" s="314" customFormat="1" ht="15" customHeight="1" x14ac:dyDescent="0.2">
      <c r="A233" s="781"/>
      <c r="B233" s="781"/>
      <c r="C233" s="781"/>
      <c r="D233" s="781"/>
      <c r="E233" s="781"/>
      <c r="F233" s="781"/>
      <c r="G233" s="781"/>
      <c r="H233" s="781"/>
      <c r="I233" s="791"/>
      <c r="J233" s="781"/>
      <c r="K233" s="781"/>
      <c r="L233" s="781"/>
    </row>
    <row r="234" spans="1:12" s="314" customFormat="1" ht="15" customHeight="1" x14ac:dyDescent="0.2">
      <c r="A234" s="781"/>
      <c r="B234" s="781"/>
      <c r="C234" s="781"/>
      <c r="D234" s="781"/>
      <c r="E234" s="781"/>
      <c r="F234" s="781"/>
      <c r="G234" s="781"/>
      <c r="H234" s="781"/>
      <c r="I234" s="791"/>
      <c r="J234" s="781"/>
      <c r="K234" s="781"/>
      <c r="L234" s="781"/>
    </row>
    <row r="235" spans="1:12" s="314" customFormat="1" ht="15" customHeight="1" x14ac:dyDescent="0.2">
      <c r="A235" s="781"/>
      <c r="B235" s="781"/>
      <c r="C235" s="781"/>
      <c r="D235" s="781"/>
      <c r="E235" s="781"/>
      <c r="F235" s="781"/>
      <c r="G235" s="781"/>
      <c r="H235" s="781"/>
      <c r="I235" s="791"/>
      <c r="J235" s="781"/>
      <c r="K235" s="781"/>
      <c r="L235" s="781"/>
    </row>
    <row r="236" spans="1:12" s="314" customFormat="1" ht="15" customHeight="1" x14ac:dyDescent="0.2">
      <c r="A236" s="781"/>
      <c r="B236" s="781"/>
      <c r="C236" s="781"/>
      <c r="D236" s="781"/>
      <c r="E236" s="781"/>
      <c r="F236" s="781"/>
      <c r="G236" s="781"/>
      <c r="H236" s="781"/>
      <c r="I236" s="791"/>
      <c r="J236" s="781"/>
      <c r="K236" s="781"/>
      <c r="L236" s="781"/>
    </row>
    <row r="237" spans="1:12" s="314" customFormat="1" ht="15" customHeight="1" x14ac:dyDescent="0.2">
      <c r="A237" s="781"/>
      <c r="B237" s="781"/>
      <c r="C237" s="781"/>
      <c r="D237" s="781"/>
      <c r="E237" s="781"/>
      <c r="F237" s="781"/>
      <c r="G237" s="781"/>
      <c r="H237" s="781"/>
      <c r="I237" s="791"/>
      <c r="J237" s="781"/>
      <c r="K237" s="781"/>
      <c r="L237" s="781"/>
    </row>
    <row r="238" spans="1:12" s="314" customFormat="1" ht="15" customHeight="1" x14ac:dyDescent="0.2">
      <c r="A238" s="781"/>
      <c r="B238" s="781"/>
      <c r="C238" s="781"/>
      <c r="D238" s="781"/>
      <c r="E238" s="781"/>
      <c r="F238" s="781"/>
      <c r="G238" s="781"/>
      <c r="H238" s="781"/>
      <c r="I238" s="791"/>
      <c r="J238" s="781"/>
      <c r="K238" s="781"/>
      <c r="L238" s="781"/>
    </row>
    <row r="239" spans="1:12" s="314" customFormat="1" ht="15" customHeight="1" x14ac:dyDescent="0.2">
      <c r="A239" s="781"/>
      <c r="B239" s="781"/>
      <c r="C239" s="781"/>
      <c r="D239" s="781"/>
      <c r="E239" s="781"/>
      <c r="F239" s="781"/>
      <c r="G239" s="781"/>
      <c r="H239" s="781"/>
      <c r="I239" s="791"/>
      <c r="J239" s="781"/>
      <c r="K239" s="781"/>
      <c r="L239" s="781"/>
    </row>
    <row r="240" spans="1:12" s="314" customFormat="1" ht="15" customHeight="1" x14ac:dyDescent="0.2">
      <c r="A240" s="781"/>
      <c r="B240" s="781"/>
      <c r="C240" s="781"/>
      <c r="D240" s="781"/>
      <c r="E240" s="781"/>
      <c r="F240" s="781"/>
      <c r="G240" s="781"/>
      <c r="H240" s="781"/>
      <c r="I240" s="791"/>
      <c r="J240" s="781"/>
      <c r="K240" s="781"/>
      <c r="L240" s="781"/>
    </row>
    <row r="241" spans="1:12" s="314" customFormat="1" ht="15" customHeight="1" x14ac:dyDescent="0.2">
      <c r="A241" s="781"/>
      <c r="B241" s="781"/>
      <c r="C241" s="781"/>
      <c r="D241" s="781"/>
      <c r="E241" s="781"/>
      <c r="F241" s="781"/>
      <c r="G241" s="781"/>
      <c r="H241" s="781"/>
      <c r="I241" s="791"/>
      <c r="J241" s="781"/>
      <c r="K241" s="781"/>
      <c r="L241" s="781"/>
    </row>
    <row r="242" spans="1:12" s="314" customFormat="1" ht="15" customHeight="1" x14ac:dyDescent="0.2">
      <c r="A242" s="781"/>
      <c r="B242" s="781"/>
      <c r="C242" s="781"/>
      <c r="D242" s="781"/>
      <c r="E242" s="781"/>
      <c r="F242" s="781"/>
      <c r="G242" s="781"/>
      <c r="H242" s="781"/>
      <c r="I242" s="791"/>
      <c r="J242" s="781"/>
      <c r="K242" s="781"/>
      <c r="L242" s="781"/>
    </row>
    <row r="243" spans="1:12" s="314" customFormat="1" ht="15" customHeight="1" x14ac:dyDescent="0.2">
      <c r="A243" s="781"/>
      <c r="B243" s="781"/>
      <c r="C243" s="781"/>
      <c r="D243" s="781"/>
      <c r="E243" s="781"/>
      <c r="F243" s="781"/>
      <c r="G243" s="781"/>
      <c r="H243" s="781"/>
      <c r="I243" s="791"/>
      <c r="J243" s="781"/>
      <c r="K243" s="781"/>
      <c r="L243" s="781"/>
    </row>
    <row r="244" spans="1:12" s="314" customFormat="1" ht="15" customHeight="1" x14ac:dyDescent="0.2">
      <c r="A244" s="781"/>
      <c r="B244" s="781"/>
      <c r="C244" s="781"/>
      <c r="D244" s="781"/>
      <c r="E244" s="781"/>
      <c r="F244" s="781"/>
      <c r="G244" s="781"/>
      <c r="H244" s="781"/>
      <c r="I244" s="791"/>
      <c r="J244" s="781"/>
      <c r="K244" s="781"/>
      <c r="L244" s="781"/>
    </row>
    <row r="245" spans="1:12" s="314" customFormat="1" ht="15" customHeight="1" x14ac:dyDescent="0.2">
      <c r="A245" s="781"/>
      <c r="B245" s="781"/>
      <c r="C245" s="781"/>
      <c r="D245" s="781"/>
      <c r="E245" s="781"/>
      <c r="F245" s="781"/>
      <c r="G245" s="781"/>
      <c r="H245" s="781"/>
      <c r="I245" s="791"/>
      <c r="J245" s="781"/>
      <c r="K245" s="781"/>
      <c r="L245" s="781"/>
    </row>
    <row r="246" spans="1:12" s="314" customFormat="1" ht="15" customHeight="1" x14ac:dyDescent="0.2">
      <c r="A246" s="781"/>
      <c r="B246" s="781"/>
      <c r="C246" s="781"/>
      <c r="D246" s="781"/>
      <c r="E246" s="781"/>
      <c r="F246" s="781"/>
      <c r="G246" s="781"/>
      <c r="H246" s="781"/>
      <c r="I246" s="791"/>
      <c r="J246" s="781"/>
      <c r="K246" s="781"/>
      <c r="L246" s="781"/>
    </row>
    <row r="247" spans="1:12" s="314" customFormat="1" ht="15" customHeight="1" x14ac:dyDescent="0.2">
      <c r="A247" s="781"/>
      <c r="B247" s="781"/>
      <c r="C247" s="781"/>
      <c r="D247" s="781"/>
      <c r="E247" s="781"/>
      <c r="F247" s="781"/>
      <c r="G247" s="781"/>
      <c r="H247" s="781"/>
      <c r="I247" s="791"/>
      <c r="J247" s="781"/>
      <c r="K247" s="781"/>
      <c r="L247" s="781"/>
    </row>
    <row r="248" spans="1:12" s="314" customFormat="1" ht="15" customHeight="1" x14ac:dyDescent="0.2">
      <c r="A248" s="781"/>
      <c r="B248" s="781"/>
      <c r="C248" s="781"/>
      <c r="D248" s="781"/>
      <c r="E248" s="781"/>
      <c r="F248" s="781"/>
      <c r="G248" s="781"/>
      <c r="H248" s="781"/>
      <c r="I248" s="791"/>
      <c r="J248" s="781"/>
      <c r="K248" s="781"/>
      <c r="L248" s="781"/>
    </row>
    <row r="249" spans="1:12" s="314" customFormat="1" ht="15" customHeight="1" x14ac:dyDescent="0.2">
      <c r="A249" s="781"/>
      <c r="B249" s="781"/>
      <c r="C249" s="781"/>
      <c r="D249" s="781"/>
      <c r="E249" s="781"/>
      <c r="F249" s="781"/>
      <c r="G249" s="781"/>
      <c r="H249" s="781"/>
      <c r="I249" s="791"/>
      <c r="J249" s="781"/>
      <c r="K249" s="781"/>
      <c r="L249" s="781"/>
    </row>
    <row r="250" spans="1:12" s="314" customFormat="1" ht="15" customHeight="1" x14ac:dyDescent="0.2">
      <c r="A250" s="781"/>
      <c r="B250" s="781"/>
      <c r="C250" s="781"/>
      <c r="D250" s="781"/>
      <c r="E250" s="781"/>
      <c r="F250" s="781"/>
      <c r="G250" s="781"/>
      <c r="H250" s="781"/>
      <c r="I250" s="791"/>
      <c r="J250" s="781"/>
      <c r="K250" s="781"/>
      <c r="L250" s="781"/>
    </row>
    <row r="251" spans="1:12" s="314" customFormat="1" ht="15" customHeight="1" x14ac:dyDescent="0.2">
      <c r="A251" s="781"/>
      <c r="B251" s="781"/>
      <c r="C251" s="781"/>
      <c r="D251" s="781"/>
      <c r="E251" s="781"/>
      <c r="F251" s="781"/>
      <c r="G251" s="781"/>
      <c r="H251" s="781"/>
      <c r="I251" s="791"/>
      <c r="J251" s="781"/>
      <c r="K251" s="781"/>
      <c r="L251" s="781"/>
    </row>
    <row r="252" spans="1:12" s="314" customFormat="1" ht="15" customHeight="1" x14ac:dyDescent="0.2">
      <c r="A252" s="781"/>
      <c r="B252" s="781"/>
      <c r="C252" s="781"/>
      <c r="D252" s="781"/>
      <c r="E252" s="781"/>
      <c r="F252" s="781"/>
      <c r="G252" s="781"/>
      <c r="H252" s="781"/>
      <c r="I252" s="791"/>
      <c r="J252" s="781"/>
      <c r="K252" s="781"/>
      <c r="L252" s="781"/>
    </row>
    <row r="253" spans="1:12" s="314" customFormat="1" ht="15" customHeight="1" x14ac:dyDescent="0.2">
      <c r="A253" s="781"/>
      <c r="B253" s="781"/>
      <c r="C253" s="781"/>
      <c r="D253" s="781"/>
      <c r="E253" s="781"/>
      <c r="F253" s="781"/>
      <c r="G253" s="781"/>
      <c r="H253" s="781"/>
      <c r="I253" s="791"/>
      <c r="J253" s="781"/>
      <c r="K253" s="781"/>
      <c r="L253" s="781"/>
    </row>
    <row r="254" spans="1:12" s="314" customFormat="1" ht="15" customHeight="1" x14ac:dyDescent="0.2">
      <c r="A254" s="781"/>
      <c r="B254" s="781"/>
      <c r="C254" s="781"/>
      <c r="D254" s="781"/>
      <c r="E254" s="781"/>
      <c r="F254" s="781"/>
      <c r="G254" s="781"/>
      <c r="H254" s="781"/>
      <c r="I254" s="791"/>
      <c r="J254" s="781"/>
      <c r="K254" s="781"/>
      <c r="L254" s="781"/>
    </row>
    <row r="255" spans="1:12" s="314" customFormat="1" ht="15" customHeight="1" x14ac:dyDescent="0.2">
      <c r="A255" s="781"/>
      <c r="B255" s="781"/>
      <c r="C255" s="781"/>
      <c r="D255" s="781"/>
      <c r="E255" s="781"/>
      <c r="F255" s="781"/>
      <c r="G255" s="781"/>
      <c r="H255" s="781"/>
      <c r="I255" s="791"/>
      <c r="J255" s="781"/>
      <c r="K255" s="781"/>
      <c r="L255" s="781"/>
    </row>
    <row r="256" spans="1:12" s="314" customFormat="1" ht="15" customHeight="1" x14ac:dyDescent="0.2">
      <c r="A256" s="781"/>
      <c r="B256" s="781"/>
      <c r="C256" s="781"/>
      <c r="D256" s="781"/>
      <c r="E256" s="781"/>
      <c r="F256" s="781"/>
      <c r="G256" s="781"/>
      <c r="H256" s="781"/>
      <c r="I256" s="791"/>
      <c r="J256" s="781"/>
      <c r="K256" s="781"/>
      <c r="L256" s="781"/>
    </row>
    <row r="257" spans="1:12" s="314" customFormat="1" ht="15" customHeight="1" x14ac:dyDescent="0.2">
      <c r="A257" s="781"/>
      <c r="B257" s="781"/>
      <c r="C257" s="781"/>
      <c r="D257" s="781"/>
      <c r="E257" s="781"/>
      <c r="F257" s="781"/>
      <c r="G257" s="781"/>
      <c r="H257" s="781"/>
      <c r="I257" s="791"/>
      <c r="J257" s="781"/>
      <c r="K257" s="781"/>
      <c r="L257" s="781"/>
    </row>
    <row r="258" spans="1:12" s="314" customFormat="1" ht="15" customHeight="1" x14ac:dyDescent="0.2">
      <c r="A258" s="781"/>
      <c r="B258" s="781"/>
      <c r="C258" s="781"/>
      <c r="D258" s="781"/>
      <c r="E258" s="781"/>
      <c r="F258" s="781"/>
      <c r="G258" s="781"/>
      <c r="H258" s="781"/>
      <c r="I258" s="791"/>
      <c r="J258" s="781"/>
      <c r="K258" s="781"/>
      <c r="L258" s="781"/>
    </row>
    <row r="259" spans="1:12" s="314" customFormat="1" ht="15" customHeight="1" x14ac:dyDescent="0.2">
      <c r="A259" s="781"/>
      <c r="B259" s="781"/>
      <c r="C259" s="781"/>
      <c r="D259" s="781"/>
      <c r="E259" s="781"/>
      <c r="F259" s="781"/>
      <c r="G259" s="781"/>
      <c r="H259" s="781"/>
      <c r="I259" s="791"/>
      <c r="J259" s="781"/>
      <c r="K259" s="781"/>
      <c r="L259" s="781"/>
    </row>
    <row r="260" spans="1:12" s="314" customFormat="1" ht="15" customHeight="1" x14ac:dyDescent="0.2">
      <c r="A260" s="781"/>
      <c r="B260" s="781"/>
      <c r="C260" s="781"/>
      <c r="D260" s="781"/>
      <c r="E260" s="781"/>
      <c r="F260" s="781"/>
      <c r="G260" s="781"/>
      <c r="H260" s="781"/>
      <c r="I260" s="791"/>
      <c r="J260" s="781"/>
      <c r="K260" s="781"/>
      <c r="L260" s="781"/>
    </row>
    <row r="261" spans="1:12" s="314" customFormat="1" ht="15" customHeight="1" x14ac:dyDescent="0.2">
      <c r="A261" s="781"/>
      <c r="B261" s="781"/>
      <c r="C261" s="781"/>
      <c r="D261" s="781"/>
      <c r="E261" s="781"/>
      <c r="F261" s="781"/>
      <c r="G261" s="781"/>
      <c r="H261" s="781"/>
      <c r="I261" s="791"/>
      <c r="J261" s="781"/>
      <c r="K261" s="781"/>
      <c r="L261" s="781"/>
    </row>
    <row r="262" spans="1:12" s="314" customFormat="1" ht="15" customHeight="1" x14ac:dyDescent="0.2">
      <c r="A262" s="781"/>
      <c r="B262" s="781"/>
      <c r="C262" s="781"/>
      <c r="D262" s="781"/>
      <c r="E262" s="781"/>
      <c r="F262" s="781"/>
      <c r="G262" s="781"/>
      <c r="H262" s="781"/>
      <c r="I262" s="791"/>
      <c r="J262" s="781"/>
      <c r="K262" s="781"/>
      <c r="L262" s="781"/>
    </row>
    <row r="263" spans="1:12" s="314" customFormat="1" ht="15" customHeight="1" x14ac:dyDescent="0.2">
      <c r="A263" s="781"/>
      <c r="B263" s="781"/>
      <c r="C263" s="781"/>
      <c r="D263" s="781"/>
      <c r="E263" s="781"/>
      <c r="F263" s="781"/>
      <c r="G263" s="781"/>
      <c r="H263" s="781"/>
      <c r="I263" s="791"/>
      <c r="J263" s="781"/>
      <c r="K263" s="781"/>
      <c r="L263" s="781"/>
    </row>
    <row r="264" spans="1:12" s="314" customFormat="1" ht="15" customHeight="1" x14ac:dyDescent="0.2">
      <c r="A264" s="781"/>
      <c r="B264" s="781"/>
      <c r="C264" s="781"/>
      <c r="D264" s="781"/>
      <c r="E264" s="781"/>
      <c r="F264" s="781"/>
      <c r="G264" s="781"/>
      <c r="H264" s="781"/>
      <c r="I264" s="791"/>
      <c r="J264" s="781"/>
      <c r="K264" s="781"/>
      <c r="L264" s="781"/>
    </row>
    <row r="265" spans="1:12" s="314" customFormat="1" ht="15" customHeight="1" x14ac:dyDescent="0.2">
      <c r="A265" s="781"/>
      <c r="B265" s="781"/>
      <c r="C265" s="781"/>
      <c r="D265" s="781"/>
      <c r="E265" s="781"/>
      <c r="F265" s="781"/>
      <c r="G265" s="781"/>
      <c r="H265" s="781"/>
      <c r="I265" s="791"/>
      <c r="J265" s="781"/>
      <c r="K265" s="781"/>
      <c r="L265" s="781"/>
    </row>
    <row r="266" spans="1:12" s="314" customFormat="1" ht="15" customHeight="1" x14ac:dyDescent="0.2">
      <c r="A266" s="781"/>
      <c r="B266" s="781"/>
      <c r="C266" s="781"/>
      <c r="D266" s="781"/>
      <c r="E266" s="781"/>
      <c r="F266" s="781"/>
      <c r="G266" s="781"/>
      <c r="H266" s="781"/>
      <c r="I266" s="791"/>
      <c r="J266" s="781"/>
      <c r="K266" s="781"/>
      <c r="L266" s="781"/>
    </row>
    <row r="267" spans="1:12" s="314" customFormat="1" ht="15" customHeight="1" x14ac:dyDescent="0.2">
      <c r="A267" s="781"/>
      <c r="B267" s="781"/>
      <c r="C267" s="781"/>
      <c r="D267" s="781"/>
      <c r="E267" s="781"/>
      <c r="F267" s="781"/>
      <c r="G267" s="781"/>
      <c r="H267" s="781"/>
      <c r="I267" s="791"/>
      <c r="J267" s="781"/>
      <c r="K267" s="781"/>
      <c r="L267" s="781"/>
    </row>
    <row r="268" spans="1:12" s="314" customFormat="1" ht="15" customHeight="1" x14ac:dyDescent="0.2">
      <c r="A268" s="781"/>
      <c r="B268" s="781"/>
      <c r="C268" s="781"/>
      <c r="D268" s="781"/>
      <c r="E268" s="781"/>
      <c r="F268" s="781"/>
      <c r="G268" s="781"/>
      <c r="H268" s="781"/>
      <c r="I268" s="791"/>
      <c r="J268" s="781"/>
      <c r="K268" s="781"/>
      <c r="L268" s="781"/>
    </row>
    <row r="269" spans="1:12" s="314" customFormat="1" ht="15" customHeight="1" x14ac:dyDescent="0.2">
      <c r="A269" s="781"/>
      <c r="B269" s="781"/>
      <c r="C269" s="781"/>
      <c r="D269" s="781"/>
      <c r="E269" s="781"/>
      <c r="F269" s="781"/>
      <c r="G269" s="781"/>
      <c r="H269" s="781"/>
      <c r="I269" s="791"/>
      <c r="J269" s="781"/>
      <c r="K269" s="781"/>
      <c r="L269" s="781"/>
    </row>
    <row r="270" spans="1:12" s="314" customFormat="1" ht="15" customHeight="1" x14ac:dyDescent="0.2">
      <c r="A270" s="781"/>
      <c r="B270" s="781"/>
      <c r="C270" s="781"/>
      <c r="D270" s="781"/>
      <c r="E270" s="781"/>
      <c r="F270" s="781"/>
      <c r="G270" s="781"/>
      <c r="H270" s="781"/>
      <c r="I270" s="791"/>
      <c r="J270" s="781"/>
      <c r="K270" s="781"/>
      <c r="L270" s="781"/>
    </row>
    <row r="271" spans="1:12" s="314" customFormat="1" ht="15" customHeight="1" x14ac:dyDescent="0.2">
      <c r="A271" s="781"/>
      <c r="B271" s="781"/>
      <c r="C271" s="781"/>
      <c r="D271" s="781"/>
      <c r="E271" s="781"/>
      <c r="F271" s="781"/>
      <c r="G271" s="781"/>
      <c r="H271" s="781"/>
      <c r="I271" s="791"/>
      <c r="J271" s="781"/>
      <c r="K271" s="781"/>
      <c r="L271" s="781"/>
    </row>
    <row r="272" spans="1:12" s="314" customFormat="1" ht="15" customHeight="1" x14ac:dyDescent="0.2">
      <c r="A272" s="781"/>
      <c r="B272" s="781"/>
      <c r="C272" s="781"/>
      <c r="D272" s="781"/>
      <c r="E272" s="781"/>
      <c r="F272" s="781"/>
      <c r="G272" s="781"/>
      <c r="H272" s="781"/>
      <c r="I272" s="791"/>
      <c r="J272" s="781"/>
      <c r="K272" s="781"/>
      <c r="L272" s="781"/>
    </row>
    <row r="273" spans="1:12" s="314" customFormat="1" ht="15" customHeight="1" x14ac:dyDescent="0.2">
      <c r="A273" s="781"/>
      <c r="B273" s="781"/>
      <c r="C273" s="781"/>
      <c r="D273" s="781"/>
      <c r="E273" s="781"/>
      <c r="F273" s="781"/>
      <c r="G273" s="781"/>
      <c r="H273" s="781"/>
      <c r="I273" s="791"/>
      <c r="J273" s="781"/>
      <c r="K273" s="781"/>
      <c r="L273" s="781"/>
    </row>
    <row r="274" spans="1:12" s="314" customFormat="1" ht="15" customHeight="1" x14ac:dyDescent="0.2">
      <c r="A274" s="781"/>
      <c r="B274" s="781"/>
      <c r="C274" s="781"/>
      <c r="D274" s="781"/>
      <c r="E274" s="781"/>
      <c r="F274" s="781"/>
      <c r="G274" s="781"/>
      <c r="H274" s="781"/>
      <c r="I274" s="791"/>
      <c r="J274" s="781"/>
      <c r="K274" s="781"/>
      <c r="L274" s="781"/>
    </row>
    <row r="275" spans="1:12" s="314" customFormat="1" ht="15" customHeight="1" x14ac:dyDescent="0.2">
      <c r="A275" s="781"/>
      <c r="B275" s="781"/>
      <c r="C275" s="781"/>
      <c r="D275" s="781"/>
      <c r="E275" s="781"/>
      <c r="F275" s="781"/>
      <c r="G275" s="781"/>
      <c r="H275" s="781"/>
      <c r="I275" s="791"/>
      <c r="J275" s="781"/>
      <c r="K275" s="781"/>
      <c r="L275" s="781"/>
    </row>
    <row r="276" spans="1:12" s="314" customFormat="1" ht="15" customHeight="1" x14ac:dyDescent="0.2">
      <c r="A276" s="781"/>
      <c r="B276" s="781"/>
      <c r="C276" s="781"/>
      <c r="D276" s="781"/>
      <c r="E276" s="781"/>
      <c r="F276" s="781"/>
      <c r="G276" s="781"/>
      <c r="H276" s="781"/>
      <c r="I276" s="791"/>
      <c r="J276" s="781"/>
      <c r="K276" s="781"/>
      <c r="L276" s="781"/>
    </row>
    <row r="277" spans="1:12" s="314" customFormat="1" ht="15" customHeight="1" x14ac:dyDescent="0.2">
      <c r="A277" s="781"/>
      <c r="B277" s="781"/>
      <c r="C277" s="781"/>
      <c r="D277" s="781"/>
      <c r="E277" s="781"/>
      <c r="F277" s="781"/>
      <c r="G277" s="781"/>
      <c r="H277" s="781"/>
      <c r="I277" s="791"/>
      <c r="J277" s="781"/>
      <c r="K277" s="781"/>
      <c r="L277" s="781"/>
    </row>
    <row r="278" spans="1:12" s="314" customFormat="1" ht="15" customHeight="1" x14ac:dyDescent="0.2">
      <c r="A278" s="781"/>
      <c r="B278" s="781"/>
      <c r="C278" s="781"/>
      <c r="D278" s="781"/>
      <c r="E278" s="781"/>
      <c r="F278" s="781"/>
      <c r="G278" s="781"/>
      <c r="H278" s="781"/>
      <c r="I278" s="791"/>
      <c r="J278" s="781"/>
      <c r="K278" s="781"/>
      <c r="L278" s="781"/>
    </row>
    <row r="279" spans="1:12" s="314" customFormat="1" ht="15" customHeight="1" x14ac:dyDescent="0.2">
      <c r="A279" s="781"/>
      <c r="B279" s="781"/>
      <c r="C279" s="781"/>
      <c r="D279" s="781"/>
      <c r="E279" s="781"/>
      <c r="F279" s="781"/>
      <c r="G279" s="781"/>
      <c r="H279" s="781"/>
      <c r="I279" s="791"/>
      <c r="J279" s="781"/>
      <c r="K279" s="781"/>
      <c r="L279" s="781"/>
    </row>
    <row r="280" spans="1:12" s="314" customFormat="1" ht="15" customHeight="1" x14ac:dyDescent="0.2">
      <c r="A280" s="781"/>
      <c r="B280" s="781"/>
      <c r="C280" s="781"/>
      <c r="D280" s="781"/>
      <c r="E280" s="781"/>
      <c r="F280" s="781"/>
      <c r="G280" s="781"/>
      <c r="H280" s="781"/>
      <c r="I280" s="791"/>
      <c r="J280" s="781"/>
      <c r="K280" s="781"/>
      <c r="L280" s="781"/>
    </row>
    <row r="281" spans="1:12" s="314" customFormat="1" ht="15" customHeight="1" x14ac:dyDescent="0.2">
      <c r="A281" s="781"/>
      <c r="B281" s="781"/>
      <c r="C281" s="781"/>
      <c r="D281" s="781"/>
      <c r="E281" s="781"/>
      <c r="F281" s="781"/>
      <c r="G281" s="781"/>
      <c r="H281" s="781"/>
      <c r="I281" s="791"/>
      <c r="J281" s="781"/>
      <c r="K281" s="781"/>
      <c r="L281" s="781"/>
    </row>
    <row r="282" spans="1:12" s="314" customFormat="1" ht="15" customHeight="1" x14ac:dyDescent="0.2">
      <c r="A282" s="781"/>
      <c r="B282" s="781"/>
      <c r="C282" s="781"/>
      <c r="D282" s="781"/>
      <c r="E282" s="781"/>
      <c r="F282" s="781"/>
      <c r="G282" s="781"/>
      <c r="H282" s="781"/>
      <c r="I282" s="791"/>
      <c r="J282" s="781"/>
      <c r="K282" s="781"/>
      <c r="L282" s="781"/>
    </row>
    <row r="283" spans="1:12" s="314" customFormat="1" ht="15" customHeight="1" x14ac:dyDescent="0.2">
      <c r="A283" s="781"/>
      <c r="B283" s="781"/>
      <c r="C283" s="781"/>
      <c r="D283" s="781"/>
      <c r="E283" s="781"/>
      <c r="F283" s="781"/>
      <c r="G283" s="781"/>
      <c r="H283" s="781"/>
      <c r="I283" s="791"/>
      <c r="J283" s="781"/>
      <c r="K283" s="781"/>
      <c r="L283" s="781"/>
    </row>
    <row r="284" spans="1:12" s="314" customFormat="1" ht="15" customHeight="1" x14ac:dyDescent="0.2">
      <c r="A284" s="781"/>
      <c r="B284" s="781"/>
      <c r="C284" s="781"/>
      <c r="D284" s="781"/>
      <c r="E284" s="781"/>
      <c r="F284" s="781"/>
      <c r="G284" s="781"/>
      <c r="H284" s="781"/>
      <c r="I284" s="791"/>
      <c r="J284" s="781"/>
      <c r="K284" s="781"/>
      <c r="L284" s="781"/>
    </row>
    <row r="285" spans="1:12" s="314" customFormat="1" ht="15" customHeight="1" x14ac:dyDescent="0.2">
      <c r="A285" s="781"/>
      <c r="B285" s="781"/>
      <c r="C285" s="781"/>
      <c r="D285" s="781"/>
      <c r="E285" s="781"/>
      <c r="F285" s="781"/>
      <c r="G285" s="781"/>
      <c r="H285" s="781"/>
      <c r="I285" s="791"/>
      <c r="J285" s="781"/>
      <c r="K285" s="781"/>
      <c r="L285" s="781"/>
    </row>
    <row r="286" spans="1:12" s="314" customFormat="1" ht="15" customHeight="1" x14ac:dyDescent="0.2">
      <c r="A286" s="781"/>
      <c r="B286" s="781"/>
      <c r="C286" s="781"/>
      <c r="D286" s="781"/>
      <c r="E286" s="781"/>
      <c r="F286" s="781"/>
      <c r="G286" s="781"/>
      <c r="H286" s="781"/>
      <c r="I286" s="791"/>
      <c r="J286" s="781"/>
      <c r="K286" s="781"/>
      <c r="L286" s="781"/>
    </row>
    <row r="287" spans="1:12" s="314" customFormat="1" ht="15" customHeight="1" x14ac:dyDescent="0.2">
      <c r="A287" s="781"/>
      <c r="B287" s="781"/>
      <c r="C287" s="781"/>
      <c r="D287" s="781"/>
      <c r="E287" s="781"/>
      <c r="F287" s="781"/>
      <c r="G287" s="781"/>
      <c r="H287" s="781"/>
      <c r="I287" s="791"/>
      <c r="J287" s="781"/>
      <c r="K287" s="781"/>
      <c r="L287" s="781"/>
    </row>
    <row r="288" spans="1:12" s="314" customFormat="1" ht="15" customHeight="1" x14ac:dyDescent="0.2">
      <c r="A288" s="781"/>
      <c r="B288" s="781"/>
      <c r="C288" s="781"/>
      <c r="D288" s="781"/>
      <c r="E288" s="781"/>
      <c r="F288" s="781"/>
      <c r="G288" s="781"/>
      <c r="H288" s="781"/>
      <c r="I288" s="791"/>
      <c r="J288" s="781"/>
      <c r="K288" s="781"/>
      <c r="L288" s="781"/>
    </row>
    <row r="289" spans="1:12" s="314" customFormat="1" ht="15" customHeight="1" x14ac:dyDescent="0.2">
      <c r="A289" s="781"/>
      <c r="B289" s="781"/>
      <c r="C289" s="781"/>
      <c r="D289" s="781"/>
      <c r="E289" s="781"/>
      <c r="F289" s="781"/>
      <c r="G289" s="781"/>
      <c r="H289" s="781"/>
      <c r="I289" s="791"/>
      <c r="J289" s="781"/>
      <c r="K289" s="781"/>
      <c r="L289" s="781"/>
    </row>
    <row r="290" spans="1:12" s="314" customFormat="1" ht="15" customHeight="1" x14ac:dyDescent="0.2">
      <c r="A290" s="781"/>
      <c r="B290" s="781"/>
      <c r="C290" s="781"/>
      <c r="D290" s="781"/>
      <c r="E290" s="781"/>
      <c r="F290" s="781"/>
      <c r="G290" s="781"/>
      <c r="H290" s="781"/>
      <c r="I290" s="791"/>
      <c r="J290" s="781"/>
      <c r="K290" s="781"/>
      <c r="L290" s="781"/>
    </row>
    <row r="291" spans="1:12" s="314" customFormat="1" ht="15" customHeight="1" x14ac:dyDescent="0.2">
      <c r="A291" s="781"/>
      <c r="B291" s="781"/>
      <c r="C291" s="781"/>
      <c r="D291" s="781"/>
      <c r="E291" s="781"/>
      <c r="F291" s="781"/>
      <c r="G291" s="781"/>
      <c r="H291" s="781"/>
      <c r="I291" s="791"/>
      <c r="J291" s="781"/>
      <c r="K291" s="781"/>
      <c r="L291" s="781"/>
    </row>
    <row r="292" spans="1:12" s="314" customFormat="1" ht="15" customHeight="1" x14ac:dyDescent="0.2">
      <c r="A292" s="781"/>
      <c r="B292" s="781"/>
      <c r="C292" s="781"/>
      <c r="D292" s="781"/>
      <c r="E292" s="781"/>
      <c r="F292" s="781"/>
      <c r="G292" s="781"/>
      <c r="H292" s="781"/>
      <c r="I292" s="791"/>
      <c r="J292" s="781"/>
      <c r="K292" s="781"/>
      <c r="L292" s="781"/>
    </row>
    <row r="293" spans="1:12" s="314" customFormat="1" ht="15" customHeight="1" x14ac:dyDescent="0.2">
      <c r="A293" s="781"/>
      <c r="B293" s="781"/>
      <c r="C293" s="781"/>
      <c r="D293" s="781"/>
      <c r="E293" s="781"/>
      <c r="F293" s="781"/>
      <c r="G293" s="781"/>
      <c r="H293" s="781"/>
      <c r="I293" s="791"/>
      <c r="J293" s="781"/>
      <c r="K293" s="781"/>
      <c r="L293" s="781"/>
    </row>
    <row r="294" spans="1:12" s="314" customFormat="1" ht="15" customHeight="1" x14ac:dyDescent="0.2">
      <c r="A294" s="781"/>
      <c r="B294" s="781"/>
      <c r="C294" s="781"/>
      <c r="D294" s="781"/>
      <c r="E294" s="781"/>
      <c r="F294" s="781"/>
      <c r="G294" s="781"/>
      <c r="H294" s="781"/>
      <c r="I294" s="791"/>
      <c r="J294" s="781"/>
      <c r="K294" s="781"/>
      <c r="L294" s="781"/>
    </row>
    <row r="295" spans="1:12" s="314" customFormat="1" ht="15" customHeight="1" x14ac:dyDescent="0.2">
      <c r="A295" s="781"/>
      <c r="B295" s="781"/>
      <c r="C295" s="781"/>
      <c r="D295" s="781"/>
      <c r="E295" s="781"/>
      <c r="F295" s="781"/>
      <c r="G295" s="781"/>
      <c r="H295" s="781"/>
      <c r="I295" s="791"/>
      <c r="J295" s="781"/>
      <c r="K295" s="781"/>
      <c r="L295" s="781"/>
    </row>
    <row r="296" spans="1:12" s="314" customFormat="1" ht="15" customHeight="1" x14ac:dyDescent="0.2">
      <c r="A296" s="781"/>
      <c r="B296" s="781"/>
      <c r="C296" s="781"/>
      <c r="D296" s="781"/>
      <c r="E296" s="781"/>
      <c r="F296" s="781"/>
      <c r="G296" s="781"/>
      <c r="H296" s="781"/>
      <c r="I296" s="791"/>
      <c r="J296" s="781"/>
      <c r="K296" s="781"/>
      <c r="L296" s="781"/>
    </row>
    <row r="297" spans="1:12" s="314" customFormat="1" ht="15" customHeight="1" x14ac:dyDescent="0.2">
      <c r="A297" s="781"/>
      <c r="B297" s="781"/>
      <c r="C297" s="781"/>
      <c r="D297" s="781"/>
      <c r="E297" s="781"/>
      <c r="F297" s="781"/>
      <c r="G297" s="781"/>
      <c r="H297" s="781"/>
      <c r="I297" s="791"/>
      <c r="J297" s="781"/>
      <c r="K297" s="781"/>
      <c r="L297" s="781"/>
    </row>
    <row r="298" spans="1:12" s="314" customFormat="1" ht="15" customHeight="1" x14ac:dyDescent="0.2">
      <c r="A298" s="781"/>
      <c r="B298" s="781"/>
      <c r="C298" s="781"/>
      <c r="D298" s="781"/>
      <c r="E298" s="781"/>
      <c r="F298" s="781"/>
      <c r="G298" s="781"/>
      <c r="H298" s="781"/>
      <c r="I298" s="791"/>
      <c r="J298" s="781"/>
      <c r="K298" s="781"/>
      <c r="L298" s="781"/>
    </row>
    <row r="299" spans="1:12" s="314" customFormat="1" ht="15" customHeight="1" x14ac:dyDescent="0.2">
      <c r="A299" s="781"/>
      <c r="B299" s="781"/>
      <c r="C299" s="781"/>
      <c r="D299" s="781"/>
      <c r="E299" s="781"/>
      <c r="F299" s="781"/>
      <c r="G299" s="781"/>
      <c r="H299" s="781"/>
      <c r="I299" s="791"/>
      <c r="J299" s="781"/>
      <c r="K299" s="781"/>
      <c r="L299" s="781"/>
    </row>
    <row r="300" spans="1:12" s="314" customFormat="1" ht="15" customHeight="1" x14ac:dyDescent="0.2">
      <c r="A300" s="781"/>
      <c r="B300" s="781"/>
      <c r="C300" s="781"/>
      <c r="D300" s="781"/>
      <c r="E300" s="781"/>
      <c r="F300" s="781"/>
      <c r="G300" s="781"/>
      <c r="H300" s="781"/>
      <c r="I300" s="791"/>
      <c r="J300" s="781"/>
      <c r="K300" s="781"/>
      <c r="L300" s="781"/>
    </row>
    <row r="301" spans="1:12" s="314" customFormat="1" ht="15" customHeight="1" x14ac:dyDescent="0.2">
      <c r="A301" s="781"/>
      <c r="B301" s="781"/>
      <c r="C301" s="781"/>
      <c r="D301" s="781"/>
      <c r="E301" s="781"/>
      <c r="F301" s="781"/>
      <c r="G301" s="781"/>
      <c r="H301" s="781"/>
      <c r="I301" s="791"/>
      <c r="J301" s="781"/>
      <c r="K301" s="781"/>
      <c r="L301" s="781"/>
    </row>
    <row r="302" spans="1:12" s="314" customFormat="1" ht="15" customHeight="1" x14ac:dyDescent="0.2">
      <c r="A302" s="781"/>
      <c r="B302" s="781"/>
      <c r="C302" s="781"/>
      <c r="D302" s="781"/>
      <c r="E302" s="781"/>
      <c r="F302" s="781"/>
      <c r="G302" s="781"/>
      <c r="H302" s="781"/>
      <c r="I302" s="791"/>
      <c r="J302" s="781"/>
      <c r="K302" s="781"/>
      <c r="L302" s="781"/>
    </row>
    <row r="303" spans="1:12" s="314" customFormat="1" ht="15" customHeight="1" x14ac:dyDescent="0.2">
      <c r="A303" s="781"/>
      <c r="B303" s="781"/>
      <c r="C303" s="781"/>
      <c r="D303" s="781"/>
      <c r="E303" s="781"/>
      <c r="F303" s="781"/>
      <c r="G303" s="781"/>
      <c r="H303" s="781"/>
      <c r="I303" s="791"/>
      <c r="J303" s="781"/>
      <c r="K303" s="781"/>
      <c r="L303" s="781"/>
    </row>
    <row r="304" spans="1:12" s="314" customFormat="1" ht="15" customHeight="1" x14ac:dyDescent="0.2">
      <c r="A304" s="781"/>
      <c r="B304" s="781"/>
      <c r="C304" s="781"/>
      <c r="D304" s="781"/>
      <c r="E304" s="781"/>
      <c r="F304" s="781"/>
      <c r="G304" s="781"/>
      <c r="H304" s="781"/>
      <c r="I304" s="791"/>
      <c r="J304" s="781"/>
      <c r="K304" s="781"/>
      <c r="L304" s="781"/>
    </row>
    <row r="305" spans="1:12" s="314" customFormat="1" ht="15" customHeight="1" x14ac:dyDescent="0.2">
      <c r="A305" s="781"/>
      <c r="B305" s="781"/>
      <c r="C305" s="781"/>
      <c r="D305" s="781"/>
      <c r="E305" s="781"/>
      <c r="F305" s="781"/>
      <c r="G305" s="781"/>
      <c r="H305" s="781"/>
      <c r="I305" s="791"/>
      <c r="J305" s="781"/>
      <c r="K305" s="781"/>
      <c r="L305" s="781"/>
    </row>
    <row r="306" spans="1:12" s="314" customFormat="1" ht="15" customHeight="1" x14ac:dyDescent="0.2">
      <c r="A306" s="781"/>
      <c r="B306" s="781"/>
      <c r="C306" s="781"/>
      <c r="D306" s="781"/>
      <c r="E306" s="781"/>
      <c r="F306" s="781"/>
      <c r="G306" s="781"/>
      <c r="H306" s="781"/>
      <c r="I306" s="791"/>
      <c r="J306" s="781"/>
      <c r="K306" s="781"/>
      <c r="L306" s="781"/>
    </row>
    <row r="307" spans="1:12" s="314" customFormat="1" ht="15" customHeight="1" x14ac:dyDescent="0.2">
      <c r="A307" s="781"/>
      <c r="B307" s="781"/>
      <c r="C307" s="781"/>
      <c r="D307" s="781"/>
      <c r="E307" s="781"/>
      <c r="F307" s="781"/>
      <c r="G307" s="781"/>
      <c r="H307" s="781"/>
      <c r="I307" s="791"/>
      <c r="J307" s="781"/>
      <c r="K307" s="781"/>
      <c r="L307" s="781"/>
    </row>
    <row r="308" spans="1:12" s="314" customFormat="1" ht="15" customHeight="1" x14ac:dyDescent="0.2">
      <c r="A308" s="781"/>
      <c r="B308" s="781"/>
      <c r="C308" s="781"/>
      <c r="D308" s="781"/>
      <c r="E308" s="781"/>
      <c r="F308" s="781"/>
      <c r="G308" s="781"/>
      <c r="H308" s="781"/>
      <c r="I308" s="791"/>
      <c r="J308" s="781"/>
      <c r="K308" s="781"/>
      <c r="L308" s="781"/>
    </row>
    <row r="309" spans="1:12" s="314" customFormat="1" ht="15" customHeight="1" x14ac:dyDescent="0.2">
      <c r="A309" s="781"/>
      <c r="B309" s="781"/>
      <c r="C309" s="781"/>
      <c r="D309" s="781"/>
      <c r="E309" s="781"/>
      <c r="F309" s="781"/>
      <c r="G309" s="781"/>
      <c r="H309" s="781"/>
      <c r="I309" s="791"/>
      <c r="J309" s="781"/>
      <c r="K309" s="781"/>
      <c r="L309" s="781"/>
    </row>
    <row r="310" spans="1:12" s="314" customFormat="1" ht="15" customHeight="1" x14ac:dyDescent="0.2">
      <c r="A310" s="781"/>
      <c r="B310" s="781"/>
      <c r="C310" s="781"/>
      <c r="D310" s="781"/>
      <c r="E310" s="781"/>
      <c r="F310" s="781"/>
      <c r="G310" s="781"/>
      <c r="H310" s="781"/>
      <c r="I310" s="791"/>
      <c r="J310" s="781"/>
      <c r="K310" s="781"/>
      <c r="L310" s="781"/>
    </row>
    <row r="311" spans="1:12" s="314" customFormat="1" ht="15" customHeight="1" x14ac:dyDescent="0.2">
      <c r="A311" s="781"/>
      <c r="B311" s="781"/>
      <c r="C311" s="781"/>
      <c r="D311" s="781"/>
      <c r="E311" s="781"/>
      <c r="F311" s="781"/>
      <c r="G311" s="781"/>
      <c r="H311" s="781"/>
      <c r="I311" s="791"/>
      <c r="J311" s="781"/>
      <c r="K311" s="781"/>
      <c r="L311" s="781"/>
    </row>
    <row r="312" spans="1:12" s="314" customFormat="1" ht="15" customHeight="1" x14ac:dyDescent="0.2">
      <c r="A312" s="781"/>
      <c r="B312" s="781"/>
      <c r="C312" s="781"/>
      <c r="D312" s="781"/>
      <c r="E312" s="781"/>
      <c r="F312" s="781"/>
      <c r="G312" s="781"/>
      <c r="H312" s="781"/>
      <c r="I312" s="791"/>
      <c r="J312" s="781"/>
      <c r="K312" s="781"/>
      <c r="L312" s="781"/>
    </row>
    <row r="313" spans="1:12" s="314" customFormat="1" ht="15" customHeight="1" x14ac:dyDescent="0.2">
      <c r="A313" s="781"/>
      <c r="B313" s="781"/>
      <c r="C313" s="781"/>
      <c r="D313" s="781"/>
      <c r="E313" s="781"/>
      <c r="F313" s="781"/>
      <c r="G313" s="781"/>
      <c r="H313" s="781"/>
      <c r="I313" s="791"/>
      <c r="J313" s="781"/>
      <c r="K313" s="781"/>
      <c r="L313" s="781"/>
    </row>
    <row r="314" spans="1:12" s="314" customFormat="1" ht="15" customHeight="1" x14ac:dyDescent="0.2">
      <c r="A314" s="781"/>
      <c r="B314" s="781"/>
      <c r="C314" s="781"/>
      <c r="D314" s="781"/>
      <c r="E314" s="781"/>
      <c r="F314" s="781"/>
      <c r="G314" s="781"/>
      <c r="H314" s="781"/>
      <c r="I314" s="791"/>
      <c r="J314" s="781"/>
      <c r="K314" s="781"/>
      <c r="L314" s="781"/>
    </row>
    <row r="315" spans="1:12" s="314" customFormat="1" ht="15" customHeight="1" x14ac:dyDescent="0.2">
      <c r="A315" s="781"/>
      <c r="B315" s="781"/>
      <c r="C315" s="781"/>
      <c r="D315" s="781"/>
      <c r="E315" s="781"/>
      <c r="F315" s="781"/>
      <c r="G315" s="781"/>
      <c r="H315" s="781"/>
      <c r="I315" s="791"/>
      <c r="J315" s="781"/>
      <c r="K315" s="781"/>
      <c r="L315" s="781"/>
    </row>
    <row r="316" spans="1:12" s="314" customFormat="1" ht="15" customHeight="1" x14ac:dyDescent="0.2">
      <c r="A316" s="781"/>
      <c r="B316" s="781"/>
      <c r="C316" s="781"/>
      <c r="D316" s="781"/>
      <c r="E316" s="781"/>
      <c r="F316" s="781"/>
      <c r="G316" s="781"/>
      <c r="H316" s="781"/>
      <c r="I316" s="791"/>
      <c r="J316" s="781"/>
      <c r="K316" s="781"/>
      <c r="L316" s="781"/>
    </row>
    <row r="317" spans="1:12" s="314" customFormat="1" ht="15" customHeight="1" x14ac:dyDescent="0.2">
      <c r="A317" s="781"/>
      <c r="B317" s="781"/>
      <c r="C317" s="781"/>
      <c r="D317" s="781"/>
      <c r="E317" s="781"/>
      <c r="F317" s="781"/>
      <c r="G317" s="781"/>
      <c r="H317" s="781"/>
      <c r="I317" s="791"/>
      <c r="J317" s="781"/>
      <c r="K317" s="781"/>
      <c r="L317" s="781"/>
    </row>
    <row r="318" spans="1:12" s="314" customFormat="1" ht="15" customHeight="1" x14ac:dyDescent="0.2">
      <c r="A318" s="781"/>
      <c r="B318" s="781"/>
      <c r="C318" s="781"/>
      <c r="D318" s="781"/>
      <c r="E318" s="781"/>
      <c r="F318" s="781"/>
      <c r="G318" s="781"/>
      <c r="H318" s="781"/>
      <c r="I318" s="791"/>
      <c r="J318" s="781"/>
      <c r="K318" s="781"/>
      <c r="L318" s="781"/>
    </row>
    <row r="319" spans="1:12" s="314" customFormat="1" ht="15" customHeight="1" x14ac:dyDescent="0.2">
      <c r="A319" s="781"/>
      <c r="B319" s="781"/>
      <c r="C319" s="781"/>
      <c r="D319" s="781"/>
      <c r="E319" s="781"/>
      <c r="F319" s="781"/>
      <c r="G319" s="781"/>
      <c r="H319" s="781"/>
      <c r="I319" s="791"/>
      <c r="J319" s="781"/>
      <c r="K319" s="781"/>
      <c r="L319" s="781"/>
    </row>
    <row r="320" spans="1:12" s="314" customFormat="1" ht="15" customHeight="1" x14ac:dyDescent="0.2">
      <c r="A320" s="781"/>
      <c r="B320" s="781"/>
      <c r="C320" s="781"/>
      <c r="D320" s="781"/>
      <c r="E320" s="781"/>
      <c r="F320" s="781"/>
      <c r="G320" s="781"/>
      <c r="H320" s="781"/>
      <c r="I320" s="791"/>
      <c r="J320" s="781"/>
      <c r="K320" s="781"/>
      <c r="L320" s="781"/>
    </row>
    <row r="321" spans="1:12" s="314" customFormat="1" ht="15" customHeight="1" x14ac:dyDescent="0.2">
      <c r="A321" s="781"/>
      <c r="B321" s="781"/>
      <c r="C321" s="781"/>
      <c r="D321" s="781"/>
      <c r="E321" s="781"/>
      <c r="F321" s="781"/>
      <c r="G321" s="781"/>
      <c r="H321" s="781"/>
      <c r="I321" s="791"/>
      <c r="J321" s="781"/>
      <c r="K321" s="781"/>
      <c r="L321" s="781"/>
    </row>
    <row r="322" spans="1:12" s="314" customFormat="1" ht="15" customHeight="1" x14ac:dyDescent="0.2">
      <c r="A322" s="781"/>
      <c r="B322" s="781"/>
      <c r="C322" s="781"/>
      <c r="D322" s="781"/>
      <c r="E322" s="781"/>
      <c r="F322" s="781"/>
      <c r="G322" s="781"/>
      <c r="H322" s="781"/>
      <c r="I322" s="791"/>
      <c r="J322" s="781"/>
      <c r="K322" s="781"/>
      <c r="L322" s="781"/>
    </row>
    <row r="323" spans="1:12" s="314" customFormat="1" ht="15" customHeight="1" x14ac:dyDescent="0.2">
      <c r="A323" s="781"/>
      <c r="B323" s="781"/>
      <c r="C323" s="781"/>
      <c r="D323" s="781"/>
      <c r="E323" s="781"/>
      <c r="F323" s="781"/>
      <c r="G323" s="781"/>
      <c r="H323" s="781"/>
      <c r="I323" s="791"/>
      <c r="J323" s="781"/>
      <c r="K323" s="781"/>
      <c r="L323" s="781"/>
    </row>
    <row r="324" spans="1:12" s="314" customFormat="1" ht="15" customHeight="1" x14ac:dyDescent="0.2">
      <c r="A324" s="781"/>
      <c r="B324" s="781"/>
      <c r="C324" s="781"/>
      <c r="D324" s="781"/>
      <c r="E324" s="781"/>
      <c r="F324" s="781"/>
      <c r="G324" s="781"/>
      <c r="H324" s="781"/>
      <c r="I324" s="791"/>
      <c r="J324" s="781"/>
      <c r="K324" s="781"/>
      <c r="L324" s="781"/>
    </row>
    <row r="325" spans="1:12" s="314" customFormat="1" ht="15" customHeight="1" x14ac:dyDescent="0.2">
      <c r="A325" s="781"/>
      <c r="B325" s="781"/>
      <c r="C325" s="781"/>
      <c r="D325" s="781"/>
      <c r="E325" s="781"/>
      <c r="F325" s="781"/>
      <c r="G325" s="781"/>
      <c r="H325" s="781"/>
      <c r="I325" s="791"/>
      <c r="J325" s="781"/>
      <c r="K325" s="781"/>
      <c r="L325" s="781"/>
    </row>
    <row r="326" spans="1:12" s="314" customFormat="1" ht="15" customHeight="1" x14ac:dyDescent="0.2">
      <c r="A326" s="781"/>
      <c r="B326" s="781"/>
      <c r="C326" s="781"/>
      <c r="D326" s="781"/>
      <c r="E326" s="781"/>
      <c r="F326" s="781"/>
      <c r="G326" s="781"/>
      <c r="H326" s="781"/>
      <c r="I326" s="791"/>
      <c r="J326" s="781"/>
      <c r="K326" s="781"/>
      <c r="L326" s="781"/>
    </row>
    <row r="327" spans="1:12" s="314" customFormat="1" ht="15" customHeight="1" x14ac:dyDescent="0.2">
      <c r="A327" s="781"/>
      <c r="B327" s="781"/>
      <c r="C327" s="781"/>
      <c r="D327" s="781"/>
      <c r="E327" s="781"/>
      <c r="F327" s="781"/>
      <c r="G327" s="781"/>
      <c r="H327" s="781"/>
      <c r="I327" s="791"/>
      <c r="J327" s="781"/>
      <c r="K327" s="781"/>
      <c r="L327" s="781"/>
    </row>
    <row r="328" spans="1:12" s="314" customFormat="1" ht="15" customHeight="1" x14ac:dyDescent="0.2">
      <c r="A328" s="781"/>
      <c r="B328" s="781"/>
      <c r="C328" s="781"/>
      <c r="D328" s="781"/>
      <c r="E328" s="781"/>
      <c r="F328" s="781"/>
      <c r="G328" s="781"/>
      <c r="H328" s="781"/>
      <c r="I328" s="791"/>
      <c r="J328" s="781"/>
      <c r="K328" s="781"/>
      <c r="L328" s="781"/>
    </row>
    <row r="329" spans="1:12" s="314" customFormat="1" ht="15" customHeight="1" x14ac:dyDescent="0.2">
      <c r="A329" s="781"/>
      <c r="B329" s="781"/>
      <c r="C329" s="781"/>
      <c r="D329" s="781"/>
      <c r="E329" s="781"/>
      <c r="F329" s="781"/>
      <c r="G329" s="781"/>
      <c r="H329" s="781"/>
      <c r="I329" s="791"/>
      <c r="J329" s="781"/>
      <c r="K329" s="781"/>
      <c r="L329" s="781"/>
    </row>
    <row r="330" spans="1:12" s="314" customFormat="1" ht="15" customHeight="1" x14ac:dyDescent="0.2">
      <c r="A330" s="781"/>
      <c r="B330" s="781"/>
      <c r="C330" s="781"/>
      <c r="D330" s="781"/>
      <c r="E330" s="781"/>
      <c r="F330" s="781"/>
      <c r="G330" s="781"/>
      <c r="H330" s="781"/>
      <c r="I330" s="791"/>
      <c r="J330" s="781"/>
      <c r="K330" s="781"/>
      <c r="L330" s="781"/>
    </row>
    <row r="331" spans="1:12" s="314" customFormat="1" ht="15" customHeight="1" x14ac:dyDescent="0.2">
      <c r="A331" s="781"/>
      <c r="B331" s="781"/>
      <c r="C331" s="781"/>
      <c r="D331" s="781"/>
      <c r="E331" s="781"/>
      <c r="F331" s="781"/>
      <c r="G331" s="781"/>
      <c r="H331" s="781"/>
      <c r="I331" s="791"/>
      <c r="J331" s="781"/>
      <c r="K331" s="781"/>
      <c r="L331" s="781"/>
    </row>
    <row r="332" spans="1:12" s="314" customFormat="1" ht="15" customHeight="1" x14ac:dyDescent="0.2">
      <c r="A332" s="781"/>
      <c r="B332" s="781"/>
      <c r="C332" s="781"/>
      <c r="D332" s="781"/>
      <c r="E332" s="781"/>
      <c r="F332" s="781"/>
      <c r="G332" s="781"/>
      <c r="H332" s="781"/>
      <c r="I332" s="791"/>
      <c r="J332" s="781"/>
      <c r="K332" s="781"/>
      <c r="L332" s="781"/>
    </row>
    <row r="333" spans="1:12" s="314" customFormat="1" ht="15" customHeight="1" x14ac:dyDescent="0.2">
      <c r="A333" s="781"/>
      <c r="B333" s="781"/>
      <c r="C333" s="781"/>
      <c r="D333" s="781"/>
      <c r="E333" s="781"/>
      <c r="F333" s="781"/>
      <c r="G333" s="781"/>
      <c r="H333" s="781"/>
      <c r="I333" s="791"/>
      <c r="J333" s="781"/>
      <c r="K333" s="781"/>
      <c r="L333" s="781"/>
    </row>
    <row r="334" spans="1:12" s="314" customFormat="1" ht="15" customHeight="1" x14ac:dyDescent="0.2">
      <c r="A334" s="781"/>
      <c r="B334" s="781"/>
      <c r="C334" s="781"/>
      <c r="D334" s="781"/>
      <c r="E334" s="781"/>
      <c r="F334" s="781"/>
      <c r="G334" s="781"/>
      <c r="H334" s="781"/>
      <c r="I334" s="791"/>
      <c r="J334" s="781"/>
      <c r="K334" s="781"/>
      <c r="L334" s="781"/>
    </row>
    <row r="335" spans="1:12" s="314" customFormat="1" ht="15" customHeight="1" x14ac:dyDescent="0.2">
      <c r="A335" s="781"/>
      <c r="B335" s="781"/>
      <c r="C335" s="781"/>
      <c r="D335" s="781"/>
      <c r="E335" s="781"/>
      <c r="F335" s="781"/>
      <c r="G335" s="781"/>
      <c r="H335" s="781"/>
      <c r="I335" s="791"/>
      <c r="J335" s="781"/>
      <c r="K335" s="781"/>
      <c r="L335" s="781"/>
    </row>
    <row r="336" spans="1:12" s="314" customFormat="1" ht="1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</row>
  </sheetData>
  <mergeCells count="9">
    <mergeCell ref="B40:L40"/>
    <mergeCell ref="B42:L42"/>
    <mergeCell ref="B43:L43"/>
    <mergeCell ref="B1:L1"/>
    <mergeCell ref="U1:Z1"/>
    <mergeCell ref="B2:H2"/>
    <mergeCell ref="J2:K2"/>
    <mergeCell ref="L2:L3"/>
    <mergeCell ref="B39:L39"/>
  </mergeCells>
  <conditionalFormatting sqref="U3:Z49 U5:Y50 Z46:Z50">
    <cfRule type="expression" dxfId="23" priority="1">
      <formula>$Z3=0%</formula>
    </cfRule>
    <cfRule type="expression" dxfId="22" priority="2">
      <formula>$Z3&lt;10%</formula>
    </cfRule>
    <cfRule type="expression" dxfId="21" priority="3">
      <formula>$Z3&lt;20%</formula>
    </cfRule>
    <cfRule type="expression" dxfId="20" priority="4">
      <formula>$Z3&lt;50%</formula>
    </cfRule>
    <cfRule type="expression" dxfId="19" priority="5">
      <formula>$Z3&gt;50%</formula>
    </cfRule>
    <cfRule type="expression" dxfId="18" priority="6">
      <formula>$Z3&gt;75%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3" orientation="landscape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88"/>
  <sheetViews>
    <sheetView showGridLines="0" showRuler="0" showWhiteSpace="0" view="pageLayout" zoomScale="85" zoomScaleNormal="85" zoomScalePageLayoutView="85" workbookViewId="0">
      <selection activeCell="A4" sqref="A4:A34"/>
    </sheetView>
  </sheetViews>
  <sheetFormatPr baseColWidth="10" defaultColWidth="8.5" defaultRowHeight="15" customHeight="1" x14ac:dyDescent="0.2"/>
  <cols>
    <col min="1" max="1" width="15.5" style="731" customWidth="1"/>
    <col min="2" max="2" width="14.25" style="731" customWidth="1"/>
    <col min="3" max="3" width="14.125" style="731" customWidth="1"/>
    <col min="4" max="6" width="14.25" style="731" customWidth="1"/>
    <col min="7" max="7" width="10" style="731" customWidth="1"/>
    <col min="8" max="9" width="14.125" style="731" customWidth="1"/>
    <col min="10" max="10" width="14.25" style="731" customWidth="1"/>
    <col min="11" max="11" width="2.625" style="731" customWidth="1"/>
    <col min="12" max="13" width="13" style="731" customWidth="1"/>
    <col min="14" max="14" width="10.5" style="731" bestFit="1" customWidth="1"/>
    <col min="15" max="15" width="9.25" style="731" customWidth="1"/>
    <col min="16" max="16" width="7.5" style="731" customWidth="1"/>
    <col min="17" max="17" width="7.375" style="731" customWidth="1"/>
    <col min="18" max="18" width="2.625" style="731" customWidth="1"/>
    <col min="19" max="19" width="13" style="731" customWidth="1"/>
    <col min="20" max="21" width="7.375" style="731" customWidth="1"/>
    <col min="22" max="22" width="8.5" style="731" customWidth="1"/>
    <col min="23" max="24" width="7.5" style="731" customWidth="1"/>
    <col min="25" max="25" width="10" style="347" customWidth="1"/>
    <col min="26" max="26" width="8.625" style="347" customWidth="1"/>
    <col min="27" max="27" width="12.25" style="347" customWidth="1"/>
    <col min="28" max="28" width="8.625" style="347" customWidth="1"/>
    <col min="29" max="31" width="12.25" style="347" customWidth="1"/>
    <col min="32" max="32" width="8.625" style="347" customWidth="1"/>
    <col min="33" max="33" width="12.25" style="347" customWidth="1"/>
    <col min="34" max="34" width="14.25" style="347" customWidth="1"/>
    <col min="35" max="35" width="15.5" style="347" customWidth="1"/>
    <col min="36" max="37" width="8.75" style="347" customWidth="1"/>
    <col min="38" max="41" width="12.25" style="347" customWidth="1"/>
    <col min="42" max="42" width="8.75" style="347" customWidth="1"/>
    <col min="43" max="43" width="12.125" style="347" customWidth="1"/>
    <col min="44" max="44" width="14.125" style="347" customWidth="1"/>
    <col min="45" max="47" width="8.75" style="347" customWidth="1"/>
    <col min="48" max="51" width="12.25" style="347" customWidth="1"/>
    <col min="52" max="52" width="8.75" style="314" customWidth="1"/>
    <col min="53" max="53" width="10.875" style="212" customWidth="1"/>
    <col min="54" max="54" width="14.25" style="202" customWidth="1"/>
    <col min="55" max="55" width="15.5" style="731" customWidth="1"/>
    <col min="56" max="56" width="12.75" style="731" customWidth="1"/>
    <col min="57" max="57" width="3.5" style="731" customWidth="1"/>
    <col min="58" max="58" width="6.625" style="731" customWidth="1"/>
    <col min="59" max="61" width="15.5" style="731" customWidth="1"/>
    <col min="62" max="62" width="11.625" style="731" customWidth="1"/>
    <col min="63" max="63" width="14.125" style="731" customWidth="1"/>
    <col min="64" max="64" width="13.375" style="731" customWidth="1"/>
    <col min="65" max="65" width="11.625" style="731" customWidth="1"/>
    <col min="66" max="66" width="11" style="731" customWidth="1"/>
    <col min="67" max="67" width="12.5" style="731" customWidth="1"/>
    <col min="68" max="68" width="14.125" style="731" customWidth="1"/>
    <col min="69" max="69" width="9.625" style="731" customWidth="1"/>
    <col min="70" max="70" width="9" style="731" customWidth="1"/>
    <col min="71" max="71" width="8.375" style="731" customWidth="1"/>
    <col min="72" max="72" width="14.25" style="731" customWidth="1"/>
    <col min="73" max="73" width="8.75" style="731" customWidth="1"/>
    <col min="74" max="16384" width="8.5" style="731"/>
  </cols>
  <sheetData>
    <row r="1" spans="1:78" s="727" customFormat="1" ht="15" customHeight="1" thickBot="1" x14ac:dyDescent="0.25">
      <c r="A1" s="79"/>
      <c r="B1" s="883" t="s">
        <v>292</v>
      </c>
      <c r="C1" s="884"/>
      <c r="D1" s="884"/>
      <c r="E1" s="884"/>
      <c r="F1" s="884"/>
      <c r="G1" s="884"/>
      <c r="H1" s="884"/>
      <c r="I1" s="884"/>
      <c r="J1" s="885"/>
      <c r="N1" s="81" t="s">
        <v>97</v>
      </c>
      <c r="O1" s="82">
        <f>SUM(O4:O34)</f>
        <v>26</v>
      </c>
      <c r="P1" s="81"/>
      <c r="Q1" s="83">
        <f>SUM(Q4:Q30)</f>
        <v>25.27</v>
      </c>
      <c r="S1" s="942"/>
      <c r="T1" s="943"/>
      <c r="U1" s="943"/>
      <c r="V1" s="943"/>
      <c r="W1" s="943"/>
      <c r="X1" s="943"/>
      <c r="Y1" s="944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P1" s="355"/>
      <c r="AQ1" s="355"/>
      <c r="AR1" s="355"/>
      <c r="AS1" s="355"/>
      <c r="AT1" s="355"/>
      <c r="AU1" s="355"/>
      <c r="AV1" s="355"/>
      <c r="AW1" s="355"/>
      <c r="AX1" s="355"/>
      <c r="AY1" s="355"/>
      <c r="AZ1" s="726"/>
      <c r="BA1" s="356"/>
      <c r="BB1" s="726"/>
      <c r="BC1" s="84"/>
      <c r="BD1" s="84"/>
      <c r="BE1" s="84"/>
      <c r="BF1" s="84"/>
      <c r="BG1" s="84"/>
      <c r="BH1" s="84"/>
      <c r="BI1" s="84"/>
      <c r="BJ1" s="84"/>
      <c r="BQ1" s="726"/>
      <c r="BR1" s="726"/>
      <c r="BS1" s="84"/>
      <c r="BT1" s="84"/>
      <c r="BU1" s="84"/>
      <c r="BV1" s="84"/>
      <c r="BW1" s="726"/>
      <c r="BX1" s="726"/>
      <c r="BY1" s="726"/>
      <c r="BZ1" s="726"/>
    </row>
    <row r="2" spans="1:78" s="727" customFormat="1" ht="15" customHeight="1" thickBot="1" x14ac:dyDescent="0.25">
      <c r="A2" s="79"/>
      <c r="B2" s="870"/>
      <c r="C2" s="871"/>
      <c r="D2" s="871"/>
      <c r="E2" s="871"/>
      <c r="F2" s="872"/>
      <c r="G2" s="871" t="s">
        <v>14</v>
      </c>
      <c r="H2" s="871"/>
      <c r="I2" s="872"/>
      <c r="J2" s="873" t="s">
        <v>12</v>
      </c>
      <c r="L2" s="581"/>
      <c r="M2" s="581"/>
      <c r="N2" s="81"/>
      <c r="O2" s="81"/>
      <c r="P2" s="81"/>
      <c r="Q2" s="84"/>
      <c r="S2" s="319"/>
      <c r="T2" s="81"/>
      <c r="U2" s="81"/>
      <c r="V2" s="81"/>
      <c r="W2" s="81"/>
      <c r="X2" s="81"/>
      <c r="Y2" s="320"/>
      <c r="Z2" s="355"/>
      <c r="AA2" s="355"/>
      <c r="AB2" s="355"/>
      <c r="AC2" s="355"/>
      <c r="AD2" s="355"/>
      <c r="AE2" s="355"/>
      <c r="AF2" s="355"/>
      <c r="AG2" s="357"/>
      <c r="AH2" s="355"/>
      <c r="AI2" s="355"/>
      <c r="AJ2" s="355"/>
      <c r="AK2" s="355"/>
      <c r="AL2" s="355"/>
      <c r="AM2" s="355"/>
      <c r="AN2" s="355"/>
      <c r="AO2" s="355"/>
      <c r="AP2" s="357"/>
      <c r="AQ2" s="355"/>
      <c r="AR2" s="355"/>
      <c r="AS2" s="355"/>
      <c r="AT2" s="355"/>
      <c r="AU2" s="355"/>
      <c r="AV2" s="355"/>
      <c r="AW2" s="355"/>
      <c r="AX2" s="355"/>
      <c r="AY2" s="357"/>
      <c r="AZ2" s="726"/>
      <c r="BA2" s="356"/>
      <c r="BB2" s="86"/>
      <c r="BC2" s="726"/>
      <c r="BD2" s="726"/>
      <c r="BE2" s="726"/>
      <c r="BF2" s="726"/>
      <c r="BQ2" s="726"/>
      <c r="BR2" s="726"/>
      <c r="BS2" s="84"/>
      <c r="BT2" s="84"/>
      <c r="BU2" s="84"/>
      <c r="BV2" s="86"/>
      <c r="BW2" s="726"/>
      <c r="BX2" s="726"/>
      <c r="BY2" s="726"/>
      <c r="BZ2" s="726"/>
    </row>
    <row r="3" spans="1:78" ht="15" customHeight="1" thickBot="1" x14ac:dyDescent="0.25">
      <c r="A3" s="416"/>
      <c r="B3" s="88" t="s">
        <v>128</v>
      </c>
      <c r="C3" s="90" t="s">
        <v>284</v>
      </c>
      <c r="D3" s="145" t="s">
        <v>17</v>
      </c>
      <c r="E3" s="90" t="s">
        <v>270</v>
      </c>
      <c r="F3" s="92" t="s">
        <v>30</v>
      </c>
      <c r="G3" s="89" t="s">
        <v>85</v>
      </c>
      <c r="H3" s="89" t="s">
        <v>276</v>
      </c>
      <c r="I3" s="144" t="s">
        <v>277</v>
      </c>
      <c r="J3" s="874"/>
      <c r="L3" s="457">
        <v>0.85</v>
      </c>
      <c r="M3" s="457">
        <v>0.15</v>
      </c>
      <c r="N3" s="81" t="s">
        <v>41</v>
      </c>
      <c r="O3" s="81" t="s">
        <v>48</v>
      </c>
      <c r="P3" s="81" t="s">
        <v>49</v>
      </c>
      <c r="Q3" s="726" t="s">
        <v>44</v>
      </c>
      <c r="S3" s="319"/>
      <c r="T3" s="735"/>
      <c r="U3" s="360"/>
      <c r="V3" s="734"/>
      <c r="W3" s="735"/>
      <c r="X3" s="360"/>
      <c r="Y3" s="320"/>
      <c r="AA3" s="361"/>
      <c r="AB3" s="361"/>
      <c r="AG3" s="357"/>
      <c r="AJ3" s="361"/>
      <c r="AK3" s="361"/>
      <c r="AL3" s="361"/>
      <c r="AP3" s="357"/>
      <c r="AY3" s="357"/>
      <c r="AZ3" s="733"/>
      <c r="BA3" s="356"/>
      <c r="BB3" s="86"/>
      <c r="BC3" s="733"/>
      <c r="BD3" s="733"/>
      <c r="BE3" s="733"/>
      <c r="BF3" s="733"/>
      <c r="BG3" s="312"/>
      <c r="BH3" s="312"/>
      <c r="BI3" s="312"/>
      <c r="BJ3" s="312"/>
      <c r="BK3" s="312"/>
      <c r="BL3" s="312"/>
      <c r="BM3" s="312"/>
      <c r="BN3" s="312"/>
      <c r="BO3" s="312"/>
      <c r="BP3" s="312"/>
      <c r="BQ3" s="733"/>
      <c r="BR3" s="733"/>
      <c r="BS3" s="733"/>
      <c r="BT3" s="733"/>
      <c r="BU3" s="733"/>
      <c r="BV3" s="86"/>
      <c r="BW3" s="733"/>
      <c r="BX3" s="733"/>
      <c r="BY3" s="733"/>
      <c r="BZ3" s="733"/>
    </row>
    <row r="4" spans="1:78" ht="15" customHeight="1" x14ac:dyDescent="0.2">
      <c r="A4" s="646">
        <v>42401</v>
      </c>
      <c r="B4" s="444"/>
      <c r="C4" s="449">
        <v>2</v>
      </c>
      <c r="D4" s="126"/>
      <c r="E4" s="147">
        <f t="shared" ref="E4:E12" si="0">(C4*20)*F4</f>
        <v>0</v>
      </c>
      <c r="F4" s="771"/>
      <c r="G4" s="101"/>
      <c r="H4" s="169"/>
      <c r="I4" s="176">
        <v>0</v>
      </c>
      <c r="J4" s="458">
        <f>E4+H4+I4</f>
        <v>0</v>
      </c>
      <c r="L4" s="776">
        <f>J4*$L$3</f>
        <v>0</v>
      </c>
      <c r="M4" s="776">
        <f>J4*$M$3</f>
        <v>0</v>
      </c>
      <c r="N4" s="94">
        <v>42383</v>
      </c>
      <c r="O4" s="95">
        <v>26</v>
      </c>
      <c r="P4" s="731" t="s">
        <v>50</v>
      </c>
      <c r="Q4" s="95">
        <v>25.27</v>
      </c>
      <c r="S4" s="322"/>
      <c r="T4" s="722"/>
      <c r="U4" s="371"/>
      <c r="W4" s="722"/>
      <c r="X4" s="371"/>
      <c r="Y4" s="724"/>
      <c r="Z4" s="364"/>
      <c r="AA4" s="361"/>
      <c r="AB4" s="361"/>
      <c r="AC4" s="364"/>
      <c r="AD4" s="364"/>
      <c r="AE4" s="361"/>
      <c r="AF4" s="361"/>
      <c r="AG4" s="361"/>
      <c r="AH4" s="364"/>
      <c r="AI4" s="364"/>
      <c r="AJ4" s="361"/>
      <c r="AK4" s="361"/>
      <c r="AL4" s="361"/>
      <c r="AM4" s="361"/>
      <c r="AN4" s="361"/>
      <c r="AO4" s="361"/>
      <c r="AP4" s="361"/>
      <c r="AQ4" s="364"/>
      <c r="AR4" s="361"/>
      <c r="AS4" s="344"/>
      <c r="AT4" s="364"/>
      <c r="AU4" s="364"/>
      <c r="AV4" s="361"/>
      <c r="AW4" s="361"/>
      <c r="AX4" s="361"/>
      <c r="AY4" s="361"/>
      <c r="AZ4" s="108"/>
      <c r="BA4" s="356"/>
      <c r="BB4" s="109"/>
      <c r="BC4" s="110"/>
      <c r="BD4" s="110"/>
      <c r="BE4" s="109"/>
      <c r="BF4" s="108"/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109"/>
      <c r="BR4" s="109"/>
      <c r="BS4" s="109"/>
      <c r="BT4" s="108"/>
      <c r="BU4" s="109"/>
      <c r="BV4" s="109"/>
      <c r="BW4" s="733"/>
      <c r="BX4" s="110"/>
      <c r="BY4" s="108"/>
      <c r="BZ4" s="108"/>
    </row>
    <row r="5" spans="1:78" ht="15" customHeight="1" x14ac:dyDescent="0.2">
      <c r="A5" s="586">
        <v>42402</v>
      </c>
      <c r="B5" s="444"/>
      <c r="C5" s="449">
        <v>2</v>
      </c>
      <c r="D5" s="126"/>
      <c r="E5" s="147">
        <f t="shared" si="0"/>
        <v>0</v>
      </c>
      <c r="F5" s="771"/>
      <c r="G5" s="101"/>
      <c r="H5" s="169"/>
      <c r="I5" s="176"/>
      <c r="J5" s="458">
        <f>E5+H5+I5</f>
        <v>0</v>
      </c>
      <c r="L5" s="776">
        <f t="shared" ref="L5:L32" si="1">J5*$L$3</f>
        <v>0</v>
      </c>
      <c r="M5" s="776">
        <f t="shared" ref="M5:M32" si="2">J5*$M$3</f>
        <v>0</v>
      </c>
      <c r="N5" s="94"/>
      <c r="O5" s="95"/>
      <c r="Q5" s="95"/>
      <c r="S5" s="322"/>
      <c r="T5" s="722"/>
      <c r="U5" s="371"/>
      <c r="W5" s="722"/>
      <c r="X5" s="371"/>
      <c r="Y5" s="107"/>
      <c r="Z5" s="364"/>
      <c r="AA5" s="361"/>
      <c r="AB5" s="361"/>
      <c r="AC5" s="364"/>
      <c r="AD5" s="364"/>
      <c r="AE5" s="361"/>
      <c r="AF5" s="361"/>
      <c r="AG5" s="361"/>
      <c r="AH5" s="364"/>
      <c r="AI5" s="364"/>
      <c r="AJ5" s="361"/>
      <c r="AK5" s="361"/>
      <c r="AL5" s="361"/>
      <c r="AM5" s="361"/>
      <c r="AN5" s="361"/>
      <c r="AO5" s="361"/>
      <c r="AP5" s="361"/>
      <c r="AQ5" s="364"/>
      <c r="AR5" s="361"/>
      <c r="AS5" s="344"/>
      <c r="AT5" s="364"/>
      <c r="AU5" s="364"/>
      <c r="AV5" s="361"/>
      <c r="AW5" s="361"/>
      <c r="AX5" s="361"/>
      <c r="AY5" s="361"/>
      <c r="AZ5" s="108"/>
      <c r="BA5" s="356"/>
      <c r="BB5" s="109"/>
      <c r="BC5" s="110"/>
      <c r="BD5" s="110"/>
      <c r="BE5" s="109"/>
      <c r="BF5" s="108"/>
      <c r="BG5" s="312"/>
      <c r="BH5" s="312"/>
      <c r="BI5" s="312"/>
      <c r="BJ5" s="312"/>
      <c r="BK5" s="312"/>
      <c r="BL5" s="312"/>
      <c r="BM5" s="312"/>
      <c r="BN5" s="312"/>
      <c r="BO5" s="312"/>
      <c r="BP5" s="312"/>
      <c r="BQ5" s="109"/>
      <c r="BR5" s="109"/>
      <c r="BS5" s="109"/>
      <c r="BT5" s="108"/>
      <c r="BU5" s="109"/>
      <c r="BV5" s="109"/>
      <c r="BW5" s="733"/>
      <c r="BX5" s="110"/>
      <c r="BY5" s="108"/>
      <c r="BZ5" s="108"/>
    </row>
    <row r="6" spans="1:78" ht="15" customHeight="1" x14ac:dyDescent="0.2">
      <c r="A6" s="586">
        <v>42403</v>
      </c>
      <c r="B6" s="444"/>
      <c r="C6" s="449">
        <v>2</v>
      </c>
      <c r="D6" s="126"/>
      <c r="E6" s="147">
        <f t="shared" si="0"/>
        <v>0</v>
      </c>
      <c r="F6" s="771"/>
      <c r="G6" s="101"/>
      <c r="H6" s="169"/>
      <c r="I6" s="176"/>
      <c r="J6" s="458">
        <f t="shared" ref="J6:J32" si="3">E6+H6+I6</f>
        <v>0</v>
      </c>
      <c r="L6" s="776">
        <f t="shared" si="1"/>
        <v>0</v>
      </c>
      <c r="M6" s="776">
        <f t="shared" si="2"/>
        <v>0</v>
      </c>
      <c r="N6" s="94"/>
      <c r="O6" s="95"/>
      <c r="Q6" s="95"/>
      <c r="S6" s="322"/>
      <c r="T6" s="722"/>
      <c r="U6" s="371"/>
      <c r="W6" s="722"/>
      <c r="X6" s="371"/>
      <c r="Y6" s="365"/>
      <c r="Z6" s="364"/>
      <c r="AA6" s="361"/>
      <c r="AB6" s="361"/>
      <c r="AC6" s="364"/>
      <c r="AD6" s="364"/>
      <c r="AE6" s="361"/>
      <c r="AF6" s="361"/>
      <c r="AG6" s="361"/>
      <c r="AH6" s="364"/>
      <c r="AI6" s="364"/>
      <c r="AJ6" s="361"/>
      <c r="AK6" s="361"/>
      <c r="AL6" s="361"/>
      <c r="AM6" s="361"/>
      <c r="AN6" s="361"/>
      <c r="AO6" s="361"/>
      <c r="AP6" s="361"/>
      <c r="AQ6" s="364"/>
      <c r="AR6" s="361"/>
      <c r="AS6" s="344"/>
      <c r="AT6" s="364"/>
      <c r="AU6" s="364"/>
      <c r="AV6" s="361"/>
      <c r="AW6" s="361"/>
      <c r="AX6" s="361"/>
      <c r="AY6" s="361"/>
      <c r="AZ6" s="108"/>
      <c r="BA6" s="356"/>
      <c r="BB6" s="109"/>
      <c r="BC6" s="110"/>
      <c r="BD6" s="110"/>
      <c r="BE6" s="109"/>
      <c r="BF6" s="108"/>
      <c r="BG6" s="312"/>
      <c r="BH6" s="312"/>
      <c r="BI6" s="312"/>
      <c r="BJ6" s="312"/>
      <c r="BK6" s="312"/>
      <c r="BL6" s="312"/>
      <c r="BM6" s="312"/>
      <c r="BN6" s="312"/>
      <c r="BO6" s="312"/>
      <c r="BP6" s="312"/>
      <c r="BQ6" s="109"/>
      <c r="BR6" s="109"/>
      <c r="BS6" s="109"/>
      <c r="BT6" s="108"/>
      <c r="BU6" s="109"/>
      <c r="BV6" s="109"/>
      <c r="BW6" s="733"/>
      <c r="BX6" s="110"/>
      <c r="BY6" s="108"/>
      <c r="BZ6" s="108"/>
    </row>
    <row r="7" spans="1:78" ht="15" customHeight="1" x14ac:dyDescent="0.2">
      <c r="A7" s="586">
        <v>42404</v>
      </c>
      <c r="B7" s="444"/>
      <c r="C7" s="449">
        <v>2</v>
      </c>
      <c r="D7" s="126"/>
      <c r="E7" s="147">
        <f t="shared" si="0"/>
        <v>0</v>
      </c>
      <c r="F7" s="771"/>
      <c r="G7" s="101"/>
      <c r="H7" s="169"/>
      <c r="I7" s="176"/>
      <c r="J7" s="458">
        <f t="shared" si="3"/>
        <v>0</v>
      </c>
      <c r="L7" s="776">
        <f t="shared" si="1"/>
        <v>0</v>
      </c>
      <c r="M7" s="776">
        <f t="shared" si="2"/>
        <v>0</v>
      </c>
      <c r="N7" s="94"/>
      <c r="O7" s="95"/>
      <c r="Q7" s="95"/>
      <c r="S7" s="322"/>
      <c r="T7" s="722"/>
      <c r="U7" s="371"/>
      <c r="V7" s="202"/>
      <c r="W7" s="722"/>
      <c r="X7" s="371"/>
      <c r="Y7" s="323"/>
      <c r="Z7" s="364"/>
      <c r="AA7" s="361"/>
      <c r="AB7" s="361"/>
      <c r="AC7" s="364"/>
      <c r="AD7" s="364"/>
      <c r="AE7" s="361"/>
      <c r="AF7" s="361"/>
      <c r="AG7" s="361"/>
      <c r="AH7" s="364"/>
      <c r="AI7" s="364"/>
      <c r="AJ7" s="361"/>
      <c r="AK7" s="361"/>
      <c r="AL7" s="361"/>
      <c r="AM7" s="361"/>
      <c r="AN7" s="361"/>
      <c r="AO7" s="361"/>
      <c r="AP7" s="361"/>
      <c r="AQ7" s="364"/>
      <c r="AR7" s="361"/>
      <c r="AS7" s="344"/>
      <c r="AT7" s="364"/>
      <c r="AU7" s="364"/>
      <c r="AV7" s="361"/>
      <c r="AW7" s="361"/>
      <c r="AX7" s="361"/>
      <c r="AY7" s="361"/>
      <c r="AZ7" s="108"/>
      <c r="BA7" s="356"/>
      <c r="BB7" s="109"/>
      <c r="BC7" s="110"/>
      <c r="BD7" s="110"/>
      <c r="BE7" s="109"/>
      <c r="BF7" s="108"/>
      <c r="BG7" s="312"/>
      <c r="BH7" s="312"/>
      <c r="BI7" s="312"/>
      <c r="BJ7" s="312"/>
      <c r="BK7" s="312"/>
      <c r="BL7" s="312"/>
      <c r="BM7" s="312"/>
      <c r="BN7" s="312"/>
      <c r="BO7" s="312"/>
      <c r="BP7" s="312"/>
      <c r="BQ7" s="109"/>
      <c r="BR7" s="109"/>
      <c r="BS7" s="109"/>
      <c r="BT7" s="108"/>
      <c r="BU7" s="109"/>
      <c r="BV7" s="109"/>
      <c r="BW7" s="733"/>
      <c r="BX7" s="110"/>
      <c r="BY7" s="108"/>
      <c r="BZ7" s="108"/>
    </row>
    <row r="8" spans="1:78" ht="15" customHeight="1" x14ac:dyDescent="0.2">
      <c r="A8" s="586">
        <v>42405</v>
      </c>
      <c r="B8" s="444"/>
      <c r="C8" s="449">
        <v>2</v>
      </c>
      <c r="D8" s="126"/>
      <c r="E8" s="147">
        <f t="shared" si="0"/>
        <v>0</v>
      </c>
      <c r="F8" s="771"/>
      <c r="G8" s="101"/>
      <c r="H8" s="169"/>
      <c r="I8" s="176"/>
      <c r="J8" s="458">
        <f t="shared" si="3"/>
        <v>0</v>
      </c>
      <c r="L8" s="776">
        <f t="shared" si="1"/>
        <v>0</v>
      </c>
      <c r="M8" s="776">
        <f t="shared" si="2"/>
        <v>0</v>
      </c>
      <c r="N8" s="94"/>
      <c r="O8" s="95"/>
      <c r="Q8" s="95"/>
      <c r="S8" s="322"/>
      <c r="T8" s="722"/>
      <c r="U8" s="371"/>
      <c r="V8" s="202"/>
      <c r="W8" s="722"/>
      <c r="X8" s="371"/>
      <c r="Y8" s="323"/>
      <c r="Z8" s="364"/>
      <c r="AA8" s="361"/>
      <c r="AB8" s="361"/>
      <c r="AC8" s="364"/>
      <c r="AD8" s="364"/>
      <c r="AE8" s="361"/>
      <c r="AF8" s="361"/>
      <c r="AG8" s="361"/>
      <c r="AH8" s="364"/>
      <c r="AI8" s="364"/>
      <c r="AJ8" s="361"/>
      <c r="AK8" s="361"/>
      <c r="AL8" s="361"/>
      <c r="AM8" s="361"/>
      <c r="AN8" s="361"/>
      <c r="AO8" s="361"/>
      <c r="AP8" s="361"/>
      <c r="AQ8" s="364"/>
      <c r="AR8" s="361"/>
      <c r="AS8" s="344"/>
      <c r="AT8" s="364"/>
      <c r="AU8" s="364"/>
      <c r="AV8" s="361"/>
      <c r="AW8" s="361"/>
      <c r="AX8" s="361"/>
      <c r="AY8" s="361"/>
      <c r="AZ8" s="108"/>
      <c r="BA8" s="356"/>
      <c r="BB8" s="109"/>
      <c r="BC8" s="110"/>
      <c r="BD8" s="110"/>
      <c r="BE8" s="109"/>
      <c r="BF8" s="108"/>
      <c r="BG8" s="312"/>
      <c r="BH8" s="312"/>
      <c r="BI8" s="312"/>
      <c r="BJ8" s="312"/>
      <c r="BK8" s="312"/>
      <c r="BL8" s="312"/>
      <c r="BM8" s="312"/>
      <c r="BN8" s="312"/>
      <c r="BO8" s="312"/>
      <c r="BP8" s="312"/>
      <c r="BQ8" s="109"/>
      <c r="BR8" s="109"/>
      <c r="BS8" s="109"/>
      <c r="BT8" s="108"/>
      <c r="BU8" s="109"/>
      <c r="BV8" s="109"/>
      <c r="BW8" s="733"/>
      <c r="BX8" s="110"/>
      <c r="BY8" s="108"/>
      <c r="BZ8" s="108"/>
    </row>
    <row r="9" spans="1:78" ht="15" customHeight="1" thickBot="1" x14ac:dyDescent="0.25">
      <c r="A9" s="586">
        <v>42406</v>
      </c>
      <c r="B9" s="444"/>
      <c r="C9" s="449">
        <v>2</v>
      </c>
      <c r="D9" s="126"/>
      <c r="E9" s="147">
        <f t="shared" si="0"/>
        <v>0</v>
      </c>
      <c r="F9" s="771"/>
      <c r="G9" s="101"/>
      <c r="H9" s="169"/>
      <c r="I9" s="176"/>
      <c r="J9" s="458">
        <f t="shared" si="3"/>
        <v>0</v>
      </c>
      <c r="L9" s="776">
        <f t="shared" si="1"/>
        <v>0</v>
      </c>
      <c r="M9" s="776">
        <f t="shared" si="2"/>
        <v>0</v>
      </c>
      <c r="N9" s="94"/>
      <c r="O9" s="95"/>
      <c r="Q9" s="95"/>
      <c r="S9" s="322"/>
      <c r="T9" s="722"/>
      <c r="U9" s="371"/>
      <c r="V9" s="202"/>
      <c r="W9" s="722"/>
      <c r="X9" s="371"/>
      <c r="Y9" s="323"/>
      <c r="Z9" s="364"/>
      <c r="AA9" s="361"/>
      <c r="AB9" s="361"/>
      <c r="AC9" s="364"/>
      <c r="AD9" s="364"/>
      <c r="AE9" s="361"/>
      <c r="AF9" s="361"/>
      <c r="AG9" s="361"/>
      <c r="AH9" s="364"/>
      <c r="AI9" s="364"/>
      <c r="AJ9" s="361"/>
      <c r="AK9" s="361"/>
      <c r="AL9" s="361"/>
      <c r="AM9" s="361"/>
      <c r="AN9" s="361"/>
      <c r="AO9" s="361"/>
      <c r="AP9" s="361"/>
      <c r="AQ9" s="364"/>
      <c r="AR9" s="361"/>
      <c r="AS9" s="344"/>
      <c r="AT9" s="364"/>
      <c r="AU9" s="364"/>
      <c r="AV9" s="361"/>
      <c r="AW9" s="361"/>
      <c r="AX9" s="361"/>
      <c r="AY9" s="361"/>
      <c r="AZ9" s="108"/>
      <c r="BA9" s="356"/>
      <c r="BB9" s="109"/>
      <c r="BC9" s="110"/>
      <c r="BD9" s="110"/>
      <c r="BE9" s="109"/>
      <c r="BF9" s="108"/>
      <c r="BG9" s="312"/>
      <c r="BH9" s="312"/>
      <c r="BI9" s="312"/>
      <c r="BJ9" s="312"/>
      <c r="BK9" s="312"/>
      <c r="BL9" s="312"/>
      <c r="BM9" s="312"/>
      <c r="BN9" s="312"/>
      <c r="BO9" s="312"/>
      <c r="BP9" s="312"/>
      <c r="BQ9" s="109"/>
      <c r="BR9" s="109"/>
      <c r="BS9" s="109"/>
      <c r="BT9" s="108"/>
      <c r="BU9" s="109"/>
      <c r="BV9" s="109"/>
      <c r="BW9" s="733"/>
      <c r="BX9" s="110"/>
      <c r="BY9" s="108"/>
      <c r="BZ9" s="108"/>
    </row>
    <row r="10" spans="1:78" ht="15" customHeight="1" thickBot="1" x14ac:dyDescent="0.25">
      <c r="A10" s="586">
        <v>42407</v>
      </c>
      <c r="B10" s="147"/>
      <c r="C10" s="449">
        <v>2</v>
      </c>
      <c r="D10" s="126"/>
      <c r="E10" s="147">
        <f t="shared" si="0"/>
        <v>0</v>
      </c>
      <c r="F10" s="771"/>
      <c r="G10" s="101"/>
      <c r="H10" s="169"/>
      <c r="I10" s="176"/>
      <c r="J10" s="458">
        <f t="shared" si="3"/>
        <v>0</v>
      </c>
      <c r="L10" s="776">
        <f t="shared" si="1"/>
        <v>0</v>
      </c>
      <c r="M10" s="776">
        <f t="shared" si="2"/>
        <v>0</v>
      </c>
      <c r="N10" s="94"/>
      <c r="O10" s="95"/>
      <c r="Q10" s="95"/>
      <c r="S10" s="322"/>
      <c r="T10" s="324"/>
      <c r="U10" s="369"/>
      <c r="V10" s="367"/>
      <c r="W10" s="324"/>
      <c r="X10" s="369"/>
      <c r="Y10" s="366"/>
      <c r="Z10" s="364"/>
      <c r="AA10" s="361"/>
      <c r="AB10" s="361"/>
      <c r="AC10" s="364"/>
      <c r="AD10" s="364"/>
      <c r="AE10" s="361"/>
      <c r="AF10" s="361"/>
      <c r="AG10" s="361"/>
      <c r="AH10" s="364"/>
      <c r="AI10" s="364"/>
      <c r="AJ10" s="361"/>
      <c r="AK10" s="361"/>
      <c r="AL10" s="361"/>
      <c r="AM10" s="361"/>
      <c r="AN10" s="361"/>
      <c r="AO10" s="361"/>
      <c r="AP10" s="361"/>
      <c r="AQ10" s="364"/>
      <c r="AR10" s="361"/>
      <c r="AS10" s="344"/>
      <c r="AT10" s="364"/>
      <c r="AU10" s="364"/>
      <c r="AV10" s="361"/>
      <c r="AW10" s="361"/>
      <c r="AX10" s="361"/>
      <c r="AY10" s="361"/>
      <c r="AZ10" s="108"/>
      <c r="BA10" s="356"/>
      <c r="BB10" s="109"/>
      <c r="BC10" s="110"/>
      <c r="BD10" s="110"/>
      <c r="BE10" s="109"/>
      <c r="BF10" s="108"/>
      <c r="BG10" s="312"/>
      <c r="BH10" s="312"/>
      <c r="BI10" s="312"/>
      <c r="BJ10" s="312"/>
      <c r="BK10" s="312"/>
      <c r="BL10" s="312"/>
      <c r="BM10" s="312"/>
      <c r="BN10" s="312"/>
      <c r="BO10" s="312"/>
      <c r="BP10" s="312"/>
      <c r="BQ10" s="109"/>
      <c r="BR10" s="109"/>
      <c r="BS10" s="109"/>
      <c r="BT10" s="108"/>
      <c r="BU10" s="109"/>
      <c r="BV10" s="109"/>
      <c r="BW10" s="733"/>
      <c r="BX10" s="110"/>
      <c r="BY10" s="108"/>
      <c r="BZ10" s="108"/>
    </row>
    <row r="11" spans="1:78" ht="15" customHeight="1" x14ac:dyDescent="0.2">
      <c r="A11" s="586">
        <v>42408</v>
      </c>
      <c r="B11" s="444"/>
      <c r="C11" s="449">
        <v>2</v>
      </c>
      <c r="D11" s="126"/>
      <c r="E11" s="147">
        <f t="shared" si="0"/>
        <v>0</v>
      </c>
      <c r="F11" s="771"/>
      <c r="G11" s="101"/>
      <c r="H11" s="169"/>
      <c r="I11" s="176"/>
      <c r="J11" s="458">
        <f t="shared" si="3"/>
        <v>0</v>
      </c>
      <c r="L11" s="776">
        <f t="shared" si="1"/>
        <v>0</v>
      </c>
      <c r="M11" s="776">
        <f t="shared" si="2"/>
        <v>0</v>
      </c>
      <c r="N11" s="94"/>
      <c r="O11" s="95"/>
      <c r="Q11" s="95"/>
      <c r="S11" s="322"/>
      <c r="T11" s="325"/>
      <c r="U11" s="325"/>
      <c r="V11" s="367"/>
      <c r="W11" s="325"/>
      <c r="X11" s="325"/>
      <c r="Y11" s="323"/>
      <c r="Z11" s="364"/>
      <c r="AA11" s="361"/>
      <c r="AB11" s="361"/>
      <c r="AC11" s="364"/>
      <c r="AD11" s="364"/>
      <c r="AE11" s="361"/>
      <c r="AF11" s="361"/>
      <c r="AG11" s="361"/>
      <c r="AH11" s="364"/>
      <c r="AI11" s="364"/>
      <c r="AJ11" s="361"/>
      <c r="AK11" s="361"/>
      <c r="AL11" s="361"/>
      <c r="AM11" s="361"/>
      <c r="AN11" s="361"/>
      <c r="AO11" s="361"/>
      <c r="AP11" s="361"/>
      <c r="AQ11" s="364"/>
      <c r="AR11" s="361"/>
      <c r="AS11" s="344"/>
      <c r="AT11" s="364"/>
      <c r="AU11" s="364"/>
      <c r="AV11" s="361"/>
      <c r="AW11" s="361"/>
      <c r="AX11" s="361"/>
      <c r="AY11" s="361"/>
      <c r="AZ11" s="108"/>
      <c r="BA11" s="356"/>
      <c r="BB11" s="109"/>
      <c r="BC11" s="110"/>
      <c r="BD11" s="110"/>
      <c r="BE11" s="109"/>
      <c r="BF11" s="108"/>
      <c r="BG11" s="312"/>
      <c r="BH11" s="312"/>
      <c r="BI11" s="312"/>
      <c r="BJ11" s="312"/>
      <c r="BK11" s="312"/>
      <c r="BL11" s="312"/>
      <c r="BM11" s="312"/>
      <c r="BN11" s="312"/>
      <c r="BO11" s="312"/>
      <c r="BP11" s="312"/>
      <c r="BQ11" s="109"/>
      <c r="BR11" s="109"/>
      <c r="BS11" s="109"/>
      <c r="BT11" s="108"/>
      <c r="BU11" s="109"/>
      <c r="BV11" s="109"/>
      <c r="BW11" s="733"/>
      <c r="BX11" s="110"/>
      <c r="BY11" s="108"/>
      <c r="BZ11" s="108"/>
    </row>
    <row r="12" spans="1:78" ht="15" customHeight="1" x14ac:dyDescent="0.2">
      <c r="A12" s="586">
        <v>42409</v>
      </c>
      <c r="B12" s="444"/>
      <c r="C12" s="449">
        <v>2</v>
      </c>
      <c r="D12" s="126"/>
      <c r="E12" s="147">
        <f t="shared" si="0"/>
        <v>0</v>
      </c>
      <c r="F12" s="771"/>
      <c r="G12" s="101"/>
      <c r="H12" s="169"/>
      <c r="I12" s="176"/>
      <c r="J12" s="458">
        <f t="shared" si="3"/>
        <v>0</v>
      </c>
      <c r="L12" s="776">
        <f t="shared" si="1"/>
        <v>0</v>
      </c>
      <c r="M12" s="776">
        <f t="shared" si="2"/>
        <v>0</v>
      </c>
      <c r="N12" s="94"/>
      <c r="O12" s="95"/>
      <c r="Q12" s="95"/>
      <c r="S12" s="322"/>
      <c r="T12" s="734"/>
      <c r="U12" s="734"/>
      <c r="V12" s="367"/>
      <c r="W12" s="734"/>
      <c r="X12" s="734"/>
      <c r="Y12" s="323"/>
      <c r="Z12" s="364"/>
      <c r="AA12" s="361"/>
      <c r="AB12" s="361"/>
      <c r="AC12" s="364"/>
      <c r="AD12" s="364"/>
      <c r="AE12" s="361"/>
      <c r="AF12" s="361"/>
      <c r="AG12" s="361"/>
      <c r="AH12" s="364"/>
      <c r="AI12" s="364"/>
      <c r="AJ12" s="361"/>
      <c r="AK12" s="361"/>
      <c r="AL12" s="361"/>
      <c r="AM12" s="361"/>
      <c r="AN12" s="361"/>
      <c r="AO12" s="361"/>
      <c r="AP12" s="361"/>
      <c r="AQ12" s="364"/>
      <c r="AR12" s="361"/>
      <c r="AS12" s="344"/>
      <c r="AT12" s="364"/>
      <c r="AU12" s="364"/>
      <c r="AV12" s="361"/>
      <c r="AW12" s="361"/>
      <c r="AX12" s="361"/>
      <c r="AY12" s="361"/>
      <c r="AZ12" s="108"/>
      <c r="BA12" s="356"/>
      <c r="BB12" s="109"/>
      <c r="BC12" s="110"/>
      <c r="BD12" s="110"/>
      <c r="BE12" s="109"/>
      <c r="BF12" s="108"/>
      <c r="BG12" s="312"/>
      <c r="BH12" s="312"/>
      <c r="BI12" s="312"/>
      <c r="BJ12" s="312"/>
      <c r="BK12" s="312"/>
      <c r="BL12" s="312"/>
      <c r="BM12" s="312"/>
      <c r="BN12" s="312"/>
      <c r="BO12" s="312"/>
      <c r="BP12" s="312"/>
      <c r="BQ12" s="109"/>
      <c r="BR12" s="109"/>
      <c r="BS12" s="109"/>
      <c r="BT12" s="108"/>
      <c r="BU12" s="109"/>
      <c r="BV12" s="109"/>
      <c r="BW12" s="733"/>
      <c r="BX12" s="110"/>
      <c r="BY12" s="108"/>
      <c r="BZ12" s="108"/>
    </row>
    <row r="13" spans="1:78" ht="15" customHeight="1" x14ac:dyDescent="0.2">
      <c r="A13" s="586">
        <v>42410</v>
      </c>
      <c r="B13" s="444"/>
      <c r="C13" s="449">
        <v>2</v>
      </c>
      <c r="D13" s="126"/>
      <c r="E13" s="147">
        <f>(C13*20)*F13</f>
        <v>0</v>
      </c>
      <c r="F13" s="771"/>
      <c r="G13" s="101"/>
      <c r="H13" s="169"/>
      <c r="I13" s="176"/>
      <c r="J13" s="458">
        <f t="shared" si="3"/>
        <v>0</v>
      </c>
      <c r="L13" s="776">
        <f t="shared" si="1"/>
        <v>0</v>
      </c>
      <c r="M13" s="776">
        <f t="shared" si="2"/>
        <v>0</v>
      </c>
      <c r="N13" s="94"/>
      <c r="O13" s="95"/>
      <c r="Q13" s="95"/>
      <c r="S13" s="322"/>
      <c r="T13" s="326"/>
      <c r="U13" s="326"/>
      <c r="V13" s="367"/>
      <c r="W13" s="326"/>
      <c r="X13" s="326"/>
      <c r="Y13" s="366"/>
      <c r="Z13" s="364"/>
      <c r="AA13" s="361"/>
      <c r="AB13" s="361"/>
      <c r="AC13" s="364"/>
      <c r="AD13" s="364"/>
      <c r="AE13" s="361"/>
      <c r="AF13" s="361"/>
      <c r="AG13" s="361"/>
      <c r="AH13" s="364"/>
      <c r="AI13" s="364"/>
      <c r="AJ13" s="361"/>
      <c r="AK13" s="361"/>
      <c r="AL13" s="361"/>
      <c r="AM13" s="361"/>
      <c r="AN13" s="361"/>
      <c r="AO13" s="361"/>
      <c r="AP13" s="361"/>
      <c r="AQ13" s="364"/>
      <c r="AR13" s="361"/>
      <c r="AS13" s="344"/>
      <c r="AT13" s="364"/>
      <c r="AU13" s="364"/>
      <c r="AV13" s="361"/>
      <c r="AW13" s="361"/>
      <c r="AX13" s="361"/>
      <c r="AY13" s="361"/>
      <c r="AZ13" s="108"/>
      <c r="BA13" s="356"/>
      <c r="BB13" s="109"/>
      <c r="BC13" s="110"/>
      <c r="BD13" s="110"/>
      <c r="BE13" s="109"/>
      <c r="BF13" s="108"/>
      <c r="BG13" s="312"/>
      <c r="BH13" s="312"/>
      <c r="BI13" s="312"/>
      <c r="BJ13" s="312"/>
      <c r="BK13" s="312"/>
      <c r="BL13" s="312"/>
      <c r="BM13" s="312"/>
      <c r="BN13" s="312"/>
      <c r="BO13" s="312"/>
      <c r="BP13" s="312"/>
      <c r="BQ13" s="109"/>
      <c r="BR13" s="109"/>
      <c r="BS13" s="109"/>
      <c r="BT13" s="108"/>
      <c r="BU13" s="109"/>
      <c r="BV13" s="109"/>
      <c r="BW13" s="733"/>
      <c r="BX13" s="110"/>
      <c r="BY13" s="108"/>
      <c r="BZ13" s="108"/>
    </row>
    <row r="14" spans="1:78" ht="15" customHeight="1" thickBot="1" x14ac:dyDescent="0.25">
      <c r="A14" s="586">
        <v>42411</v>
      </c>
      <c r="B14" s="444"/>
      <c r="C14" s="449">
        <v>2</v>
      </c>
      <c r="D14" s="126"/>
      <c r="E14" s="147">
        <f t="shared" ref="E14:E32" si="4">(C14*20)*F14</f>
        <v>0</v>
      </c>
      <c r="F14" s="771"/>
      <c r="G14" s="101"/>
      <c r="H14" s="169"/>
      <c r="I14" s="176"/>
      <c r="J14" s="458">
        <f t="shared" si="3"/>
        <v>0</v>
      </c>
      <c r="L14" s="776">
        <f t="shared" si="1"/>
        <v>0</v>
      </c>
      <c r="M14" s="776">
        <f t="shared" si="2"/>
        <v>0</v>
      </c>
      <c r="N14" s="94"/>
      <c r="O14" s="95"/>
      <c r="Q14" s="95"/>
      <c r="S14" s="322"/>
      <c r="T14" s="202"/>
      <c r="U14" s="202"/>
      <c r="V14" s="367"/>
      <c r="Y14" s="323"/>
      <c r="Z14" s="364"/>
      <c r="AA14" s="361"/>
      <c r="AB14" s="361"/>
      <c r="AC14" s="364"/>
      <c r="AD14" s="364"/>
      <c r="AE14" s="361"/>
      <c r="AF14" s="361"/>
      <c r="AG14" s="361"/>
      <c r="AH14" s="364"/>
      <c r="AI14" s="364"/>
      <c r="AJ14" s="361"/>
      <c r="AK14" s="361"/>
      <c r="AL14" s="361"/>
      <c r="AM14" s="361"/>
      <c r="AN14" s="361"/>
      <c r="AO14" s="361"/>
      <c r="AP14" s="361"/>
      <c r="AQ14" s="364"/>
      <c r="AR14" s="361"/>
      <c r="AS14" s="344"/>
      <c r="AT14" s="364"/>
      <c r="AU14" s="364"/>
      <c r="AV14" s="361"/>
      <c r="AW14" s="361"/>
      <c r="AX14" s="361"/>
      <c r="AY14" s="361"/>
      <c r="AZ14" s="108"/>
      <c r="BA14" s="356"/>
      <c r="BB14" s="109"/>
      <c r="BC14" s="110"/>
      <c r="BD14" s="110"/>
      <c r="BE14" s="109"/>
      <c r="BF14" s="108"/>
      <c r="BG14" s="312"/>
      <c r="BH14" s="312"/>
      <c r="BI14" s="312"/>
      <c r="BJ14" s="312"/>
      <c r="BK14" s="312"/>
      <c r="BL14" s="312"/>
      <c r="BM14" s="312"/>
      <c r="BN14" s="312"/>
      <c r="BO14" s="312"/>
      <c r="BP14" s="312"/>
      <c r="BQ14" s="109"/>
      <c r="BR14" s="109"/>
      <c r="BS14" s="109"/>
      <c r="BT14" s="108"/>
      <c r="BU14" s="109"/>
      <c r="BV14" s="109"/>
      <c r="BW14" s="733"/>
      <c r="BX14" s="110"/>
      <c r="BY14" s="108"/>
      <c r="BZ14" s="108"/>
    </row>
    <row r="15" spans="1:78" ht="15" customHeight="1" thickBot="1" x14ac:dyDescent="0.25">
      <c r="A15" s="586">
        <v>42412</v>
      </c>
      <c r="B15" s="444"/>
      <c r="C15" s="449">
        <v>2</v>
      </c>
      <c r="D15" s="126"/>
      <c r="E15" s="147">
        <f t="shared" si="4"/>
        <v>0</v>
      </c>
      <c r="F15" s="771"/>
      <c r="G15" s="101"/>
      <c r="H15" s="169"/>
      <c r="I15" s="176"/>
      <c r="J15" s="458">
        <f t="shared" si="3"/>
        <v>0</v>
      </c>
      <c r="L15" s="776">
        <f t="shared" si="1"/>
        <v>0</v>
      </c>
      <c r="M15" s="776">
        <f t="shared" si="2"/>
        <v>0</v>
      </c>
      <c r="N15" s="94"/>
      <c r="O15" s="95"/>
      <c r="Q15" s="95"/>
      <c r="S15" s="327"/>
      <c r="T15" s="329"/>
      <c r="U15" s="329"/>
      <c r="V15" s="328"/>
      <c r="W15" s="736"/>
      <c r="X15" s="329"/>
      <c r="Y15" s="737"/>
      <c r="Z15" s="364"/>
      <c r="AA15" s="361"/>
      <c r="AB15" s="361"/>
      <c r="AC15" s="364"/>
      <c r="AD15" s="364"/>
      <c r="AE15" s="361"/>
      <c r="AF15" s="361"/>
      <c r="AG15" s="361"/>
      <c r="AH15" s="364"/>
      <c r="AI15" s="364"/>
      <c r="AJ15" s="361"/>
      <c r="AK15" s="361"/>
      <c r="AL15" s="361"/>
      <c r="AM15" s="361"/>
      <c r="AN15" s="361"/>
      <c r="AO15" s="361"/>
      <c r="AP15" s="361"/>
      <c r="AQ15" s="364"/>
      <c r="AR15" s="361"/>
      <c r="AS15" s="344"/>
      <c r="AT15" s="364"/>
      <c r="AU15" s="364"/>
      <c r="AV15" s="361"/>
      <c r="AW15" s="361"/>
      <c r="AX15" s="361"/>
      <c r="AY15" s="361"/>
      <c r="AZ15" s="108"/>
      <c r="BA15" s="356"/>
      <c r="BB15" s="109"/>
      <c r="BC15" s="110"/>
      <c r="BD15" s="110"/>
      <c r="BE15" s="109"/>
      <c r="BF15" s="108"/>
      <c r="BG15" s="312"/>
      <c r="BH15" s="312"/>
      <c r="BI15" s="312"/>
      <c r="BJ15" s="312"/>
      <c r="BK15" s="312"/>
      <c r="BL15" s="312"/>
      <c r="BM15" s="312"/>
      <c r="BN15" s="312"/>
      <c r="BO15" s="312"/>
      <c r="BP15" s="312"/>
      <c r="BQ15" s="109"/>
      <c r="BR15" s="109"/>
      <c r="BS15" s="109"/>
      <c r="BT15" s="108"/>
      <c r="BU15" s="109"/>
      <c r="BV15" s="109"/>
      <c r="BW15" s="733"/>
      <c r="BX15" s="110"/>
      <c r="BY15" s="108"/>
      <c r="BZ15" s="108"/>
    </row>
    <row r="16" spans="1:78" ht="15" customHeight="1" thickBot="1" x14ac:dyDescent="0.25">
      <c r="A16" s="586">
        <v>42413</v>
      </c>
      <c r="B16" s="444"/>
      <c r="C16" s="449">
        <v>2</v>
      </c>
      <c r="D16" s="126"/>
      <c r="E16" s="147">
        <f t="shared" si="4"/>
        <v>0</v>
      </c>
      <c r="F16" s="771"/>
      <c r="G16" s="101"/>
      <c r="H16" s="169"/>
      <c r="I16" s="176"/>
      <c r="J16" s="458">
        <f t="shared" si="3"/>
        <v>0</v>
      </c>
      <c r="L16" s="776">
        <f t="shared" si="1"/>
        <v>0</v>
      </c>
      <c r="M16" s="776">
        <f t="shared" si="2"/>
        <v>0</v>
      </c>
      <c r="N16" s="94"/>
      <c r="O16" s="95"/>
      <c r="Q16" s="95"/>
      <c r="S16" s="329"/>
      <c r="T16" s="329"/>
      <c r="U16" s="329"/>
      <c r="V16" s="331"/>
      <c r="W16" s="368"/>
      <c r="X16" s="332"/>
      <c r="Y16" s="333"/>
      <c r="Z16" s="364"/>
      <c r="AA16" s="361"/>
      <c r="AB16" s="361"/>
      <c r="AC16" s="364"/>
      <c r="AD16" s="364"/>
      <c r="AE16" s="361"/>
      <c r="AF16" s="361"/>
      <c r="AG16" s="361"/>
      <c r="AH16" s="364"/>
      <c r="AI16" s="364"/>
      <c r="AJ16" s="361"/>
      <c r="AK16" s="361"/>
      <c r="AL16" s="361"/>
      <c r="AM16" s="361"/>
      <c r="AN16" s="361"/>
      <c r="AO16" s="361"/>
      <c r="AP16" s="361"/>
      <c r="AQ16" s="364"/>
      <c r="AR16" s="361"/>
      <c r="AS16" s="344"/>
      <c r="AT16" s="364"/>
      <c r="AU16" s="364"/>
      <c r="AV16" s="361"/>
      <c r="AW16" s="361"/>
      <c r="AX16" s="361"/>
      <c r="AY16" s="361"/>
      <c r="AZ16" s="108"/>
      <c r="BA16" s="356"/>
      <c r="BB16" s="109"/>
      <c r="BC16" s="110"/>
      <c r="BD16" s="110"/>
      <c r="BE16" s="109"/>
      <c r="BF16" s="108"/>
      <c r="BG16" s="312"/>
      <c r="BH16" s="312"/>
      <c r="BI16" s="312"/>
      <c r="BJ16" s="312"/>
      <c r="BK16" s="312"/>
      <c r="BL16" s="312"/>
      <c r="BM16" s="312"/>
      <c r="BN16" s="312"/>
      <c r="BO16" s="312"/>
      <c r="BP16" s="312"/>
      <c r="BQ16" s="109"/>
      <c r="BR16" s="109"/>
      <c r="BS16" s="109"/>
      <c r="BT16" s="108"/>
      <c r="BU16" s="109"/>
      <c r="BV16" s="109"/>
      <c r="BW16" s="733"/>
      <c r="BX16" s="110"/>
      <c r="BY16" s="108"/>
      <c r="BZ16" s="108"/>
    </row>
    <row r="17" spans="1:78" ht="15" customHeight="1" x14ac:dyDescent="0.2">
      <c r="A17" s="586">
        <v>42414</v>
      </c>
      <c r="B17" s="444"/>
      <c r="C17" s="449">
        <v>2</v>
      </c>
      <c r="D17" s="126"/>
      <c r="E17" s="147">
        <f t="shared" si="4"/>
        <v>0</v>
      </c>
      <c r="F17" s="771"/>
      <c r="G17" s="101"/>
      <c r="H17" s="169"/>
      <c r="I17" s="176"/>
      <c r="J17" s="458">
        <f t="shared" si="3"/>
        <v>0</v>
      </c>
      <c r="L17" s="776">
        <f t="shared" si="1"/>
        <v>0</v>
      </c>
      <c r="M17" s="776">
        <f t="shared" si="2"/>
        <v>0</v>
      </c>
      <c r="N17" s="94"/>
      <c r="O17" s="95"/>
      <c r="Q17" s="95"/>
      <c r="S17" s="98"/>
      <c r="T17" s="123"/>
      <c r="U17" s="123"/>
      <c r="V17" s="730"/>
      <c r="W17" s="729"/>
      <c r="X17" s="396"/>
      <c r="Y17" s="397"/>
      <c r="Z17" s="364"/>
      <c r="AA17" s="361"/>
      <c r="AB17" s="361"/>
      <c r="AC17" s="364"/>
      <c r="AD17" s="364"/>
      <c r="AE17" s="361"/>
      <c r="AF17" s="361"/>
      <c r="AG17" s="361"/>
      <c r="AH17" s="364"/>
      <c r="AI17" s="364"/>
      <c r="AJ17" s="361"/>
      <c r="AK17" s="361"/>
      <c r="AL17" s="361"/>
      <c r="AM17" s="361"/>
      <c r="AN17" s="361"/>
      <c r="AO17" s="361"/>
      <c r="AP17" s="361"/>
      <c r="AQ17" s="364"/>
      <c r="AR17" s="361"/>
      <c r="AS17" s="344"/>
      <c r="AT17" s="364"/>
      <c r="AU17" s="364"/>
      <c r="AV17" s="361"/>
      <c r="AW17" s="361"/>
      <c r="AX17" s="361"/>
      <c r="AY17" s="361"/>
      <c r="AZ17" s="108"/>
      <c r="BA17" s="356"/>
      <c r="BB17" s="109"/>
      <c r="BC17" s="110"/>
      <c r="BD17" s="110"/>
      <c r="BE17" s="109"/>
      <c r="BF17" s="108"/>
      <c r="BG17" s="312"/>
      <c r="BH17" s="312"/>
      <c r="BI17" s="312"/>
      <c r="BJ17" s="312"/>
      <c r="BK17" s="312"/>
      <c r="BL17" s="312"/>
      <c r="BM17" s="312"/>
      <c r="BN17" s="312"/>
      <c r="BO17" s="312"/>
      <c r="BP17" s="312"/>
      <c r="BQ17" s="109"/>
      <c r="BR17" s="109"/>
      <c r="BS17" s="109"/>
      <c r="BT17" s="108"/>
      <c r="BU17" s="109"/>
      <c r="BV17" s="109"/>
      <c r="BW17" s="733"/>
      <c r="BX17" s="110"/>
      <c r="BY17" s="108"/>
      <c r="BZ17" s="108"/>
    </row>
    <row r="18" spans="1:78" ht="15" customHeight="1" x14ac:dyDescent="0.2">
      <c r="A18" s="586">
        <v>42415</v>
      </c>
      <c r="B18" s="444"/>
      <c r="C18" s="449">
        <v>2</v>
      </c>
      <c r="D18" s="126"/>
      <c r="E18" s="147">
        <f t="shared" si="4"/>
        <v>0</v>
      </c>
      <c r="F18" s="771"/>
      <c r="G18" s="101"/>
      <c r="H18" s="169"/>
      <c r="I18" s="176"/>
      <c r="J18" s="458">
        <f t="shared" si="3"/>
        <v>0</v>
      </c>
      <c r="L18" s="776">
        <f t="shared" si="1"/>
        <v>0</v>
      </c>
      <c r="M18" s="776">
        <f t="shared" si="2"/>
        <v>0</v>
      </c>
      <c r="N18" s="94"/>
      <c r="O18" s="95"/>
      <c r="Q18" s="95"/>
      <c r="S18" s="111"/>
      <c r="T18" s="124"/>
      <c r="U18" s="124"/>
      <c r="V18" s="311"/>
      <c r="W18" s="723"/>
      <c r="X18" s="334"/>
      <c r="Y18" s="335"/>
      <c r="Z18" s="364"/>
      <c r="AA18" s="361"/>
      <c r="AB18" s="361"/>
      <c r="AC18" s="364"/>
      <c r="AD18" s="364"/>
      <c r="AE18" s="361"/>
      <c r="AF18" s="361"/>
      <c r="AG18" s="361"/>
      <c r="AH18" s="364"/>
      <c r="AI18" s="364"/>
      <c r="AJ18" s="361"/>
      <c r="AK18" s="361"/>
      <c r="AL18" s="361"/>
      <c r="AM18" s="361"/>
      <c r="AN18" s="361"/>
      <c r="AO18" s="361"/>
      <c r="AP18" s="361"/>
      <c r="AQ18" s="364"/>
      <c r="AR18" s="361"/>
      <c r="AS18" s="344"/>
      <c r="AT18" s="364"/>
      <c r="AU18" s="364"/>
      <c r="AV18" s="361"/>
      <c r="AW18" s="361"/>
      <c r="AX18" s="361"/>
      <c r="AY18" s="361"/>
      <c r="AZ18" s="108"/>
      <c r="BA18" s="356"/>
      <c r="BB18" s="109"/>
      <c r="BC18" s="110"/>
      <c r="BD18" s="110"/>
      <c r="BE18" s="109"/>
      <c r="BF18" s="312"/>
      <c r="BG18" s="312"/>
      <c r="BH18" s="312"/>
      <c r="BI18" s="312"/>
      <c r="BJ18" s="312"/>
      <c r="BK18" s="312"/>
      <c r="BL18" s="312"/>
      <c r="BM18" s="312"/>
      <c r="BN18" s="312"/>
      <c r="BO18" s="312"/>
      <c r="BP18" s="312"/>
      <c r="BQ18" s="109"/>
      <c r="BR18" s="109"/>
      <c r="BS18" s="109"/>
      <c r="BT18" s="108"/>
      <c r="BU18" s="109"/>
      <c r="BV18" s="109"/>
      <c r="BW18" s="733"/>
      <c r="BX18" s="110"/>
      <c r="BY18" s="108"/>
      <c r="BZ18" s="108"/>
    </row>
    <row r="19" spans="1:78" ht="15" customHeight="1" x14ac:dyDescent="0.2">
      <c r="A19" s="586">
        <v>42416</v>
      </c>
      <c r="B19" s="444"/>
      <c r="C19" s="449">
        <v>2</v>
      </c>
      <c r="D19" s="126"/>
      <c r="E19" s="147">
        <f t="shared" si="4"/>
        <v>0</v>
      </c>
      <c r="F19" s="771"/>
      <c r="G19" s="101"/>
      <c r="H19" s="169"/>
      <c r="I19" s="176"/>
      <c r="J19" s="458">
        <f t="shared" si="3"/>
        <v>0</v>
      </c>
      <c r="L19" s="776">
        <f t="shared" si="1"/>
        <v>0</v>
      </c>
      <c r="M19" s="776">
        <f t="shared" si="2"/>
        <v>0</v>
      </c>
      <c r="N19" s="94"/>
      <c r="O19" s="95"/>
      <c r="Q19" s="95"/>
      <c r="S19" s="111"/>
      <c r="T19" s="124"/>
      <c r="U19" s="124"/>
      <c r="V19" s="311"/>
      <c r="W19" s="723"/>
      <c r="X19" s="334"/>
      <c r="Y19" s="335"/>
      <c r="Z19" s="364"/>
      <c r="AA19" s="361"/>
      <c r="AB19" s="361"/>
      <c r="AC19" s="364"/>
      <c r="AD19" s="364"/>
      <c r="AE19" s="361"/>
      <c r="AF19" s="361"/>
      <c r="AG19" s="361"/>
      <c r="AH19" s="364"/>
      <c r="AI19" s="364"/>
      <c r="AJ19" s="361"/>
      <c r="AK19" s="361"/>
      <c r="AL19" s="361"/>
      <c r="AM19" s="361"/>
      <c r="AN19" s="361"/>
      <c r="AO19" s="361"/>
      <c r="AP19" s="361"/>
      <c r="AQ19" s="364"/>
      <c r="AR19" s="361"/>
      <c r="AS19" s="344"/>
      <c r="AT19" s="364"/>
      <c r="AU19" s="364"/>
      <c r="AV19" s="361"/>
      <c r="AW19" s="361"/>
      <c r="AX19" s="361"/>
      <c r="AY19" s="361"/>
      <c r="AZ19" s="108"/>
      <c r="BA19" s="356"/>
      <c r="BB19" s="109"/>
      <c r="BC19" s="110"/>
      <c r="BD19" s="110"/>
      <c r="BE19" s="109"/>
      <c r="BF19" s="108"/>
      <c r="BG19" s="312"/>
      <c r="BH19" s="312"/>
      <c r="BI19" s="312"/>
      <c r="BJ19" s="312"/>
      <c r="BK19" s="312"/>
      <c r="BL19" s="312"/>
      <c r="BM19" s="312"/>
      <c r="BN19" s="312"/>
      <c r="BO19" s="312"/>
      <c r="BP19" s="312"/>
      <c r="BQ19" s="109"/>
      <c r="BR19" s="109"/>
      <c r="BS19" s="109"/>
      <c r="BT19" s="108"/>
      <c r="BU19" s="109"/>
      <c r="BV19" s="109"/>
      <c r="BW19" s="733"/>
      <c r="BX19" s="110"/>
      <c r="BY19" s="108"/>
      <c r="BZ19" s="108"/>
    </row>
    <row r="20" spans="1:78" ht="15" customHeight="1" thickBot="1" x14ac:dyDescent="0.25">
      <c r="A20" s="586">
        <v>42417</v>
      </c>
      <c r="B20" s="444"/>
      <c r="C20" s="449">
        <v>2</v>
      </c>
      <c r="D20" s="126"/>
      <c r="E20" s="147">
        <f t="shared" si="4"/>
        <v>0</v>
      </c>
      <c r="F20" s="771"/>
      <c r="G20" s="101"/>
      <c r="H20" s="169"/>
      <c r="I20" s="176"/>
      <c r="J20" s="458">
        <f t="shared" si="3"/>
        <v>0</v>
      </c>
      <c r="L20" s="776">
        <f t="shared" si="1"/>
        <v>0</v>
      </c>
      <c r="M20" s="776">
        <f t="shared" si="2"/>
        <v>0</v>
      </c>
      <c r="N20" s="94"/>
      <c r="O20" s="95"/>
      <c r="Q20" s="95"/>
      <c r="S20" s="336"/>
      <c r="T20" s="337"/>
      <c r="U20" s="337"/>
      <c r="V20" s="275"/>
      <c r="W20" s="119"/>
      <c r="X20" s="338"/>
      <c r="Y20" s="339"/>
      <c r="Z20" s="364"/>
      <c r="AA20" s="361"/>
      <c r="AB20" s="361"/>
      <c r="AC20" s="364"/>
      <c r="AD20" s="364"/>
      <c r="AE20" s="361"/>
      <c r="AF20" s="361"/>
      <c r="AG20" s="361"/>
      <c r="AH20" s="364"/>
      <c r="AI20" s="364"/>
      <c r="AJ20" s="361"/>
      <c r="AK20" s="361"/>
      <c r="AL20" s="361"/>
      <c r="AM20" s="361"/>
      <c r="AN20" s="361"/>
      <c r="AO20" s="361"/>
      <c r="AP20" s="361"/>
      <c r="AQ20" s="364"/>
      <c r="AR20" s="361"/>
      <c r="AS20" s="344"/>
      <c r="AT20" s="364"/>
      <c r="AU20" s="364"/>
      <c r="AV20" s="361"/>
      <c r="AW20" s="361"/>
      <c r="AX20" s="361"/>
      <c r="AY20" s="361"/>
      <c r="AZ20" s="108"/>
      <c r="BA20" s="356"/>
      <c r="BB20" s="109"/>
      <c r="BC20" s="110"/>
      <c r="BD20" s="110"/>
      <c r="BE20" s="109"/>
      <c r="BF20" s="108"/>
      <c r="BG20" s="312"/>
      <c r="BH20" s="312"/>
      <c r="BI20" s="312"/>
      <c r="BJ20" s="312"/>
      <c r="BK20" s="312"/>
      <c r="BL20" s="312"/>
      <c r="BM20" s="312"/>
      <c r="BN20" s="312"/>
      <c r="BO20" s="312"/>
      <c r="BP20" s="312"/>
      <c r="BQ20" s="109"/>
      <c r="BR20" s="109"/>
      <c r="BS20" s="109"/>
      <c r="BT20" s="108"/>
      <c r="BU20" s="109"/>
      <c r="BV20" s="109"/>
      <c r="BW20" s="733"/>
      <c r="BX20" s="110"/>
      <c r="BY20" s="108"/>
      <c r="BZ20" s="108"/>
    </row>
    <row r="21" spans="1:78" ht="15" customHeight="1" x14ac:dyDescent="0.2">
      <c r="A21" s="586">
        <v>42418</v>
      </c>
      <c r="B21" s="444"/>
      <c r="C21" s="449">
        <v>2</v>
      </c>
      <c r="D21" s="126"/>
      <c r="E21" s="147">
        <f t="shared" si="4"/>
        <v>0</v>
      </c>
      <c r="F21" s="771"/>
      <c r="G21" s="101"/>
      <c r="H21" s="169"/>
      <c r="I21" s="176"/>
      <c r="J21" s="458">
        <f t="shared" si="3"/>
        <v>0</v>
      </c>
      <c r="L21" s="776">
        <f t="shared" si="1"/>
        <v>0</v>
      </c>
      <c r="M21" s="776">
        <f t="shared" si="2"/>
        <v>0</v>
      </c>
      <c r="N21" s="94"/>
      <c r="O21" s="95"/>
      <c r="Q21" s="95"/>
      <c r="Z21" s="364"/>
      <c r="AA21" s="361"/>
      <c r="AB21" s="361"/>
      <c r="AC21" s="364"/>
      <c r="AD21" s="364"/>
      <c r="AE21" s="361"/>
      <c r="AF21" s="361"/>
      <c r="AG21" s="361"/>
      <c r="AH21" s="364"/>
      <c r="AI21" s="364"/>
      <c r="AJ21" s="361"/>
      <c r="AK21" s="361"/>
      <c r="AL21" s="361"/>
      <c r="AM21" s="361"/>
      <c r="AN21" s="361"/>
      <c r="AO21" s="361"/>
      <c r="AP21" s="361"/>
      <c r="AQ21" s="364"/>
      <c r="AR21" s="361"/>
      <c r="AS21" s="344"/>
      <c r="AT21" s="364"/>
      <c r="AU21" s="364"/>
      <c r="AV21" s="361"/>
      <c r="AW21" s="361"/>
      <c r="AX21" s="361"/>
      <c r="AY21" s="361"/>
      <c r="AZ21" s="108"/>
      <c r="BA21" s="356"/>
      <c r="BB21" s="109"/>
      <c r="BC21" s="110"/>
      <c r="BD21" s="110"/>
      <c r="BE21" s="109"/>
      <c r="BF21" s="108"/>
      <c r="BG21" s="312"/>
      <c r="BH21" s="312"/>
      <c r="BI21" s="312"/>
      <c r="BJ21" s="312"/>
      <c r="BK21" s="312"/>
      <c r="BL21" s="312"/>
      <c r="BM21" s="312"/>
      <c r="BN21" s="312"/>
      <c r="BO21" s="312"/>
      <c r="BP21" s="312"/>
      <c r="BQ21" s="109"/>
      <c r="BR21" s="109"/>
      <c r="BS21" s="109"/>
      <c r="BT21" s="108"/>
      <c r="BU21" s="109"/>
      <c r="BV21" s="109"/>
      <c r="BW21" s="733"/>
      <c r="BX21" s="110"/>
      <c r="BY21" s="108"/>
      <c r="BZ21" s="108"/>
    </row>
    <row r="22" spans="1:78" ht="15" customHeight="1" x14ac:dyDescent="0.2">
      <c r="A22" s="586">
        <v>42419</v>
      </c>
      <c r="B22" s="444"/>
      <c r="C22" s="449">
        <v>2</v>
      </c>
      <c r="D22" s="126"/>
      <c r="E22" s="147">
        <f t="shared" si="4"/>
        <v>0</v>
      </c>
      <c r="F22" s="771"/>
      <c r="G22" s="101"/>
      <c r="H22" s="169"/>
      <c r="I22" s="176"/>
      <c r="J22" s="458">
        <f t="shared" si="3"/>
        <v>0</v>
      </c>
      <c r="L22" s="776">
        <f t="shared" si="1"/>
        <v>0</v>
      </c>
      <c r="M22" s="776">
        <f t="shared" si="2"/>
        <v>0</v>
      </c>
      <c r="N22" s="94"/>
      <c r="O22" s="95"/>
      <c r="Q22" s="95"/>
      <c r="S22" s="212"/>
      <c r="T22" s="202"/>
      <c r="U22" s="202"/>
      <c r="V22" s="723"/>
      <c r="W22" s="723"/>
      <c r="X22" s="723"/>
      <c r="Y22" s="260"/>
      <c r="Z22" s="364"/>
      <c r="AA22" s="361"/>
      <c r="AB22" s="361"/>
      <c r="AC22" s="364"/>
      <c r="AD22" s="364"/>
      <c r="AE22" s="361"/>
      <c r="AF22" s="361"/>
      <c r="AG22" s="361"/>
      <c r="AH22" s="364"/>
      <c r="AI22" s="364"/>
      <c r="AJ22" s="361"/>
      <c r="AK22" s="361"/>
      <c r="AL22" s="361"/>
      <c r="AM22" s="361"/>
      <c r="AN22" s="361"/>
      <c r="AO22" s="361"/>
      <c r="AP22" s="361"/>
      <c r="AQ22" s="364"/>
      <c r="AR22" s="361"/>
      <c r="AS22" s="344"/>
      <c r="AT22" s="364"/>
      <c r="AU22" s="364"/>
      <c r="AV22" s="361"/>
      <c r="AW22" s="361"/>
      <c r="AX22" s="361"/>
      <c r="AY22" s="361"/>
      <c r="AZ22" s="108"/>
      <c r="BA22" s="356"/>
      <c r="BB22" s="109"/>
      <c r="BC22" s="110"/>
      <c r="BD22" s="110"/>
      <c r="BE22" s="109"/>
      <c r="BF22" s="108"/>
      <c r="BG22" s="312"/>
      <c r="BH22" s="312"/>
      <c r="BI22" s="312"/>
      <c r="BJ22" s="312"/>
      <c r="BK22" s="312"/>
      <c r="BL22" s="312"/>
      <c r="BM22" s="312"/>
      <c r="BN22" s="312"/>
      <c r="BO22" s="312"/>
      <c r="BP22" s="312"/>
      <c r="BQ22" s="109"/>
      <c r="BR22" s="109"/>
      <c r="BS22" s="109"/>
      <c r="BT22" s="108"/>
      <c r="BU22" s="109"/>
      <c r="BV22" s="109"/>
      <c r="BW22" s="733"/>
      <c r="BX22" s="110"/>
      <c r="BY22" s="108"/>
      <c r="BZ22" s="108"/>
    </row>
    <row r="23" spans="1:78" ht="15" customHeight="1" x14ac:dyDescent="0.2">
      <c r="A23" s="586">
        <v>42420</v>
      </c>
      <c r="B23" s="444"/>
      <c r="C23" s="449">
        <v>2</v>
      </c>
      <c r="D23" s="126"/>
      <c r="E23" s="147">
        <f t="shared" si="4"/>
        <v>0</v>
      </c>
      <c r="F23" s="771"/>
      <c r="G23" s="101"/>
      <c r="H23" s="169"/>
      <c r="I23" s="176"/>
      <c r="J23" s="458">
        <f t="shared" si="3"/>
        <v>0</v>
      </c>
      <c r="L23" s="776">
        <f t="shared" si="1"/>
        <v>0</v>
      </c>
      <c r="M23" s="776">
        <f t="shared" si="2"/>
        <v>0</v>
      </c>
      <c r="N23" s="94"/>
      <c r="O23" s="95"/>
      <c r="Q23" s="95"/>
      <c r="U23" s="398"/>
      <c r="V23" s="110"/>
      <c r="W23" s="109"/>
      <c r="X23" s="109"/>
      <c r="Y23" s="346"/>
      <c r="Z23" s="364"/>
      <c r="AA23" s="361"/>
      <c r="AB23" s="361"/>
      <c r="AC23" s="364"/>
      <c r="AD23" s="364"/>
      <c r="AE23" s="361"/>
      <c r="AF23" s="361"/>
      <c r="AG23" s="361"/>
      <c r="AH23" s="364"/>
      <c r="AI23" s="364"/>
      <c r="AJ23" s="361"/>
      <c r="AK23" s="361"/>
      <c r="AL23" s="361"/>
      <c r="AM23" s="361"/>
      <c r="AN23" s="361"/>
      <c r="AO23" s="361"/>
      <c r="AP23" s="361"/>
      <c r="AQ23" s="364"/>
      <c r="AR23" s="361"/>
      <c r="AS23" s="344"/>
      <c r="AT23" s="364"/>
      <c r="AU23" s="364"/>
      <c r="AV23" s="361"/>
      <c r="AW23" s="361"/>
      <c r="AX23" s="361"/>
      <c r="AY23" s="361"/>
      <c r="AZ23" s="108"/>
      <c r="BA23" s="356"/>
      <c r="BB23" s="109"/>
      <c r="BC23" s="110"/>
      <c r="BD23" s="110"/>
      <c r="BE23" s="109"/>
      <c r="BF23" s="108"/>
      <c r="BG23" s="312"/>
      <c r="BH23" s="312"/>
      <c r="BI23" s="312"/>
      <c r="BJ23" s="312"/>
      <c r="BK23" s="312"/>
      <c r="BL23" s="312"/>
      <c r="BM23" s="312"/>
      <c r="BN23" s="312"/>
      <c r="BO23" s="312"/>
      <c r="BP23" s="312"/>
      <c r="BQ23" s="109"/>
      <c r="BR23" s="109"/>
      <c r="BS23" s="109"/>
      <c r="BT23" s="108"/>
      <c r="BU23" s="109"/>
      <c r="BV23" s="109"/>
      <c r="BW23" s="733"/>
      <c r="BX23" s="110"/>
      <c r="BY23" s="108"/>
      <c r="BZ23" s="108"/>
    </row>
    <row r="24" spans="1:78" ht="15" customHeight="1" x14ac:dyDescent="0.2">
      <c r="A24" s="586">
        <v>42421</v>
      </c>
      <c r="B24" s="444"/>
      <c r="C24" s="449">
        <v>2</v>
      </c>
      <c r="D24" s="126"/>
      <c r="E24" s="147">
        <f t="shared" si="4"/>
        <v>0</v>
      </c>
      <c r="F24" s="771"/>
      <c r="G24" s="101"/>
      <c r="H24" s="169"/>
      <c r="I24" s="176"/>
      <c r="J24" s="458">
        <f t="shared" si="3"/>
        <v>0</v>
      </c>
      <c r="L24" s="776">
        <f t="shared" si="1"/>
        <v>0</v>
      </c>
      <c r="M24" s="776">
        <f t="shared" si="2"/>
        <v>0</v>
      </c>
      <c r="N24" s="94"/>
      <c r="O24" s="95"/>
      <c r="Q24" s="95"/>
      <c r="U24" s="398"/>
      <c r="V24" s="110"/>
      <c r="W24" s="109"/>
      <c r="X24" s="109"/>
      <c r="Y24" s="346"/>
      <c r="Z24" s="364"/>
      <c r="AA24" s="361"/>
      <c r="AB24" s="361"/>
      <c r="AC24" s="364"/>
      <c r="AD24" s="364"/>
      <c r="AE24" s="361"/>
      <c r="AF24" s="361"/>
      <c r="AG24" s="361"/>
      <c r="AH24" s="364"/>
      <c r="AI24" s="364"/>
      <c r="AJ24" s="361"/>
      <c r="AK24" s="361"/>
      <c r="AL24" s="361"/>
      <c r="AM24" s="361"/>
      <c r="AN24" s="361"/>
      <c r="AO24" s="361"/>
      <c r="AP24" s="361"/>
      <c r="AQ24" s="364"/>
      <c r="AR24" s="361"/>
      <c r="AS24" s="344"/>
      <c r="AT24" s="364"/>
      <c r="AU24" s="364"/>
      <c r="AV24" s="361"/>
      <c r="AW24" s="361"/>
      <c r="AX24" s="361"/>
      <c r="AY24" s="361"/>
      <c r="AZ24" s="108"/>
      <c r="BA24" s="356"/>
      <c r="BB24" s="109"/>
      <c r="BC24" s="110"/>
      <c r="BD24" s="110"/>
      <c r="BE24" s="109"/>
      <c r="BF24" s="108"/>
      <c r="BG24" s="312"/>
      <c r="BH24" s="312"/>
      <c r="BI24" s="312"/>
      <c r="BJ24" s="312"/>
      <c r="BK24" s="312"/>
      <c r="BL24" s="312"/>
      <c r="BM24" s="312"/>
      <c r="BN24" s="312"/>
      <c r="BO24" s="312"/>
      <c r="BP24" s="312"/>
      <c r="BQ24" s="109"/>
      <c r="BR24" s="109"/>
      <c r="BS24" s="109"/>
      <c r="BT24" s="108"/>
      <c r="BU24" s="109"/>
      <c r="BV24" s="109"/>
      <c r="BW24" s="733"/>
      <c r="BX24" s="110"/>
      <c r="BY24" s="108"/>
      <c r="BZ24" s="108"/>
    </row>
    <row r="25" spans="1:78" ht="15" customHeight="1" x14ac:dyDescent="0.2">
      <c r="A25" s="586">
        <v>42422</v>
      </c>
      <c r="B25" s="444"/>
      <c r="C25" s="449">
        <v>2</v>
      </c>
      <c r="D25" s="126"/>
      <c r="E25" s="147">
        <f t="shared" si="4"/>
        <v>0</v>
      </c>
      <c r="F25" s="771"/>
      <c r="G25" s="101"/>
      <c r="H25" s="169"/>
      <c r="I25" s="176"/>
      <c r="J25" s="458">
        <f t="shared" si="3"/>
        <v>0</v>
      </c>
      <c r="L25" s="776">
        <f t="shared" si="1"/>
        <v>0</v>
      </c>
      <c r="M25" s="776">
        <f t="shared" si="2"/>
        <v>0</v>
      </c>
      <c r="N25" s="94"/>
      <c r="O25" s="95"/>
      <c r="Q25" s="95"/>
      <c r="U25" s="398"/>
      <c r="V25" s="110"/>
      <c r="W25" s="109"/>
      <c r="X25" s="109"/>
      <c r="Y25" s="346"/>
      <c r="Z25" s="364"/>
      <c r="AA25" s="361"/>
      <c r="AB25" s="361"/>
      <c r="AC25" s="364"/>
      <c r="AD25" s="364"/>
      <c r="AE25" s="361"/>
      <c r="AF25" s="361"/>
      <c r="AG25" s="361"/>
      <c r="AH25" s="364"/>
      <c r="AI25" s="364"/>
      <c r="AJ25" s="361"/>
      <c r="AK25" s="361"/>
      <c r="AL25" s="361"/>
      <c r="AM25" s="361"/>
      <c r="AN25" s="361"/>
      <c r="AO25" s="361"/>
      <c r="AP25" s="361"/>
      <c r="AQ25" s="364"/>
      <c r="AR25" s="361"/>
      <c r="AS25" s="344"/>
      <c r="AT25" s="364"/>
      <c r="AU25" s="364"/>
      <c r="AV25" s="361"/>
      <c r="AW25" s="361"/>
      <c r="AX25" s="361"/>
      <c r="AY25" s="361"/>
      <c r="AZ25" s="108"/>
      <c r="BA25" s="356"/>
      <c r="BB25" s="109"/>
      <c r="BC25" s="110"/>
      <c r="BD25" s="110"/>
      <c r="BE25" s="109"/>
      <c r="BF25" s="108"/>
      <c r="BG25" s="312"/>
      <c r="BH25" s="312"/>
      <c r="BI25" s="312"/>
      <c r="BJ25" s="312"/>
      <c r="BK25" s="312"/>
      <c r="BL25" s="312"/>
      <c r="BM25" s="312"/>
      <c r="BN25" s="312"/>
      <c r="BO25" s="312"/>
      <c r="BP25" s="312"/>
      <c r="BQ25" s="109"/>
      <c r="BR25" s="109"/>
      <c r="BS25" s="109"/>
      <c r="BT25" s="108"/>
      <c r="BU25" s="109"/>
      <c r="BV25" s="109"/>
      <c r="BW25" s="733"/>
      <c r="BX25" s="110"/>
      <c r="BY25" s="108"/>
      <c r="BZ25" s="108"/>
    </row>
    <row r="26" spans="1:78" ht="15" customHeight="1" x14ac:dyDescent="0.2">
      <c r="A26" s="586">
        <v>42423</v>
      </c>
      <c r="B26" s="444"/>
      <c r="C26" s="449">
        <v>2</v>
      </c>
      <c r="D26" s="126"/>
      <c r="E26" s="147">
        <f t="shared" si="4"/>
        <v>0</v>
      </c>
      <c r="F26" s="771"/>
      <c r="G26" s="101"/>
      <c r="H26" s="169"/>
      <c r="I26" s="176"/>
      <c r="J26" s="458">
        <f t="shared" si="3"/>
        <v>0</v>
      </c>
      <c r="L26" s="776">
        <f t="shared" si="1"/>
        <v>0</v>
      </c>
      <c r="M26" s="776">
        <f t="shared" si="2"/>
        <v>0</v>
      </c>
      <c r="N26" s="94"/>
      <c r="O26" s="95"/>
      <c r="Q26" s="95"/>
      <c r="U26" s="398"/>
      <c r="V26" s="110"/>
      <c r="W26" s="109"/>
      <c r="X26" s="109"/>
      <c r="Y26" s="346"/>
      <c r="Z26" s="364"/>
      <c r="AA26" s="361"/>
      <c r="AB26" s="361"/>
      <c r="AC26" s="364"/>
      <c r="AD26" s="364"/>
      <c r="AE26" s="361"/>
      <c r="AF26" s="361"/>
      <c r="AG26" s="361"/>
      <c r="AH26" s="364"/>
      <c r="AI26" s="364"/>
      <c r="AJ26" s="361"/>
      <c r="AK26" s="361"/>
      <c r="AL26" s="361"/>
      <c r="AM26" s="361"/>
      <c r="AN26" s="361"/>
      <c r="AO26" s="361"/>
      <c r="AP26" s="361"/>
      <c r="AQ26" s="364"/>
      <c r="AR26" s="361"/>
      <c r="AS26" s="344"/>
      <c r="AT26" s="364"/>
      <c r="AU26" s="364"/>
      <c r="AV26" s="361"/>
      <c r="AW26" s="361"/>
      <c r="AX26" s="361"/>
      <c r="AY26" s="361"/>
      <c r="AZ26" s="108"/>
      <c r="BA26" s="356"/>
      <c r="BB26" s="109"/>
      <c r="BC26" s="110"/>
      <c r="BD26" s="110"/>
      <c r="BE26" s="109"/>
      <c r="BF26" s="108"/>
      <c r="BG26" s="312"/>
      <c r="BH26" s="312"/>
      <c r="BI26" s="312"/>
      <c r="BJ26" s="312"/>
      <c r="BK26" s="312"/>
      <c r="BL26" s="312"/>
      <c r="BM26" s="312"/>
      <c r="BN26" s="312"/>
      <c r="BO26" s="312"/>
      <c r="BP26" s="312"/>
      <c r="BQ26" s="109"/>
      <c r="BR26" s="109"/>
      <c r="BS26" s="109"/>
      <c r="BT26" s="108"/>
      <c r="BU26" s="109"/>
      <c r="BV26" s="109"/>
      <c r="BW26" s="733"/>
      <c r="BX26" s="110"/>
      <c r="BY26" s="108"/>
      <c r="BZ26" s="108"/>
    </row>
    <row r="27" spans="1:78" ht="15" customHeight="1" x14ac:dyDescent="0.2">
      <c r="A27" s="586">
        <v>42424</v>
      </c>
      <c r="B27" s="444"/>
      <c r="C27" s="449">
        <v>2</v>
      </c>
      <c r="D27" s="126"/>
      <c r="E27" s="147">
        <f t="shared" si="4"/>
        <v>0</v>
      </c>
      <c r="F27" s="771"/>
      <c r="G27" s="101"/>
      <c r="H27" s="169"/>
      <c r="I27" s="176"/>
      <c r="J27" s="458">
        <f t="shared" si="3"/>
        <v>0</v>
      </c>
      <c r="L27" s="776">
        <f t="shared" si="1"/>
        <v>0</v>
      </c>
      <c r="M27" s="776">
        <f t="shared" si="2"/>
        <v>0</v>
      </c>
      <c r="N27" s="94"/>
      <c r="O27" s="95"/>
      <c r="Q27" s="95"/>
      <c r="U27" s="398"/>
      <c r="V27" s="110"/>
      <c r="W27" s="109"/>
      <c r="X27" s="109"/>
      <c r="Y27" s="346"/>
      <c r="Z27" s="364"/>
      <c r="AA27" s="361"/>
      <c r="AB27" s="361"/>
      <c r="AC27" s="364"/>
      <c r="AD27" s="364"/>
      <c r="AE27" s="361"/>
      <c r="AF27" s="361"/>
      <c r="AG27" s="361"/>
      <c r="AH27" s="364"/>
      <c r="AI27" s="364"/>
      <c r="AJ27" s="361"/>
      <c r="AK27" s="361"/>
      <c r="AL27" s="361"/>
      <c r="AM27" s="361"/>
      <c r="AN27" s="361"/>
      <c r="AO27" s="361"/>
      <c r="AP27" s="361"/>
      <c r="AQ27" s="364"/>
      <c r="AR27" s="361"/>
      <c r="AS27" s="344"/>
      <c r="AT27" s="364"/>
      <c r="AU27" s="364"/>
      <c r="AV27" s="361"/>
      <c r="AW27" s="361"/>
      <c r="AX27" s="361"/>
      <c r="AY27" s="361"/>
      <c r="AZ27" s="108"/>
      <c r="BA27" s="356"/>
      <c r="BB27" s="109"/>
      <c r="BC27" s="110"/>
      <c r="BD27" s="110"/>
      <c r="BE27" s="109"/>
      <c r="BF27" s="108"/>
      <c r="BG27" s="312"/>
      <c r="BH27" s="312"/>
      <c r="BI27" s="312"/>
      <c r="BJ27" s="312"/>
      <c r="BK27" s="312"/>
      <c r="BL27" s="312"/>
      <c r="BM27" s="312"/>
      <c r="BN27" s="312"/>
      <c r="BO27" s="312"/>
      <c r="BP27" s="312"/>
      <c r="BQ27" s="109"/>
      <c r="BR27" s="109"/>
      <c r="BS27" s="109"/>
      <c r="BT27" s="108"/>
      <c r="BU27" s="109"/>
      <c r="BV27" s="109"/>
      <c r="BW27" s="733"/>
      <c r="BX27" s="110"/>
      <c r="BY27" s="108"/>
      <c r="BZ27" s="108"/>
    </row>
    <row r="28" spans="1:78" ht="15" customHeight="1" x14ac:dyDescent="0.2">
      <c r="A28" s="586">
        <v>42425</v>
      </c>
      <c r="B28" s="444"/>
      <c r="C28" s="449">
        <v>2</v>
      </c>
      <c r="D28" s="126"/>
      <c r="E28" s="147">
        <f t="shared" si="4"/>
        <v>0</v>
      </c>
      <c r="F28" s="771"/>
      <c r="G28" s="101"/>
      <c r="H28" s="169"/>
      <c r="I28" s="176"/>
      <c r="J28" s="458">
        <f t="shared" si="3"/>
        <v>0</v>
      </c>
      <c r="L28" s="776">
        <f t="shared" si="1"/>
        <v>0</v>
      </c>
      <c r="M28" s="776">
        <f t="shared" si="2"/>
        <v>0</v>
      </c>
      <c r="N28" s="94"/>
      <c r="O28" s="95"/>
      <c r="Q28" s="95"/>
      <c r="U28" s="398"/>
      <c r="V28" s="110"/>
      <c r="W28" s="109"/>
      <c r="X28" s="109"/>
      <c r="Y28" s="346"/>
      <c r="Z28" s="364"/>
      <c r="AA28" s="361"/>
      <c r="AB28" s="361"/>
      <c r="AC28" s="364"/>
      <c r="AD28" s="364"/>
      <c r="AE28" s="361"/>
      <c r="AF28" s="361"/>
      <c r="AG28" s="361"/>
      <c r="AH28" s="364"/>
      <c r="AI28" s="364"/>
      <c r="AJ28" s="361"/>
      <c r="AK28" s="361"/>
      <c r="AL28" s="361"/>
      <c r="AM28" s="361"/>
      <c r="AN28" s="361"/>
      <c r="AO28" s="361"/>
      <c r="AP28" s="361"/>
      <c r="AQ28" s="364"/>
      <c r="AR28" s="361"/>
      <c r="AS28" s="344"/>
      <c r="AT28" s="364"/>
      <c r="AU28" s="364"/>
      <c r="AV28" s="361"/>
      <c r="AW28" s="361"/>
      <c r="AX28" s="361"/>
      <c r="AY28" s="361"/>
      <c r="AZ28" s="108"/>
      <c r="BA28" s="356"/>
      <c r="BB28" s="109"/>
      <c r="BC28" s="110"/>
      <c r="BD28" s="110"/>
      <c r="BE28" s="109"/>
      <c r="BF28" s="108"/>
      <c r="BG28" s="312"/>
      <c r="BH28" s="312"/>
      <c r="BI28" s="312"/>
      <c r="BJ28" s="312"/>
      <c r="BK28" s="312"/>
      <c r="BL28" s="312"/>
      <c r="BM28" s="312"/>
      <c r="BN28" s="312"/>
      <c r="BO28" s="312"/>
      <c r="BP28" s="312"/>
      <c r="BQ28" s="109"/>
      <c r="BR28" s="109"/>
      <c r="BS28" s="109"/>
      <c r="BT28" s="108"/>
      <c r="BU28" s="109"/>
      <c r="BV28" s="109"/>
      <c r="BW28" s="733"/>
      <c r="BX28" s="110"/>
      <c r="BY28" s="108"/>
      <c r="BZ28" s="108"/>
    </row>
    <row r="29" spans="1:78" ht="15" customHeight="1" x14ac:dyDescent="0.2">
      <c r="A29" s="586">
        <v>42426</v>
      </c>
      <c r="B29" s="444"/>
      <c r="C29" s="449">
        <v>2</v>
      </c>
      <c r="D29" s="126"/>
      <c r="E29" s="147">
        <f t="shared" si="4"/>
        <v>0</v>
      </c>
      <c r="F29" s="771"/>
      <c r="G29" s="101"/>
      <c r="H29" s="169"/>
      <c r="I29" s="176"/>
      <c r="J29" s="458">
        <f t="shared" si="3"/>
        <v>0</v>
      </c>
      <c r="L29" s="776">
        <f t="shared" si="1"/>
        <v>0</v>
      </c>
      <c r="M29" s="776">
        <f t="shared" si="2"/>
        <v>0</v>
      </c>
      <c r="N29" s="94"/>
      <c r="O29" s="95"/>
      <c r="Q29" s="95"/>
      <c r="U29" s="398"/>
      <c r="V29" s="110"/>
      <c r="W29" s="109"/>
      <c r="X29" s="109"/>
      <c r="Y29" s="346"/>
      <c r="Z29" s="364"/>
      <c r="AA29" s="361"/>
      <c r="AB29" s="361"/>
      <c r="AC29" s="364"/>
      <c r="AD29" s="364"/>
      <c r="AE29" s="361"/>
      <c r="AF29" s="361"/>
      <c r="AG29" s="361"/>
      <c r="AH29" s="364"/>
      <c r="AI29" s="364"/>
      <c r="AJ29" s="361"/>
      <c r="AK29" s="361"/>
      <c r="AL29" s="361"/>
      <c r="AM29" s="361"/>
      <c r="AN29" s="361"/>
      <c r="AO29" s="361"/>
      <c r="AP29" s="361"/>
      <c r="AQ29" s="364"/>
      <c r="AR29" s="361"/>
      <c r="AS29" s="344"/>
      <c r="AT29" s="364"/>
      <c r="AU29" s="364"/>
      <c r="AV29" s="361"/>
      <c r="AW29" s="361"/>
      <c r="AX29" s="361"/>
      <c r="AY29" s="361"/>
      <c r="AZ29" s="108"/>
      <c r="BA29" s="356"/>
      <c r="BB29" s="109"/>
      <c r="BC29" s="110"/>
      <c r="BD29" s="110"/>
      <c r="BE29" s="109"/>
      <c r="BF29" s="108"/>
      <c r="BG29" s="312"/>
      <c r="BH29" s="312"/>
      <c r="BI29" s="312"/>
      <c r="BJ29" s="312"/>
      <c r="BK29" s="312"/>
      <c r="BL29" s="312"/>
      <c r="BM29" s="312"/>
      <c r="BN29" s="312"/>
      <c r="BO29" s="312"/>
      <c r="BP29" s="312"/>
      <c r="BQ29" s="109"/>
      <c r="BR29" s="109"/>
      <c r="BS29" s="109"/>
      <c r="BT29" s="108"/>
      <c r="BU29" s="109"/>
      <c r="BV29" s="109"/>
      <c r="BW29" s="733"/>
      <c r="BX29" s="110"/>
      <c r="BY29" s="108"/>
      <c r="BZ29" s="108"/>
    </row>
    <row r="30" spans="1:78" ht="15" customHeight="1" x14ac:dyDescent="0.2">
      <c r="A30" s="586">
        <v>42427</v>
      </c>
      <c r="B30" s="444"/>
      <c r="C30" s="449">
        <v>2</v>
      </c>
      <c r="D30" s="126"/>
      <c r="E30" s="147">
        <f t="shared" si="4"/>
        <v>0</v>
      </c>
      <c r="F30" s="771"/>
      <c r="G30" s="101"/>
      <c r="H30" s="169"/>
      <c r="I30" s="176"/>
      <c r="J30" s="458">
        <f t="shared" si="3"/>
        <v>0</v>
      </c>
      <c r="L30" s="776">
        <f t="shared" si="1"/>
        <v>0</v>
      </c>
      <c r="M30" s="776">
        <f t="shared" si="2"/>
        <v>0</v>
      </c>
      <c r="N30" s="94"/>
      <c r="O30" s="95"/>
      <c r="Q30" s="95"/>
      <c r="U30" s="398"/>
      <c r="V30" s="110"/>
      <c r="W30" s="109"/>
      <c r="X30" s="109"/>
      <c r="Y30" s="346"/>
      <c r="Z30" s="364"/>
      <c r="AA30" s="361"/>
      <c r="AB30" s="361"/>
      <c r="AC30" s="364"/>
      <c r="AD30" s="364"/>
      <c r="AE30" s="361"/>
      <c r="AF30" s="361"/>
      <c r="AG30" s="361"/>
      <c r="AH30" s="364"/>
      <c r="AI30" s="364"/>
      <c r="AJ30" s="361"/>
      <c r="AK30" s="361"/>
      <c r="AL30" s="361"/>
      <c r="AM30" s="361"/>
      <c r="AN30" s="361"/>
      <c r="AO30" s="361"/>
      <c r="AP30" s="361"/>
      <c r="AQ30" s="364"/>
      <c r="AR30" s="361"/>
      <c r="AS30" s="344"/>
      <c r="AT30" s="364"/>
      <c r="AU30" s="364"/>
      <c r="AV30" s="361"/>
      <c r="AW30" s="361"/>
      <c r="AX30" s="361"/>
      <c r="AY30" s="361"/>
      <c r="AZ30" s="108"/>
      <c r="BA30" s="356"/>
      <c r="BB30" s="109"/>
      <c r="BC30" s="110"/>
      <c r="BD30" s="110"/>
      <c r="BE30" s="109"/>
      <c r="BF30" s="108"/>
      <c r="BG30" s="312"/>
      <c r="BH30" s="312"/>
      <c r="BI30" s="312"/>
      <c r="BJ30" s="312"/>
      <c r="BK30" s="312"/>
      <c r="BL30" s="312"/>
      <c r="BM30" s="312"/>
      <c r="BN30" s="312"/>
      <c r="BO30" s="312"/>
      <c r="BP30" s="312"/>
      <c r="BQ30" s="109"/>
      <c r="BR30" s="109"/>
      <c r="BS30" s="109"/>
      <c r="BT30" s="108"/>
      <c r="BU30" s="109"/>
      <c r="BV30" s="109"/>
      <c r="BW30" s="733"/>
      <c r="BX30" s="110"/>
      <c r="BY30" s="108"/>
      <c r="BZ30" s="108"/>
    </row>
    <row r="31" spans="1:78" s="81" customFormat="1" ht="15" customHeight="1" x14ac:dyDescent="0.2">
      <c r="A31" s="586">
        <v>42428</v>
      </c>
      <c r="B31" s="444"/>
      <c r="C31" s="449">
        <v>2</v>
      </c>
      <c r="D31" s="126"/>
      <c r="E31" s="147">
        <f t="shared" si="4"/>
        <v>0</v>
      </c>
      <c r="F31" s="771"/>
      <c r="G31" s="101"/>
      <c r="H31" s="169"/>
      <c r="I31" s="176"/>
      <c r="J31" s="458">
        <f t="shared" si="3"/>
        <v>0</v>
      </c>
      <c r="L31" s="776">
        <f t="shared" si="1"/>
        <v>0</v>
      </c>
      <c r="M31" s="776">
        <f t="shared" si="2"/>
        <v>0</v>
      </c>
      <c r="N31" s="94"/>
      <c r="O31" s="95"/>
      <c r="P31" s="731"/>
      <c r="Q31" s="95"/>
      <c r="U31" s="398"/>
      <c r="V31" s="110"/>
      <c r="W31" s="109"/>
      <c r="X31" s="109"/>
      <c r="Y31" s="346"/>
      <c r="Z31" s="364"/>
      <c r="AA31" s="361"/>
      <c r="AB31" s="361"/>
      <c r="AC31" s="364"/>
      <c r="AD31" s="364"/>
      <c r="AE31" s="361"/>
      <c r="AF31" s="361"/>
      <c r="AG31" s="361"/>
      <c r="AH31" s="364"/>
      <c r="AI31" s="364"/>
      <c r="AJ31" s="361"/>
      <c r="AK31" s="361"/>
      <c r="AL31" s="361"/>
      <c r="AM31" s="361"/>
      <c r="AN31" s="361"/>
      <c r="AO31" s="361"/>
      <c r="AP31" s="361"/>
      <c r="AQ31" s="364"/>
      <c r="AR31" s="361"/>
      <c r="AS31" s="344"/>
      <c r="AT31" s="364"/>
      <c r="AU31" s="364"/>
      <c r="AV31" s="361"/>
      <c r="AW31" s="361"/>
      <c r="AX31" s="361"/>
      <c r="AY31" s="361"/>
      <c r="AZ31" s="108"/>
      <c r="BA31" s="356"/>
      <c r="BB31" s="109"/>
      <c r="BC31" s="110"/>
      <c r="BD31" s="110"/>
      <c r="BE31" s="109"/>
      <c r="BF31" s="108"/>
      <c r="BG31" s="727"/>
      <c r="BH31" s="727"/>
      <c r="BI31" s="727"/>
      <c r="BJ31" s="727"/>
      <c r="BK31" s="727"/>
      <c r="BL31" s="727"/>
      <c r="BM31" s="727"/>
      <c r="BN31" s="727"/>
      <c r="BO31" s="727"/>
      <c r="BP31" s="727"/>
      <c r="BQ31" s="109"/>
      <c r="BR31" s="109"/>
      <c r="BS31" s="109"/>
      <c r="BT31" s="108"/>
      <c r="BU31" s="109"/>
      <c r="BV31" s="109"/>
      <c r="BW31" s="726"/>
      <c r="BX31" s="137"/>
      <c r="BY31" s="174"/>
      <c r="BZ31" s="174"/>
    </row>
    <row r="32" spans="1:78" ht="15" customHeight="1" x14ac:dyDescent="0.2">
      <c r="A32" s="586">
        <v>42429</v>
      </c>
      <c r="B32" s="444"/>
      <c r="C32" s="449">
        <v>2</v>
      </c>
      <c r="D32" s="126"/>
      <c r="E32" s="147">
        <f t="shared" si="4"/>
        <v>0</v>
      </c>
      <c r="F32" s="771"/>
      <c r="G32" s="101"/>
      <c r="H32" s="169"/>
      <c r="I32" s="176"/>
      <c r="J32" s="458">
        <f t="shared" si="3"/>
        <v>0</v>
      </c>
      <c r="L32" s="776">
        <f t="shared" si="1"/>
        <v>0</v>
      </c>
      <c r="M32" s="776">
        <f t="shared" si="2"/>
        <v>0</v>
      </c>
      <c r="N32" s="94"/>
      <c r="O32" s="95"/>
      <c r="Q32" s="95"/>
      <c r="U32" s="398"/>
      <c r="V32" s="110"/>
      <c r="W32" s="109"/>
      <c r="X32" s="109"/>
      <c r="Y32" s="346"/>
      <c r="Z32" s="364"/>
      <c r="AA32" s="361"/>
      <c r="AB32" s="361"/>
      <c r="AC32" s="364"/>
      <c r="AD32" s="364"/>
      <c r="AE32" s="361"/>
      <c r="AF32" s="361"/>
      <c r="AG32" s="361"/>
      <c r="AH32" s="364"/>
      <c r="AI32" s="364"/>
      <c r="AJ32" s="361"/>
      <c r="AK32" s="361"/>
      <c r="AL32" s="361"/>
      <c r="AM32" s="361"/>
      <c r="AN32" s="361"/>
      <c r="AO32" s="361"/>
      <c r="AP32" s="361"/>
      <c r="AQ32" s="364"/>
      <c r="AR32" s="361"/>
      <c r="AS32" s="344"/>
      <c r="AT32" s="364"/>
      <c r="AU32" s="364"/>
      <c r="AV32" s="361"/>
      <c r="AW32" s="361"/>
      <c r="AX32" s="361"/>
      <c r="AY32" s="361"/>
      <c r="AZ32" s="108"/>
      <c r="BA32" s="356"/>
      <c r="BB32" s="109"/>
      <c r="BC32" s="110"/>
      <c r="BD32" s="110"/>
      <c r="BE32" s="109"/>
      <c r="BF32" s="108"/>
      <c r="BG32" s="312"/>
      <c r="BH32" s="312"/>
      <c r="BI32" s="312"/>
      <c r="BJ32" s="312"/>
      <c r="BK32" s="312"/>
      <c r="BL32" s="312"/>
      <c r="BM32" s="312"/>
      <c r="BN32" s="312"/>
      <c r="BO32" s="312"/>
      <c r="BP32" s="312"/>
      <c r="BQ32" s="109"/>
      <c r="BR32" s="109"/>
      <c r="BS32" s="109"/>
      <c r="BT32" s="108"/>
      <c r="BU32" s="109"/>
      <c r="BV32" s="109"/>
      <c r="BW32" s="733"/>
      <c r="BX32" s="110"/>
      <c r="BY32" s="108"/>
      <c r="BZ32" s="108"/>
    </row>
    <row r="33" spans="1:78" ht="15" customHeight="1" x14ac:dyDescent="0.2">
      <c r="A33" s="586"/>
      <c r="B33" s="444"/>
      <c r="C33" s="449"/>
      <c r="D33" s="126"/>
      <c r="E33" s="147"/>
      <c r="F33" s="771"/>
      <c r="G33" s="101"/>
      <c r="H33" s="169"/>
      <c r="I33" s="176"/>
      <c r="J33" s="458"/>
      <c r="L33" s="776"/>
      <c r="M33" s="776"/>
      <c r="N33" s="94"/>
      <c r="O33" s="95"/>
      <c r="Q33" s="95"/>
      <c r="U33" s="398"/>
      <c r="V33" s="110"/>
      <c r="W33" s="109"/>
      <c r="X33" s="109"/>
      <c r="Y33" s="346"/>
      <c r="Z33" s="364"/>
      <c r="AA33" s="361"/>
      <c r="AB33" s="361"/>
      <c r="AC33" s="364"/>
      <c r="AD33" s="364"/>
      <c r="AE33" s="361"/>
      <c r="AF33" s="361"/>
      <c r="AG33" s="361"/>
      <c r="AH33" s="364"/>
      <c r="AI33" s="364"/>
      <c r="AJ33" s="361"/>
      <c r="AK33" s="361"/>
      <c r="AL33" s="361"/>
      <c r="AM33" s="361"/>
      <c r="AN33" s="361"/>
      <c r="AO33" s="361"/>
      <c r="AP33" s="361"/>
      <c r="AQ33" s="364"/>
      <c r="AR33" s="361"/>
      <c r="AS33" s="344"/>
      <c r="AT33" s="364"/>
      <c r="AU33" s="364"/>
      <c r="AV33" s="361"/>
      <c r="AW33" s="361"/>
      <c r="AX33" s="361"/>
      <c r="AY33" s="361"/>
      <c r="AZ33" s="108"/>
      <c r="BA33" s="356"/>
      <c r="BB33" s="109"/>
      <c r="BC33" s="110"/>
      <c r="BD33" s="110"/>
      <c r="BE33" s="109"/>
      <c r="BF33" s="108"/>
      <c r="BG33" s="312"/>
      <c r="BH33" s="312"/>
      <c r="BI33" s="312"/>
      <c r="BJ33" s="312"/>
      <c r="BK33" s="312"/>
      <c r="BL33" s="312"/>
      <c r="BM33" s="312"/>
      <c r="BN33" s="312"/>
      <c r="BO33" s="312"/>
      <c r="BP33" s="312"/>
      <c r="BQ33" s="109"/>
      <c r="BR33" s="109"/>
      <c r="BS33" s="109"/>
      <c r="BT33" s="108"/>
      <c r="BU33" s="109"/>
      <c r="BV33" s="109"/>
      <c r="BW33" s="733"/>
      <c r="BX33" s="733"/>
      <c r="BY33" s="733"/>
      <c r="BZ33" s="312"/>
    </row>
    <row r="34" spans="1:78" ht="15" customHeight="1" x14ac:dyDescent="0.2">
      <c r="A34" s="586"/>
      <c r="B34" s="444"/>
      <c r="C34" s="449"/>
      <c r="D34" s="126"/>
      <c r="E34" s="147"/>
      <c r="F34" s="771"/>
      <c r="G34" s="101"/>
      <c r="H34" s="169"/>
      <c r="I34" s="176"/>
      <c r="J34" s="458"/>
      <c r="L34" s="776"/>
      <c r="M34" s="776"/>
      <c r="N34" s="94"/>
      <c r="O34" s="95"/>
      <c r="Q34" s="95"/>
      <c r="U34" s="398"/>
      <c r="V34" s="110"/>
      <c r="W34" s="109"/>
      <c r="X34" s="109"/>
      <c r="Y34" s="346"/>
      <c r="Z34" s="364"/>
      <c r="AA34" s="361"/>
      <c r="AB34" s="361"/>
      <c r="AC34" s="364"/>
      <c r="AD34" s="364"/>
      <c r="AE34" s="361"/>
      <c r="AF34" s="361"/>
      <c r="AG34" s="361"/>
      <c r="AH34" s="364"/>
      <c r="AI34" s="364"/>
      <c r="AJ34" s="361"/>
      <c r="AK34" s="361"/>
      <c r="AL34" s="361"/>
      <c r="AM34" s="361"/>
      <c r="AN34" s="361"/>
      <c r="AO34" s="361"/>
      <c r="AP34" s="361"/>
      <c r="AQ34" s="364"/>
      <c r="AR34" s="361"/>
      <c r="AS34" s="344"/>
      <c r="AT34" s="364"/>
      <c r="AU34" s="364"/>
      <c r="AV34" s="361"/>
      <c r="AW34" s="361"/>
      <c r="AX34" s="361"/>
      <c r="AY34" s="361"/>
      <c r="AZ34" s="108"/>
      <c r="BA34" s="356"/>
      <c r="BB34" s="109"/>
      <c r="BC34" s="110"/>
      <c r="BD34" s="110"/>
      <c r="BE34" s="109"/>
      <c r="BF34" s="108"/>
      <c r="BG34" s="312"/>
      <c r="BH34" s="312"/>
      <c r="BI34" s="312"/>
      <c r="BJ34" s="312"/>
      <c r="BK34" s="312"/>
      <c r="BL34" s="312"/>
      <c r="BM34" s="312"/>
      <c r="BN34" s="312"/>
      <c r="BO34" s="312"/>
      <c r="BP34" s="312"/>
      <c r="BQ34" s="109"/>
      <c r="BR34" s="109"/>
      <c r="BS34" s="109"/>
      <c r="BT34" s="108"/>
      <c r="BU34" s="109"/>
      <c r="BV34" s="109"/>
      <c r="BW34" s="733"/>
      <c r="BX34" s="733"/>
      <c r="BY34" s="733"/>
      <c r="BZ34" s="312"/>
    </row>
    <row r="35" spans="1:78" ht="15" customHeight="1" thickBot="1" x14ac:dyDescent="0.25">
      <c r="A35" s="111"/>
      <c r="B35" s="445"/>
      <c r="C35" s="450"/>
      <c r="D35" s="264"/>
      <c r="E35" s="156"/>
      <c r="F35" s="772"/>
      <c r="G35" s="117"/>
      <c r="H35" s="178"/>
      <c r="I35" s="179"/>
      <c r="J35" s="459"/>
      <c r="L35" s="776"/>
      <c r="M35" s="776"/>
      <c r="U35" s="398"/>
      <c r="V35" s="110"/>
      <c r="W35" s="109"/>
      <c r="X35" s="109"/>
      <c r="Y35" s="346"/>
      <c r="Z35" s="364"/>
      <c r="AA35" s="361"/>
      <c r="AB35" s="361"/>
      <c r="AC35" s="364"/>
      <c r="AD35" s="364"/>
      <c r="AE35" s="361"/>
      <c r="AF35" s="361"/>
      <c r="AG35" s="361"/>
      <c r="AH35" s="364"/>
      <c r="AI35" s="364"/>
      <c r="AJ35" s="361"/>
      <c r="AK35" s="361"/>
      <c r="AL35" s="361"/>
      <c r="AM35" s="361"/>
      <c r="AN35" s="361"/>
      <c r="AO35" s="361"/>
      <c r="AP35" s="361"/>
      <c r="AQ35" s="364"/>
      <c r="AR35" s="361"/>
      <c r="AS35" s="344"/>
      <c r="AT35" s="364"/>
      <c r="AU35" s="364"/>
      <c r="AV35" s="361"/>
      <c r="AW35" s="361"/>
      <c r="AX35" s="361"/>
      <c r="AY35" s="361"/>
      <c r="AZ35" s="108"/>
      <c r="BA35" s="356"/>
      <c r="BB35" s="109"/>
      <c r="BC35" s="110"/>
      <c r="BD35" s="110"/>
      <c r="BE35" s="109"/>
      <c r="BF35" s="108"/>
      <c r="BG35" s="312"/>
      <c r="BH35" s="312"/>
      <c r="BI35" s="312"/>
      <c r="BJ35" s="312"/>
      <c r="BK35" s="312"/>
      <c r="BL35" s="312"/>
      <c r="BM35" s="312"/>
      <c r="BN35" s="312"/>
      <c r="BO35" s="312"/>
      <c r="BP35" s="312"/>
      <c r="BQ35" s="109"/>
      <c r="BR35" s="109"/>
      <c r="BS35" s="109"/>
      <c r="BT35" s="108"/>
      <c r="BU35" s="109"/>
      <c r="BV35" s="109"/>
      <c r="BW35" s="733"/>
      <c r="BX35" s="733"/>
      <c r="BY35" s="733"/>
      <c r="BZ35" s="312"/>
    </row>
    <row r="36" spans="1:78" ht="15" customHeight="1" x14ac:dyDescent="0.2">
      <c r="A36" s="123" t="s">
        <v>6</v>
      </c>
      <c r="B36" s="446">
        <f>SUM(B4:B34)</f>
        <v>0</v>
      </c>
      <c r="C36" s="105"/>
      <c r="D36" s="103">
        <f>SUM(D4:D34)</f>
        <v>0</v>
      </c>
      <c r="E36" s="180">
        <f>SUM(E4:E34)</f>
        <v>0</v>
      </c>
      <c r="F36" s="341">
        <f>SUM(F4:F35)</f>
        <v>0</v>
      </c>
      <c r="G36" s="150"/>
      <c r="H36" s="126">
        <f>SUM(H4:H34)</f>
        <v>0</v>
      </c>
      <c r="I36" s="176">
        <f>SUM(I4:I35)</f>
        <v>0</v>
      </c>
      <c r="J36" s="460">
        <f>SUM(J4:J35)</f>
        <v>0</v>
      </c>
      <c r="L36" s="776">
        <f>SUM(L4:L34)</f>
        <v>0</v>
      </c>
      <c r="M36" s="776">
        <f>SUM(M4:M33)</f>
        <v>0</v>
      </c>
      <c r="U36" s="398"/>
      <c r="V36" s="110"/>
      <c r="W36" s="109"/>
      <c r="X36" s="109"/>
      <c r="Z36" s="364"/>
      <c r="AA36" s="361"/>
      <c r="AB36" s="344"/>
      <c r="AC36" s="375"/>
      <c r="AD36" s="375"/>
      <c r="AE36" s="361"/>
      <c r="AF36" s="361"/>
      <c r="AG36" s="361"/>
      <c r="AH36" s="364"/>
      <c r="AI36" s="364"/>
      <c r="AJ36" s="361"/>
      <c r="AK36" s="344"/>
      <c r="AL36" s="344"/>
      <c r="AM36" s="361"/>
      <c r="AN36" s="361"/>
      <c r="AO36" s="361"/>
      <c r="AP36" s="361"/>
      <c r="AQ36" s="364"/>
      <c r="AR36" s="361"/>
      <c r="AS36" s="344"/>
      <c r="AT36" s="375"/>
      <c r="AU36" s="375"/>
      <c r="AV36" s="361"/>
      <c r="AW36" s="361"/>
      <c r="AX36" s="361"/>
      <c r="AY36" s="361"/>
      <c r="AZ36" s="110"/>
      <c r="BA36" s="356"/>
      <c r="BB36" s="109"/>
      <c r="BC36" s="110"/>
      <c r="BD36" s="110"/>
      <c r="BE36" s="109"/>
      <c r="BF36" s="110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109"/>
      <c r="BR36" s="109"/>
      <c r="BS36" s="109"/>
      <c r="BT36" s="110"/>
      <c r="BU36" s="109"/>
      <c r="BV36" s="109"/>
      <c r="BW36" s="733"/>
      <c r="BX36" s="733"/>
      <c r="BY36" s="733"/>
      <c r="BZ36" s="312"/>
    </row>
    <row r="37" spans="1:78" ht="15" customHeight="1" x14ac:dyDescent="0.2">
      <c r="A37" s="124"/>
      <c r="B37" s="444"/>
      <c r="C37" s="112"/>
      <c r="D37" s="126"/>
      <c r="E37" s="102"/>
      <c r="F37" s="321"/>
      <c r="G37" s="101"/>
      <c r="H37" s="101"/>
      <c r="I37" s="176"/>
      <c r="J37" s="458"/>
      <c r="L37" s="776">
        <f>L36-D36+27.1378</f>
        <v>27.137799999999999</v>
      </c>
      <c r="M37" s="776">
        <f>M36-B42-21.8114</f>
        <v>-21.811399999999999</v>
      </c>
      <c r="U37" s="398"/>
      <c r="V37" s="110"/>
      <c r="W37" s="725"/>
      <c r="X37" s="109"/>
      <c r="Z37" s="361"/>
      <c r="AA37" s="361"/>
      <c r="AB37" s="361"/>
      <c r="AC37" s="364"/>
      <c r="AD37" s="364"/>
      <c r="AE37" s="364"/>
      <c r="AF37" s="361"/>
      <c r="AG37" s="361"/>
      <c r="AH37" s="361"/>
      <c r="AI37" s="361"/>
      <c r="AJ37" s="361"/>
      <c r="AK37" s="361"/>
      <c r="AL37" s="361"/>
      <c r="AM37" s="364"/>
      <c r="AN37" s="364"/>
      <c r="AO37" s="361"/>
      <c r="AP37" s="361"/>
      <c r="AQ37" s="364"/>
      <c r="AR37" s="377"/>
      <c r="AS37" s="377"/>
      <c r="AT37" s="364"/>
      <c r="AU37" s="364"/>
      <c r="AV37" s="361"/>
      <c r="AW37" s="361"/>
      <c r="AX37" s="344"/>
      <c r="AY37" s="361"/>
      <c r="AZ37" s="108"/>
      <c r="BA37" s="356"/>
      <c r="BB37" s="725"/>
      <c r="BC37" s="110"/>
      <c r="BD37" s="110"/>
      <c r="BE37" s="725"/>
      <c r="BF37" s="108"/>
      <c r="BG37" s="312"/>
      <c r="BH37" s="312"/>
      <c r="BI37" s="312"/>
      <c r="BJ37" s="312"/>
      <c r="BK37" s="312"/>
      <c r="BL37" s="312"/>
      <c r="BM37" s="312"/>
      <c r="BN37" s="312"/>
      <c r="BO37" s="312"/>
      <c r="BP37" s="312"/>
      <c r="BQ37" s="725"/>
      <c r="BR37" s="725"/>
      <c r="BS37" s="725"/>
      <c r="BT37" s="108"/>
      <c r="BU37" s="725"/>
      <c r="BV37" s="725"/>
      <c r="BW37" s="733"/>
      <c r="BX37" s="733"/>
      <c r="BY37" s="733"/>
      <c r="BZ37" s="312"/>
    </row>
    <row r="38" spans="1:78" ht="15" customHeight="1" x14ac:dyDescent="0.2">
      <c r="A38" s="128" t="s">
        <v>16</v>
      </c>
      <c r="B38" s="447" t="e">
        <f>AVERAGE(B4:B34)</f>
        <v>#DIV/0!</v>
      </c>
      <c r="C38" s="134"/>
      <c r="D38" s="342" t="e">
        <f>AVERAGE(D4:D34)</f>
        <v>#DIV/0!</v>
      </c>
      <c r="E38" s="131">
        <f>AVERAGE(E4:E34)</f>
        <v>0</v>
      </c>
      <c r="F38" s="343" t="e">
        <f>AVERAGE(F4:F34)</f>
        <v>#DIV/0!</v>
      </c>
      <c r="G38" s="172"/>
      <c r="H38" s="172"/>
      <c r="I38" s="183">
        <f>AVERAGE(I4:I35)</f>
        <v>0</v>
      </c>
      <c r="J38" s="461" t="e">
        <f>#REF!+I38</f>
        <v>#REF!</v>
      </c>
      <c r="L38" s="776"/>
      <c r="M38" s="776"/>
      <c r="U38" s="399"/>
      <c r="V38" s="348"/>
      <c r="W38" s="349"/>
      <c r="X38" s="349"/>
      <c r="Y38" s="350"/>
      <c r="Z38" s="379"/>
      <c r="AA38" s="380"/>
      <c r="AB38" s="381"/>
      <c r="AC38" s="382"/>
      <c r="AD38" s="382"/>
      <c r="AE38" s="380"/>
      <c r="AF38" s="380"/>
      <c r="AG38" s="380"/>
      <c r="AH38" s="379"/>
      <c r="AI38" s="379"/>
      <c r="AJ38" s="380"/>
      <c r="AK38" s="381"/>
      <c r="AL38" s="381"/>
      <c r="AM38" s="380"/>
      <c r="AN38" s="380"/>
      <c r="AO38" s="380"/>
      <c r="AP38" s="380"/>
      <c r="AQ38" s="379"/>
      <c r="AR38" s="380"/>
      <c r="AS38" s="380"/>
      <c r="AT38" s="382"/>
      <c r="AU38" s="382"/>
      <c r="AV38" s="380"/>
      <c r="AW38" s="380"/>
      <c r="AX38" s="380"/>
      <c r="AY38" s="380"/>
      <c r="AZ38" s="733"/>
      <c r="BA38" s="356"/>
      <c r="BB38" s="733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</row>
    <row r="39" spans="1:78" ht="15" customHeight="1" x14ac:dyDescent="0.2">
      <c r="A39" s="135" t="s">
        <v>15</v>
      </c>
      <c r="B39" s="868">
        <f>B36+E36+H36+I36-D36-B42+5.3264</f>
        <v>5.3263999999999996</v>
      </c>
      <c r="C39" s="868"/>
      <c r="D39" s="868"/>
      <c r="E39" s="868"/>
      <c r="F39" s="868"/>
      <c r="G39" s="868"/>
      <c r="H39" s="868"/>
      <c r="I39" s="868"/>
      <c r="J39" s="869"/>
      <c r="L39" s="776">
        <f>L37+M37</f>
        <v>5.3263999999999996</v>
      </c>
      <c r="M39" s="776"/>
      <c r="N39" s="81"/>
      <c r="O39" s="81"/>
      <c r="P39" s="81"/>
      <c r="Q39" s="81"/>
      <c r="U39" s="136"/>
      <c r="V39" s="136"/>
      <c r="W39" s="136"/>
      <c r="X39" s="136"/>
      <c r="Y39" s="351"/>
      <c r="Z39" s="383"/>
      <c r="AA39" s="383"/>
      <c r="AB39" s="383"/>
      <c r="AC39" s="383"/>
      <c r="AD39" s="383"/>
      <c r="AE39" s="383"/>
      <c r="AF39" s="383"/>
      <c r="AG39" s="383"/>
      <c r="AH39" s="383"/>
      <c r="AI39" s="383"/>
      <c r="AJ39" s="383"/>
      <c r="AK39" s="383"/>
      <c r="AL39" s="383"/>
      <c r="AM39" s="383"/>
      <c r="AN39" s="383"/>
      <c r="AO39" s="383"/>
      <c r="AP39" s="383"/>
      <c r="AQ39" s="383"/>
      <c r="AR39" s="383"/>
      <c r="AS39" s="383"/>
      <c r="AT39" s="383"/>
      <c r="AU39" s="383"/>
      <c r="AV39" s="383"/>
      <c r="AW39" s="383"/>
      <c r="AX39" s="383"/>
      <c r="AY39" s="383"/>
      <c r="AZ39" s="728"/>
      <c r="BA39" s="356"/>
      <c r="BB39" s="728"/>
      <c r="BC39" s="728"/>
      <c r="BD39" s="728"/>
      <c r="BE39" s="728"/>
      <c r="BF39" s="728"/>
      <c r="BG39" s="312"/>
      <c r="BH39" s="312"/>
      <c r="BI39" s="312"/>
      <c r="BJ39" s="312"/>
      <c r="BK39" s="312"/>
      <c r="BL39" s="312"/>
      <c r="BM39" s="312"/>
      <c r="BN39" s="312"/>
      <c r="BO39" s="312"/>
      <c r="BP39" s="312"/>
      <c r="BQ39" s="728"/>
      <c r="BR39" s="728"/>
      <c r="BS39" s="136"/>
      <c r="BT39" s="136"/>
      <c r="BU39" s="136"/>
      <c r="BV39" s="136"/>
      <c r="BW39" s="733"/>
      <c r="BX39" s="733"/>
      <c r="BY39" s="733"/>
      <c r="BZ39" s="312"/>
    </row>
    <row r="40" spans="1:78" ht="15" customHeight="1" thickBot="1" x14ac:dyDescent="0.25">
      <c r="A40" s="124" t="s">
        <v>1</v>
      </c>
      <c r="B40" s="935"/>
      <c r="C40" s="935"/>
      <c r="D40" s="935"/>
      <c r="E40" s="935"/>
      <c r="F40" s="935"/>
      <c r="G40" s="935"/>
      <c r="H40" s="935"/>
      <c r="I40" s="935"/>
      <c r="J40" s="936"/>
      <c r="U40" s="139"/>
      <c r="V40" s="139"/>
      <c r="W40" s="139"/>
      <c r="X40" s="139"/>
      <c r="Z40" s="384"/>
      <c r="AA40" s="384"/>
      <c r="AB40" s="384"/>
      <c r="AC40" s="384"/>
      <c r="AD40" s="384"/>
      <c r="AE40" s="384"/>
      <c r="AF40" s="384"/>
      <c r="AG40" s="384"/>
      <c r="AH40" s="384"/>
      <c r="AI40" s="384"/>
      <c r="AJ40" s="384"/>
      <c r="AK40" s="384"/>
      <c r="AL40" s="384"/>
      <c r="AM40" s="384"/>
      <c r="AN40" s="384"/>
      <c r="AO40" s="384"/>
      <c r="AP40" s="384"/>
      <c r="AQ40" s="384"/>
      <c r="AR40" s="384"/>
      <c r="AS40" s="384"/>
      <c r="AT40" s="384"/>
      <c r="AU40" s="384"/>
      <c r="AV40" s="384"/>
      <c r="AW40" s="384"/>
      <c r="AX40" s="384"/>
      <c r="AY40" s="384"/>
      <c r="AZ40" s="725"/>
      <c r="BA40" s="356"/>
      <c r="BB40" s="725"/>
      <c r="BC40" s="725"/>
      <c r="BD40" s="725"/>
      <c r="BE40" s="725"/>
      <c r="BF40" s="725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725"/>
      <c r="BR40" s="725"/>
      <c r="BS40" s="139"/>
      <c r="BT40" s="139"/>
      <c r="BU40" s="139"/>
      <c r="BV40" s="139"/>
      <c r="BW40" s="733"/>
      <c r="BX40" s="733"/>
      <c r="BY40" s="733"/>
      <c r="BZ40" s="312"/>
    </row>
    <row r="41" spans="1:78" ht="3" customHeight="1" x14ac:dyDescent="0.2">
      <c r="A41" s="141"/>
      <c r="B41" s="143"/>
      <c r="C41" s="143"/>
      <c r="D41" s="143"/>
      <c r="E41" s="143"/>
      <c r="F41" s="143"/>
      <c r="G41" s="143"/>
      <c r="H41" s="143"/>
      <c r="I41" s="141"/>
      <c r="J41" s="141"/>
      <c r="U41" s="733"/>
      <c r="V41" s="733"/>
      <c r="W41" s="733"/>
      <c r="X41" s="733"/>
      <c r="AZ41" s="733"/>
      <c r="BA41" s="356"/>
      <c r="BB41" s="733"/>
      <c r="BC41" s="733"/>
      <c r="BD41" s="733"/>
      <c r="BE41" s="733"/>
      <c r="BF41" s="733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733"/>
      <c r="BR41" s="733"/>
      <c r="BS41" s="733"/>
      <c r="BT41" s="733"/>
      <c r="BU41" s="733"/>
      <c r="BV41" s="733"/>
      <c r="BW41" s="733"/>
      <c r="BX41" s="733"/>
      <c r="BY41" s="733"/>
      <c r="BZ41" s="733"/>
    </row>
    <row r="42" spans="1:78" s="312" customFormat="1" ht="15" customHeight="1" x14ac:dyDescent="0.2">
      <c r="A42" s="725"/>
      <c r="B42" s="875"/>
      <c r="C42" s="875"/>
      <c r="D42" s="875"/>
      <c r="E42" s="875"/>
      <c r="F42" s="875"/>
      <c r="G42" s="875"/>
      <c r="H42" s="875"/>
      <c r="I42" s="875"/>
      <c r="J42" s="875"/>
      <c r="U42" s="84"/>
      <c r="V42" s="84"/>
      <c r="W42" s="84"/>
      <c r="X42" s="84"/>
      <c r="Y42" s="344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  <c r="AL42" s="355"/>
      <c r="AM42" s="355"/>
      <c r="AN42" s="355"/>
      <c r="AO42" s="355"/>
      <c r="AP42" s="355"/>
      <c r="AQ42" s="355"/>
      <c r="AR42" s="355"/>
      <c r="AS42" s="355"/>
      <c r="AT42" s="355"/>
      <c r="AU42" s="355"/>
      <c r="AV42" s="355"/>
      <c r="AW42" s="355"/>
      <c r="AX42" s="355"/>
      <c r="AY42" s="355"/>
      <c r="AZ42" s="733"/>
      <c r="BA42" s="356"/>
      <c r="BB42" s="733"/>
      <c r="BC42" s="733"/>
      <c r="BD42" s="733"/>
      <c r="BE42" s="733"/>
      <c r="BF42" s="733"/>
      <c r="BG42" s="733"/>
      <c r="BH42" s="733"/>
      <c r="BI42" s="733"/>
      <c r="BS42" s="733"/>
      <c r="BT42" s="733"/>
      <c r="BU42" s="733"/>
      <c r="BV42" s="733"/>
      <c r="BW42" s="733"/>
      <c r="BX42" s="733"/>
      <c r="BY42" s="733"/>
    </row>
    <row r="43" spans="1:78" ht="15" customHeight="1" x14ac:dyDescent="0.2">
      <c r="A43" s="725"/>
      <c r="B43" s="932"/>
      <c r="C43" s="932"/>
      <c r="D43" s="932"/>
      <c r="E43" s="932"/>
      <c r="F43" s="932"/>
      <c r="G43" s="932"/>
      <c r="H43" s="932"/>
      <c r="I43" s="932"/>
      <c r="J43" s="933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6"/>
      <c r="Y43" s="344"/>
      <c r="Z43" s="355"/>
      <c r="AA43" s="355"/>
      <c r="AB43" s="355"/>
      <c r="AC43" s="355"/>
      <c r="AD43" s="355"/>
      <c r="AE43" s="355"/>
      <c r="AF43" s="355"/>
      <c r="AG43" s="357"/>
      <c r="AH43" s="355"/>
      <c r="AI43" s="355"/>
      <c r="AJ43" s="355"/>
      <c r="AK43" s="355"/>
      <c r="AL43" s="355"/>
      <c r="AM43" s="355"/>
      <c r="AN43" s="355"/>
      <c r="AO43" s="355"/>
      <c r="AP43" s="357"/>
      <c r="AQ43" s="355"/>
      <c r="AR43" s="355"/>
      <c r="AS43" s="355"/>
      <c r="AT43" s="355"/>
      <c r="AU43" s="355"/>
      <c r="AV43" s="355"/>
      <c r="AW43" s="355"/>
      <c r="AX43" s="355"/>
      <c r="AY43" s="357"/>
      <c r="AZ43" s="733"/>
      <c r="BA43" s="356"/>
      <c r="BB43" s="86"/>
      <c r="BC43" s="733"/>
      <c r="BD43" s="733"/>
      <c r="BE43" s="733"/>
      <c r="BF43" s="733"/>
      <c r="BG43" s="733"/>
      <c r="BH43" s="733"/>
      <c r="BI43" s="733"/>
      <c r="BJ43" s="312"/>
      <c r="BK43" s="312"/>
      <c r="BL43" s="312"/>
      <c r="BM43" s="312"/>
      <c r="BN43" s="312"/>
      <c r="BO43" s="312"/>
      <c r="BP43" s="312"/>
      <c r="BQ43" s="312"/>
      <c r="BR43" s="312"/>
      <c r="BS43" s="733"/>
      <c r="BT43" s="733"/>
      <c r="BU43" s="733"/>
      <c r="BV43" s="733"/>
      <c r="BW43" s="733"/>
      <c r="BX43" s="733"/>
      <c r="BY43" s="733"/>
      <c r="BZ43" s="312"/>
    </row>
    <row r="44" spans="1:78" ht="15" customHeight="1" x14ac:dyDescent="0.2">
      <c r="A44" s="345"/>
      <c r="B44" s="733"/>
      <c r="C44" s="733"/>
      <c r="D44" s="733"/>
      <c r="E44" s="733"/>
      <c r="F44" s="109"/>
      <c r="G44" s="733"/>
      <c r="H44" s="733"/>
      <c r="I44" s="733"/>
      <c r="J44" s="933"/>
      <c r="K44" s="733"/>
      <c r="L44" s="733"/>
      <c r="M44" s="733"/>
      <c r="N44" s="733"/>
      <c r="O44" s="733"/>
      <c r="P44" s="733"/>
      <c r="Q44" s="733"/>
      <c r="R44" s="733"/>
      <c r="S44" s="733"/>
      <c r="T44" s="733"/>
      <c r="U44" s="733"/>
      <c r="V44" s="733"/>
      <c r="W44" s="733"/>
      <c r="X44" s="86"/>
      <c r="Y44" s="345"/>
      <c r="AG44" s="357"/>
      <c r="AP44" s="357"/>
      <c r="AY44" s="357"/>
      <c r="AZ44" s="733"/>
      <c r="BA44" s="356"/>
      <c r="BB44" s="86"/>
      <c r="BC44" s="733"/>
      <c r="BD44" s="733"/>
      <c r="BE44" s="733"/>
      <c r="BF44" s="733"/>
      <c r="BG44" s="733"/>
      <c r="BH44" s="733"/>
      <c r="BI44" s="733"/>
      <c r="BJ44" s="312"/>
      <c r="BK44" s="312"/>
      <c r="BL44" s="312"/>
      <c r="BM44" s="312"/>
      <c r="BN44" s="312"/>
      <c r="BO44" s="312"/>
      <c r="BP44" s="312"/>
      <c r="BQ44" s="312"/>
      <c r="BR44" s="312"/>
      <c r="BS44" s="733"/>
      <c r="BT44" s="733"/>
      <c r="BU44" s="733"/>
      <c r="BV44" s="733"/>
      <c r="BW44" s="733"/>
      <c r="BX44" s="733"/>
      <c r="BY44" s="733"/>
      <c r="BZ44" s="312"/>
    </row>
    <row r="45" spans="1:78" ht="15" customHeight="1" x14ac:dyDescent="0.2">
      <c r="A45" s="386"/>
      <c r="B45" s="110"/>
      <c r="C45" s="110"/>
      <c r="D45" s="110"/>
      <c r="E45" s="110"/>
      <c r="F45" s="109"/>
      <c r="G45" s="109"/>
      <c r="H45" s="109"/>
      <c r="I45" s="109"/>
      <c r="J45" s="109"/>
      <c r="K45" s="110"/>
      <c r="L45" s="110"/>
      <c r="M45" s="110"/>
      <c r="N45" s="109"/>
      <c r="O45" s="109"/>
      <c r="P45" s="725"/>
      <c r="Q45" s="725"/>
      <c r="R45" s="725"/>
      <c r="S45" s="110"/>
      <c r="T45" s="110"/>
      <c r="U45" s="110"/>
      <c r="V45" s="109"/>
      <c r="W45" s="109"/>
      <c r="X45" s="109"/>
      <c r="Y45" s="346"/>
      <c r="Z45" s="364"/>
      <c r="AA45" s="361"/>
      <c r="AB45" s="344"/>
      <c r="AC45" s="364"/>
      <c r="AD45" s="364"/>
      <c r="AE45" s="361"/>
      <c r="AF45" s="361"/>
      <c r="AG45" s="361"/>
      <c r="AH45" s="364"/>
      <c r="AI45" s="364"/>
      <c r="AJ45" s="361"/>
      <c r="AK45" s="344"/>
      <c r="AL45" s="344"/>
      <c r="AM45" s="361"/>
      <c r="AN45" s="361"/>
      <c r="AO45" s="361"/>
      <c r="AP45" s="361"/>
      <c r="AQ45" s="364"/>
      <c r="AR45" s="361"/>
      <c r="AS45" s="344"/>
      <c r="AT45" s="364"/>
      <c r="AU45" s="364"/>
      <c r="AV45" s="361"/>
      <c r="AW45" s="361"/>
      <c r="AX45" s="361"/>
      <c r="AY45" s="361"/>
      <c r="AZ45" s="733"/>
      <c r="BA45" s="356"/>
      <c r="BB45" s="109"/>
      <c r="BC45" s="733"/>
      <c r="BD45" s="733"/>
      <c r="BE45" s="733"/>
      <c r="BF45" s="733"/>
      <c r="BG45" s="733"/>
      <c r="BH45" s="733"/>
      <c r="BI45" s="733"/>
      <c r="BJ45" s="312"/>
      <c r="BK45" s="312"/>
      <c r="BL45" s="312"/>
      <c r="BM45" s="312"/>
      <c r="BN45" s="312"/>
      <c r="BO45" s="312"/>
      <c r="BP45" s="312"/>
      <c r="BQ45" s="312"/>
      <c r="BR45" s="312"/>
      <c r="BS45" s="733"/>
      <c r="BT45" s="733"/>
      <c r="BU45" s="733"/>
      <c r="BV45" s="733"/>
      <c r="BW45" s="733"/>
      <c r="BX45" s="733"/>
      <c r="BY45" s="733"/>
      <c r="BZ45" s="312"/>
    </row>
    <row r="46" spans="1:78" ht="15" customHeight="1" x14ac:dyDescent="0.2">
      <c r="A46" s="386"/>
      <c r="B46" s="110"/>
      <c r="C46" s="110"/>
      <c r="D46" s="110"/>
      <c r="E46" s="110"/>
      <c r="F46" s="109"/>
      <c r="G46" s="109"/>
      <c r="H46" s="109"/>
      <c r="I46" s="109"/>
      <c r="J46" s="109"/>
      <c r="K46" s="110"/>
      <c r="L46" s="110"/>
      <c r="M46" s="110"/>
      <c r="N46" s="109"/>
      <c r="O46" s="109"/>
      <c r="P46" s="725"/>
      <c r="Q46" s="725"/>
      <c r="R46" s="725"/>
      <c r="S46" s="110"/>
      <c r="T46" s="110"/>
      <c r="U46" s="110"/>
      <c r="V46" s="109"/>
      <c r="W46" s="109"/>
      <c r="X46" s="109"/>
      <c r="Y46" s="346"/>
      <c r="Z46" s="364"/>
      <c r="AA46" s="361"/>
      <c r="AB46" s="344"/>
      <c r="AC46" s="364"/>
      <c r="AD46" s="364"/>
      <c r="AE46" s="361"/>
      <c r="AF46" s="361"/>
      <c r="AG46" s="361"/>
      <c r="AH46" s="364"/>
      <c r="AI46" s="364"/>
      <c r="AJ46" s="361"/>
      <c r="AK46" s="344"/>
      <c r="AL46" s="344"/>
      <c r="AM46" s="361"/>
      <c r="AN46" s="361"/>
      <c r="AO46" s="361"/>
      <c r="AP46" s="361"/>
      <c r="AQ46" s="364"/>
      <c r="AR46" s="361"/>
      <c r="AS46" s="344"/>
      <c r="AT46" s="364"/>
      <c r="AU46" s="364"/>
      <c r="AV46" s="361"/>
      <c r="AW46" s="361"/>
      <c r="AX46" s="361"/>
      <c r="AY46" s="361"/>
      <c r="AZ46" s="733"/>
      <c r="BA46" s="356"/>
      <c r="BB46" s="109"/>
      <c r="BC46" s="733"/>
      <c r="BD46" s="733"/>
      <c r="BE46" s="733"/>
      <c r="BF46" s="733"/>
      <c r="BG46" s="733"/>
      <c r="BH46" s="733"/>
      <c r="BI46" s="733"/>
      <c r="BJ46" s="312"/>
      <c r="BK46" s="312"/>
      <c r="BL46" s="312"/>
      <c r="BM46" s="312"/>
      <c r="BN46" s="312"/>
      <c r="BO46" s="312"/>
      <c r="BP46" s="312"/>
      <c r="BQ46" s="312"/>
      <c r="BR46" s="312"/>
      <c r="BS46" s="733"/>
      <c r="BT46" s="733"/>
      <c r="BU46" s="733"/>
      <c r="BV46" s="733"/>
      <c r="BW46" s="733"/>
      <c r="BX46" s="733"/>
      <c r="BY46" s="733"/>
      <c r="BZ46" s="312"/>
    </row>
    <row r="47" spans="1:78" ht="15" customHeight="1" x14ac:dyDescent="0.2">
      <c r="A47" s="386"/>
      <c r="B47" s="110"/>
      <c r="C47" s="110"/>
      <c r="D47" s="110"/>
      <c r="E47" s="110"/>
      <c r="F47" s="109"/>
      <c r="G47" s="109"/>
      <c r="H47" s="109"/>
      <c r="I47" s="109"/>
      <c r="J47" s="109"/>
      <c r="K47" s="110"/>
      <c r="L47" s="110"/>
      <c r="M47" s="110"/>
      <c r="N47" s="109"/>
      <c r="O47" s="109"/>
      <c r="P47" s="725"/>
      <c r="Q47" s="725"/>
      <c r="R47" s="725"/>
      <c r="S47" s="110"/>
      <c r="T47" s="110"/>
      <c r="U47" s="110"/>
      <c r="V47" s="109"/>
      <c r="W47" s="109"/>
      <c r="X47" s="109"/>
      <c r="Y47" s="346"/>
      <c r="Z47" s="364"/>
      <c r="AA47" s="361"/>
      <c r="AB47" s="344"/>
      <c r="AC47" s="364"/>
      <c r="AD47" s="364"/>
      <c r="AE47" s="361"/>
      <c r="AF47" s="361"/>
      <c r="AG47" s="361"/>
      <c r="AH47" s="364"/>
      <c r="AI47" s="364"/>
      <c r="AJ47" s="361"/>
      <c r="AK47" s="344"/>
      <c r="AL47" s="344"/>
      <c r="AM47" s="361"/>
      <c r="AN47" s="361"/>
      <c r="AO47" s="361"/>
      <c r="AP47" s="361"/>
      <c r="AQ47" s="364"/>
      <c r="AR47" s="361"/>
      <c r="AS47" s="344"/>
      <c r="AT47" s="364"/>
      <c r="AU47" s="364"/>
      <c r="AV47" s="361"/>
      <c r="AW47" s="361"/>
      <c r="AX47" s="361"/>
      <c r="AY47" s="361"/>
      <c r="AZ47" s="733"/>
      <c r="BA47" s="356"/>
      <c r="BB47" s="109"/>
      <c r="BC47" s="733"/>
      <c r="BD47" s="733"/>
      <c r="BE47" s="733"/>
      <c r="BF47" s="733"/>
      <c r="BG47" s="733"/>
      <c r="BH47" s="733"/>
      <c r="BI47" s="733"/>
      <c r="BJ47" s="312"/>
      <c r="BK47" s="312"/>
      <c r="BL47" s="312"/>
      <c r="BM47" s="312"/>
      <c r="BN47" s="312"/>
      <c r="BO47" s="312"/>
      <c r="BP47" s="312"/>
      <c r="BQ47" s="312"/>
      <c r="BR47" s="312"/>
      <c r="BS47" s="733"/>
      <c r="BT47" s="733"/>
      <c r="BU47" s="733"/>
      <c r="BV47" s="733"/>
      <c r="BW47" s="733"/>
      <c r="BX47" s="733"/>
      <c r="BY47" s="733"/>
      <c r="BZ47" s="312"/>
    </row>
    <row r="48" spans="1:78" ht="15" customHeight="1" x14ac:dyDescent="0.2">
      <c r="A48" s="386"/>
      <c r="B48" s="110"/>
      <c r="C48" s="110"/>
      <c r="D48" s="110"/>
      <c r="E48" s="110"/>
      <c r="F48" s="109"/>
      <c r="G48" s="109"/>
      <c r="H48" s="109"/>
      <c r="I48" s="109"/>
      <c r="J48" s="109"/>
      <c r="K48" s="110"/>
      <c r="L48" s="110"/>
      <c r="M48" s="110"/>
      <c r="N48" s="109"/>
      <c r="O48" s="109"/>
      <c r="P48" s="725"/>
      <c r="Q48" s="725"/>
      <c r="R48" s="725"/>
      <c r="S48" s="110"/>
      <c r="T48" s="110"/>
      <c r="U48" s="110"/>
      <c r="V48" s="109"/>
      <c r="W48" s="109"/>
      <c r="X48" s="109"/>
      <c r="Y48" s="346"/>
      <c r="Z48" s="364"/>
      <c r="AA48" s="361"/>
      <c r="AB48" s="344"/>
      <c r="AC48" s="364"/>
      <c r="AD48" s="364"/>
      <c r="AE48" s="361"/>
      <c r="AF48" s="361"/>
      <c r="AG48" s="361"/>
      <c r="AH48" s="364"/>
      <c r="AI48" s="364"/>
      <c r="AJ48" s="361"/>
      <c r="AK48" s="344"/>
      <c r="AL48" s="344"/>
      <c r="AM48" s="361"/>
      <c r="AN48" s="361"/>
      <c r="AO48" s="361"/>
      <c r="AP48" s="361"/>
      <c r="AQ48" s="364"/>
      <c r="AR48" s="361"/>
      <c r="AS48" s="344"/>
      <c r="AT48" s="364"/>
      <c r="AU48" s="364"/>
      <c r="AV48" s="361"/>
      <c r="AW48" s="361"/>
      <c r="AX48" s="361"/>
      <c r="AY48" s="361"/>
      <c r="AZ48" s="733"/>
      <c r="BA48" s="356"/>
      <c r="BB48" s="109"/>
      <c r="BC48" s="733"/>
      <c r="BD48" s="733"/>
      <c r="BE48" s="733"/>
      <c r="BF48" s="733"/>
      <c r="BG48" s="733"/>
      <c r="BH48" s="733"/>
      <c r="BI48" s="733"/>
      <c r="BJ48" s="312"/>
      <c r="BK48" s="312"/>
      <c r="BL48" s="312"/>
      <c r="BM48" s="312"/>
      <c r="BN48" s="312"/>
      <c r="BO48" s="312"/>
      <c r="BP48" s="312"/>
      <c r="BQ48" s="312"/>
      <c r="BR48" s="312"/>
      <c r="BS48" s="733"/>
      <c r="BT48" s="733"/>
      <c r="BU48" s="733"/>
      <c r="BV48" s="733"/>
      <c r="BW48" s="733"/>
      <c r="BX48" s="733"/>
      <c r="BY48" s="733"/>
      <c r="BZ48" s="312"/>
    </row>
    <row r="49" spans="1:78" ht="15" customHeight="1" x14ac:dyDescent="0.2">
      <c r="A49" s="386"/>
      <c r="B49" s="110"/>
      <c r="C49" s="110"/>
      <c r="D49" s="110"/>
      <c r="E49" s="110"/>
      <c r="F49" s="109"/>
      <c r="G49" s="109"/>
      <c r="H49" s="109"/>
      <c r="I49" s="109"/>
      <c r="J49" s="109"/>
      <c r="K49" s="110"/>
      <c r="L49" s="110"/>
      <c r="M49" s="110"/>
      <c r="N49" s="109"/>
      <c r="O49" s="109"/>
      <c r="P49" s="725"/>
      <c r="Q49" s="725"/>
      <c r="R49" s="725"/>
      <c r="S49" s="110"/>
      <c r="T49" s="110"/>
      <c r="U49" s="110"/>
      <c r="V49" s="109"/>
      <c r="W49" s="109"/>
      <c r="X49" s="109"/>
      <c r="Y49" s="346"/>
      <c r="Z49" s="364"/>
      <c r="AA49" s="361"/>
      <c r="AB49" s="344"/>
      <c r="AC49" s="364"/>
      <c r="AD49" s="364"/>
      <c r="AE49" s="361"/>
      <c r="AF49" s="361"/>
      <c r="AG49" s="361"/>
      <c r="AH49" s="364"/>
      <c r="AI49" s="364"/>
      <c r="AJ49" s="361"/>
      <c r="AK49" s="344"/>
      <c r="AL49" s="344"/>
      <c r="AM49" s="361"/>
      <c r="AN49" s="361"/>
      <c r="AO49" s="361"/>
      <c r="AP49" s="361"/>
      <c r="AQ49" s="364"/>
      <c r="AR49" s="361"/>
      <c r="AS49" s="344"/>
      <c r="AT49" s="364"/>
      <c r="AU49" s="364"/>
      <c r="AV49" s="361"/>
      <c r="AW49" s="361"/>
      <c r="AX49" s="361"/>
      <c r="AY49" s="361"/>
      <c r="AZ49" s="733"/>
      <c r="BA49" s="356"/>
      <c r="BB49" s="109"/>
      <c r="BC49" s="733"/>
      <c r="BD49" s="733"/>
      <c r="BE49" s="733"/>
      <c r="BF49" s="733"/>
      <c r="BG49" s="733"/>
      <c r="BH49" s="733"/>
      <c r="BI49" s="733"/>
      <c r="BJ49" s="312"/>
      <c r="BK49" s="312"/>
      <c r="BL49" s="312"/>
      <c r="BM49" s="312"/>
      <c r="BN49" s="312"/>
      <c r="BO49" s="312"/>
      <c r="BP49" s="312"/>
      <c r="BQ49" s="312"/>
      <c r="BR49" s="312"/>
      <c r="BS49" s="733"/>
      <c r="BT49" s="733"/>
      <c r="BU49" s="733"/>
      <c r="BV49" s="733"/>
      <c r="BW49" s="733"/>
      <c r="BX49" s="733"/>
      <c r="BY49" s="733"/>
      <c r="BZ49" s="312"/>
    </row>
    <row r="50" spans="1:78" ht="15" customHeight="1" x14ac:dyDescent="0.2">
      <c r="A50" s="386"/>
      <c r="B50" s="110"/>
      <c r="C50" s="110"/>
      <c r="D50" s="110"/>
      <c r="E50" s="110"/>
      <c r="F50" s="109"/>
      <c r="G50" s="109"/>
      <c r="H50" s="109"/>
      <c r="I50" s="109"/>
      <c r="J50" s="109"/>
      <c r="K50" s="110"/>
      <c r="L50" s="110"/>
      <c r="M50" s="110"/>
      <c r="N50" s="109"/>
      <c r="O50" s="109"/>
      <c r="P50" s="725"/>
      <c r="Q50" s="725"/>
      <c r="R50" s="725"/>
      <c r="S50" s="110"/>
      <c r="T50" s="110"/>
      <c r="U50" s="110"/>
      <c r="V50" s="109"/>
      <c r="W50" s="109"/>
      <c r="X50" s="109"/>
      <c r="Y50" s="346"/>
      <c r="Z50" s="364"/>
      <c r="AA50" s="361"/>
      <c r="AB50" s="344"/>
      <c r="AC50" s="364"/>
      <c r="AD50" s="364"/>
      <c r="AE50" s="361"/>
      <c r="AF50" s="361"/>
      <c r="AG50" s="361"/>
      <c r="AH50" s="364"/>
      <c r="AI50" s="364"/>
      <c r="AJ50" s="361"/>
      <c r="AK50" s="344"/>
      <c r="AL50" s="344"/>
      <c r="AM50" s="361"/>
      <c r="AN50" s="361"/>
      <c r="AO50" s="361"/>
      <c r="AP50" s="361"/>
      <c r="AQ50" s="364"/>
      <c r="AR50" s="361"/>
      <c r="AS50" s="344"/>
      <c r="AT50" s="364"/>
      <c r="AU50" s="364"/>
      <c r="AV50" s="361"/>
      <c r="AW50" s="361"/>
      <c r="AX50" s="361"/>
      <c r="AY50" s="361"/>
      <c r="AZ50" s="733"/>
      <c r="BA50" s="356"/>
      <c r="BB50" s="109"/>
      <c r="BC50" s="733"/>
      <c r="BD50" s="733"/>
      <c r="BE50" s="733"/>
      <c r="BF50" s="733"/>
      <c r="BG50" s="733"/>
      <c r="BH50" s="733"/>
      <c r="BI50" s="733"/>
      <c r="BJ50" s="312"/>
      <c r="BK50" s="312"/>
      <c r="BL50" s="312"/>
      <c r="BM50" s="312"/>
      <c r="BN50" s="312"/>
      <c r="BO50" s="312"/>
      <c r="BP50" s="312"/>
      <c r="BQ50" s="312"/>
      <c r="BR50" s="312"/>
      <c r="BS50" s="733"/>
      <c r="BT50" s="733"/>
      <c r="BU50" s="733"/>
      <c r="BV50" s="733"/>
      <c r="BW50" s="733"/>
      <c r="BX50" s="733"/>
      <c r="BY50" s="733"/>
      <c r="BZ50" s="312"/>
    </row>
    <row r="51" spans="1:78" ht="15" customHeight="1" x14ac:dyDescent="0.2">
      <c r="A51" s="386"/>
      <c r="B51" s="110"/>
      <c r="C51" s="110"/>
      <c r="D51" s="110"/>
      <c r="E51" s="110"/>
      <c r="F51" s="109"/>
      <c r="G51" s="109"/>
      <c r="H51" s="109"/>
      <c r="I51" s="109"/>
      <c r="J51" s="109"/>
      <c r="K51" s="110"/>
      <c r="L51" s="110"/>
      <c r="M51" s="110"/>
      <c r="N51" s="109"/>
      <c r="O51" s="109"/>
      <c r="P51" s="725"/>
      <c r="Q51" s="725"/>
      <c r="R51" s="725"/>
      <c r="S51" s="110"/>
      <c r="T51" s="110"/>
      <c r="U51" s="110"/>
      <c r="V51" s="109"/>
      <c r="W51" s="109"/>
      <c r="X51" s="109"/>
      <c r="Y51" s="346"/>
      <c r="Z51" s="364"/>
      <c r="AA51" s="361"/>
      <c r="AB51" s="344"/>
      <c r="AC51" s="364"/>
      <c r="AD51" s="364"/>
      <c r="AE51" s="361"/>
      <c r="AF51" s="361"/>
      <c r="AG51" s="361"/>
      <c r="AH51" s="364"/>
      <c r="AI51" s="364"/>
      <c r="AJ51" s="361"/>
      <c r="AK51" s="344"/>
      <c r="AL51" s="344"/>
      <c r="AM51" s="361"/>
      <c r="AN51" s="361"/>
      <c r="AO51" s="361"/>
      <c r="AP51" s="361"/>
      <c r="AQ51" s="364"/>
      <c r="AR51" s="361"/>
      <c r="AS51" s="344"/>
      <c r="AT51" s="364"/>
      <c r="AU51" s="364"/>
      <c r="AV51" s="361"/>
      <c r="AW51" s="361"/>
      <c r="AX51" s="361"/>
      <c r="AY51" s="361"/>
      <c r="AZ51" s="733"/>
      <c r="BA51" s="356"/>
      <c r="BB51" s="109"/>
      <c r="BC51" s="733"/>
      <c r="BD51" s="733"/>
      <c r="BE51" s="733"/>
      <c r="BF51" s="733"/>
      <c r="BG51" s="733"/>
      <c r="BH51" s="733"/>
      <c r="BI51" s="733"/>
      <c r="BJ51" s="312"/>
      <c r="BK51" s="312"/>
      <c r="BL51" s="312"/>
      <c r="BM51" s="312"/>
      <c r="BN51" s="312"/>
      <c r="BO51" s="312"/>
      <c r="BP51" s="312"/>
      <c r="BQ51" s="312"/>
      <c r="BR51" s="312"/>
      <c r="BS51" s="733"/>
      <c r="BT51" s="733"/>
      <c r="BU51" s="733"/>
      <c r="BV51" s="733"/>
      <c r="BW51" s="733"/>
      <c r="BX51" s="733"/>
      <c r="BY51" s="733"/>
      <c r="BZ51" s="312"/>
    </row>
    <row r="52" spans="1:78" ht="15" customHeight="1" x14ac:dyDescent="0.2">
      <c r="A52" s="386"/>
      <c r="B52" s="110"/>
      <c r="C52" s="110"/>
      <c r="D52" s="110"/>
      <c r="E52" s="110"/>
      <c r="F52" s="109"/>
      <c r="G52" s="109"/>
      <c r="H52" s="109"/>
      <c r="I52" s="109"/>
      <c r="J52" s="109"/>
      <c r="K52" s="110"/>
      <c r="L52" s="110"/>
      <c r="M52" s="110"/>
      <c r="N52" s="109"/>
      <c r="O52" s="109"/>
      <c r="P52" s="725"/>
      <c r="Q52" s="725"/>
      <c r="R52" s="725"/>
      <c r="S52" s="110"/>
      <c r="T52" s="110"/>
      <c r="U52" s="110"/>
      <c r="V52" s="109"/>
      <c r="W52" s="109"/>
      <c r="X52" s="109"/>
      <c r="Y52" s="346"/>
      <c r="Z52" s="364"/>
      <c r="AA52" s="361"/>
      <c r="AB52" s="344"/>
      <c r="AC52" s="364"/>
      <c r="AD52" s="364"/>
      <c r="AE52" s="361"/>
      <c r="AF52" s="361"/>
      <c r="AG52" s="361"/>
      <c r="AH52" s="364"/>
      <c r="AI52" s="364"/>
      <c r="AJ52" s="361"/>
      <c r="AK52" s="344"/>
      <c r="AL52" s="344"/>
      <c r="AM52" s="361"/>
      <c r="AN52" s="361"/>
      <c r="AO52" s="361"/>
      <c r="AP52" s="361"/>
      <c r="AQ52" s="364"/>
      <c r="AR52" s="361"/>
      <c r="AS52" s="344"/>
      <c r="AT52" s="364"/>
      <c r="AU52" s="364"/>
      <c r="AV52" s="361"/>
      <c r="AW52" s="361"/>
      <c r="AX52" s="361"/>
      <c r="AY52" s="361"/>
      <c r="AZ52" s="733"/>
      <c r="BA52" s="356"/>
      <c r="BB52" s="109"/>
      <c r="BC52" s="733"/>
      <c r="BD52" s="733"/>
      <c r="BE52" s="733"/>
      <c r="BF52" s="733"/>
      <c r="BG52" s="733"/>
      <c r="BH52" s="733"/>
      <c r="BI52" s="733"/>
      <c r="BJ52" s="312"/>
      <c r="BK52" s="312"/>
      <c r="BL52" s="312"/>
      <c r="BM52" s="312"/>
      <c r="BN52" s="312"/>
      <c r="BO52" s="312"/>
      <c r="BP52" s="312"/>
      <c r="BQ52" s="312"/>
      <c r="BR52" s="312"/>
      <c r="BS52" s="733"/>
      <c r="BT52" s="733"/>
      <c r="BU52" s="733"/>
      <c r="BV52" s="733"/>
      <c r="BW52" s="733"/>
      <c r="BX52" s="733"/>
      <c r="BY52" s="733"/>
      <c r="BZ52" s="312"/>
    </row>
    <row r="53" spans="1:78" ht="15" customHeight="1" x14ac:dyDescent="0.2">
      <c r="A53" s="386"/>
      <c r="B53" s="110"/>
      <c r="C53" s="110"/>
      <c r="D53" s="110"/>
      <c r="E53" s="110"/>
      <c r="F53" s="109"/>
      <c r="G53" s="109"/>
      <c r="H53" s="109"/>
      <c r="I53" s="109"/>
      <c r="J53" s="109"/>
      <c r="K53" s="110"/>
      <c r="L53" s="110"/>
      <c r="M53" s="110"/>
      <c r="N53" s="109"/>
      <c r="O53" s="109"/>
      <c r="P53" s="725"/>
      <c r="Q53" s="725"/>
      <c r="R53" s="725"/>
      <c r="S53" s="110"/>
      <c r="T53" s="110"/>
      <c r="U53" s="110"/>
      <c r="V53" s="109"/>
      <c r="W53" s="109"/>
      <c r="X53" s="109"/>
      <c r="Y53" s="346"/>
      <c r="Z53" s="364"/>
      <c r="AA53" s="361"/>
      <c r="AB53" s="344"/>
      <c r="AC53" s="364"/>
      <c r="AD53" s="364"/>
      <c r="AE53" s="361"/>
      <c r="AF53" s="361"/>
      <c r="AG53" s="361"/>
      <c r="AH53" s="364"/>
      <c r="AI53" s="364"/>
      <c r="AJ53" s="361"/>
      <c r="AK53" s="344"/>
      <c r="AL53" s="344"/>
      <c r="AM53" s="361"/>
      <c r="AN53" s="361"/>
      <c r="AO53" s="361"/>
      <c r="AP53" s="361"/>
      <c r="AQ53" s="364"/>
      <c r="AR53" s="361"/>
      <c r="AS53" s="344"/>
      <c r="AT53" s="364"/>
      <c r="AU53" s="364"/>
      <c r="AV53" s="361"/>
      <c r="AW53" s="361"/>
      <c r="AX53" s="361"/>
      <c r="AY53" s="361"/>
      <c r="AZ53" s="733"/>
      <c r="BA53" s="356"/>
      <c r="BB53" s="109"/>
      <c r="BC53" s="733"/>
      <c r="BD53" s="733"/>
      <c r="BE53" s="733"/>
      <c r="BF53" s="733"/>
      <c r="BG53" s="733"/>
      <c r="BH53" s="733"/>
      <c r="BI53" s="733"/>
      <c r="BJ53" s="312"/>
      <c r="BK53" s="312"/>
      <c r="BL53" s="312"/>
      <c r="BM53" s="312"/>
      <c r="BN53" s="312"/>
      <c r="BO53" s="312"/>
      <c r="BP53" s="312"/>
      <c r="BQ53" s="312"/>
      <c r="BR53" s="312"/>
      <c r="BS53" s="733"/>
      <c r="BT53" s="733"/>
      <c r="BU53" s="733"/>
      <c r="BV53" s="733"/>
      <c r="BW53" s="733"/>
      <c r="BX53" s="733"/>
      <c r="BY53" s="733"/>
      <c r="BZ53" s="312"/>
    </row>
    <row r="54" spans="1:78" ht="15" customHeight="1" x14ac:dyDescent="0.2">
      <c r="A54" s="386"/>
      <c r="B54" s="110"/>
      <c r="C54" s="110"/>
      <c r="D54" s="110"/>
      <c r="E54" s="110"/>
      <c r="F54" s="109"/>
      <c r="G54" s="109"/>
      <c r="H54" s="109"/>
      <c r="I54" s="109"/>
      <c r="J54" s="109"/>
      <c r="K54" s="110"/>
      <c r="L54" s="110"/>
      <c r="M54" s="110"/>
      <c r="N54" s="109"/>
      <c r="O54" s="109"/>
      <c r="P54" s="725"/>
      <c r="Q54" s="725"/>
      <c r="R54" s="725"/>
      <c r="S54" s="110"/>
      <c r="T54" s="110"/>
      <c r="U54" s="110"/>
      <c r="V54" s="109"/>
      <c r="W54" s="109"/>
      <c r="X54" s="109"/>
      <c r="Y54" s="346"/>
      <c r="Z54" s="364"/>
      <c r="AA54" s="361"/>
      <c r="AB54" s="344"/>
      <c r="AC54" s="364"/>
      <c r="AD54" s="364"/>
      <c r="AE54" s="361"/>
      <c r="AF54" s="361"/>
      <c r="AG54" s="361"/>
      <c r="AH54" s="364"/>
      <c r="AI54" s="364"/>
      <c r="AJ54" s="361"/>
      <c r="AK54" s="344"/>
      <c r="AL54" s="344"/>
      <c r="AM54" s="361"/>
      <c r="AN54" s="361"/>
      <c r="AO54" s="361"/>
      <c r="AP54" s="361"/>
      <c r="AQ54" s="364"/>
      <c r="AR54" s="361"/>
      <c r="AS54" s="344"/>
      <c r="AT54" s="364"/>
      <c r="AU54" s="364"/>
      <c r="AV54" s="361"/>
      <c r="AW54" s="361"/>
      <c r="AX54" s="361"/>
      <c r="AY54" s="361"/>
      <c r="AZ54" s="733"/>
      <c r="BA54" s="356"/>
      <c r="BB54" s="109"/>
      <c r="BC54" s="733"/>
      <c r="BD54" s="733"/>
      <c r="BE54" s="733"/>
      <c r="BF54" s="733"/>
      <c r="BG54" s="733"/>
      <c r="BH54" s="733"/>
      <c r="BI54" s="733"/>
      <c r="BJ54" s="312"/>
      <c r="BK54" s="312"/>
      <c r="BL54" s="312"/>
      <c r="BM54" s="312"/>
      <c r="BN54" s="312"/>
      <c r="BO54" s="312"/>
      <c r="BP54" s="312"/>
      <c r="BQ54" s="312"/>
      <c r="BR54" s="312"/>
      <c r="BS54" s="733"/>
      <c r="BT54" s="733"/>
      <c r="BU54" s="733"/>
      <c r="BV54" s="733"/>
      <c r="BW54" s="733"/>
      <c r="BX54" s="733"/>
      <c r="BY54" s="733"/>
      <c r="BZ54" s="312"/>
    </row>
    <row r="55" spans="1:78" ht="15" customHeight="1" x14ac:dyDescent="0.2">
      <c r="A55" s="386"/>
      <c r="B55" s="110"/>
      <c r="C55" s="110"/>
      <c r="D55" s="110"/>
      <c r="E55" s="110"/>
      <c r="F55" s="109"/>
      <c r="G55" s="109"/>
      <c r="H55" s="109"/>
      <c r="I55" s="109"/>
      <c r="J55" s="109"/>
      <c r="K55" s="110"/>
      <c r="L55" s="110"/>
      <c r="M55" s="110"/>
      <c r="N55" s="109"/>
      <c r="O55" s="109"/>
      <c r="P55" s="725"/>
      <c r="Q55" s="725"/>
      <c r="R55" s="725"/>
      <c r="S55" s="110"/>
      <c r="T55" s="110"/>
      <c r="U55" s="110"/>
      <c r="V55" s="109"/>
      <c r="W55" s="109"/>
      <c r="X55" s="109"/>
      <c r="Y55" s="346"/>
      <c r="Z55" s="364"/>
      <c r="AA55" s="361"/>
      <c r="AB55" s="344"/>
      <c r="AC55" s="364"/>
      <c r="AD55" s="364"/>
      <c r="AE55" s="361"/>
      <c r="AF55" s="361"/>
      <c r="AG55" s="361"/>
      <c r="AH55" s="364"/>
      <c r="AI55" s="364"/>
      <c r="AJ55" s="361"/>
      <c r="AK55" s="344"/>
      <c r="AL55" s="344"/>
      <c r="AM55" s="361"/>
      <c r="AN55" s="361"/>
      <c r="AO55" s="361"/>
      <c r="AP55" s="361"/>
      <c r="AQ55" s="364"/>
      <c r="AR55" s="361"/>
      <c r="AS55" s="344"/>
      <c r="AT55" s="364"/>
      <c r="AU55" s="364"/>
      <c r="AV55" s="361"/>
      <c r="AW55" s="361"/>
      <c r="AX55" s="361"/>
      <c r="AY55" s="361"/>
      <c r="AZ55" s="733"/>
      <c r="BA55" s="356"/>
      <c r="BB55" s="109"/>
      <c r="BC55" s="733"/>
      <c r="BD55" s="733"/>
      <c r="BE55" s="733"/>
      <c r="BF55" s="733"/>
      <c r="BG55" s="733"/>
      <c r="BH55" s="733"/>
      <c r="BI55" s="733"/>
      <c r="BJ55" s="312"/>
      <c r="BK55" s="312"/>
      <c r="BL55" s="312"/>
      <c r="BM55" s="312"/>
      <c r="BN55" s="312"/>
      <c r="BO55" s="312"/>
      <c r="BP55" s="312"/>
      <c r="BQ55" s="312"/>
      <c r="BR55" s="312"/>
      <c r="BS55" s="733"/>
      <c r="BT55" s="733"/>
      <c r="BU55" s="733"/>
      <c r="BV55" s="733"/>
      <c r="BW55" s="733"/>
      <c r="BX55" s="733"/>
      <c r="BY55" s="733"/>
      <c r="BZ55" s="312"/>
    </row>
    <row r="56" spans="1:78" ht="15" customHeight="1" x14ac:dyDescent="0.2">
      <c r="A56" s="386"/>
      <c r="B56" s="110"/>
      <c r="C56" s="110"/>
      <c r="D56" s="110"/>
      <c r="E56" s="110"/>
      <c r="F56" s="109"/>
      <c r="G56" s="109"/>
      <c r="H56" s="109"/>
      <c r="I56" s="109"/>
      <c r="J56" s="109"/>
      <c r="K56" s="110"/>
      <c r="L56" s="110"/>
      <c r="M56" s="110"/>
      <c r="N56" s="109"/>
      <c r="O56" s="109"/>
      <c r="P56" s="725"/>
      <c r="Q56" s="725"/>
      <c r="R56" s="725"/>
      <c r="S56" s="110"/>
      <c r="T56" s="110"/>
      <c r="U56" s="110"/>
      <c r="V56" s="109"/>
      <c r="W56" s="109"/>
      <c r="X56" s="109"/>
      <c r="Y56" s="346"/>
      <c r="Z56" s="364"/>
      <c r="AA56" s="361"/>
      <c r="AB56" s="344"/>
      <c r="AC56" s="364"/>
      <c r="AD56" s="364"/>
      <c r="AE56" s="361"/>
      <c r="AF56" s="361"/>
      <c r="AG56" s="361"/>
      <c r="AH56" s="364"/>
      <c r="AI56" s="364"/>
      <c r="AJ56" s="361"/>
      <c r="AK56" s="344"/>
      <c r="AL56" s="344"/>
      <c r="AM56" s="361"/>
      <c r="AN56" s="361"/>
      <c r="AO56" s="361"/>
      <c r="AP56" s="361"/>
      <c r="AQ56" s="364"/>
      <c r="AR56" s="361"/>
      <c r="AS56" s="344"/>
      <c r="AT56" s="364"/>
      <c r="AU56" s="364"/>
      <c r="AV56" s="361"/>
      <c r="AW56" s="361"/>
      <c r="AX56" s="361"/>
      <c r="AY56" s="361"/>
      <c r="AZ56" s="733"/>
      <c r="BA56" s="356"/>
      <c r="BB56" s="109"/>
      <c r="BC56" s="733"/>
      <c r="BD56" s="733"/>
      <c r="BE56" s="733"/>
      <c r="BF56" s="733"/>
      <c r="BG56" s="733"/>
      <c r="BH56" s="733"/>
      <c r="BI56" s="733"/>
      <c r="BJ56" s="312"/>
      <c r="BK56" s="312"/>
      <c r="BL56" s="312"/>
      <c r="BM56" s="312"/>
      <c r="BN56" s="312"/>
      <c r="BO56" s="312"/>
      <c r="BP56" s="312"/>
      <c r="BQ56" s="312"/>
      <c r="BR56" s="312"/>
      <c r="BS56" s="733"/>
      <c r="BT56" s="733"/>
      <c r="BU56" s="733"/>
      <c r="BV56" s="733"/>
      <c r="BW56" s="733"/>
      <c r="BX56" s="733"/>
      <c r="BY56" s="733"/>
      <c r="BZ56" s="312"/>
    </row>
    <row r="57" spans="1:78" ht="15" customHeight="1" x14ac:dyDescent="0.2">
      <c r="A57" s="386"/>
      <c r="B57" s="110"/>
      <c r="C57" s="110"/>
      <c r="D57" s="110"/>
      <c r="E57" s="110"/>
      <c r="F57" s="109"/>
      <c r="G57" s="109"/>
      <c r="H57" s="109"/>
      <c r="I57" s="109"/>
      <c r="J57" s="109"/>
      <c r="K57" s="110"/>
      <c r="L57" s="110"/>
      <c r="M57" s="110"/>
      <c r="N57" s="109"/>
      <c r="O57" s="109"/>
      <c r="P57" s="725"/>
      <c r="Q57" s="725"/>
      <c r="R57" s="725"/>
      <c r="S57" s="110"/>
      <c r="T57" s="110"/>
      <c r="U57" s="110"/>
      <c r="V57" s="109"/>
      <c r="W57" s="109"/>
      <c r="X57" s="109"/>
      <c r="Y57" s="346"/>
      <c r="Z57" s="364"/>
      <c r="AA57" s="361"/>
      <c r="AB57" s="344"/>
      <c r="AC57" s="364"/>
      <c r="AD57" s="364"/>
      <c r="AE57" s="361"/>
      <c r="AF57" s="361"/>
      <c r="AG57" s="361"/>
      <c r="AH57" s="364"/>
      <c r="AI57" s="364"/>
      <c r="AJ57" s="361"/>
      <c r="AK57" s="344"/>
      <c r="AL57" s="344"/>
      <c r="AM57" s="361"/>
      <c r="AN57" s="361"/>
      <c r="AO57" s="361"/>
      <c r="AP57" s="361"/>
      <c r="AQ57" s="364"/>
      <c r="AR57" s="361"/>
      <c r="AS57" s="344"/>
      <c r="AT57" s="364"/>
      <c r="AU57" s="364"/>
      <c r="AV57" s="361"/>
      <c r="AW57" s="361"/>
      <c r="AX57" s="361"/>
      <c r="AY57" s="361"/>
      <c r="AZ57" s="733"/>
      <c r="BA57" s="356"/>
      <c r="BB57" s="109"/>
      <c r="BC57" s="733"/>
      <c r="BD57" s="733"/>
      <c r="BE57" s="733"/>
      <c r="BF57" s="733"/>
      <c r="BG57" s="733"/>
      <c r="BH57" s="733"/>
      <c r="BI57" s="733"/>
      <c r="BJ57" s="312"/>
      <c r="BK57" s="312"/>
      <c r="BL57" s="312"/>
      <c r="BM57" s="312"/>
      <c r="BN57" s="312"/>
      <c r="BO57" s="312"/>
      <c r="BP57" s="312"/>
      <c r="BQ57" s="312"/>
      <c r="BR57" s="312"/>
      <c r="BS57" s="733"/>
      <c r="BT57" s="733"/>
      <c r="BU57" s="733"/>
      <c r="BV57" s="733"/>
      <c r="BW57" s="733"/>
      <c r="BX57" s="733"/>
      <c r="BY57" s="733"/>
      <c r="BZ57" s="312"/>
    </row>
    <row r="58" spans="1:78" ht="15" customHeight="1" x14ac:dyDescent="0.2">
      <c r="A58" s="386"/>
      <c r="B58" s="110"/>
      <c r="C58" s="110"/>
      <c r="D58" s="110"/>
      <c r="E58" s="110"/>
      <c r="F58" s="109"/>
      <c r="G58" s="109"/>
      <c r="H58" s="109"/>
      <c r="I58" s="109"/>
      <c r="J58" s="109"/>
      <c r="K58" s="110"/>
      <c r="L58" s="110"/>
      <c r="M58" s="110"/>
      <c r="N58" s="109"/>
      <c r="O58" s="109"/>
      <c r="P58" s="725"/>
      <c r="Q58" s="725"/>
      <c r="R58" s="725"/>
      <c r="S58" s="110"/>
      <c r="T58" s="110"/>
      <c r="U58" s="110"/>
      <c r="V58" s="109"/>
      <c r="W58" s="109"/>
      <c r="X58" s="109"/>
      <c r="Y58" s="346"/>
      <c r="Z58" s="364"/>
      <c r="AA58" s="361"/>
      <c r="AB58" s="344"/>
      <c r="AC58" s="364"/>
      <c r="AD58" s="364"/>
      <c r="AE58" s="361"/>
      <c r="AF58" s="361"/>
      <c r="AG58" s="361"/>
      <c r="AH58" s="364"/>
      <c r="AI58" s="364"/>
      <c r="AJ58" s="361"/>
      <c r="AK58" s="344"/>
      <c r="AL58" s="344"/>
      <c r="AM58" s="361"/>
      <c r="AN58" s="361"/>
      <c r="AO58" s="361"/>
      <c r="AP58" s="361"/>
      <c r="AQ58" s="364"/>
      <c r="AR58" s="361"/>
      <c r="AS58" s="344"/>
      <c r="AT58" s="364"/>
      <c r="AU58" s="364"/>
      <c r="AV58" s="361"/>
      <c r="AW58" s="361"/>
      <c r="AX58" s="361"/>
      <c r="AY58" s="361"/>
      <c r="AZ58" s="733"/>
      <c r="BA58" s="356"/>
      <c r="BB58" s="109"/>
      <c r="BC58" s="733"/>
      <c r="BD58" s="733"/>
      <c r="BE58" s="733"/>
      <c r="BF58" s="733"/>
      <c r="BG58" s="733"/>
      <c r="BH58" s="733"/>
      <c r="BI58" s="733"/>
      <c r="BJ58" s="312"/>
      <c r="BK58" s="312"/>
      <c r="BL58" s="312"/>
      <c r="BM58" s="312"/>
      <c r="BN58" s="312"/>
      <c r="BO58" s="312"/>
      <c r="BP58" s="312"/>
      <c r="BQ58" s="312"/>
      <c r="BR58" s="312"/>
      <c r="BS58" s="733"/>
      <c r="BT58" s="733"/>
      <c r="BU58" s="733"/>
      <c r="BV58" s="733"/>
      <c r="BW58" s="733"/>
      <c r="BX58" s="733"/>
      <c r="BY58" s="733"/>
      <c r="BZ58" s="312"/>
    </row>
    <row r="59" spans="1:78" ht="15" customHeight="1" x14ac:dyDescent="0.2">
      <c r="A59" s="386"/>
      <c r="B59" s="110"/>
      <c r="C59" s="110"/>
      <c r="D59" s="110"/>
      <c r="E59" s="110"/>
      <c r="F59" s="109"/>
      <c r="G59" s="109"/>
      <c r="H59" s="109"/>
      <c r="I59" s="109"/>
      <c r="J59" s="109"/>
      <c r="K59" s="110"/>
      <c r="L59" s="110"/>
      <c r="M59" s="110"/>
      <c r="N59" s="109"/>
      <c r="O59" s="109"/>
      <c r="P59" s="725"/>
      <c r="Q59" s="725"/>
      <c r="R59" s="725"/>
      <c r="S59" s="110"/>
      <c r="T59" s="110"/>
      <c r="U59" s="110"/>
      <c r="V59" s="109"/>
      <c r="W59" s="109"/>
      <c r="X59" s="109"/>
      <c r="Y59" s="346"/>
      <c r="Z59" s="364"/>
      <c r="AA59" s="361"/>
      <c r="AB59" s="344"/>
      <c r="AC59" s="364"/>
      <c r="AD59" s="364"/>
      <c r="AE59" s="361"/>
      <c r="AF59" s="361"/>
      <c r="AG59" s="361"/>
      <c r="AH59" s="364"/>
      <c r="AI59" s="364"/>
      <c r="AJ59" s="361"/>
      <c r="AK59" s="344"/>
      <c r="AL59" s="344"/>
      <c r="AM59" s="361"/>
      <c r="AN59" s="361"/>
      <c r="AO59" s="361"/>
      <c r="AP59" s="361"/>
      <c r="AQ59" s="364"/>
      <c r="AR59" s="361"/>
      <c r="AS59" s="344"/>
      <c r="AT59" s="364"/>
      <c r="AU59" s="364"/>
      <c r="AV59" s="361"/>
      <c r="AW59" s="361"/>
      <c r="AX59" s="361"/>
      <c r="AY59" s="361"/>
      <c r="AZ59" s="733"/>
      <c r="BA59" s="356"/>
      <c r="BB59" s="109"/>
      <c r="BC59" s="733"/>
      <c r="BD59" s="733"/>
      <c r="BE59" s="733"/>
      <c r="BF59" s="733"/>
      <c r="BG59" s="733"/>
      <c r="BH59" s="733"/>
      <c r="BI59" s="733"/>
      <c r="BJ59" s="312"/>
      <c r="BK59" s="312"/>
      <c r="BL59" s="312"/>
      <c r="BM59" s="312"/>
      <c r="BN59" s="312"/>
      <c r="BO59" s="312"/>
      <c r="BP59" s="312"/>
      <c r="BQ59" s="312"/>
      <c r="BR59" s="312"/>
      <c r="BS59" s="733"/>
      <c r="BT59" s="733"/>
      <c r="BU59" s="733"/>
      <c r="BV59" s="733"/>
      <c r="BW59" s="733"/>
      <c r="BX59" s="733"/>
      <c r="BY59" s="733"/>
      <c r="BZ59" s="312"/>
    </row>
    <row r="60" spans="1:78" ht="15" customHeight="1" x14ac:dyDescent="0.2">
      <c r="A60" s="386"/>
      <c r="B60" s="110"/>
      <c r="C60" s="110"/>
      <c r="D60" s="110"/>
      <c r="E60" s="110"/>
      <c r="F60" s="109"/>
      <c r="G60" s="109"/>
      <c r="H60" s="109"/>
      <c r="I60" s="109"/>
      <c r="J60" s="109"/>
      <c r="K60" s="110"/>
      <c r="L60" s="110"/>
      <c r="M60" s="110"/>
      <c r="N60" s="109"/>
      <c r="O60" s="109"/>
      <c r="P60" s="725"/>
      <c r="Q60" s="725"/>
      <c r="R60" s="725"/>
      <c r="S60" s="110"/>
      <c r="T60" s="110"/>
      <c r="U60" s="110"/>
      <c r="V60" s="109"/>
      <c r="W60" s="109"/>
      <c r="X60" s="109"/>
      <c r="Y60" s="346"/>
      <c r="Z60" s="364"/>
      <c r="AA60" s="361"/>
      <c r="AB60" s="344"/>
      <c r="AC60" s="364"/>
      <c r="AD60" s="364"/>
      <c r="AE60" s="361"/>
      <c r="AF60" s="361"/>
      <c r="AG60" s="361"/>
      <c r="AH60" s="364"/>
      <c r="AI60" s="364"/>
      <c r="AJ60" s="361"/>
      <c r="AK60" s="344"/>
      <c r="AL60" s="344"/>
      <c r="AM60" s="361"/>
      <c r="AN60" s="361"/>
      <c r="AO60" s="361"/>
      <c r="AP60" s="361"/>
      <c r="AQ60" s="364"/>
      <c r="AR60" s="361"/>
      <c r="AS60" s="344"/>
      <c r="AT60" s="364"/>
      <c r="AU60" s="364"/>
      <c r="AV60" s="361"/>
      <c r="AW60" s="361"/>
      <c r="AX60" s="361"/>
      <c r="AY60" s="361"/>
      <c r="AZ60" s="733"/>
      <c r="BA60" s="356"/>
      <c r="BB60" s="109"/>
      <c r="BC60" s="733"/>
      <c r="BD60" s="733"/>
      <c r="BE60" s="733"/>
      <c r="BF60" s="733"/>
      <c r="BG60" s="733"/>
      <c r="BH60" s="733"/>
      <c r="BI60" s="733"/>
      <c r="BJ60" s="312"/>
      <c r="BK60" s="312"/>
      <c r="BL60" s="312"/>
      <c r="BM60" s="312"/>
      <c r="BN60" s="312"/>
      <c r="BO60" s="312"/>
      <c r="BP60" s="312"/>
      <c r="BQ60" s="312"/>
      <c r="BR60" s="312"/>
      <c r="BS60" s="733"/>
      <c r="BT60" s="733"/>
      <c r="BU60" s="733"/>
      <c r="BV60" s="733"/>
      <c r="BW60" s="733"/>
      <c r="BX60" s="733"/>
      <c r="BY60" s="733"/>
      <c r="BZ60" s="312"/>
    </row>
    <row r="61" spans="1:78" ht="15" customHeight="1" x14ac:dyDescent="0.2">
      <c r="A61" s="386"/>
      <c r="B61" s="110"/>
      <c r="C61" s="110"/>
      <c r="D61" s="110"/>
      <c r="E61" s="110"/>
      <c r="F61" s="109"/>
      <c r="G61" s="109"/>
      <c r="H61" s="109"/>
      <c r="I61" s="109"/>
      <c r="J61" s="109"/>
      <c r="K61" s="110"/>
      <c r="L61" s="110"/>
      <c r="M61" s="110"/>
      <c r="N61" s="109"/>
      <c r="O61" s="109"/>
      <c r="P61" s="725"/>
      <c r="Q61" s="725"/>
      <c r="R61" s="725"/>
      <c r="S61" s="110"/>
      <c r="T61" s="110"/>
      <c r="U61" s="110"/>
      <c r="V61" s="109"/>
      <c r="W61" s="109"/>
      <c r="X61" s="109"/>
      <c r="Y61" s="346"/>
      <c r="Z61" s="364"/>
      <c r="AA61" s="361"/>
      <c r="AB61" s="344"/>
      <c r="AC61" s="364"/>
      <c r="AD61" s="364"/>
      <c r="AE61" s="361"/>
      <c r="AF61" s="361"/>
      <c r="AG61" s="361"/>
      <c r="AH61" s="364"/>
      <c r="AI61" s="364"/>
      <c r="AJ61" s="361"/>
      <c r="AK61" s="344"/>
      <c r="AL61" s="344"/>
      <c r="AM61" s="361"/>
      <c r="AN61" s="361"/>
      <c r="AO61" s="361"/>
      <c r="AP61" s="361"/>
      <c r="AQ61" s="364"/>
      <c r="AR61" s="361"/>
      <c r="AS61" s="344"/>
      <c r="AT61" s="364"/>
      <c r="AU61" s="364"/>
      <c r="AV61" s="361"/>
      <c r="AW61" s="361"/>
      <c r="AX61" s="361"/>
      <c r="AY61" s="361"/>
      <c r="AZ61" s="733"/>
      <c r="BA61" s="356"/>
      <c r="BB61" s="109"/>
      <c r="BC61" s="733"/>
      <c r="BD61" s="733"/>
      <c r="BE61" s="733"/>
      <c r="BF61" s="733"/>
      <c r="BG61" s="733"/>
      <c r="BH61" s="733"/>
      <c r="BI61" s="733"/>
      <c r="BJ61" s="312"/>
      <c r="BK61" s="312"/>
      <c r="BL61" s="312"/>
      <c r="BM61" s="312"/>
      <c r="BN61" s="312"/>
      <c r="BO61" s="312"/>
      <c r="BP61" s="312"/>
      <c r="BQ61" s="312"/>
      <c r="BR61" s="312"/>
      <c r="BS61" s="733"/>
      <c r="BT61" s="733"/>
      <c r="BU61" s="733"/>
      <c r="BV61" s="733"/>
      <c r="BW61" s="733"/>
      <c r="BX61" s="733"/>
      <c r="BY61" s="733"/>
      <c r="BZ61" s="312"/>
    </row>
    <row r="62" spans="1:78" ht="15" customHeight="1" x14ac:dyDescent="0.2">
      <c r="A62" s="386"/>
      <c r="B62" s="110"/>
      <c r="C62" s="110"/>
      <c r="D62" s="110"/>
      <c r="E62" s="110"/>
      <c r="F62" s="109"/>
      <c r="G62" s="109"/>
      <c r="H62" s="109"/>
      <c r="I62" s="109"/>
      <c r="J62" s="109"/>
      <c r="K62" s="110"/>
      <c r="L62" s="110"/>
      <c r="M62" s="110"/>
      <c r="N62" s="109"/>
      <c r="O62" s="109"/>
      <c r="P62" s="725"/>
      <c r="Q62" s="725"/>
      <c r="R62" s="725"/>
      <c r="S62" s="110"/>
      <c r="T62" s="110"/>
      <c r="U62" s="110"/>
      <c r="V62" s="109"/>
      <c r="W62" s="109"/>
      <c r="X62" s="109"/>
      <c r="Y62" s="346"/>
      <c r="Z62" s="364"/>
      <c r="AA62" s="361"/>
      <c r="AB62" s="344"/>
      <c r="AC62" s="364"/>
      <c r="AD62" s="364"/>
      <c r="AE62" s="361"/>
      <c r="AF62" s="361"/>
      <c r="AG62" s="361"/>
      <c r="AH62" s="364"/>
      <c r="AI62" s="364"/>
      <c r="AJ62" s="361"/>
      <c r="AK62" s="344"/>
      <c r="AL62" s="344"/>
      <c r="AM62" s="361"/>
      <c r="AN62" s="361"/>
      <c r="AO62" s="361"/>
      <c r="AP62" s="361"/>
      <c r="AQ62" s="364"/>
      <c r="AR62" s="361"/>
      <c r="AS62" s="344"/>
      <c r="AT62" s="364"/>
      <c r="AU62" s="364"/>
      <c r="AV62" s="361"/>
      <c r="AW62" s="361"/>
      <c r="AX62" s="361"/>
      <c r="AY62" s="361"/>
      <c r="AZ62" s="733"/>
      <c r="BA62" s="356"/>
      <c r="BB62" s="109"/>
      <c r="BC62" s="733"/>
      <c r="BD62" s="733"/>
      <c r="BE62" s="733"/>
      <c r="BF62" s="733"/>
      <c r="BG62" s="733"/>
      <c r="BH62" s="733"/>
      <c r="BI62" s="733"/>
      <c r="BJ62" s="312"/>
      <c r="BK62" s="312"/>
      <c r="BL62" s="312"/>
      <c r="BM62" s="312"/>
      <c r="BN62" s="312"/>
      <c r="BO62" s="312"/>
      <c r="BP62" s="312"/>
      <c r="BQ62" s="312"/>
      <c r="BR62" s="312"/>
      <c r="BS62" s="733"/>
      <c r="BT62" s="733"/>
      <c r="BU62" s="733"/>
      <c r="BV62" s="733"/>
      <c r="BW62" s="733"/>
      <c r="BX62" s="733"/>
      <c r="BY62" s="733"/>
      <c r="BZ62" s="312"/>
    </row>
    <row r="63" spans="1:78" ht="15" customHeight="1" x14ac:dyDescent="0.2">
      <c r="A63" s="386"/>
      <c r="B63" s="110"/>
      <c r="C63" s="110"/>
      <c r="D63" s="110"/>
      <c r="E63" s="110"/>
      <c r="F63" s="109"/>
      <c r="G63" s="109"/>
      <c r="H63" s="109"/>
      <c r="I63" s="109"/>
      <c r="J63" s="109"/>
      <c r="K63" s="110"/>
      <c r="L63" s="110"/>
      <c r="M63" s="110"/>
      <c r="N63" s="109"/>
      <c r="O63" s="109"/>
      <c r="P63" s="725"/>
      <c r="Q63" s="725"/>
      <c r="R63" s="725"/>
      <c r="S63" s="110"/>
      <c r="T63" s="110"/>
      <c r="U63" s="110"/>
      <c r="V63" s="109"/>
      <c r="W63" s="109"/>
      <c r="X63" s="109"/>
      <c r="Y63" s="346"/>
      <c r="Z63" s="364"/>
      <c r="AA63" s="361"/>
      <c r="AB63" s="344"/>
      <c r="AC63" s="364"/>
      <c r="AD63" s="364"/>
      <c r="AE63" s="361"/>
      <c r="AF63" s="361"/>
      <c r="AG63" s="361"/>
      <c r="AH63" s="364"/>
      <c r="AI63" s="364"/>
      <c r="AJ63" s="361"/>
      <c r="AK63" s="344"/>
      <c r="AL63" s="344"/>
      <c r="AM63" s="361"/>
      <c r="AN63" s="361"/>
      <c r="AO63" s="361"/>
      <c r="AP63" s="361"/>
      <c r="AQ63" s="364"/>
      <c r="AR63" s="361"/>
      <c r="AS63" s="344"/>
      <c r="AT63" s="364"/>
      <c r="AU63" s="364"/>
      <c r="AV63" s="361"/>
      <c r="AW63" s="361"/>
      <c r="AX63" s="361"/>
      <c r="AY63" s="361"/>
      <c r="AZ63" s="733"/>
      <c r="BA63" s="356"/>
      <c r="BB63" s="109"/>
      <c r="BC63" s="733"/>
      <c r="BD63" s="733"/>
      <c r="BE63" s="733"/>
      <c r="BF63" s="733"/>
      <c r="BG63" s="733"/>
      <c r="BH63" s="733"/>
      <c r="BI63" s="733"/>
      <c r="BJ63" s="312"/>
      <c r="BK63" s="312"/>
      <c r="BL63" s="312"/>
      <c r="BM63" s="312"/>
      <c r="BN63" s="312"/>
      <c r="BO63" s="312"/>
      <c r="BP63" s="312"/>
      <c r="BQ63" s="312"/>
      <c r="BR63" s="312"/>
      <c r="BS63" s="733"/>
      <c r="BT63" s="733"/>
      <c r="BU63" s="733"/>
      <c r="BV63" s="733"/>
      <c r="BW63" s="733"/>
      <c r="BX63" s="733"/>
      <c r="BY63" s="733"/>
      <c r="BZ63" s="312"/>
    </row>
    <row r="64" spans="1:78" ht="15" customHeight="1" x14ac:dyDescent="0.2">
      <c r="A64" s="386"/>
      <c r="B64" s="110"/>
      <c r="C64" s="110"/>
      <c r="D64" s="110"/>
      <c r="E64" s="110"/>
      <c r="F64" s="109"/>
      <c r="G64" s="109"/>
      <c r="H64" s="109"/>
      <c r="I64" s="109"/>
      <c r="J64" s="109"/>
      <c r="K64" s="110"/>
      <c r="L64" s="110"/>
      <c r="M64" s="110"/>
      <c r="N64" s="109"/>
      <c r="O64" s="109"/>
      <c r="P64" s="725"/>
      <c r="Q64" s="725"/>
      <c r="R64" s="725"/>
      <c r="S64" s="110"/>
      <c r="T64" s="110"/>
      <c r="U64" s="110"/>
      <c r="V64" s="109"/>
      <c r="W64" s="109"/>
      <c r="X64" s="109"/>
      <c r="Y64" s="346"/>
      <c r="Z64" s="364"/>
      <c r="AA64" s="361"/>
      <c r="AB64" s="344"/>
      <c r="AC64" s="364"/>
      <c r="AD64" s="364"/>
      <c r="AE64" s="361"/>
      <c r="AF64" s="361"/>
      <c r="AG64" s="361"/>
      <c r="AH64" s="364"/>
      <c r="AI64" s="364"/>
      <c r="AJ64" s="361"/>
      <c r="AK64" s="344"/>
      <c r="AL64" s="344"/>
      <c r="AM64" s="361"/>
      <c r="AN64" s="361"/>
      <c r="AO64" s="361"/>
      <c r="AP64" s="361"/>
      <c r="AQ64" s="364"/>
      <c r="AR64" s="361"/>
      <c r="AS64" s="344"/>
      <c r="AT64" s="364"/>
      <c r="AU64" s="364"/>
      <c r="AV64" s="361"/>
      <c r="AW64" s="361"/>
      <c r="AX64" s="361"/>
      <c r="AY64" s="361"/>
      <c r="AZ64" s="733"/>
      <c r="BA64" s="356"/>
      <c r="BB64" s="109"/>
      <c r="BC64" s="733"/>
      <c r="BD64" s="733"/>
      <c r="BE64" s="733"/>
      <c r="BF64" s="733"/>
      <c r="BG64" s="733"/>
      <c r="BH64" s="733"/>
      <c r="BI64" s="733"/>
      <c r="BJ64" s="312"/>
      <c r="BK64" s="312"/>
      <c r="BL64" s="312"/>
      <c r="BM64" s="312"/>
      <c r="BN64" s="312"/>
      <c r="BO64" s="312"/>
      <c r="BP64" s="312"/>
      <c r="BQ64" s="312"/>
      <c r="BR64" s="312"/>
      <c r="BS64" s="733"/>
      <c r="BT64" s="733"/>
      <c r="BU64" s="733"/>
      <c r="BV64" s="733"/>
      <c r="BW64" s="733"/>
      <c r="BX64" s="733"/>
      <c r="BY64" s="733"/>
      <c r="BZ64" s="312"/>
    </row>
    <row r="65" spans="1:78" ht="15" customHeight="1" x14ac:dyDescent="0.2">
      <c r="A65" s="386"/>
      <c r="B65" s="110"/>
      <c r="C65" s="110"/>
      <c r="D65" s="110"/>
      <c r="E65" s="110"/>
      <c r="F65" s="109"/>
      <c r="G65" s="109"/>
      <c r="H65" s="109"/>
      <c r="I65" s="109"/>
      <c r="J65" s="109"/>
      <c r="K65" s="110"/>
      <c r="L65" s="110"/>
      <c r="M65" s="110"/>
      <c r="N65" s="109"/>
      <c r="O65" s="109"/>
      <c r="P65" s="725"/>
      <c r="Q65" s="725"/>
      <c r="R65" s="725"/>
      <c r="S65" s="110"/>
      <c r="T65" s="110"/>
      <c r="U65" s="110"/>
      <c r="V65" s="109"/>
      <c r="W65" s="109"/>
      <c r="X65" s="109"/>
      <c r="Y65" s="346"/>
      <c r="Z65" s="364"/>
      <c r="AA65" s="361"/>
      <c r="AB65" s="344"/>
      <c r="AC65" s="364"/>
      <c r="AD65" s="364"/>
      <c r="AE65" s="361"/>
      <c r="AF65" s="361"/>
      <c r="AG65" s="361"/>
      <c r="AH65" s="364"/>
      <c r="AI65" s="364"/>
      <c r="AJ65" s="361"/>
      <c r="AK65" s="344"/>
      <c r="AL65" s="344"/>
      <c r="AM65" s="361"/>
      <c r="AN65" s="361"/>
      <c r="AO65" s="361"/>
      <c r="AP65" s="361"/>
      <c r="AQ65" s="364"/>
      <c r="AR65" s="361"/>
      <c r="AS65" s="344"/>
      <c r="AT65" s="364"/>
      <c r="AU65" s="364"/>
      <c r="AV65" s="361"/>
      <c r="AW65" s="361"/>
      <c r="AX65" s="361"/>
      <c r="AY65" s="361"/>
      <c r="AZ65" s="733"/>
      <c r="BA65" s="356"/>
      <c r="BB65" s="109"/>
      <c r="BC65" s="733"/>
      <c r="BD65" s="733"/>
      <c r="BE65" s="733"/>
      <c r="BF65" s="733"/>
      <c r="BG65" s="733"/>
      <c r="BH65" s="733"/>
      <c r="BI65" s="733"/>
      <c r="BJ65" s="312"/>
      <c r="BK65" s="312"/>
      <c r="BL65" s="312"/>
      <c r="BM65" s="312"/>
      <c r="BN65" s="312"/>
      <c r="BO65" s="312"/>
      <c r="BP65" s="312"/>
      <c r="BQ65" s="312"/>
      <c r="BR65" s="312"/>
      <c r="BS65" s="733"/>
      <c r="BT65" s="733"/>
      <c r="BU65" s="733"/>
      <c r="BV65" s="733"/>
      <c r="BW65" s="733"/>
      <c r="BX65" s="733"/>
      <c r="BY65" s="733"/>
      <c r="BZ65" s="312"/>
    </row>
    <row r="66" spans="1:78" ht="15" customHeight="1" x14ac:dyDescent="0.2">
      <c r="A66" s="386"/>
      <c r="B66" s="110"/>
      <c r="C66" s="110"/>
      <c r="D66" s="110"/>
      <c r="E66" s="110"/>
      <c r="F66" s="109"/>
      <c r="G66" s="109"/>
      <c r="H66" s="109"/>
      <c r="I66" s="109"/>
      <c r="J66" s="109"/>
      <c r="K66" s="110"/>
      <c r="L66" s="110"/>
      <c r="M66" s="110"/>
      <c r="N66" s="109"/>
      <c r="O66" s="109"/>
      <c r="P66" s="725"/>
      <c r="Q66" s="725"/>
      <c r="R66" s="725"/>
      <c r="S66" s="110"/>
      <c r="T66" s="110"/>
      <c r="U66" s="110"/>
      <c r="V66" s="109"/>
      <c r="W66" s="109"/>
      <c r="X66" s="109"/>
      <c r="Y66" s="346"/>
      <c r="Z66" s="364"/>
      <c r="AA66" s="361"/>
      <c r="AB66" s="344"/>
      <c r="AC66" s="364"/>
      <c r="AD66" s="364"/>
      <c r="AE66" s="361"/>
      <c r="AF66" s="361"/>
      <c r="AG66" s="361"/>
      <c r="AH66" s="364"/>
      <c r="AI66" s="364"/>
      <c r="AJ66" s="361"/>
      <c r="AK66" s="344"/>
      <c r="AL66" s="344"/>
      <c r="AM66" s="361"/>
      <c r="AN66" s="361"/>
      <c r="AO66" s="361"/>
      <c r="AP66" s="361"/>
      <c r="AQ66" s="364"/>
      <c r="AR66" s="361"/>
      <c r="AS66" s="344"/>
      <c r="AT66" s="364"/>
      <c r="AU66" s="364"/>
      <c r="AV66" s="361"/>
      <c r="AW66" s="361"/>
      <c r="AX66" s="361"/>
      <c r="AY66" s="361"/>
      <c r="AZ66" s="733"/>
      <c r="BA66" s="356"/>
      <c r="BB66" s="109"/>
      <c r="BC66" s="733"/>
      <c r="BD66" s="733"/>
      <c r="BE66" s="733"/>
      <c r="BF66" s="733"/>
      <c r="BG66" s="733"/>
      <c r="BH66" s="733"/>
      <c r="BI66" s="733"/>
      <c r="BJ66" s="312"/>
      <c r="BK66" s="312"/>
      <c r="BL66" s="312"/>
      <c r="BM66" s="312"/>
      <c r="BN66" s="312"/>
      <c r="BO66" s="312"/>
      <c r="BP66" s="312"/>
      <c r="BQ66" s="312"/>
      <c r="BR66" s="312"/>
      <c r="BS66" s="733"/>
      <c r="BT66" s="733"/>
      <c r="BU66" s="733"/>
      <c r="BV66" s="733"/>
      <c r="BW66" s="733"/>
      <c r="BX66" s="733"/>
      <c r="BY66" s="733"/>
      <c r="BZ66" s="312"/>
    </row>
    <row r="67" spans="1:78" ht="15" customHeight="1" x14ac:dyDescent="0.2">
      <c r="A67" s="386"/>
      <c r="B67" s="110"/>
      <c r="C67" s="110"/>
      <c r="D67" s="110"/>
      <c r="E67" s="110"/>
      <c r="F67" s="109"/>
      <c r="G67" s="109"/>
      <c r="H67" s="109"/>
      <c r="I67" s="109"/>
      <c r="J67" s="109"/>
      <c r="K67" s="110"/>
      <c r="L67" s="110"/>
      <c r="M67" s="110"/>
      <c r="N67" s="109"/>
      <c r="O67" s="109"/>
      <c r="P67" s="725"/>
      <c r="Q67" s="725"/>
      <c r="R67" s="725"/>
      <c r="S67" s="110"/>
      <c r="T67" s="110"/>
      <c r="U67" s="110"/>
      <c r="V67" s="109"/>
      <c r="W67" s="109"/>
      <c r="X67" s="109"/>
      <c r="Y67" s="346"/>
      <c r="Z67" s="364"/>
      <c r="AA67" s="361"/>
      <c r="AB67" s="344"/>
      <c r="AC67" s="364"/>
      <c r="AD67" s="364"/>
      <c r="AE67" s="361"/>
      <c r="AF67" s="361"/>
      <c r="AG67" s="361"/>
      <c r="AH67" s="364"/>
      <c r="AI67" s="364"/>
      <c r="AJ67" s="361"/>
      <c r="AK67" s="344"/>
      <c r="AL67" s="344"/>
      <c r="AM67" s="361"/>
      <c r="AN67" s="361"/>
      <c r="AO67" s="361"/>
      <c r="AP67" s="361"/>
      <c r="AQ67" s="364"/>
      <c r="AR67" s="361"/>
      <c r="AS67" s="344"/>
      <c r="AT67" s="364"/>
      <c r="AU67" s="364"/>
      <c r="AV67" s="361"/>
      <c r="AW67" s="361"/>
      <c r="AX67" s="361"/>
      <c r="AY67" s="361"/>
      <c r="AZ67" s="733"/>
      <c r="BA67" s="356"/>
      <c r="BB67" s="109"/>
      <c r="BC67" s="733"/>
      <c r="BD67" s="733"/>
      <c r="BE67" s="733"/>
      <c r="BF67" s="733"/>
      <c r="BG67" s="733"/>
      <c r="BH67" s="733"/>
      <c r="BI67" s="733"/>
      <c r="BJ67" s="312"/>
      <c r="BK67" s="312"/>
      <c r="BL67" s="312"/>
      <c r="BM67" s="312"/>
      <c r="BN67" s="312"/>
      <c r="BO67" s="312"/>
      <c r="BP67" s="312"/>
      <c r="BQ67" s="312"/>
      <c r="BR67" s="312"/>
      <c r="BS67" s="733"/>
      <c r="BT67" s="733"/>
      <c r="BU67" s="733"/>
      <c r="BV67" s="733"/>
      <c r="BW67" s="733"/>
      <c r="BX67" s="733"/>
      <c r="BY67" s="733"/>
      <c r="BZ67" s="312"/>
    </row>
    <row r="68" spans="1:78" ht="15" customHeight="1" x14ac:dyDescent="0.2">
      <c r="A68" s="386"/>
      <c r="B68" s="110"/>
      <c r="C68" s="110"/>
      <c r="D68" s="110"/>
      <c r="E68" s="110"/>
      <c r="F68" s="109"/>
      <c r="G68" s="109"/>
      <c r="H68" s="109"/>
      <c r="I68" s="109"/>
      <c r="J68" s="109"/>
      <c r="K68" s="110"/>
      <c r="L68" s="110"/>
      <c r="M68" s="110"/>
      <c r="N68" s="109"/>
      <c r="O68" s="109"/>
      <c r="P68" s="725"/>
      <c r="Q68" s="725"/>
      <c r="R68" s="725"/>
      <c r="S68" s="110"/>
      <c r="T68" s="110"/>
      <c r="U68" s="110"/>
      <c r="V68" s="109"/>
      <c r="W68" s="109"/>
      <c r="X68" s="109"/>
      <c r="Y68" s="346"/>
      <c r="Z68" s="364"/>
      <c r="AA68" s="361"/>
      <c r="AB68" s="344"/>
      <c r="AC68" s="364"/>
      <c r="AD68" s="364"/>
      <c r="AE68" s="361"/>
      <c r="AF68" s="361"/>
      <c r="AG68" s="361"/>
      <c r="AH68" s="364"/>
      <c r="AI68" s="364"/>
      <c r="AJ68" s="361"/>
      <c r="AK68" s="344"/>
      <c r="AL68" s="344"/>
      <c r="AM68" s="361"/>
      <c r="AN68" s="361"/>
      <c r="AO68" s="361"/>
      <c r="AP68" s="361"/>
      <c r="AQ68" s="364"/>
      <c r="AR68" s="361"/>
      <c r="AS68" s="344"/>
      <c r="AT68" s="364"/>
      <c r="AU68" s="364"/>
      <c r="AV68" s="361"/>
      <c r="AW68" s="361"/>
      <c r="AX68" s="361"/>
      <c r="AY68" s="361"/>
      <c r="AZ68" s="733"/>
      <c r="BA68" s="356"/>
      <c r="BB68" s="109"/>
      <c r="BC68" s="733"/>
      <c r="BD68" s="733"/>
      <c r="BE68" s="733"/>
      <c r="BF68" s="733"/>
      <c r="BG68" s="733"/>
      <c r="BH68" s="733"/>
      <c r="BI68" s="733"/>
      <c r="BJ68" s="312"/>
      <c r="BK68" s="312"/>
      <c r="BL68" s="312"/>
      <c r="BM68" s="312"/>
      <c r="BN68" s="312"/>
      <c r="BO68" s="312"/>
      <c r="BP68" s="312"/>
      <c r="BQ68" s="312"/>
      <c r="BR68" s="312"/>
      <c r="BS68" s="733"/>
      <c r="BT68" s="733"/>
      <c r="BU68" s="733"/>
      <c r="BV68" s="733"/>
      <c r="BW68" s="733"/>
      <c r="BX68" s="733"/>
      <c r="BY68" s="733"/>
      <c r="BZ68" s="312"/>
    </row>
    <row r="69" spans="1:78" ht="15" customHeight="1" x14ac:dyDescent="0.2">
      <c r="A69" s="386"/>
      <c r="B69" s="110"/>
      <c r="C69" s="110"/>
      <c r="D69" s="110"/>
      <c r="E69" s="110"/>
      <c r="F69" s="109"/>
      <c r="G69" s="109"/>
      <c r="H69" s="109"/>
      <c r="I69" s="109"/>
      <c r="J69" s="109"/>
      <c r="K69" s="110"/>
      <c r="L69" s="110"/>
      <c r="M69" s="110"/>
      <c r="N69" s="109"/>
      <c r="O69" s="109"/>
      <c r="P69" s="725"/>
      <c r="Q69" s="725"/>
      <c r="R69" s="725"/>
      <c r="S69" s="110"/>
      <c r="T69" s="110"/>
      <c r="U69" s="110"/>
      <c r="V69" s="109"/>
      <c r="W69" s="109"/>
      <c r="X69" s="109"/>
      <c r="Y69" s="346"/>
      <c r="Z69" s="364"/>
      <c r="AA69" s="361"/>
      <c r="AB69" s="344"/>
      <c r="AC69" s="364"/>
      <c r="AD69" s="364"/>
      <c r="AE69" s="361"/>
      <c r="AF69" s="361"/>
      <c r="AG69" s="361"/>
      <c r="AH69" s="364"/>
      <c r="AI69" s="364"/>
      <c r="AJ69" s="361"/>
      <c r="AK69" s="344"/>
      <c r="AL69" s="344"/>
      <c r="AM69" s="361"/>
      <c r="AN69" s="361"/>
      <c r="AO69" s="361"/>
      <c r="AP69" s="361"/>
      <c r="AQ69" s="364"/>
      <c r="AR69" s="361"/>
      <c r="AS69" s="344"/>
      <c r="AT69" s="364"/>
      <c r="AU69" s="364"/>
      <c r="AV69" s="361"/>
      <c r="AW69" s="361"/>
      <c r="AX69" s="361"/>
      <c r="AY69" s="361"/>
      <c r="AZ69" s="733"/>
      <c r="BA69" s="356"/>
      <c r="BB69" s="109"/>
      <c r="BC69" s="733"/>
      <c r="BD69" s="733"/>
      <c r="BE69" s="733"/>
      <c r="BF69" s="733"/>
      <c r="BG69" s="733"/>
      <c r="BH69" s="733"/>
      <c r="BI69" s="733"/>
      <c r="BJ69" s="312"/>
      <c r="BK69" s="312"/>
      <c r="BL69" s="312"/>
      <c r="BM69" s="312"/>
      <c r="BN69" s="312"/>
      <c r="BO69" s="312"/>
      <c r="BP69" s="312"/>
      <c r="BQ69" s="312"/>
      <c r="BR69" s="312"/>
      <c r="BS69" s="733"/>
      <c r="BT69" s="733"/>
      <c r="BU69" s="733"/>
      <c r="BV69" s="733"/>
      <c r="BW69" s="733"/>
      <c r="BX69" s="733"/>
      <c r="BY69" s="733"/>
      <c r="BZ69" s="312"/>
    </row>
    <row r="70" spans="1:78" ht="15" customHeight="1" x14ac:dyDescent="0.2">
      <c r="A70" s="386"/>
      <c r="B70" s="110"/>
      <c r="C70" s="110"/>
      <c r="D70" s="110"/>
      <c r="E70" s="110"/>
      <c r="F70" s="109"/>
      <c r="G70" s="109"/>
      <c r="H70" s="109"/>
      <c r="I70" s="109"/>
      <c r="J70" s="109"/>
      <c r="K70" s="110"/>
      <c r="L70" s="110"/>
      <c r="M70" s="110"/>
      <c r="N70" s="109"/>
      <c r="O70" s="109"/>
      <c r="P70" s="725"/>
      <c r="Q70" s="725"/>
      <c r="R70" s="725"/>
      <c r="S70" s="110"/>
      <c r="T70" s="110"/>
      <c r="U70" s="110"/>
      <c r="V70" s="109"/>
      <c r="W70" s="109"/>
      <c r="X70" s="109"/>
      <c r="Y70" s="346"/>
      <c r="Z70" s="364"/>
      <c r="AA70" s="361"/>
      <c r="AB70" s="344"/>
      <c r="AC70" s="364"/>
      <c r="AD70" s="364"/>
      <c r="AE70" s="361"/>
      <c r="AF70" s="361"/>
      <c r="AG70" s="361"/>
      <c r="AH70" s="364"/>
      <c r="AI70" s="364"/>
      <c r="AJ70" s="361"/>
      <c r="AK70" s="344"/>
      <c r="AL70" s="344"/>
      <c r="AM70" s="361"/>
      <c r="AN70" s="361"/>
      <c r="AO70" s="361"/>
      <c r="AP70" s="361"/>
      <c r="AQ70" s="364"/>
      <c r="AR70" s="361"/>
      <c r="AS70" s="344"/>
      <c r="AT70" s="364"/>
      <c r="AU70" s="364"/>
      <c r="AV70" s="361"/>
      <c r="AW70" s="361"/>
      <c r="AX70" s="361"/>
      <c r="AY70" s="361"/>
      <c r="AZ70" s="733"/>
      <c r="BA70" s="356"/>
      <c r="BB70" s="109"/>
      <c r="BC70" s="733"/>
      <c r="BD70" s="733"/>
      <c r="BE70" s="733"/>
      <c r="BF70" s="733"/>
      <c r="BG70" s="733"/>
      <c r="BH70" s="733"/>
      <c r="BI70" s="733"/>
      <c r="BJ70" s="312"/>
      <c r="BK70" s="312"/>
      <c r="BL70" s="312"/>
      <c r="BM70" s="312"/>
      <c r="BN70" s="312"/>
      <c r="BO70" s="312"/>
      <c r="BP70" s="312"/>
      <c r="BQ70" s="312"/>
      <c r="BR70" s="312"/>
      <c r="BS70" s="733"/>
      <c r="BT70" s="733"/>
      <c r="BU70" s="733"/>
      <c r="BV70" s="733"/>
      <c r="BW70" s="733"/>
      <c r="BX70" s="733"/>
      <c r="BY70" s="733"/>
      <c r="BZ70" s="312"/>
    </row>
    <row r="71" spans="1:78" ht="15" customHeight="1" x14ac:dyDescent="0.2">
      <c r="A71" s="386"/>
      <c r="B71" s="110"/>
      <c r="C71" s="110"/>
      <c r="D71" s="110"/>
      <c r="E71" s="110"/>
      <c r="F71" s="109"/>
      <c r="G71" s="109"/>
      <c r="H71" s="109"/>
      <c r="I71" s="109"/>
      <c r="J71" s="109"/>
      <c r="K71" s="110"/>
      <c r="L71" s="110"/>
      <c r="M71" s="110"/>
      <c r="N71" s="109"/>
      <c r="O71" s="109"/>
      <c r="P71" s="725"/>
      <c r="Q71" s="725"/>
      <c r="R71" s="725"/>
      <c r="S71" s="110"/>
      <c r="T71" s="110"/>
      <c r="U71" s="110"/>
      <c r="V71" s="109"/>
      <c r="W71" s="109"/>
      <c r="X71" s="109"/>
      <c r="Y71" s="346"/>
      <c r="Z71" s="364"/>
      <c r="AA71" s="361"/>
      <c r="AB71" s="344"/>
      <c r="AC71" s="364"/>
      <c r="AD71" s="364"/>
      <c r="AE71" s="361"/>
      <c r="AF71" s="361"/>
      <c r="AG71" s="361"/>
      <c r="AH71" s="364"/>
      <c r="AI71" s="364"/>
      <c r="AJ71" s="361"/>
      <c r="AK71" s="344"/>
      <c r="AL71" s="344"/>
      <c r="AM71" s="361"/>
      <c r="AN71" s="361"/>
      <c r="AO71" s="361"/>
      <c r="AP71" s="361"/>
      <c r="AQ71" s="364"/>
      <c r="AR71" s="361"/>
      <c r="AS71" s="344"/>
      <c r="AT71" s="364"/>
      <c r="AU71" s="364"/>
      <c r="AV71" s="361"/>
      <c r="AW71" s="361"/>
      <c r="AX71" s="361"/>
      <c r="AY71" s="361"/>
      <c r="AZ71" s="733"/>
      <c r="BA71" s="356"/>
      <c r="BB71" s="109"/>
      <c r="BC71" s="733"/>
      <c r="BD71" s="733"/>
      <c r="BE71" s="733"/>
      <c r="BF71" s="733"/>
      <c r="BG71" s="733"/>
      <c r="BH71" s="733"/>
      <c r="BI71" s="733"/>
      <c r="BJ71" s="312"/>
      <c r="BK71" s="312"/>
      <c r="BL71" s="312"/>
      <c r="BM71" s="312"/>
      <c r="BN71" s="312"/>
      <c r="BO71" s="312"/>
      <c r="BP71" s="312"/>
      <c r="BQ71" s="312"/>
      <c r="BR71" s="312"/>
      <c r="BS71" s="733"/>
      <c r="BT71" s="733"/>
      <c r="BU71" s="733"/>
      <c r="BV71" s="733"/>
      <c r="BW71" s="733"/>
      <c r="BX71" s="733"/>
      <c r="BY71" s="733"/>
      <c r="BZ71" s="312"/>
    </row>
    <row r="72" spans="1:78" ht="15" customHeight="1" x14ac:dyDescent="0.2">
      <c r="A72" s="386"/>
      <c r="B72" s="110"/>
      <c r="C72" s="110"/>
      <c r="D72" s="110"/>
      <c r="E72" s="110"/>
      <c r="F72" s="109"/>
      <c r="G72" s="109"/>
      <c r="H72" s="109"/>
      <c r="I72" s="109"/>
      <c r="J72" s="109"/>
      <c r="K72" s="110"/>
      <c r="L72" s="110"/>
      <c r="M72" s="110"/>
      <c r="N72" s="109"/>
      <c r="O72" s="109"/>
      <c r="P72" s="725"/>
      <c r="Q72" s="725"/>
      <c r="R72" s="725"/>
      <c r="S72" s="110"/>
      <c r="T72" s="110"/>
      <c r="U72" s="110"/>
      <c r="V72" s="109"/>
      <c r="W72" s="109"/>
      <c r="X72" s="109"/>
      <c r="Y72" s="346"/>
      <c r="Z72" s="364"/>
      <c r="AA72" s="361"/>
      <c r="AB72" s="344"/>
      <c r="AC72" s="364"/>
      <c r="AD72" s="364"/>
      <c r="AE72" s="361"/>
      <c r="AF72" s="361"/>
      <c r="AG72" s="361"/>
      <c r="AH72" s="364"/>
      <c r="AI72" s="364"/>
      <c r="AJ72" s="361"/>
      <c r="AK72" s="344"/>
      <c r="AL72" s="344"/>
      <c r="AM72" s="361"/>
      <c r="AN72" s="361"/>
      <c r="AO72" s="361"/>
      <c r="AP72" s="361"/>
      <c r="AQ72" s="364"/>
      <c r="AR72" s="361"/>
      <c r="AS72" s="344"/>
      <c r="AT72" s="364"/>
      <c r="AU72" s="364"/>
      <c r="AV72" s="361"/>
      <c r="AW72" s="361"/>
      <c r="AX72" s="361"/>
      <c r="AY72" s="361"/>
      <c r="AZ72" s="733"/>
      <c r="BA72" s="356"/>
      <c r="BB72" s="109"/>
      <c r="BC72" s="733"/>
      <c r="BD72" s="733"/>
      <c r="BE72" s="733"/>
      <c r="BF72" s="733"/>
      <c r="BG72" s="733"/>
      <c r="BH72" s="733"/>
      <c r="BI72" s="733"/>
      <c r="BJ72" s="312"/>
      <c r="BK72" s="312"/>
      <c r="BL72" s="312"/>
      <c r="BM72" s="312"/>
      <c r="BN72" s="312"/>
      <c r="BO72" s="312"/>
      <c r="BP72" s="312"/>
      <c r="BQ72" s="312"/>
      <c r="BR72" s="312"/>
      <c r="BS72" s="733"/>
      <c r="BT72" s="733"/>
      <c r="BU72" s="733"/>
      <c r="BV72" s="733"/>
      <c r="BW72" s="733"/>
      <c r="BX72" s="733"/>
      <c r="BY72" s="733"/>
      <c r="BZ72" s="312"/>
    </row>
    <row r="73" spans="1:78" ht="15" customHeight="1" x14ac:dyDescent="0.2">
      <c r="A73" s="386"/>
      <c r="B73" s="110"/>
      <c r="C73" s="110"/>
      <c r="D73" s="110"/>
      <c r="E73" s="110"/>
      <c r="F73" s="109"/>
      <c r="G73" s="109"/>
      <c r="H73" s="109"/>
      <c r="I73" s="109"/>
      <c r="J73" s="109"/>
      <c r="K73" s="110"/>
      <c r="L73" s="110"/>
      <c r="M73" s="110"/>
      <c r="N73" s="109"/>
      <c r="O73" s="109"/>
      <c r="P73" s="725"/>
      <c r="Q73" s="725"/>
      <c r="R73" s="725"/>
      <c r="S73" s="110"/>
      <c r="T73" s="110"/>
      <c r="U73" s="110"/>
      <c r="V73" s="109"/>
      <c r="W73" s="109"/>
      <c r="X73" s="109"/>
      <c r="Y73" s="346"/>
      <c r="Z73" s="364"/>
      <c r="AA73" s="361"/>
      <c r="AB73" s="344"/>
      <c r="AC73" s="364"/>
      <c r="AD73" s="364"/>
      <c r="AE73" s="361"/>
      <c r="AF73" s="361"/>
      <c r="AG73" s="361"/>
      <c r="AH73" s="364"/>
      <c r="AI73" s="364"/>
      <c r="AJ73" s="361"/>
      <c r="AK73" s="344"/>
      <c r="AL73" s="344"/>
      <c r="AM73" s="361"/>
      <c r="AN73" s="361"/>
      <c r="AO73" s="361"/>
      <c r="AP73" s="361"/>
      <c r="AQ73" s="364"/>
      <c r="AR73" s="361"/>
      <c r="AS73" s="344"/>
      <c r="AT73" s="364"/>
      <c r="AU73" s="364"/>
      <c r="AV73" s="361"/>
      <c r="AW73" s="361"/>
      <c r="AX73" s="361"/>
      <c r="AY73" s="361"/>
      <c r="AZ73" s="733"/>
      <c r="BA73" s="356"/>
      <c r="BB73" s="109"/>
      <c r="BC73" s="733"/>
      <c r="BD73" s="733"/>
      <c r="BE73" s="733"/>
      <c r="BF73" s="733"/>
      <c r="BG73" s="733"/>
      <c r="BH73" s="733"/>
      <c r="BI73" s="733"/>
      <c r="BJ73" s="312"/>
      <c r="BK73" s="312"/>
      <c r="BL73" s="312"/>
      <c r="BM73" s="312"/>
      <c r="BN73" s="312"/>
      <c r="BO73" s="312"/>
      <c r="BP73" s="312"/>
      <c r="BQ73" s="312"/>
      <c r="BR73" s="312"/>
      <c r="BS73" s="733"/>
      <c r="BT73" s="733"/>
      <c r="BU73" s="733"/>
      <c r="BV73" s="733"/>
      <c r="BW73" s="733"/>
      <c r="BX73" s="733"/>
      <c r="BY73" s="733"/>
      <c r="BZ73" s="312"/>
    </row>
    <row r="74" spans="1:78" ht="15" customHeight="1" x14ac:dyDescent="0.2">
      <c r="A74" s="386"/>
      <c r="B74" s="110"/>
      <c r="C74" s="110"/>
      <c r="D74" s="110"/>
      <c r="E74" s="110"/>
      <c r="F74" s="109"/>
      <c r="G74" s="109"/>
      <c r="H74" s="109"/>
      <c r="I74" s="109"/>
      <c r="J74" s="109"/>
      <c r="K74" s="110"/>
      <c r="L74" s="110"/>
      <c r="M74" s="110"/>
      <c r="N74" s="109"/>
      <c r="O74" s="109"/>
      <c r="P74" s="725"/>
      <c r="Q74" s="725"/>
      <c r="R74" s="725"/>
      <c r="S74" s="110"/>
      <c r="T74" s="110"/>
      <c r="U74" s="110"/>
      <c r="V74" s="109"/>
      <c r="W74" s="109"/>
      <c r="X74" s="109"/>
      <c r="Y74" s="346"/>
      <c r="Z74" s="364"/>
      <c r="AA74" s="361"/>
      <c r="AB74" s="344"/>
      <c r="AC74" s="364"/>
      <c r="AD74" s="364"/>
      <c r="AE74" s="361"/>
      <c r="AF74" s="361"/>
      <c r="AG74" s="361"/>
      <c r="AH74" s="364"/>
      <c r="AI74" s="364"/>
      <c r="AJ74" s="361"/>
      <c r="AK74" s="344"/>
      <c r="AL74" s="344"/>
      <c r="AM74" s="361"/>
      <c r="AN74" s="361"/>
      <c r="AO74" s="361"/>
      <c r="AP74" s="361"/>
      <c r="AQ74" s="364"/>
      <c r="AR74" s="361"/>
      <c r="AS74" s="344"/>
      <c r="AT74" s="364"/>
      <c r="AU74" s="364"/>
      <c r="AV74" s="361"/>
      <c r="AW74" s="361"/>
      <c r="AX74" s="361"/>
      <c r="AY74" s="361"/>
      <c r="AZ74" s="733"/>
      <c r="BA74" s="356"/>
      <c r="BB74" s="109"/>
      <c r="BC74" s="733"/>
      <c r="BD74" s="733"/>
      <c r="BE74" s="733"/>
      <c r="BF74" s="733"/>
      <c r="BG74" s="733"/>
      <c r="BH74" s="733"/>
      <c r="BI74" s="733"/>
      <c r="BJ74" s="312"/>
      <c r="BK74" s="312"/>
      <c r="BL74" s="312"/>
      <c r="BM74" s="312"/>
      <c r="BN74" s="312"/>
      <c r="BO74" s="312"/>
      <c r="BP74" s="312"/>
      <c r="BQ74" s="312"/>
      <c r="BR74" s="312"/>
      <c r="BS74" s="733"/>
      <c r="BT74" s="733"/>
      <c r="BU74" s="733"/>
      <c r="BV74" s="733"/>
      <c r="BW74" s="733"/>
      <c r="BX74" s="733"/>
      <c r="BY74" s="733"/>
      <c r="BZ74" s="312"/>
    </row>
    <row r="75" spans="1:78" ht="15" customHeight="1" x14ac:dyDescent="0.2">
      <c r="A75" s="386"/>
      <c r="B75" s="110"/>
      <c r="C75" s="110"/>
      <c r="D75" s="110"/>
      <c r="E75" s="110"/>
      <c r="F75" s="109"/>
      <c r="G75" s="109"/>
      <c r="H75" s="109"/>
      <c r="I75" s="109"/>
      <c r="J75" s="109"/>
      <c r="K75" s="110"/>
      <c r="L75" s="110"/>
      <c r="M75" s="110"/>
      <c r="N75" s="109"/>
      <c r="O75" s="109"/>
      <c r="P75" s="725"/>
      <c r="Q75" s="725"/>
      <c r="R75" s="725"/>
      <c r="S75" s="110"/>
      <c r="T75" s="110"/>
      <c r="U75" s="110"/>
      <c r="V75" s="109"/>
      <c r="W75" s="109"/>
      <c r="X75" s="109"/>
      <c r="Y75" s="346"/>
      <c r="Z75" s="364"/>
      <c r="AA75" s="361"/>
      <c r="AB75" s="344"/>
      <c r="AC75" s="364"/>
      <c r="AD75" s="364"/>
      <c r="AE75" s="361"/>
      <c r="AF75" s="361"/>
      <c r="AG75" s="361"/>
      <c r="AH75" s="364"/>
      <c r="AI75" s="364"/>
      <c r="AJ75" s="361"/>
      <c r="AK75" s="344"/>
      <c r="AL75" s="344"/>
      <c r="AM75" s="361"/>
      <c r="AN75" s="361"/>
      <c r="AO75" s="361"/>
      <c r="AP75" s="361"/>
      <c r="AQ75" s="364"/>
      <c r="AR75" s="361"/>
      <c r="AS75" s="344"/>
      <c r="AT75" s="364"/>
      <c r="AU75" s="364"/>
      <c r="AV75" s="361"/>
      <c r="AW75" s="361"/>
      <c r="AX75" s="361"/>
      <c r="AY75" s="361"/>
      <c r="AZ75" s="733"/>
      <c r="BA75" s="356"/>
      <c r="BB75" s="109"/>
      <c r="BC75" s="733"/>
      <c r="BD75" s="733"/>
      <c r="BE75" s="733"/>
      <c r="BF75" s="733"/>
      <c r="BG75" s="733"/>
      <c r="BH75" s="733"/>
      <c r="BI75" s="733"/>
      <c r="BJ75" s="312"/>
      <c r="BK75" s="312"/>
      <c r="BL75" s="312"/>
      <c r="BM75" s="312"/>
      <c r="BN75" s="312"/>
      <c r="BO75" s="312"/>
      <c r="BP75" s="312"/>
      <c r="BQ75" s="312"/>
      <c r="BR75" s="312"/>
      <c r="BS75" s="733"/>
      <c r="BT75" s="733"/>
      <c r="BU75" s="733"/>
      <c r="BV75" s="733"/>
      <c r="BW75" s="733"/>
      <c r="BX75" s="733"/>
      <c r="BY75" s="733"/>
      <c r="BZ75" s="312"/>
    </row>
    <row r="76" spans="1:78" ht="15" customHeight="1" x14ac:dyDescent="0.2">
      <c r="A76" s="386"/>
      <c r="B76" s="110"/>
      <c r="C76" s="110"/>
      <c r="D76" s="110"/>
      <c r="E76" s="110"/>
      <c r="F76" s="109"/>
      <c r="G76" s="109"/>
      <c r="H76" s="109"/>
      <c r="I76" s="109"/>
      <c r="J76" s="109"/>
      <c r="K76" s="110"/>
      <c r="L76" s="110"/>
      <c r="M76" s="110"/>
      <c r="N76" s="109"/>
      <c r="O76" s="109"/>
      <c r="P76" s="725"/>
      <c r="Q76" s="725"/>
      <c r="R76" s="725"/>
      <c r="S76" s="110"/>
      <c r="T76" s="110"/>
      <c r="U76" s="110"/>
      <c r="V76" s="109"/>
      <c r="W76" s="109"/>
      <c r="X76" s="109"/>
      <c r="Y76" s="346"/>
      <c r="Z76" s="364"/>
      <c r="AA76" s="361"/>
      <c r="AB76" s="344"/>
      <c r="AC76" s="364"/>
      <c r="AD76" s="364"/>
      <c r="AE76" s="361"/>
      <c r="AF76" s="361"/>
      <c r="AG76" s="361"/>
      <c r="AH76" s="364"/>
      <c r="AI76" s="364"/>
      <c r="AJ76" s="361"/>
      <c r="AK76" s="344"/>
      <c r="AL76" s="344"/>
      <c r="AM76" s="361"/>
      <c r="AN76" s="361"/>
      <c r="AO76" s="361"/>
      <c r="AP76" s="361"/>
      <c r="AQ76" s="364"/>
      <c r="AR76" s="361"/>
      <c r="AS76" s="344"/>
      <c r="AT76" s="364"/>
      <c r="AU76" s="364"/>
      <c r="AV76" s="361"/>
      <c r="AW76" s="361"/>
      <c r="AX76" s="361"/>
      <c r="AY76" s="361"/>
      <c r="AZ76" s="733"/>
      <c r="BA76" s="356"/>
      <c r="BB76" s="733"/>
      <c r="BC76" s="733"/>
      <c r="BD76" s="733"/>
      <c r="BE76" s="733"/>
      <c r="BF76" s="733"/>
      <c r="BG76" s="733"/>
      <c r="BH76" s="733"/>
      <c r="BI76" s="733"/>
      <c r="BJ76" s="312"/>
      <c r="BK76" s="312"/>
      <c r="BL76" s="312"/>
      <c r="BM76" s="312"/>
      <c r="BN76" s="312"/>
      <c r="BO76" s="312"/>
      <c r="BP76" s="312"/>
      <c r="BQ76" s="312"/>
      <c r="BR76" s="312"/>
      <c r="BS76" s="733"/>
      <c r="BT76" s="733"/>
      <c r="BU76" s="733"/>
      <c r="BV76" s="733"/>
      <c r="BW76" s="733"/>
      <c r="BX76" s="733"/>
      <c r="BY76" s="733"/>
      <c r="BZ76" s="312"/>
    </row>
    <row r="77" spans="1:78" ht="15" customHeight="1" x14ac:dyDescent="0.2">
      <c r="A77" s="733"/>
      <c r="B77" s="110"/>
      <c r="C77" s="110"/>
      <c r="D77" s="110"/>
      <c r="E77" s="110"/>
      <c r="F77" s="725"/>
      <c r="G77" s="109"/>
      <c r="H77" s="109"/>
      <c r="I77" s="109"/>
      <c r="J77" s="109"/>
      <c r="K77" s="110"/>
      <c r="L77" s="110"/>
      <c r="M77" s="110"/>
      <c r="N77" s="109"/>
      <c r="O77" s="109"/>
      <c r="P77" s="725"/>
      <c r="Q77" s="725"/>
      <c r="R77" s="725"/>
      <c r="S77" s="352"/>
      <c r="T77" s="352"/>
      <c r="U77" s="352"/>
      <c r="V77" s="109"/>
      <c r="W77" s="109"/>
      <c r="X77" s="109"/>
      <c r="Z77" s="364"/>
      <c r="AA77" s="361"/>
      <c r="AB77" s="344"/>
      <c r="AC77" s="375"/>
      <c r="AD77" s="375"/>
      <c r="AE77" s="361"/>
      <c r="AF77" s="361"/>
      <c r="AG77" s="361"/>
      <c r="AH77" s="364"/>
      <c r="AI77" s="364"/>
      <c r="AJ77" s="361"/>
      <c r="AK77" s="344"/>
      <c r="AL77" s="344"/>
      <c r="AM77" s="361"/>
      <c r="AN77" s="361"/>
      <c r="AO77" s="361"/>
      <c r="AP77" s="361"/>
      <c r="AQ77" s="364"/>
      <c r="AR77" s="361"/>
      <c r="AS77" s="344"/>
      <c r="AT77" s="375"/>
      <c r="AU77" s="375"/>
      <c r="AV77" s="361"/>
      <c r="AW77" s="361"/>
      <c r="AX77" s="361"/>
      <c r="AY77" s="361"/>
      <c r="AZ77" s="733"/>
      <c r="BA77" s="356"/>
      <c r="BB77" s="733"/>
      <c r="BC77" s="733"/>
      <c r="BD77" s="733"/>
      <c r="BE77" s="733"/>
      <c r="BF77" s="733"/>
      <c r="BG77" s="733"/>
      <c r="BH77" s="733"/>
      <c r="BI77" s="733"/>
      <c r="BJ77" s="312"/>
      <c r="BK77" s="312"/>
      <c r="BL77" s="312"/>
      <c r="BM77" s="312"/>
      <c r="BN77" s="312"/>
      <c r="BO77" s="312"/>
      <c r="BP77" s="312"/>
      <c r="BQ77" s="312"/>
      <c r="BR77" s="312"/>
      <c r="BS77" s="733"/>
      <c r="BT77" s="733"/>
      <c r="BU77" s="733"/>
      <c r="BV77" s="733"/>
      <c r="BW77" s="733"/>
      <c r="BX77" s="733"/>
      <c r="BY77" s="733"/>
      <c r="BZ77" s="312"/>
    </row>
    <row r="78" spans="1:78" ht="15" customHeight="1" x14ac:dyDescent="0.2">
      <c r="A78" s="733"/>
      <c r="B78" s="109"/>
      <c r="C78" s="109"/>
      <c r="D78" s="109"/>
      <c r="E78" s="109"/>
      <c r="F78" s="109"/>
      <c r="G78" s="110"/>
      <c r="H78" s="110"/>
      <c r="I78" s="109"/>
      <c r="J78" s="109"/>
      <c r="K78" s="110"/>
      <c r="L78" s="110"/>
      <c r="M78" s="110"/>
      <c r="N78" s="353"/>
      <c r="O78" s="353"/>
      <c r="P78" s="353"/>
      <c r="Q78" s="353"/>
      <c r="R78" s="353"/>
      <c r="S78" s="110"/>
      <c r="T78" s="110"/>
      <c r="U78" s="110"/>
      <c r="V78" s="109"/>
      <c r="W78" s="725"/>
      <c r="X78" s="109"/>
      <c r="Z78" s="364"/>
      <c r="AA78" s="377"/>
      <c r="AB78" s="377"/>
      <c r="AC78" s="364"/>
      <c r="AD78" s="364"/>
      <c r="AE78" s="361"/>
      <c r="AF78" s="344"/>
      <c r="AG78" s="361"/>
      <c r="AH78" s="364"/>
      <c r="AI78" s="364"/>
      <c r="AJ78" s="377"/>
      <c r="AK78" s="377"/>
      <c r="AL78" s="377"/>
      <c r="AM78" s="361"/>
      <c r="AN78" s="361"/>
      <c r="AO78" s="344"/>
      <c r="AP78" s="361"/>
      <c r="AQ78" s="364"/>
      <c r="AR78" s="377"/>
      <c r="AS78" s="377"/>
      <c r="AT78" s="364"/>
      <c r="AU78" s="364"/>
      <c r="AV78" s="361"/>
      <c r="AW78" s="361"/>
      <c r="AX78" s="344"/>
      <c r="AY78" s="361"/>
      <c r="AZ78" s="733"/>
      <c r="BA78" s="356"/>
      <c r="BB78" s="733"/>
      <c r="BC78" s="733"/>
      <c r="BD78" s="733"/>
      <c r="BE78" s="733"/>
      <c r="BF78" s="733"/>
      <c r="BG78" s="733"/>
      <c r="BH78" s="733"/>
      <c r="BI78" s="733"/>
      <c r="BJ78" s="312"/>
      <c r="BK78" s="312"/>
      <c r="BL78" s="312"/>
      <c r="BM78" s="312"/>
      <c r="BN78" s="312"/>
      <c r="BO78" s="312"/>
      <c r="BP78" s="312"/>
      <c r="BQ78" s="312"/>
      <c r="BR78" s="312"/>
      <c r="BS78" s="733"/>
      <c r="BT78" s="733"/>
      <c r="BU78" s="733"/>
      <c r="BV78" s="733"/>
      <c r="BW78" s="733"/>
      <c r="BX78" s="733"/>
      <c r="BY78" s="733"/>
      <c r="BZ78" s="312"/>
    </row>
    <row r="79" spans="1:78" ht="15" customHeight="1" x14ac:dyDescent="0.2">
      <c r="A79" s="388"/>
      <c r="B79" s="348"/>
      <c r="C79" s="348"/>
      <c r="D79" s="348"/>
      <c r="E79" s="348"/>
      <c r="F79" s="389"/>
      <c r="G79" s="349"/>
      <c r="H79" s="349"/>
      <c r="I79" s="349"/>
      <c r="J79" s="349"/>
      <c r="K79" s="348"/>
      <c r="L79" s="348"/>
      <c r="M79" s="348"/>
      <c r="N79" s="349"/>
      <c r="O79" s="349"/>
      <c r="P79" s="349"/>
      <c r="Q79" s="349"/>
      <c r="R79" s="349"/>
      <c r="S79" s="354"/>
      <c r="T79" s="354"/>
      <c r="U79" s="354"/>
      <c r="V79" s="349"/>
      <c r="W79" s="349"/>
      <c r="X79" s="349"/>
      <c r="Y79" s="350"/>
      <c r="Z79" s="379"/>
      <c r="AA79" s="380"/>
      <c r="AB79" s="380"/>
      <c r="AC79" s="382"/>
      <c r="AD79" s="382"/>
      <c r="AE79" s="380"/>
      <c r="AF79" s="380"/>
      <c r="AG79" s="380"/>
      <c r="AH79" s="379"/>
      <c r="AI79" s="379"/>
      <c r="AJ79" s="380"/>
      <c r="AK79" s="380"/>
      <c r="AL79" s="380"/>
      <c r="AM79" s="380"/>
      <c r="AN79" s="380"/>
      <c r="AO79" s="380"/>
      <c r="AP79" s="380"/>
      <c r="AQ79" s="379"/>
      <c r="AR79" s="380"/>
      <c r="AS79" s="380"/>
      <c r="AT79" s="382"/>
      <c r="AU79" s="382"/>
      <c r="AV79" s="380"/>
      <c r="AW79" s="380"/>
      <c r="AX79" s="380"/>
      <c r="AY79" s="380"/>
      <c r="AZ79" s="733"/>
      <c r="BA79" s="356"/>
      <c r="BB79" s="733"/>
      <c r="BC79" s="733"/>
      <c r="BD79" s="733"/>
      <c r="BE79" s="733"/>
      <c r="BF79" s="733"/>
      <c r="BG79" s="733"/>
      <c r="BH79" s="733"/>
      <c r="BI79" s="733"/>
      <c r="BJ79" s="312"/>
      <c r="BK79" s="312"/>
      <c r="BL79" s="312"/>
      <c r="BM79" s="312"/>
      <c r="BN79" s="312"/>
      <c r="BO79" s="312"/>
      <c r="BP79" s="312"/>
      <c r="BQ79" s="312"/>
      <c r="BR79" s="312"/>
      <c r="BS79" s="733"/>
      <c r="BT79" s="733"/>
      <c r="BU79" s="733"/>
      <c r="BV79" s="733"/>
      <c r="BW79" s="733"/>
      <c r="BX79" s="733"/>
      <c r="BY79" s="733"/>
      <c r="BZ79" s="312"/>
    </row>
    <row r="80" spans="1:78" ht="15" customHeight="1" x14ac:dyDescent="0.2">
      <c r="A80" s="726"/>
      <c r="B80" s="881"/>
      <c r="C80" s="881"/>
      <c r="D80" s="881"/>
      <c r="E80" s="881"/>
      <c r="F80" s="881"/>
      <c r="G80" s="881"/>
      <c r="H80" s="881"/>
      <c r="I80" s="881"/>
      <c r="J80" s="881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351"/>
      <c r="Z80" s="383"/>
      <c r="AA80" s="383"/>
      <c r="AB80" s="383"/>
      <c r="AC80" s="383"/>
      <c r="AD80" s="383"/>
      <c r="AE80" s="383"/>
      <c r="AF80" s="383"/>
      <c r="AG80" s="383"/>
      <c r="AH80" s="383"/>
      <c r="AI80" s="383"/>
      <c r="AJ80" s="383"/>
      <c r="AK80" s="383"/>
      <c r="AL80" s="383"/>
      <c r="AM80" s="383"/>
      <c r="AN80" s="383"/>
      <c r="AO80" s="383"/>
      <c r="AP80" s="383"/>
      <c r="AQ80" s="383"/>
      <c r="AR80" s="383"/>
      <c r="AS80" s="383"/>
      <c r="AT80" s="383"/>
      <c r="AU80" s="383"/>
      <c r="AV80" s="383"/>
      <c r="AW80" s="383"/>
      <c r="AX80" s="383"/>
      <c r="AY80" s="383"/>
      <c r="AZ80" s="733"/>
      <c r="BA80" s="356"/>
      <c r="BB80" s="733"/>
      <c r="BC80" s="733"/>
      <c r="BD80" s="733"/>
      <c r="BE80" s="733"/>
      <c r="BF80" s="733"/>
      <c r="BG80" s="733"/>
      <c r="BH80" s="733"/>
      <c r="BI80" s="733"/>
      <c r="BJ80" s="312"/>
      <c r="BK80" s="312"/>
      <c r="BL80" s="312"/>
      <c r="BM80" s="312"/>
      <c r="BN80" s="312"/>
      <c r="BO80" s="312"/>
      <c r="BP80" s="312"/>
      <c r="BQ80" s="312"/>
      <c r="BR80" s="312"/>
      <c r="BS80" s="733"/>
      <c r="BT80" s="733"/>
      <c r="BU80" s="733"/>
      <c r="BV80" s="733"/>
      <c r="BW80" s="733"/>
      <c r="BX80" s="733"/>
      <c r="BY80" s="733"/>
      <c r="BZ80" s="312"/>
    </row>
    <row r="81" spans="1:78" ht="15" customHeight="1" x14ac:dyDescent="0.2">
      <c r="A81" s="733"/>
      <c r="B81" s="866"/>
      <c r="C81" s="866"/>
      <c r="D81" s="866"/>
      <c r="E81" s="866"/>
      <c r="F81" s="866"/>
      <c r="G81" s="866"/>
      <c r="H81" s="866"/>
      <c r="I81" s="866"/>
      <c r="J81" s="866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Z81" s="384"/>
      <c r="AA81" s="384"/>
      <c r="AB81" s="384"/>
      <c r="AC81" s="384"/>
      <c r="AD81" s="384"/>
      <c r="AE81" s="384"/>
      <c r="AF81" s="384"/>
      <c r="AG81" s="384"/>
      <c r="AH81" s="384"/>
      <c r="AI81" s="384"/>
      <c r="AJ81" s="384"/>
      <c r="AK81" s="384"/>
      <c r="AL81" s="384"/>
      <c r="AM81" s="384"/>
      <c r="AN81" s="384"/>
      <c r="AO81" s="384"/>
      <c r="AP81" s="384"/>
      <c r="AQ81" s="384"/>
      <c r="AR81" s="384"/>
      <c r="AS81" s="384"/>
      <c r="AT81" s="384"/>
      <c r="AU81" s="384"/>
      <c r="AV81" s="384"/>
      <c r="AW81" s="384"/>
      <c r="AX81" s="384"/>
      <c r="AY81" s="384"/>
      <c r="AZ81" s="733"/>
      <c r="BA81" s="356"/>
      <c r="BB81" s="733"/>
      <c r="BC81" s="733"/>
      <c r="BD81" s="733"/>
      <c r="BE81" s="733"/>
      <c r="BF81" s="733"/>
      <c r="BG81" s="733"/>
      <c r="BH81" s="733"/>
      <c r="BI81" s="733"/>
      <c r="BJ81" s="312"/>
      <c r="BK81" s="312"/>
      <c r="BL81" s="312"/>
      <c r="BM81" s="312"/>
      <c r="BN81" s="312"/>
      <c r="BO81" s="312"/>
      <c r="BP81" s="312"/>
      <c r="BQ81" s="312"/>
      <c r="BR81" s="312"/>
      <c r="BS81" s="733"/>
      <c r="BT81" s="733"/>
      <c r="BU81" s="733"/>
      <c r="BV81" s="733"/>
      <c r="BW81" s="733"/>
      <c r="BX81" s="733"/>
      <c r="BY81" s="733"/>
      <c r="BZ81" s="312"/>
    </row>
    <row r="82" spans="1:78" ht="3" customHeight="1" x14ac:dyDescent="0.2">
      <c r="A82" s="733"/>
      <c r="B82" s="733"/>
      <c r="C82" s="733"/>
      <c r="D82" s="733"/>
      <c r="E82" s="733"/>
      <c r="F82" s="733"/>
      <c r="G82" s="733"/>
      <c r="H82" s="733"/>
      <c r="I82" s="733"/>
      <c r="J82" s="733"/>
      <c r="K82" s="733"/>
      <c r="L82" s="733"/>
      <c r="M82" s="733"/>
      <c r="N82" s="733"/>
      <c r="O82" s="733"/>
      <c r="P82" s="733"/>
      <c r="Q82" s="733"/>
      <c r="R82" s="733"/>
      <c r="S82" s="733"/>
      <c r="T82" s="733"/>
      <c r="U82" s="733"/>
      <c r="V82" s="733"/>
      <c r="W82" s="733"/>
      <c r="X82" s="733"/>
      <c r="AZ82" s="390"/>
      <c r="BA82" s="386"/>
      <c r="BB82" s="733"/>
      <c r="BC82" s="733"/>
      <c r="BD82" s="733"/>
      <c r="BE82" s="733"/>
      <c r="BF82" s="733"/>
      <c r="BG82" s="312"/>
      <c r="BH82" s="312"/>
      <c r="BI82" s="312"/>
      <c r="BJ82" s="312"/>
      <c r="BK82" s="312"/>
      <c r="BL82" s="312"/>
      <c r="BM82" s="312"/>
      <c r="BN82" s="312"/>
      <c r="BO82" s="312"/>
      <c r="BP82" s="312"/>
      <c r="BQ82" s="733"/>
      <c r="BR82" s="733"/>
      <c r="BS82" s="733"/>
      <c r="BT82" s="733"/>
      <c r="BU82" s="733"/>
      <c r="BV82" s="733"/>
      <c r="BW82" s="733"/>
      <c r="BX82" s="733"/>
      <c r="BY82" s="312"/>
      <c r="BZ82" s="312"/>
    </row>
    <row r="83" spans="1:78" s="312" customFormat="1" ht="15" customHeight="1" x14ac:dyDescent="0.2">
      <c r="A83" s="725"/>
      <c r="B83" s="875"/>
      <c r="C83" s="875"/>
      <c r="D83" s="875"/>
      <c r="E83" s="875"/>
      <c r="F83" s="875"/>
      <c r="G83" s="875"/>
      <c r="H83" s="875"/>
      <c r="I83" s="875"/>
      <c r="J83" s="875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344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  <c r="AM83" s="355"/>
      <c r="AN83" s="355"/>
      <c r="AO83" s="355"/>
      <c r="AP83" s="355"/>
      <c r="AQ83" s="355"/>
      <c r="AR83" s="355"/>
      <c r="AS83" s="355"/>
      <c r="AT83" s="355"/>
      <c r="AU83" s="355"/>
      <c r="AV83" s="355"/>
      <c r="AW83" s="355"/>
      <c r="AX83" s="355"/>
      <c r="AY83" s="355"/>
      <c r="AZ83" s="733"/>
      <c r="BA83" s="356"/>
      <c r="BB83" s="733"/>
      <c r="BC83" s="733"/>
      <c r="BD83" s="733"/>
      <c r="BE83" s="733"/>
      <c r="BF83" s="733"/>
      <c r="BG83" s="733"/>
      <c r="BH83" s="733"/>
      <c r="BI83" s="733"/>
      <c r="BS83" s="733"/>
      <c r="BT83" s="733"/>
      <c r="BU83" s="733"/>
      <c r="BV83" s="733"/>
      <c r="BW83" s="733"/>
      <c r="BX83" s="733"/>
      <c r="BY83" s="733"/>
    </row>
    <row r="84" spans="1:78" s="312" customFormat="1" ht="15" customHeight="1" x14ac:dyDescent="0.2">
      <c r="A84" s="725"/>
      <c r="B84" s="932"/>
      <c r="C84" s="932"/>
      <c r="D84" s="932"/>
      <c r="E84" s="932"/>
      <c r="F84" s="932"/>
      <c r="G84" s="932"/>
      <c r="H84" s="932"/>
      <c r="I84" s="932"/>
      <c r="J84" s="933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6"/>
      <c r="Y84" s="344"/>
      <c r="Z84" s="355"/>
      <c r="AA84" s="355"/>
      <c r="AB84" s="355"/>
      <c r="AC84" s="355"/>
      <c r="AD84" s="355"/>
      <c r="AE84" s="355"/>
      <c r="AF84" s="355"/>
      <c r="AG84" s="357"/>
      <c r="AH84" s="355"/>
      <c r="AI84" s="355"/>
      <c r="AJ84" s="355"/>
      <c r="AK84" s="355"/>
      <c r="AL84" s="355"/>
      <c r="AM84" s="355"/>
      <c r="AN84" s="355"/>
      <c r="AO84" s="355"/>
      <c r="AP84" s="357"/>
      <c r="AQ84" s="355"/>
      <c r="AR84" s="355"/>
      <c r="AS84" s="355"/>
      <c r="AT84" s="355"/>
      <c r="AU84" s="355"/>
      <c r="AV84" s="355"/>
      <c r="AW84" s="355"/>
      <c r="AX84" s="355"/>
      <c r="AY84" s="357"/>
      <c r="AZ84" s="733"/>
      <c r="BA84" s="356"/>
      <c r="BB84" s="86"/>
      <c r="BC84" s="733"/>
      <c r="BD84" s="733"/>
      <c r="BE84" s="733"/>
      <c r="BF84" s="733"/>
      <c r="BG84" s="733"/>
      <c r="BH84" s="733"/>
      <c r="BI84" s="733"/>
      <c r="BS84" s="733"/>
      <c r="BT84" s="733"/>
      <c r="BU84" s="733"/>
      <c r="BV84" s="733"/>
      <c r="BW84" s="733"/>
      <c r="BX84" s="733"/>
      <c r="BY84" s="733"/>
    </row>
    <row r="85" spans="1:78" s="312" customFormat="1" ht="15" customHeight="1" x14ac:dyDescent="0.2">
      <c r="A85" s="345"/>
      <c r="B85" s="733"/>
      <c r="C85" s="733"/>
      <c r="D85" s="733"/>
      <c r="E85" s="733"/>
      <c r="F85" s="109"/>
      <c r="G85" s="733"/>
      <c r="H85" s="733"/>
      <c r="I85" s="733"/>
      <c r="J85" s="933"/>
      <c r="K85" s="733"/>
      <c r="L85" s="733"/>
      <c r="M85" s="733"/>
      <c r="N85" s="733"/>
      <c r="O85" s="733"/>
      <c r="P85" s="733"/>
      <c r="Q85" s="733"/>
      <c r="R85" s="733"/>
      <c r="S85" s="733"/>
      <c r="T85" s="733"/>
      <c r="U85" s="733"/>
      <c r="V85" s="733"/>
      <c r="W85" s="733"/>
      <c r="X85" s="86"/>
      <c r="Y85" s="345"/>
      <c r="Z85" s="347"/>
      <c r="AA85" s="361"/>
      <c r="AB85" s="361"/>
      <c r="AC85" s="347"/>
      <c r="AD85" s="347"/>
      <c r="AE85" s="347"/>
      <c r="AF85" s="347"/>
      <c r="AG85" s="357"/>
      <c r="AH85" s="347"/>
      <c r="AI85" s="347"/>
      <c r="AJ85" s="347"/>
      <c r="AK85" s="347"/>
      <c r="AL85" s="347"/>
      <c r="AM85" s="347"/>
      <c r="AN85" s="347"/>
      <c r="AO85" s="347"/>
      <c r="AP85" s="357"/>
      <c r="AQ85" s="347"/>
      <c r="AR85" s="347"/>
      <c r="AS85" s="347"/>
      <c r="AT85" s="357"/>
      <c r="AU85" s="357"/>
      <c r="AV85" s="347"/>
      <c r="AW85" s="347"/>
      <c r="AX85" s="347"/>
      <c r="AY85" s="357"/>
      <c r="AZ85" s="733"/>
      <c r="BA85" s="356"/>
      <c r="BB85" s="86"/>
      <c r="BC85" s="733"/>
      <c r="BD85" s="733"/>
      <c r="BE85" s="733"/>
      <c r="BF85" s="733"/>
      <c r="BG85" s="733"/>
      <c r="BH85" s="733"/>
      <c r="BI85" s="733"/>
      <c r="BS85" s="733"/>
      <c r="BT85" s="733"/>
      <c r="BU85" s="733"/>
      <c r="BV85" s="733"/>
      <c r="BW85" s="733"/>
      <c r="BX85" s="733"/>
      <c r="BY85" s="733"/>
    </row>
    <row r="86" spans="1:78" s="312" customFormat="1" ht="15" customHeight="1" x14ac:dyDescent="0.2">
      <c r="A86" s="386"/>
      <c r="B86" s="110"/>
      <c r="C86" s="110"/>
      <c r="D86" s="110"/>
      <c r="E86" s="110"/>
      <c r="F86" s="109"/>
      <c r="G86" s="109"/>
      <c r="H86" s="109"/>
      <c r="I86" s="109"/>
      <c r="J86" s="109"/>
      <c r="K86" s="110"/>
      <c r="L86" s="110"/>
      <c r="M86" s="110"/>
      <c r="N86" s="109"/>
      <c r="O86" s="109"/>
      <c r="P86" s="725"/>
      <c r="Q86" s="725"/>
      <c r="R86" s="725"/>
      <c r="S86" s="110"/>
      <c r="T86" s="110"/>
      <c r="U86" s="110"/>
      <c r="V86" s="109"/>
      <c r="W86" s="109"/>
      <c r="X86" s="109"/>
      <c r="Y86" s="346"/>
      <c r="Z86" s="364"/>
      <c r="AA86" s="361"/>
      <c r="AB86" s="361"/>
      <c r="AC86" s="364"/>
      <c r="AD86" s="364"/>
      <c r="AE86" s="361"/>
      <c r="AF86" s="361"/>
      <c r="AG86" s="361"/>
      <c r="AH86" s="364"/>
      <c r="AI86" s="364"/>
      <c r="AJ86" s="361"/>
      <c r="AK86" s="344"/>
      <c r="AL86" s="344"/>
      <c r="AM86" s="344"/>
      <c r="AN86" s="344"/>
      <c r="AO86" s="361"/>
      <c r="AP86" s="361"/>
      <c r="AQ86" s="364"/>
      <c r="AR86" s="361"/>
      <c r="AS86" s="391"/>
      <c r="AT86" s="375"/>
      <c r="AU86" s="375"/>
      <c r="AV86" s="344"/>
      <c r="AW86" s="344"/>
      <c r="AX86" s="361"/>
      <c r="AY86" s="361"/>
      <c r="AZ86" s="733"/>
      <c r="BA86" s="356"/>
      <c r="BB86" s="109"/>
      <c r="BC86" s="733"/>
      <c r="BD86" s="733"/>
      <c r="BE86" s="733"/>
      <c r="BF86" s="733"/>
      <c r="BG86" s="733"/>
      <c r="BH86" s="733"/>
      <c r="BI86" s="733"/>
      <c r="BS86" s="733"/>
      <c r="BT86" s="733"/>
      <c r="BU86" s="733"/>
      <c r="BV86" s="733"/>
      <c r="BW86" s="733"/>
      <c r="BX86" s="733"/>
      <c r="BY86" s="733"/>
    </row>
    <row r="87" spans="1:78" s="312" customFormat="1" ht="15" customHeight="1" x14ac:dyDescent="0.2">
      <c r="A87" s="386"/>
      <c r="B87" s="110"/>
      <c r="C87" s="110"/>
      <c r="D87" s="110"/>
      <c r="E87" s="110"/>
      <c r="F87" s="109"/>
      <c r="G87" s="109"/>
      <c r="H87" s="109"/>
      <c r="I87" s="109"/>
      <c r="J87" s="109"/>
      <c r="K87" s="110"/>
      <c r="L87" s="110"/>
      <c r="M87" s="110"/>
      <c r="N87" s="109"/>
      <c r="O87" s="109"/>
      <c r="P87" s="725"/>
      <c r="Q87" s="725"/>
      <c r="R87" s="725"/>
      <c r="S87" s="110"/>
      <c r="T87" s="110"/>
      <c r="U87" s="110"/>
      <c r="V87" s="109"/>
      <c r="W87" s="109"/>
      <c r="X87" s="109"/>
      <c r="Y87" s="346"/>
      <c r="Z87" s="364"/>
      <c r="AA87" s="361"/>
      <c r="AB87" s="361"/>
      <c r="AC87" s="364"/>
      <c r="AD87" s="364"/>
      <c r="AE87" s="361"/>
      <c r="AF87" s="361"/>
      <c r="AG87" s="361"/>
      <c r="AH87" s="364"/>
      <c r="AI87" s="364"/>
      <c r="AJ87" s="361"/>
      <c r="AK87" s="344"/>
      <c r="AL87" s="344"/>
      <c r="AM87" s="344"/>
      <c r="AN87" s="344"/>
      <c r="AO87" s="361"/>
      <c r="AP87" s="361"/>
      <c r="AQ87" s="364"/>
      <c r="AR87" s="361"/>
      <c r="AS87" s="391"/>
      <c r="AT87" s="375"/>
      <c r="AU87" s="375"/>
      <c r="AV87" s="344"/>
      <c r="AW87" s="344"/>
      <c r="AX87" s="361"/>
      <c r="AY87" s="361"/>
      <c r="AZ87" s="733"/>
      <c r="BA87" s="356"/>
      <c r="BB87" s="109"/>
      <c r="BC87" s="733"/>
      <c r="BD87" s="733"/>
    </row>
    <row r="88" spans="1:78" s="312" customFormat="1" ht="15" customHeight="1" x14ac:dyDescent="0.2">
      <c r="A88" s="386"/>
      <c r="B88" s="110"/>
      <c r="C88" s="110"/>
      <c r="D88" s="110"/>
      <c r="E88" s="110"/>
      <c r="F88" s="109"/>
      <c r="G88" s="109"/>
      <c r="H88" s="109"/>
      <c r="I88" s="109"/>
      <c r="J88" s="109"/>
      <c r="K88" s="110"/>
      <c r="L88" s="110"/>
      <c r="M88" s="110"/>
      <c r="N88" s="109"/>
      <c r="O88" s="109"/>
      <c r="P88" s="725"/>
      <c r="Q88" s="725"/>
      <c r="R88" s="725"/>
      <c r="S88" s="110"/>
      <c r="T88" s="110"/>
      <c r="U88" s="110"/>
      <c r="V88" s="109"/>
      <c r="W88" s="109"/>
      <c r="X88" s="109"/>
      <c r="Y88" s="346"/>
      <c r="Z88" s="364"/>
      <c r="AA88" s="361"/>
      <c r="AB88" s="361"/>
      <c r="AC88" s="364"/>
      <c r="AD88" s="364"/>
      <c r="AE88" s="361"/>
      <c r="AF88" s="361"/>
      <c r="AG88" s="361"/>
      <c r="AH88" s="364"/>
      <c r="AI88" s="364"/>
      <c r="AJ88" s="361"/>
      <c r="AK88" s="344"/>
      <c r="AL88" s="344"/>
      <c r="AM88" s="344"/>
      <c r="AN88" s="344"/>
      <c r="AO88" s="361"/>
      <c r="AP88" s="361"/>
      <c r="AQ88" s="364"/>
      <c r="AR88" s="361"/>
      <c r="AS88" s="391"/>
      <c r="AT88" s="375"/>
      <c r="AU88" s="375"/>
      <c r="AV88" s="344"/>
      <c r="AW88" s="344"/>
      <c r="AX88" s="361"/>
      <c r="AY88" s="361"/>
      <c r="AZ88" s="733"/>
      <c r="BA88" s="356"/>
      <c r="BB88" s="109"/>
      <c r="BC88" s="733"/>
      <c r="BD88" s="733"/>
    </row>
    <row r="89" spans="1:78" s="312" customFormat="1" ht="15" customHeight="1" x14ac:dyDescent="0.2">
      <c r="A89" s="386"/>
      <c r="B89" s="110"/>
      <c r="C89" s="110"/>
      <c r="D89" s="110"/>
      <c r="E89" s="110"/>
      <c r="F89" s="109"/>
      <c r="G89" s="109"/>
      <c r="H89" s="109"/>
      <c r="I89" s="109"/>
      <c r="J89" s="109"/>
      <c r="K89" s="110"/>
      <c r="L89" s="110"/>
      <c r="M89" s="110"/>
      <c r="N89" s="109"/>
      <c r="O89" s="109"/>
      <c r="P89" s="725"/>
      <c r="Q89" s="725"/>
      <c r="R89" s="725"/>
      <c r="S89" s="110"/>
      <c r="T89" s="110"/>
      <c r="U89" s="110"/>
      <c r="V89" s="109"/>
      <c r="W89" s="109"/>
      <c r="X89" s="109"/>
      <c r="Y89" s="346"/>
      <c r="Z89" s="364"/>
      <c r="AA89" s="361"/>
      <c r="AB89" s="361"/>
      <c r="AC89" s="364"/>
      <c r="AD89" s="364"/>
      <c r="AE89" s="361"/>
      <c r="AF89" s="361"/>
      <c r="AG89" s="361"/>
      <c r="AH89" s="364"/>
      <c r="AI89" s="364"/>
      <c r="AJ89" s="361"/>
      <c r="AK89" s="344"/>
      <c r="AL89" s="344"/>
      <c r="AM89" s="344"/>
      <c r="AN89" s="344"/>
      <c r="AO89" s="361"/>
      <c r="AP89" s="361"/>
      <c r="AQ89" s="364"/>
      <c r="AR89" s="361"/>
      <c r="AS89" s="391"/>
      <c r="AT89" s="375"/>
      <c r="AU89" s="375"/>
      <c r="AV89" s="344"/>
      <c r="AW89" s="344"/>
      <c r="AX89" s="361"/>
      <c r="AY89" s="361"/>
      <c r="AZ89" s="733"/>
      <c r="BA89" s="356"/>
      <c r="BB89" s="109"/>
      <c r="BC89" s="733"/>
      <c r="BD89" s="733"/>
    </row>
    <row r="90" spans="1:78" s="312" customFormat="1" ht="15" customHeight="1" x14ac:dyDescent="0.2">
      <c r="A90" s="386"/>
      <c r="B90" s="110"/>
      <c r="C90" s="110"/>
      <c r="D90" s="110"/>
      <c r="E90" s="110"/>
      <c r="F90" s="109"/>
      <c r="G90" s="109"/>
      <c r="H90" s="109"/>
      <c r="I90" s="109"/>
      <c r="J90" s="109"/>
      <c r="K90" s="110"/>
      <c r="L90" s="110"/>
      <c r="M90" s="110"/>
      <c r="N90" s="109"/>
      <c r="O90" s="109"/>
      <c r="P90" s="725"/>
      <c r="Q90" s="725"/>
      <c r="R90" s="725"/>
      <c r="S90" s="110"/>
      <c r="T90" s="110"/>
      <c r="U90" s="110"/>
      <c r="V90" s="109"/>
      <c r="W90" s="109"/>
      <c r="X90" s="109"/>
      <c r="Y90" s="346"/>
      <c r="Z90" s="364"/>
      <c r="AA90" s="361"/>
      <c r="AB90" s="361"/>
      <c r="AC90" s="364"/>
      <c r="AD90" s="364"/>
      <c r="AE90" s="361"/>
      <c r="AF90" s="361"/>
      <c r="AG90" s="361"/>
      <c r="AH90" s="364"/>
      <c r="AI90" s="364"/>
      <c r="AJ90" s="361"/>
      <c r="AK90" s="344"/>
      <c r="AL90" s="344"/>
      <c r="AM90" s="344"/>
      <c r="AN90" s="344"/>
      <c r="AO90" s="361"/>
      <c r="AP90" s="361"/>
      <c r="AQ90" s="364"/>
      <c r="AR90" s="361"/>
      <c r="AS90" s="391"/>
      <c r="AT90" s="375"/>
      <c r="AU90" s="375"/>
      <c r="AV90" s="344"/>
      <c r="AW90" s="344"/>
      <c r="AX90" s="361"/>
      <c r="AY90" s="361"/>
      <c r="AZ90" s="733"/>
      <c r="BA90" s="356"/>
      <c r="BB90" s="109"/>
      <c r="BC90" s="733"/>
      <c r="BD90" s="733"/>
    </row>
    <row r="91" spans="1:78" s="312" customFormat="1" ht="15" customHeight="1" x14ac:dyDescent="0.2">
      <c r="A91" s="386"/>
      <c r="B91" s="110"/>
      <c r="C91" s="110"/>
      <c r="D91" s="110"/>
      <c r="E91" s="110"/>
      <c r="F91" s="109"/>
      <c r="G91" s="109"/>
      <c r="H91" s="109"/>
      <c r="I91" s="109"/>
      <c r="J91" s="109"/>
      <c r="K91" s="110"/>
      <c r="L91" s="110"/>
      <c r="M91" s="110"/>
      <c r="N91" s="109"/>
      <c r="O91" s="109"/>
      <c r="P91" s="725"/>
      <c r="Q91" s="725"/>
      <c r="R91" s="725"/>
      <c r="S91" s="110"/>
      <c r="T91" s="110"/>
      <c r="U91" s="110"/>
      <c r="V91" s="109"/>
      <c r="W91" s="109"/>
      <c r="X91" s="109"/>
      <c r="Y91" s="346"/>
      <c r="Z91" s="364"/>
      <c r="AA91" s="361"/>
      <c r="AB91" s="361"/>
      <c r="AC91" s="364"/>
      <c r="AD91" s="364"/>
      <c r="AE91" s="361"/>
      <c r="AF91" s="361"/>
      <c r="AG91" s="361"/>
      <c r="AH91" s="364"/>
      <c r="AI91" s="364"/>
      <c r="AJ91" s="361"/>
      <c r="AK91" s="344"/>
      <c r="AL91" s="344"/>
      <c r="AM91" s="344"/>
      <c r="AN91" s="344"/>
      <c r="AO91" s="361"/>
      <c r="AP91" s="361"/>
      <c r="AQ91" s="364"/>
      <c r="AR91" s="361"/>
      <c r="AS91" s="391"/>
      <c r="AT91" s="375"/>
      <c r="AU91" s="375"/>
      <c r="AV91" s="344"/>
      <c r="AW91" s="344"/>
      <c r="AX91" s="361"/>
      <c r="AY91" s="361"/>
      <c r="AZ91" s="733"/>
      <c r="BA91" s="356"/>
      <c r="BB91" s="109"/>
      <c r="BC91" s="733"/>
      <c r="BD91" s="733"/>
    </row>
    <row r="92" spans="1:78" s="312" customFormat="1" ht="15" customHeight="1" x14ac:dyDescent="0.2">
      <c r="A92" s="386"/>
      <c r="B92" s="110"/>
      <c r="C92" s="110"/>
      <c r="D92" s="110"/>
      <c r="E92" s="110"/>
      <c r="F92" s="109"/>
      <c r="G92" s="109"/>
      <c r="H92" s="109"/>
      <c r="I92" s="109"/>
      <c r="J92" s="109"/>
      <c r="K92" s="110"/>
      <c r="L92" s="110"/>
      <c r="M92" s="110"/>
      <c r="N92" s="109"/>
      <c r="O92" s="109"/>
      <c r="P92" s="725"/>
      <c r="Q92" s="725"/>
      <c r="R92" s="725"/>
      <c r="S92" s="110"/>
      <c r="T92" s="110"/>
      <c r="U92" s="110"/>
      <c r="V92" s="109"/>
      <c r="W92" s="109"/>
      <c r="X92" s="109"/>
      <c r="Y92" s="346"/>
      <c r="Z92" s="364"/>
      <c r="AA92" s="361"/>
      <c r="AB92" s="361"/>
      <c r="AC92" s="364"/>
      <c r="AD92" s="364"/>
      <c r="AE92" s="361"/>
      <c r="AF92" s="361"/>
      <c r="AG92" s="361"/>
      <c r="AH92" s="364"/>
      <c r="AI92" s="364"/>
      <c r="AJ92" s="361"/>
      <c r="AK92" s="344"/>
      <c r="AL92" s="344"/>
      <c r="AM92" s="344"/>
      <c r="AN92" s="344"/>
      <c r="AO92" s="361"/>
      <c r="AP92" s="361"/>
      <c r="AQ92" s="364"/>
      <c r="AR92" s="361"/>
      <c r="AS92" s="391"/>
      <c r="AT92" s="375"/>
      <c r="AU92" s="375"/>
      <c r="AV92" s="344"/>
      <c r="AW92" s="344"/>
      <c r="AX92" s="361"/>
      <c r="AY92" s="361"/>
      <c r="AZ92" s="733"/>
      <c r="BA92" s="356"/>
      <c r="BB92" s="109"/>
      <c r="BC92" s="733"/>
      <c r="BD92" s="733"/>
    </row>
    <row r="93" spans="1:78" s="312" customFormat="1" ht="15" customHeight="1" x14ac:dyDescent="0.2">
      <c r="A93" s="386"/>
      <c r="B93" s="110"/>
      <c r="C93" s="110"/>
      <c r="D93" s="110"/>
      <c r="E93" s="110"/>
      <c r="F93" s="109"/>
      <c r="G93" s="109"/>
      <c r="H93" s="109"/>
      <c r="I93" s="109"/>
      <c r="J93" s="109"/>
      <c r="K93" s="110"/>
      <c r="L93" s="110"/>
      <c r="M93" s="110"/>
      <c r="N93" s="109"/>
      <c r="O93" s="109"/>
      <c r="P93" s="725"/>
      <c r="Q93" s="725"/>
      <c r="R93" s="725"/>
      <c r="S93" s="110"/>
      <c r="T93" s="110"/>
      <c r="U93" s="110"/>
      <c r="V93" s="109"/>
      <c r="W93" s="109"/>
      <c r="X93" s="109"/>
      <c r="Y93" s="346"/>
      <c r="Z93" s="364"/>
      <c r="AA93" s="361"/>
      <c r="AB93" s="361"/>
      <c r="AC93" s="364"/>
      <c r="AD93" s="364"/>
      <c r="AE93" s="361"/>
      <c r="AF93" s="361"/>
      <c r="AG93" s="361"/>
      <c r="AH93" s="364"/>
      <c r="AI93" s="364"/>
      <c r="AJ93" s="361"/>
      <c r="AK93" s="344"/>
      <c r="AL93" s="344"/>
      <c r="AM93" s="344"/>
      <c r="AN93" s="344"/>
      <c r="AO93" s="361"/>
      <c r="AP93" s="361"/>
      <c r="AQ93" s="364"/>
      <c r="AR93" s="361"/>
      <c r="AS93" s="391"/>
      <c r="AT93" s="375"/>
      <c r="AU93" s="375"/>
      <c r="AV93" s="344"/>
      <c r="AW93" s="344"/>
      <c r="AX93" s="361"/>
      <c r="AY93" s="361"/>
      <c r="AZ93" s="733"/>
      <c r="BA93" s="356"/>
      <c r="BB93" s="109"/>
      <c r="BC93" s="733"/>
      <c r="BD93" s="733"/>
    </row>
    <row r="94" spans="1:78" s="312" customFormat="1" ht="15" customHeight="1" x14ac:dyDescent="0.2">
      <c r="A94" s="386"/>
      <c r="B94" s="110"/>
      <c r="C94" s="110"/>
      <c r="D94" s="110"/>
      <c r="E94" s="110"/>
      <c r="F94" s="109"/>
      <c r="G94" s="109"/>
      <c r="H94" s="109"/>
      <c r="I94" s="109"/>
      <c r="J94" s="109"/>
      <c r="K94" s="110"/>
      <c r="L94" s="110"/>
      <c r="M94" s="110"/>
      <c r="N94" s="109"/>
      <c r="O94" s="109"/>
      <c r="P94" s="725"/>
      <c r="Q94" s="725"/>
      <c r="R94" s="725"/>
      <c r="S94" s="110"/>
      <c r="T94" s="110"/>
      <c r="U94" s="110"/>
      <c r="V94" s="109"/>
      <c r="W94" s="109"/>
      <c r="X94" s="109"/>
      <c r="Y94" s="346"/>
      <c r="Z94" s="364"/>
      <c r="AA94" s="361"/>
      <c r="AB94" s="361"/>
      <c r="AC94" s="364"/>
      <c r="AD94" s="364"/>
      <c r="AE94" s="361"/>
      <c r="AF94" s="361"/>
      <c r="AG94" s="361"/>
      <c r="AH94" s="364"/>
      <c r="AI94" s="364"/>
      <c r="AJ94" s="361"/>
      <c r="AK94" s="344"/>
      <c r="AL94" s="344"/>
      <c r="AM94" s="344"/>
      <c r="AN94" s="344"/>
      <c r="AO94" s="361"/>
      <c r="AP94" s="361"/>
      <c r="AQ94" s="364"/>
      <c r="AR94" s="361"/>
      <c r="AS94" s="391"/>
      <c r="AT94" s="375"/>
      <c r="AU94" s="375"/>
      <c r="AV94" s="344"/>
      <c r="AW94" s="344"/>
      <c r="AX94" s="361"/>
      <c r="AY94" s="361"/>
      <c r="AZ94" s="733"/>
      <c r="BA94" s="356"/>
      <c r="BB94" s="109"/>
      <c r="BC94" s="733"/>
      <c r="BD94" s="733"/>
    </row>
    <row r="95" spans="1:78" s="312" customFormat="1" ht="15" customHeight="1" x14ac:dyDescent="0.2">
      <c r="A95" s="386"/>
      <c r="B95" s="110"/>
      <c r="C95" s="110"/>
      <c r="D95" s="110"/>
      <c r="E95" s="110"/>
      <c r="F95" s="109"/>
      <c r="G95" s="109"/>
      <c r="H95" s="109"/>
      <c r="I95" s="109"/>
      <c r="J95" s="109"/>
      <c r="K95" s="110"/>
      <c r="L95" s="110"/>
      <c r="M95" s="110"/>
      <c r="N95" s="109"/>
      <c r="O95" s="109"/>
      <c r="P95" s="725"/>
      <c r="Q95" s="725"/>
      <c r="R95" s="725"/>
      <c r="S95" s="110"/>
      <c r="T95" s="110"/>
      <c r="U95" s="110"/>
      <c r="V95" s="109"/>
      <c r="W95" s="109"/>
      <c r="X95" s="109"/>
      <c r="Y95" s="346"/>
      <c r="Z95" s="364"/>
      <c r="AA95" s="361"/>
      <c r="AB95" s="361"/>
      <c r="AC95" s="364"/>
      <c r="AD95" s="364"/>
      <c r="AE95" s="361"/>
      <c r="AF95" s="361"/>
      <c r="AG95" s="361"/>
      <c r="AH95" s="364"/>
      <c r="AI95" s="364"/>
      <c r="AJ95" s="361"/>
      <c r="AK95" s="344"/>
      <c r="AL95" s="344"/>
      <c r="AM95" s="344"/>
      <c r="AN95" s="344"/>
      <c r="AO95" s="361"/>
      <c r="AP95" s="361"/>
      <c r="AQ95" s="364"/>
      <c r="AR95" s="361"/>
      <c r="AS95" s="391"/>
      <c r="AT95" s="375"/>
      <c r="AU95" s="375"/>
      <c r="AV95" s="344"/>
      <c r="AW95" s="344"/>
      <c r="AX95" s="361"/>
      <c r="AY95" s="361"/>
      <c r="AZ95" s="733"/>
      <c r="BA95" s="356"/>
      <c r="BB95" s="109"/>
      <c r="BC95" s="733"/>
      <c r="BD95" s="733"/>
    </row>
    <row r="96" spans="1:78" s="312" customFormat="1" ht="15" customHeight="1" x14ac:dyDescent="0.2">
      <c r="A96" s="386"/>
      <c r="B96" s="110"/>
      <c r="C96" s="110"/>
      <c r="D96" s="110"/>
      <c r="E96" s="110"/>
      <c r="F96" s="109"/>
      <c r="G96" s="109"/>
      <c r="H96" s="109"/>
      <c r="I96" s="109"/>
      <c r="J96" s="109"/>
      <c r="K96" s="110"/>
      <c r="L96" s="110"/>
      <c r="M96" s="110"/>
      <c r="N96" s="109"/>
      <c r="O96" s="109"/>
      <c r="P96" s="725"/>
      <c r="Q96" s="725"/>
      <c r="R96" s="725"/>
      <c r="S96" s="110"/>
      <c r="T96" s="110"/>
      <c r="U96" s="110"/>
      <c r="V96" s="109"/>
      <c r="W96" s="109"/>
      <c r="X96" s="109"/>
      <c r="Y96" s="346"/>
      <c r="Z96" s="364"/>
      <c r="AA96" s="361"/>
      <c r="AB96" s="361"/>
      <c r="AC96" s="364"/>
      <c r="AD96" s="364"/>
      <c r="AE96" s="361"/>
      <c r="AF96" s="361"/>
      <c r="AG96" s="361"/>
      <c r="AH96" s="364"/>
      <c r="AI96" s="364"/>
      <c r="AJ96" s="361"/>
      <c r="AK96" s="344"/>
      <c r="AL96" s="344"/>
      <c r="AM96" s="344"/>
      <c r="AN96" s="344"/>
      <c r="AO96" s="361"/>
      <c r="AP96" s="361"/>
      <c r="AQ96" s="364"/>
      <c r="AR96" s="361"/>
      <c r="AS96" s="391"/>
      <c r="AT96" s="375"/>
      <c r="AU96" s="375"/>
      <c r="AV96" s="344"/>
      <c r="AW96" s="344"/>
      <c r="AX96" s="361"/>
      <c r="AY96" s="361"/>
      <c r="AZ96" s="733"/>
      <c r="BA96" s="356"/>
      <c r="BB96" s="109"/>
      <c r="BC96" s="733"/>
      <c r="BD96" s="733"/>
    </row>
    <row r="97" spans="1:56" s="312" customFormat="1" ht="15" customHeight="1" x14ac:dyDescent="0.2">
      <c r="A97" s="386"/>
      <c r="B97" s="110"/>
      <c r="C97" s="110"/>
      <c r="D97" s="110"/>
      <c r="E97" s="110"/>
      <c r="F97" s="109"/>
      <c r="G97" s="109"/>
      <c r="H97" s="109"/>
      <c r="I97" s="109"/>
      <c r="J97" s="109"/>
      <c r="K97" s="110"/>
      <c r="L97" s="110"/>
      <c r="M97" s="110"/>
      <c r="N97" s="109"/>
      <c r="O97" s="109"/>
      <c r="P97" s="725"/>
      <c r="Q97" s="725"/>
      <c r="R97" s="725"/>
      <c r="S97" s="110"/>
      <c r="T97" s="110"/>
      <c r="U97" s="110"/>
      <c r="V97" s="109"/>
      <c r="W97" s="109"/>
      <c r="X97" s="109"/>
      <c r="Y97" s="346"/>
      <c r="Z97" s="364"/>
      <c r="AA97" s="361"/>
      <c r="AB97" s="361"/>
      <c r="AC97" s="364"/>
      <c r="AD97" s="364"/>
      <c r="AE97" s="361"/>
      <c r="AF97" s="361"/>
      <c r="AG97" s="361"/>
      <c r="AH97" s="364"/>
      <c r="AI97" s="364"/>
      <c r="AJ97" s="361"/>
      <c r="AK97" s="344"/>
      <c r="AL97" s="344"/>
      <c r="AM97" s="344"/>
      <c r="AN97" s="344"/>
      <c r="AO97" s="361"/>
      <c r="AP97" s="361"/>
      <c r="AQ97" s="364"/>
      <c r="AR97" s="361"/>
      <c r="AS97" s="391"/>
      <c r="AT97" s="375"/>
      <c r="AU97" s="375"/>
      <c r="AV97" s="344"/>
      <c r="AW97" s="344"/>
      <c r="AX97" s="361"/>
      <c r="AY97" s="361"/>
      <c r="AZ97" s="733"/>
      <c r="BA97" s="356"/>
      <c r="BB97" s="109"/>
      <c r="BC97" s="733"/>
      <c r="BD97" s="733"/>
    </row>
    <row r="98" spans="1:56" s="312" customFormat="1" ht="15" customHeight="1" x14ac:dyDescent="0.2">
      <c r="A98" s="386"/>
      <c r="B98" s="110"/>
      <c r="C98" s="110"/>
      <c r="D98" s="110"/>
      <c r="E98" s="110"/>
      <c r="F98" s="109"/>
      <c r="G98" s="109"/>
      <c r="H98" s="109"/>
      <c r="I98" s="109"/>
      <c r="J98" s="109"/>
      <c r="K98" s="110"/>
      <c r="L98" s="110"/>
      <c r="M98" s="110"/>
      <c r="N98" s="109"/>
      <c r="O98" s="109"/>
      <c r="P98" s="725"/>
      <c r="Q98" s="725"/>
      <c r="R98" s="725"/>
      <c r="S98" s="110"/>
      <c r="T98" s="110"/>
      <c r="U98" s="110"/>
      <c r="V98" s="109"/>
      <c r="W98" s="109"/>
      <c r="X98" s="109"/>
      <c r="Y98" s="346"/>
      <c r="Z98" s="364"/>
      <c r="AA98" s="361"/>
      <c r="AB98" s="361"/>
      <c r="AC98" s="364"/>
      <c r="AD98" s="364"/>
      <c r="AE98" s="361"/>
      <c r="AF98" s="361"/>
      <c r="AG98" s="361"/>
      <c r="AH98" s="364"/>
      <c r="AI98" s="364"/>
      <c r="AJ98" s="361"/>
      <c r="AK98" s="344"/>
      <c r="AL98" s="344"/>
      <c r="AM98" s="344"/>
      <c r="AN98" s="344"/>
      <c r="AO98" s="361"/>
      <c r="AP98" s="361"/>
      <c r="AQ98" s="364"/>
      <c r="AR98" s="361"/>
      <c r="AS98" s="391"/>
      <c r="AT98" s="375"/>
      <c r="AU98" s="375"/>
      <c r="AV98" s="344"/>
      <c r="AW98" s="344"/>
      <c r="AX98" s="361"/>
      <c r="AY98" s="361"/>
      <c r="AZ98" s="733"/>
      <c r="BA98" s="356"/>
      <c r="BB98" s="109"/>
      <c r="BC98" s="733"/>
      <c r="BD98" s="733"/>
    </row>
    <row r="99" spans="1:56" s="312" customFormat="1" ht="15" customHeight="1" x14ac:dyDescent="0.2">
      <c r="A99" s="386"/>
      <c r="B99" s="110"/>
      <c r="C99" s="110"/>
      <c r="D99" s="110"/>
      <c r="E99" s="110"/>
      <c r="F99" s="109"/>
      <c r="G99" s="109"/>
      <c r="H99" s="109"/>
      <c r="I99" s="109"/>
      <c r="J99" s="109"/>
      <c r="K99" s="110"/>
      <c r="L99" s="110"/>
      <c r="M99" s="110"/>
      <c r="N99" s="109"/>
      <c r="O99" s="109"/>
      <c r="P99" s="725"/>
      <c r="Q99" s="725"/>
      <c r="R99" s="725"/>
      <c r="S99" s="110"/>
      <c r="T99" s="110"/>
      <c r="U99" s="110"/>
      <c r="V99" s="109"/>
      <c r="W99" s="109"/>
      <c r="X99" s="109"/>
      <c r="Y99" s="346"/>
      <c r="Z99" s="364"/>
      <c r="AA99" s="361"/>
      <c r="AB99" s="361"/>
      <c r="AC99" s="364"/>
      <c r="AD99" s="364"/>
      <c r="AE99" s="361"/>
      <c r="AF99" s="361"/>
      <c r="AG99" s="361"/>
      <c r="AH99" s="364"/>
      <c r="AI99" s="364"/>
      <c r="AJ99" s="361"/>
      <c r="AK99" s="344"/>
      <c r="AL99" s="344"/>
      <c r="AM99" s="344"/>
      <c r="AN99" s="344"/>
      <c r="AO99" s="361"/>
      <c r="AP99" s="361"/>
      <c r="AQ99" s="364"/>
      <c r="AR99" s="361"/>
      <c r="AS99" s="391"/>
      <c r="AT99" s="375"/>
      <c r="AU99" s="375"/>
      <c r="AV99" s="344"/>
      <c r="AW99" s="344"/>
      <c r="AX99" s="361"/>
      <c r="AY99" s="361"/>
      <c r="AZ99" s="733"/>
      <c r="BA99" s="356"/>
      <c r="BB99" s="109"/>
      <c r="BC99" s="733"/>
      <c r="BD99" s="733"/>
    </row>
    <row r="100" spans="1:56" s="312" customFormat="1" ht="15" customHeight="1" x14ac:dyDescent="0.2">
      <c r="A100" s="386"/>
      <c r="B100" s="110"/>
      <c r="C100" s="110"/>
      <c r="D100" s="110"/>
      <c r="E100" s="110"/>
      <c r="F100" s="109"/>
      <c r="G100" s="109"/>
      <c r="H100" s="109"/>
      <c r="I100" s="109"/>
      <c r="J100" s="109"/>
      <c r="K100" s="110"/>
      <c r="L100" s="110"/>
      <c r="M100" s="110"/>
      <c r="N100" s="109"/>
      <c r="O100" s="109"/>
      <c r="P100" s="725"/>
      <c r="Q100" s="725"/>
      <c r="R100" s="725"/>
      <c r="S100" s="110"/>
      <c r="T100" s="110"/>
      <c r="U100" s="110"/>
      <c r="V100" s="109"/>
      <c r="W100" s="109"/>
      <c r="X100" s="109"/>
      <c r="Y100" s="346"/>
      <c r="Z100" s="364"/>
      <c r="AA100" s="361"/>
      <c r="AB100" s="361"/>
      <c r="AC100" s="364"/>
      <c r="AD100" s="364"/>
      <c r="AE100" s="361"/>
      <c r="AF100" s="361"/>
      <c r="AG100" s="361"/>
      <c r="AH100" s="364"/>
      <c r="AI100" s="364"/>
      <c r="AJ100" s="361"/>
      <c r="AK100" s="344"/>
      <c r="AL100" s="344"/>
      <c r="AM100" s="344"/>
      <c r="AN100" s="344"/>
      <c r="AO100" s="361"/>
      <c r="AP100" s="361"/>
      <c r="AQ100" s="364"/>
      <c r="AR100" s="361"/>
      <c r="AS100" s="391"/>
      <c r="AT100" s="375"/>
      <c r="AU100" s="375"/>
      <c r="AV100" s="344"/>
      <c r="AW100" s="344"/>
      <c r="AX100" s="361"/>
      <c r="AY100" s="361"/>
      <c r="AZ100" s="733"/>
      <c r="BA100" s="356"/>
      <c r="BB100" s="109"/>
      <c r="BC100" s="733"/>
      <c r="BD100" s="733"/>
    </row>
    <row r="101" spans="1:56" s="312" customFormat="1" ht="15" customHeight="1" x14ac:dyDescent="0.2">
      <c r="A101" s="386"/>
      <c r="B101" s="110"/>
      <c r="C101" s="110"/>
      <c r="D101" s="110"/>
      <c r="E101" s="110"/>
      <c r="F101" s="109"/>
      <c r="G101" s="109"/>
      <c r="H101" s="109"/>
      <c r="I101" s="109"/>
      <c r="J101" s="109"/>
      <c r="K101" s="110"/>
      <c r="L101" s="110"/>
      <c r="M101" s="110"/>
      <c r="N101" s="109"/>
      <c r="O101" s="109"/>
      <c r="P101" s="725"/>
      <c r="Q101" s="725"/>
      <c r="R101" s="725"/>
      <c r="S101" s="110"/>
      <c r="T101" s="110"/>
      <c r="U101" s="110"/>
      <c r="V101" s="109"/>
      <c r="W101" s="109"/>
      <c r="X101" s="109"/>
      <c r="Y101" s="346"/>
      <c r="Z101" s="364"/>
      <c r="AA101" s="361"/>
      <c r="AB101" s="361"/>
      <c r="AC101" s="364"/>
      <c r="AD101" s="364"/>
      <c r="AE101" s="361"/>
      <c r="AF101" s="361"/>
      <c r="AG101" s="361"/>
      <c r="AH101" s="364"/>
      <c r="AI101" s="364"/>
      <c r="AJ101" s="361"/>
      <c r="AK101" s="344"/>
      <c r="AL101" s="344"/>
      <c r="AM101" s="344"/>
      <c r="AN101" s="344"/>
      <c r="AO101" s="361"/>
      <c r="AP101" s="361"/>
      <c r="AQ101" s="364"/>
      <c r="AR101" s="361"/>
      <c r="AS101" s="391"/>
      <c r="AT101" s="375"/>
      <c r="AU101" s="375"/>
      <c r="AV101" s="344"/>
      <c r="AW101" s="344"/>
      <c r="AX101" s="361"/>
      <c r="AY101" s="361"/>
      <c r="AZ101" s="733"/>
      <c r="BA101" s="356"/>
      <c r="BB101" s="109"/>
      <c r="BC101" s="733"/>
      <c r="BD101" s="733"/>
    </row>
    <row r="102" spans="1:56" s="312" customFormat="1" ht="15" customHeight="1" x14ac:dyDescent="0.2">
      <c r="A102" s="386"/>
      <c r="B102" s="110"/>
      <c r="C102" s="110"/>
      <c r="D102" s="110"/>
      <c r="E102" s="110"/>
      <c r="F102" s="109"/>
      <c r="G102" s="109"/>
      <c r="H102" s="109"/>
      <c r="I102" s="109"/>
      <c r="J102" s="109"/>
      <c r="K102" s="110"/>
      <c r="L102" s="110"/>
      <c r="M102" s="110"/>
      <c r="N102" s="109"/>
      <c r="O102" s="109"/>
      <c r="P102" s="725"/>
      <c r="Q102" s="725"/>
      <c r="R102" s="725"/>
      <c r="S102" s="110"/>
      <c r="T102" s="110"/>
      <c r="U102" s="110"/>
      <c r="V102" s="109"/>
      <c r="W102" s="109"/>
      <c r="X102" s="109"/>
      <c r="Y102" s="346"/>
      <c r="Z102" s="364"/>
      <c r="AA102" s="361"/>
      <c r="AB102" s="361"/>
      <c r="AC102" s="364"/>
      <c r="AD102" s="364"/>
      <c r="AE102" s="361"/>
      <c r="AF102" s="361"/>
      <c r="AG102" s="361"/>
      <c r="AH102" s="364"/>
      <c r="AI102" s="364"/>
      <c r="AJ102" s="361"/>
      <c r="AK102" s="344"/>
      <c r="AL102" s="344"/>
      <c r="AM102" s="344"/>
      <c r="AN102" s="344"/>
      <c r="AO102" s="361"/>
      <c r="AP102" s="361"/>
      <c r="AQ102" s="364"/>
      <c r="AR102" s="361"/>
      <c r="AS102" s="391"/>
      <c r="AT102" s="375"/>
      <c r="AU102" s="375"/>
      <c r="AV102" s="344"/>
      <c r="AW102" s="344"/>
      <c r="AX102" s="361"/>
      <c r="AY102" s="361"/>
      <c r="AZ102" s="733"/>
      <c r="BA102" s="356"/>
      <c r="BB102" s="109"/>
      <c r="BC102" s="733"/>
      <c r="BD102" s="733"/>
    </row>
    <row r="103" spans="1:56" s="312" customFormat="1" ht="15" customHeight="1" x14ac:dyDescent="0.2">
      <c r="A103" s="386"/>
      <c r="B103" s="110"/>
      <c r="C103" s="110"/>
      <c r="D103" s="110"/>
      <c r="E103" s="110"/>
      <c r="F103" s="109"/>
      <c r="G103" s="109"/>
      <c r="H103" s="109"/>
      <c r="I103" s="109"/>
      <c r="J103" s="109"/>
      <c r="K103" s="110"/>
      <c r="L103" s="110"/>
      <c r="M103" s="110"/>
      <c r="N103" s="109"/>
      <c r="O103" s="109"/>
      <c r="P103" s="725"/>
      <c r="Q103" s="725"/>
      <c r="R103" s="725"/>
      <c r="S103" s="110"/>
      <c r="T103" s="110"/>
      <c r="U103" s="110"/>
      <c r="V103" s="109"/>
      <c r="W103" s="109"/>
      <c r="X103" s="109"/>
      <c r="Y103" s="346"/>
      <c r="Z103" s="364"/>
      <c r="AA103" s="361"/>
      <c r="AB103" s="361"/>
      <c r="AC103" s="364"/>
      <c r="AD103" s="364"/>
      <c r="AE103" s="361"/>
      <c r="AF103" s="361"/>
      <c r="AG103" s="361"/>
      <c r="AH103" s="364"/>
      <c r="AI103" s="364"/>
      <c r="AJ103" s="361"/>
      <c r="AK103" s="344"/>
      <c r="AL103" s="344"/>
      <c r="AM103" s="344"/>
      <c r="AN103" s="344"/>
      <c r="AO103" s="361"/>
      <c r="AP103" s="361"/>
      <c r="AQ103" s="364"/>
      <c r="AR103" s="361"/>
      <c r="AS103" s="391"/>
      <c r="AT103" s="375"/>
      <c r="AU103" s="375"/>
      <c r="AV103" s="344"/>
      <c r="AW103" s="344"/>
      <c r="AX103" s="361"/>
      <c r="AY103" s="361"/>
      <c r="AZ103" s="733"/>
      <c r="BA103" s="356"/>
      <c r="BB103" s="109"/>
      <c r="BC103" s="733"/>
      <c r="BD103" s="733"/>
    </row>
    <row r="104" spans="1:56" s="312" customFormat="1" ht="15" customHeight="1" x14ac:dyDescent="0.2">
      <c r="A104" s="386"/>
      <c r="B104" s="110"/>
      <c r="C104" s="110"/>
      <c r="D104" s="110"/>
      <c r="E104" s="110"/>
      <c r="F104" s="109"/>
      <c r="G104" s="109"/>
      <c r="H104" s="109"/>
      <c r="I104" s="109"/>
      <c r="J104" s="109"/>
      <c r="K104" s="110"/>
      <c r="L104" s="110"/>
      <c r="M104" s="110"/>
      <c r="N104" s="109"/>
      <c r="O104" s="109"/>
      <c r="P104" s="725"/>
      <c r="Q104" s="725"/>
      <c r="R104" s="725"/>
      <c r="S104" s="110"/>
      <c r="T104" s="110"/>
      <c r="U104" s="110"/>
      <c r="V104" s="109"/>
      <c r="W104" s="109"/>
      <c r="X104" s="109"/>
      <c r="Y104" s="346"/>
      <c r="Z104" s="364"/>
      <c r="AA104" s="361"/>
      <c r="AB104" s="361"/>
      <c r="AC104" s="364"/>
      <c r="AD104" s="364"/>
      <c r="AE104" s="361"/>
      <c r="AF104" s="361"/>
      <c r="AG104" s="361"/>
      <c r="AH104" s="364"/>
      <c r="AI104" s="364"/>
      <c r="AJ104" s="361"/>
      <c r="AK104" s="344"/>
      <c r="AL104" s="344"/>
      <c r="AM104" s="344"/>
      <c r="AN104" s="344"/>
      <c r="AO104" s="361"/>
      <c r="AP104" s="361"/>
      <c r="AQ104" s="364"/>
      <c r="AR104" s="361"/>
      <c r="AS104" s="391"/>
      <c r="AT104" s="375"/>
      <c r="AU104" s="375"/>
      <c r="AV104" s="344"/>
      <c r="AW104" s="344"/>
      <c r="AX104" s="361"/>
      <c r="AY104" s="361"/>
      <c r="AZ104" s="733"/>
      <c r="BA104" s="356"/>
      <c r="BB104" s="109"/>
      <c r="BC104" s="733"/>
      <c r="BD104" s="733"/>
    </row>
    <row r="105" spans="1:56" s="312" customFormat="1" ht="15" customHeight="1" x14ac:dyDescent="0.2">
      <c r="A105" s="386"/>
      <c r="B105" s="110"/>
      <c r="C105" s="110"/>
      <c r="D105" s="110"/>
      <c r="E105" s="110"/>
      <c r="F105" s="109"/>
      <c r="G105" s="109"/>
      <c r="H105" s="109"/>
      <c r="I105" s="109"/>
      <c r="J105" s="109"/>
      <c r="K105" s="110"/>
      <c r="L105" s="110"/>
      <c r="M105" s="110"/>
      <c r="N105" s="109"/>
      <c r="O105" s="109"/>
      <c r="P105" s="725"/>
      <c r="Q105" s="725"/>
      <c r="R105" s="725"/>
      <c r="S105" s="110"/>
      <c r="T105" s="110"/>
      <c r="U105" s="110"/>
      <c r="V105" s="109"/>
      <c r="W105" s="109"/>
      <c r="X105" s="109"/>
      <c r="Y105" s="346"/>
      <c r="Z105" s="364"/>
      <c r="AA105" s="361"/>
      <c r="AB105" s="361"/>
      <c r="AC105" s="364"/>
      <c r="AD105" s="364"/>
      <c r="AE105" s="361"/>
      <c r="AF105" s="361"/>
      <c r="AG105" s="361"/>
      <c r="AH105" s="364"/>
      <c r="AI105" s="364"/>
      <c r="AJ105" s="361"/>
      <c r="AK105" s="344"/>
      <c r="AL105" s="344"/>
      <c r="AM105" s="344"/>
      <c r="AN105" s="344"/>
      <c r="AO105" s="361"/>
      <c r="AP105" s="361"/>
      <c r="AQ105" s="364"/>
      <c r="AR105" s="361"/>
      <c r="AS105" s="391"/>
      <c r="AT105" s="375"/>
      <c r="AU105" s="375"/>
      <c r="AV105" s="344"/>
      <c r="AW105" s="344"/>
      <c r="AX105" s="361"/>
      <c r="AY105" s="361"/>
      <c r="AZ105" s="733"/>
      <c r="BA105" s="356"/>
      <c r="BB105" s="109"/>
      <c r="BC105" s="733"/>
      <c r="BD105" s="733"/>
    </row>
    <row r="106" spans="1:56" s="312" customFormat="1" ht="15" customHeight="1" x14ac:dyDescent="0.2">
      <c r="A106" s="386"/>
      <c r="B106" s="110"/>
      <c r="C106" s="110"/>
      <c r="D106" s="110"/>
      <c r="E106" s="110"/>
      <c r="F106" s="109"/>
      <c r="G106" s="109"/>
      <c r="H106" s="109"/>
      <c r="I106" s="109"/>
      <c r="J106" s="109"/>
      <c r="K106" s="110"/>
      <c r="L106" s="110"/>
      <c r="M106" s="110"/>
      <c r="N106" s="109"/>
      <c r="O106" s="109"/>
      <c r="P106" s="725"/>
      <c r="Q106" s="725"/>
      <c r="R106" s="725"/>
      <c r="S106" s="110"/>
      <c r="T106" s="110"/>
      <c r="U106" s="110"/>
      <c r="V106" s="109"/>
      <c r="W106" s="109"/>
      <c r="X106" s="109"/>
      <c r="Y106" s="346"/>
      <c r="Z106" s="364"/>
      <c r="AA106" s="361"/>
      <c r="AB106" s="361"/>
      <c r="AC106" s="364"/>
      <c r="AD106" s="364"/>
      <c r="AE106" s="361"/>
      <c r="AF106" s="361"/>
      <c r="AG106" s="361"/>
      <c r="AH106" s="364"/>
      <c r="AI106" s="364"/>
      <c r="AJ106" s="361"/>
      <c r="AK106" s="344"/>
      <c r="AL106" s="344"/>
      <c r="AM106" s="344"/>
      <c r="AN106" s="344"/>
      <c r="AO106" s="361"/>
      <c r="AP106" s="361"/>
      <c r="AQ106" s="364"/>
      <c r="AR106" s="361"/>
      <c r="AS106" s="391"/>
      <c r="AT106" s="375"/>
      <c r="AU106" s="375"/>
      <c r="AV106" s="344"/>
      <c r="AW106" s="344"/>
      <c r="AX106" s="361"/>
      <c r="AY106" s="361"/>
      <c r="AZ106" s="733"/>
      <c r="BA106" s="356"/>
      <c r="BB106" s="109"/>
      <c r="BC106" s="733"/>
      <c r="BD106" s="733"/>
    </row>
    <row r="107" spans="1:56" s="312" customFormat="1" ht="15" customHeight="1" x14ac:dyDescent="0.2">
      <c r="A107" s="386"/>
      <c r="B107" s="110"/>
      <c r="C107" s="110"/>
      <c r="D107" s="110"/>
      <c r="E107" s="110"/>
      <c r="F107" s="109"/>
      <c r="G107" s="109"/>
      <c r="H107" s="109"/>
      <c r="I107" s="109"/>
      <c r="J107" s="109"/>
      <c r="K107" s="110"/>
      <c r="L107" s="110"/>
      <c r="M107" s="110"/>
      <c r="N107" s="109"/>
      <c r="O107" s="109"/>
      <c r="P107" s="725"/>
      <c r="Q107" s="725"/>
      <c r="R107" s="725"/>
      <c r="S107" s="110"/>
      <c r="T107" s="110"/>
      <c r="U107" s="110"/>
      <c r="V107" s="109"/>
      <c r="W107" s="109"/>
      <c r="X107" s="109"/>
      <c r="Y107" s="346"/>
      <c r="Z107" s="364"/>
      <c r="AA107" s="361"/>
      <c r="AB107" s="361"/>
      <c r="AC107" s="364"/>
      <c r="AD107" s="364"/>
      <c r="AE107" s="361"/>
      <c r="AF107" s="361"/>
      <c r="AG107" s="361"/>
      <c r="AH107" s="364"/>
      <c r="AI107" s="364"/>
      <c r="AJ107" s="361"/>
      <c r="AK107" s="344"/>
      <c r="AL107" s="344"/>
      <c r="AM107" s="344"/>
      <c r="AN107" s="344"/>
      <c r="AO107" s="361"/>
      <c r="AP107" s="361"/>
      <c r="AQ107" s="364"/>
      <c r="AR107" s="361"/>
      <c r="AS107" s="391"/>
      <c r="AT107" s="375"/>
      <c r="AU107" s="375"/>
      <c r="AV107" s="344"/>
      <c r="AW107" s="344"/>
      <c r="AX107" s="361"/>
      <c r="AY107" s="361"/>
      <c r="AZ107" s="733"/>
      <c r="BA107" s="356"/>
      <c r="BB107" s="109"/>
      <c r="BC107" s="733"/>
      <c r="BD107" s="733"/>
    </row>
    <row r="108" spans="1:56" s="312" customFormat="1" ht="15" customHeight="1" x14ac:dyDescent="0.2">
      <c r="A108" s="386"/>
      <c r="B108" s="110"/>
      <c r="C108" s="110"/>
      <c r="D108" s="110"/>
      <c r="E108" s="110"/>
      <c r="F108" s="109"/>
      <c r="G108" s="109"/>
      <c r="H108" s="109"/>
      <c r="I108" s="109"/>
      <c r="J108" s="109"/>
      <c r="K108" s="110"/>
      <c r="L108" s="110"/>
      <c r="M108" s="110"/>
      <c r="N108" s="109"/>
      <c r="O108" s="109"/>
      <c r="P108" s="725"/>
      <c r="Q108" s="725"/>
      <c r="R108" s="725"/>
      <c r="S108" s="110"/>
      <c r="T108" s="110"/>
      <c r="U108" s="110"/>
      <c r="V108" s="109"/>
      <c r="W108" s="109"/>
      <c r="X108" s="109"/>
      <c r="Y108" s="346"/>
      <c r="Z108" s="364"/>
      <c r="AA108" s="361"/>
      <c r="AB108" s="361"/>
      <c r="AC108" s="364"/>
      <c r="AD108" s="364"/>
      <c r="AE108" s="361"/>
      <c r="AF108" s="361"/>
      <c r="AG108" s="361"/>
      <c r="AH108" s="364"/>
      <c r="AI108" s="364"/>
      <c r="AJ108" s="361"/>
      <c r="AK108" s="344"/>
      <c r="AL108" s="344"/>
      <c r="AM108" s="344"/>
      <c r="AN108" s="344"/>
      <c r="AO108" s="361"/>
      <c r="AP108" s="361"/>
      <c r="AQ108" s="364"/>
      <c r="AR108" s="361"/>
      <c r="AS108" s="391"/>
      <c r="AT108" s="375"/>
      <c r="AU108" s="375"/>
      <c r="AV108" s="344"/>
      <c r="AW108" s="344"/>
      <c r="AX108" s="361"/>
      <c r="AY108" s="361"/>
      <c r="AZ108" s="733"/>
      <c r="BA108" s="356"/>
      <c r="BB108" s="109"/>
      <c r="BC108" s="733"/>
      <c r="BD108" s="733"/>
    </row>
    <row r="109" spans="1:56" s="312" customFormat="1" ht="15" customHeight="1" x14ac:dyDescent="0.2">
      <c r="A109" s="386"/>
      <c r="B109" s="110"/>
      <c r="C109" s="110"/>
      <c r="D109" s="110"/>
      <c r="E109" s="110"/>
      <c r="F109" s="109"/>
      <c r="G109" s="109"/>
      <c r="H109" s="109"/>
      <c r="I109" s="109"/>
      <c r="J109" s="109"/>
      <c r="K109" s="110"/>
      <c r="L109" s="110"/>
      <c r="M109" s="110"/>
      <c r="N109" s="109"/>
      <c r="O109" s="109"/>
      <c r="P109" s="725"/>
      <c r="Q109" s="725"/>
      <c r="R109" s="725"/>
      <c r="S109" s="110"/>
      <c r="T109" s="110"/>
      <c r="U109" s="110"/>
      <c r="V109" s="109"/>
      <c r="W109" s="109"/>
      <c r="X109" s="109"/>
      <c r="Y109" s="346"/>
      <c r="Z109" s="364"/>
      <c r="AA109" s="361"/>
      <c r="AB109" s="361"/>
      <c r="AC109" s="364"/>
      <c r="AD109" s="364"/>
      <c r="AE109" s="361"/>
      <c r="AF109" s="361"/>
      <c r="AG109" s="361"/>
      <c r="AH109" s="364"/>
      <c r="AI109" s="364"/>
      <c r="AJ109" s="361"/>
      <c r="AK109" s="344"/>
      <c r="AL109" s="344"/>
      <c r="AM109" s="344"/>
      <c r="AN109" s="344"/>
      <c r="AO109" s="361"/>
      <c r="AP109" s="361"/>
      <c r="AQ109" s="364"/>
      <c r="AR109" s="361"/>
      <c r="AS109" s="391"/>
      <c r="AT109" s="375"/>
      <c r="AU109" s="375"/>
      <c r="AV109" s="344"/>
      <c r="AW109" s="344"/>
      <c r="AX109" s="361"/>
      <c r="AY109" s="361"/>
      <c r="AZ109" s="733"/>
      <c r="BA109" s="356"/>
      <c r="BB109" s="109"/>
      <c r="BC109" s="733"/>
      <c r="BD109" s="733"/>
    </row>
    <row r="110" spans="1:56" s="312" customFormat="1" ht="15" customHeight="1" x14ac:dyDescent="0.2">
      <c r="A110" s="386"/>
      <c r="B110" s="110"/>
      <c r="C110" s="110"/>
      <c r="D110" s="110"/>
      <c r="E110" s="110"/>
      <c r="F110" s="109"/>
      <c r="G110" s="109"/>
      <c r="H110" s="109"/>
      <c r="I110" s="109"/>
      <c r="J110" s="109"/>
      <c r="K110" s="110"/>
      <c r="L110" s="110"/>
      <c r="M110" s="110"/>
      <c r="N110" s="109"/>
      <c r="O110" s="109"/>
      <c r="P110" s="725"/>
      <c r="Q110" s="725"/>
      <c r="R110" s="725"/>
      <c r="S110" s="110"/>
      <c r="T110" s="110"/>
      <c r="U110" s="110"/>
      <c r="V110" s="109"/>
      <c r="W110" s="109"/>
      <c r="X110" s="109"/>
      <c r="Y110" s="346"/>
      <c r="Z110" s="364"/>
      <c r="AA110" s="361"/>
      <c r="AB110" s="361"/>
      <c r="AC110" s="364"/>
      <c r="AD110" s="364"/>
      <c r="AE110" s="361"/>
      <c r="AF110" s="361"/>
      <c r="AG110" s="361"/>
      <c r="AH110" s="364"/>
      <c r="AI110" s="364"/>
      <c r="AJ110" s="361"/>
      <c r="AK110" s="344"/>
      <c r="AL110" s="344"/>
      <c r="AM110" s="344"/>
      <c r="AN110" s="344"/>
      <c r="AO110" s="361"/>
      <c r="AP110" s="361"/>
      <c r="AQ110" s="364"/>
      <c r="AR110" s="361"/>
      <c r="AS110" s="391"/>
      <c r="AT110" s="375"/>
      <c r="AU110" s="375"/>
      <c r="AV110" s="344"/>
      <c r="AW110" s="344"/>
      <c r="AX110" s="361"/>
      <c r="AY110" s="361"/>
      <c r="AZ110" s="733"/>
      <c r="BA110" s="356"/>
      <c r="BB110" s="109"/>
      <c r="BC110" s="733"/>
      <c r="BD110" s="733"/>
    </row>
    <row r="111" spans="1:56" s="312" customFormat="1" ht="15" customHeight="1" x14ac:dyDescent="0.2">
      <c r="A111" s="386"/>
      <c r="B111" s="110"/>
      <c r="C111" s="110"/>
      <c r="D111" s="110"/>
      <c r="E111" s="110"/>
      <c r="F111" s="109"/>
      <c r="G111" s="109"/>
      <c r="H111" s="109"/>
      <c r="I111" s="109"/>
      <c r="J111" s="109"/>
      <c r="K111" s="110"/>
      <c r="L111" s="110"/>
      <c r="M111" s="110"/>
      <c r="N111" s="109"/>
      <c r="O111" s="109"/>
      <c r="P111" s="725"/>
      <c r="Q111" s="725"/>
      <c r="R111" s="725"/>
      <c r="S111" s="110"/>
      <c r="T111" s="110"/>
      <c r="U111" s="110"/>
      <c r="V111" s="109"/>
      <c r="W111" s="109"/>
      <c r="X111" s="109"/>
      <c r="Y111" s="346"/>
      <c r="Z111" s="364"/>
      <c r="AA111" s="361"/>
      <c r="AB111" s="361"/>
      <c r="AC111" s="364"/>
      <c r="AD111" s="364"/>
      <c r="AE111" s="361"/>
      <c r="AF111" s="361"/>
      <c r="AG111" s="361"/>
      <c r="AH111" s="364"/>
      <c r="AI111" s="364"/>
      <c r="AJ111" s="361"/>
      <c r="AK111" s="344"/>
      <c r="AL111" s="344"/>
      <c r="AM111" s="344"/>
      <c r="AN111" s="344"/>
      <c r="AO111" s="361"/>
      <c r="AP111" s="361"/>
      <c r="AQ111" s="364"/>
      <c r="AR111" s="361"/>
      <c r="AS111" s="391"/>
      <c r="AT111" s="375"/>
      <c r="AU111" s="375"/>
      <c r="AV111" s="344"/>
      <c r="AW111" s="344"/>
      <c r="AX111" s="361"/>
      <c r="AY111" s="361"/>
      <c r="AZ111" s="733"/>
      <c r="BA111" s="356"/>
      <c r="BB111" s="109"/>
      <c r="BC111" s="733"/>
      <c r="BD111" s="733"/>
    </row>
    <row r="112" spans="1:56" s="312" customFormat="1" ht="15" customHeight="1" x14ac:dyDescent="0.2">
      <c r="A112" s="386"/>
      <c r="B112" s="110"/>
      <c r="C112" s="110"/>
      <c r="D112" s="110"/>
      <c r="E112" s="110"/>
      <c r="F112" s="109"/>
      <c r="G112" s="109"/>
      <c r="H112" s="109"/>
      <c r="I112" s="109"/>
      <c r="J112" s="109"/>
      <c r="K112" s="110"/>
      <c r="L112" s="110"/>
      <c r="M112" s="110"/>
      <c r="N112" s="109"/>
      <c r="O112" s="109"/>
      <c r="P112" s="725"/>
      <c r="Q112" s="725"/>
      <c r="R112" s="725"/>
      <c r="S112" s="110"/>
      <c r="T112" s="110"/>
      <c r="U112" s="110"/>
      <c r="V112" s="109"/>
      <c r="W112" s="109"/>
      <c r="X112" s="109"/>
      <c r="Y112" s="346"/>
      <c r="Z112" s="364"/>
      <c r="AA112" s="361"/>
      <c r="AB112" s="361"/>
      <c r="AC112" s="364"/>
      <c r="AD112" s="364"/>
      <c r="AE112" s="361"/>
      <c r="AF112" s="361"/>
      <c r="AG112" s="361"/>
      <c r="AH112" s="364"/>
      <c r="AI112" s="364"/>
      <c r="AJ112" s="361"/>
      <c r="AK112" s="344"/>
      <c r="AL112" s="344"/>
      <c r="AM112" s="344"/>
      <c r="AN112" s="344"/>
      <c r="AO112" s="361"/>
      <c r="AP112" s="361"/>
      <c r="AQ112" s="364"/>
      <c r="AR112" s="361"/>
      <c r="AS112" s="391"/>
      <c r="AT112" s="375"/>
      <c r="AU112" s="375"/>
      <c r="AV112" s="344"/>
      <c r="AW112" s="344"/>
      <c r="AX112" s="361"/>
      <c r="AY112" s="361"/>
      <c r="AZ112" s="733"/>
      <c r="BA112" s="356"/>
      <c r="BB112" s="109"/>
      <c r="BC112" s="733"/>
      <c r="BD112" s="733"/>
    </row>
    <row r="113" spans="1:78" s="312" customFormat="1" ht="15" customHeight="1" x14ac:dyDescent="0.2">
      <c r="A113" s="386"/>
      <c r="B113" s="110"/>
      <c r="C113" s="110"/>
      <c r="D113" s="110"/>
      <c r="E113" s="110"/>
      <c r="F113" s="109"/>
      <c r="G113" s="109"/>
      <c r="H113" s="109"/>
      <c r="I113" s="109"/>
      <c r="J113" s="109"/>
      <c r="K113" s="110"/>
      <c r="L113" s="110"/>
      <c r="M113" s="110"/>
      <c r="N113" s="109"/>
      <c r="O113" s="109"/>
      <c r="P113" s="725"/>
      <c r="Q113" s="725"/>
      <c r="R113" s="725"/>
      <c r="S113" s="110"/>
      <c r="T113" s="110"/>
      <c r="U113" s="110"/>
      <c r="V113" s="109"/>
      <c r="W113" s="109"/>
      <c r="X113" s="109"/>
      <c r="Y113" s="346"/>
      <c r="Z113" s="364"/>
      <c r="AA113" s="361"/>
      <c r="AB113" s="361"/>
      <c r="AC113" s="364"/>
      <c r="AD113" s="364"/>
      <c r="AE113" s="361"/>
      <c r="AF113" s="361"/>
      <c r="AG113" s="361"/>
      <c r="AH113" s="364"/>
      <c r="AI113" s="364"/>
      <c r="AJ113" s="361"/>
      <c r="AK113" s="344"/>
      <c r="AL113" s="344"/>
      <c r="AM113" s="344"/>
      <c r="AN113" s="344"/>
      <c r="AO113" s="361"/>
      <c r="AP113" s="361"/>
      <c r="AQ113" s="364"/>
      <c r="AR113" s="361"/>
      <c r="AS113" s="391"/>
      <c r="AT113" s="375"/>
      <c r="AU113" s="375"/>
      <c r="AV113" s="344"/>
      <c r="AW113" s="344"/>
      <c r="AX113" s="361"/>
      <c r="AY113" s="361"/>
      <c r="AZ113" s="733"/>
      <c r="BA113" s="356"/>
      <c r="BB113" s="109"/>
      <c r="BC113" s="733"/>
      <c r="BD113" s="733"/>
    </row>
    <row r="114" spans="1:78" s="312" customFormat="1" ht="15" customHeight="1" x14ac:dyDescent="0.2">
      <c r="A114" s="386"/>
      <c r="B114" s="110"/>
      <c r="C114" s="110"/>
      <c r="D114" s="110"/>
      <c r="E114" s="110"/>
      <c r="F114" s="109"/>
      <c r="G114" s="109"/>
      <c r="H114" s="109"/>
      <c r="I114" s="109"/>
      <c r="J114" s="109"/>
      <c r="K114" s="110"/>
      <c r="L114" s="110"/>
      <c r="M114" s="110"/>
      <c r="N114" s="109"/>
      <c r="O114" s="109"/>
      <c r="P114" s="725"/>
      <c r="Q114" s="725"/>
      <c r="R114" s="725"/>
      <c r="S114" s="110"/>
      <c r="T114" s="110"/>
      <c r="U114" s="110"/>
      <c r="V114" s="109"/>
      <c r="W114" s="109"/>
      <c r="X114" s="109"/>
      <c r="Y114" s="346"/>
      <c r="Z114" s="364"/>
      <c r="AA114" s="361"/>
      <c r="AB114" s="361"/>
      <c r="AC114" s="364"/>
      <c r="AD114" s="364"/>
      <c r="AE114" s="361"/>
      <c r="AF114" s="361"/>
      <c r="AG114" s="361"/>
      <c r="AH114" s="364"/>
      <c r="AI114" s="364"/>
      <c r="AJ114" s="361"/>
      <c r="AK114" s="344"/>
      <c r="AL114" s="344"/>
      <c r="AM114" s="344"/>
      <c r="AN114" s="344"/>
      <c r="AO114" s="361"/>
      <c r="AP114" s="361"/>
      <c r="AQ114" s="364"/>
      <c r="AR114" s="361"/>
      <c r="AS114" s="391"/>
      <c r="AT114" s="375"/>
      <c r="AU114" s="375"/>
      <c r="AV114" s="344"/>
      <c r="AW114" s="344"/>
      <c r="AX114" s="361"/>
      <c r="AY114" s="361"/>
      <c r="AZ114" s="733"/>
      <c r="BA114" s="356"/>
      <c r="BB114" s="109"/>
      <c r="BC114" s="733"/>
      <c r="BD114" s="733"/>
    </row>
    <row r="115" spans="1:78" s="312" customFormat="1" ht="15" customHeight="1" x14ac:dyDescent="0.2">
      <c r="A115" s="386"/>
      <c r="B115" s="110"/>
      <c r="C115" s="110"/>
      <c r="D115" s="110"/>
      <c r="E115" s="110"/>
      <c r="F115" s="109"/>
      <c r="G115" s="109"/>
      <c r="H115" s="109"/>
      <c r="I115" s="109"/>
      <c r="J115" s="109"/>
      <c r="K115" s="110"/>
      <c r="L115" s="110"/>
      <c r="M115" s="110"/>
      <c r="N115" s="109"/>
      <c r="O115" s="109"/>
      <c r="P115" s="725"/>
      <c r="Q115" s="725"/>
      <c r="R115" s="725"/>
      <c r="S115" s="110"/>
      <c r="T115" s="110"/>
      <c r="U115" s="110"/>
      <c r="V115" s="109"/>
      <c r="W115" s="109"/>
      <c r="X115" s="109"/>
      <c r="Y115" s="346"/>
      <c r="Z115" s="364"/>
      <c r="AA115" s="361"/>
      <c r="AB115" s="361"/>
      <c r="AC115" s="364"/>
      <c r="AD115" s="364"/>
      <c r="AE115" s="361"/>
      <c r="AF115" s="361"/>
      <c r="AG115" s="361"/>
      <c r="AH115" s="364"/>
      <c r="AI115" s="364"/>
      <c r="AJ115" s="361"/>
      <c r="AK115" s="344"/>
      <c r="AL115" s="344"/>
      <c r="AM115" s="344"/>
      <c r="AN115" s="344"/>
      <c r="AO115" s="361"/>
      <c r="AP115" s="361"/>
      <c r="AQ115" s="364"/>
      <c r="AR115" s="361"/>
      <c r="AS115" s="391"/>
      <c r="AT115" s="375"/>
      <c r="AU115" s="375"/>
      <c r="AV115" s="344"/>
      <c r="AW115" s="344"/>
      <c r="AX115" s="361"/>
      <c r="AY115" s="361"/>
      <c r="AZ115" s="733"/>
      <c r="BA115" s="356"/>
      <c r="BB115" s="109"/>
      <c r="BC115" s="733"/>
      <c r="BD115" s="733"/>
    </row>
    <row r="116" spans="1:78" s="312" customFormat="1" ht="15" customHeight="1" x14ac:dyDescent="0.2">
      <c r="A116" s="386"/>
      <c r="B116" s="110"/>
      <c r="C116" s="110"/>
      <c r="D116" s="110"/>
      <c r="E116" s="110"/>
      <c r="F116" s="109"/>
      <c r="G116" s="109"/>
      <c r="H116" s="109"/>
      <c r="I116" s="109"/>
      <c r="J116" s="109"/>
      <c r="K116" s="110"/>
      <c r="L116" s="110"/>
      <c r="M116" s="110"/>
      <c r="N116" s="109"/>
      <c r="O116" s="109"/>
      <c r="P116" s="725"/>
      <c r="Q116" s="725"/>
      <c r="R116" s="725"/>
      <c r="S116" s="110"/>
      <c r="T116" s="110"/>
      <c r="U116" s="110"/>
      <c r="V116" s="109"/>
      <c r="W116" s="109"/>
      <c r="X116" s="109"/>
      <c r="Y116" s="346"/>
      <c r="Z116" s="364"/>
      <c r="AA116" s="361"/>
      <c r="AB116" s="361"/>
      <c r="AC116" s="364"/>
      <c r="AD116" s="364"/>
      <c r="AE116" s="361"/>
      <c r="AF116" s="361"/>
      <c r="AG116" s="361"/>
      <c r="AH116" s="364"/>
      <c r="AI116" s="364"/>
      <c r="AJ116" s="361"/>
      <c r="AK116" s="344"/>
      <c r="AL116" s="344"/>
      <c r="AM116" s="344"/>
      <c r="AN116" s="344"/>
      <c r="AO116" s="361"/>
      <c r="AP116" s="361"/>
      <c r="AQ116" s="364"/>
      <c r="AR116" s="361"/>
      <c r="AS116" s="391"/>
      <c r="AT116" s="375"/>
      <c r="AU116" s="375"/>
      <c r="AV116" s="344"/>
      <c r="AW116" s="344"/>
      <c r="AX116" s="361"/>
      <c r="AY116" s="361"/>
      <c r="AZ116" s="733"/>
      <c r="BA116" s="356"/>
      <c r="BB116" s="109"/>
      <c r="BC116" s="733"/>
      <c r="BD116" s="733"/>
    </row>
    <row r="117" spans="1:78" s="312" customFormat="1" ht="15" customHeight="1" x14ac:dyDescent="0.2">
      <c r="A117" s="386"/>
      <c r="B117" s="110"/>
      <c r="C117" s="110"/>
      <c r="D117" s="110"/>
      <c r="E117" s="110"/>
      <c r="F117" s="109"/>
      <c r="G117" s="109"/>
      <c r="H117" s="109"/>
      <c r="I117" s="109"/>
      <c r="J117" s="109"/>
      <c r="K117" s="110"/>
      <c r="L117" s="110"/>
      <c r="M117" s="110"/>
      <c r="N117" s="109"/>
      <c r="O117" s="109"/>
      <c r="P117" s="725"/>
      <c r="Q117" s="725"/>
      <c r="R117" s="725"/>
      <c r="S117" s="110"/>
      <c r="T117" s="110"/>
      <c r="U117" s="110"/>
      <c r="V117" s="109"/>
      <c r="W117" s="109"/>
      <c r="X117" s="109"/>
      <c r="Y117" s="346"/>
      <c r="Z117" s="364"/>
      <c r="AA117" s="361"/>
      <c r="AB117" s="361"/>
      <c r="AC117" s="364"/>
      <c r="AD117" s="364"/>
      <c r="AE117" s="361"/>
      <c r="AF117" s="361"/>
      <c r="AG117" s="361"/>
      <c r="AH117" s="364"/>
      <c r="AI117" s="364"/>
      <c r="AJ117" s="361"/>
      <c r="AK117" s="344"/>
      <c r="AL117" s="344"/>
      <c r="AM117" s="344"/>
      <c r="AN117" s="344"/>
      <c r="AO117" s="361"/>
      <c r="AP117" s="361"/>
      <c r="AQ117" s="364"/>
      <c r="AR117" s="361"/>
      <c r="AS117" s="391"/>
      <c r="AT117" s="375"/>
      <c r="AU117" s="375"/>
      <c r="AV117" s="344"/>
      <c r="AW117" s="344"/>
      <c r="AX117" s="361"/>
      <c r="AY117" s="361"/>
      <c r="AZ117" s="733"/>
      <c r="BA117" s="356"/>
      <c r="BB117" s="733"/>
      <c r="BC117" s="733"/>
      <c r="BD117" s="733"/>
    </row>
    <row r="118" spans="1:78" s="312" customFormat="1" ht="15" customHeight="1" x14ac:dyDescent="0.2">
      <c r="A118" s="733"/>
      <c r="B118" s="110"/>
      <c r="C118" s="110"/>
      <c r="D118" s="110"/>
      <c r="E118" s="110"/>
      <c r="F118" s="725"/>
      <c r="G118" s="109"/>
      <c r="H118" s="109"/>
      <c r="I118" s="109"/>
      <c r="J118" s="109"/>
      <c r="K118" s="110"/>
      <c r="L118" s="110"/>
      <c r="M118" s="110"/>
      <c r="N118" s="109"/>
      <c r="O118" s="109"/>
      <c r="P118" s="725"/>
      <c r="Q118" s="725"/>
      <c r="R118" s="725"/>
      <c r="S118" s="352"/>
      <c r="T118" s="352"/>
      <c r="U118" s="352"/>
      <c r="V118" s="109"/>
      <c r="W118" s="109"/>
      <c r="X118" s="109"/>
      <c r="Y118" s="347"/>
      <c r="Z118" s="364"/>
      <c r="AA118" s="361"/>
      <c r="AB118" s="344"/>
      <c r="AC118" s="375"/>
      <c r="AD118" s="375"/>
      <c r="AE118" s="361"/>
      <c r="AF118" s="361"/>
      <c r="AG118" s="361"/>
      <c r="AH118" s="364"/>
      <c r="AI118" s="364"/>
      <c r="AJ118" s="361"/>
      <c r="AK118" s="344"/>
      <c r="AL118" s="344"/>
      <c r="AM118" s="344"/>
      <c r="AN118" s="344"/>
      <c r="AO118" s="361"/>
      <c r="AP118" s="361"/>
      <c r="AQ118" s="364"/>
      <c r="AR118" s="361"/>
      <c r="AS118" s="391"/>
      <c r="AT118" s="375"/>
      <c r="AU118" s="375"/>
      <c r="AV118" s="344"/>
      <c r="AW118" s="344"/>
      <c r="AX118" s="361"/>
      <c r="AY118" s="361"/>
      <c r="AZ118" s="733"/>
      <c r="BA118" s="356"/>
      <c r="BB118" s="733"/>
      <c r="BC118" s="733"/>
      <c r="BD118" s="733"/>
    </row>
    <row r="119" spans="1:78" s="312" customFormat="1" ht="15" customHeight="1" x14ac:dyDescent="0.2">
      <c r="A119" s="733"/>
      <c r="B119" s="109"/>
      <c r="C119" s="109"/>
      <c r="D119" s="109"/>
      <c r="E119" s="109"/>
      <c r="F119" s="109"/>
      <c r="G119" s="110"/>
      <c r="H119" s="110"/>
      <c r="I119" s="109"/>
      <c r="J119" s="109"/>
      <c r="K119" s="110"/>
      <c r="L119" s="110"/>
      <c r="M119" s="110"/>
      <c r="N119" s="353"/>
      <c r="O119" s="353"/>
      <c r="P119" s="353"/>
      <c r="Q119" s="353"/>
      <c r="R119" s="353"/>
      <c r="S119" s="110"/>
      <c r="T119" s="110"/>
      <c r="U119" s="110"/>
      <c r="V119" s="109"/>
      <c r="W119" s="725"/>
      <c r="X119" s="109"/>
      <c r="Y119" s="347"/>
      <c r="Z119" s="361"/>
      <c r="AA119" s="361"/>
      <c r="AB119" s="361"/>
      <c r="AC119" s="364"/>
      <c r="AD119" s="364"/>
      <c r="AE119" s="364"/>
      <c r="AF119" s="361"/>
      <c r="AG119" s="361"/>
      <c r="AH119" s="364"/>
      <c r="AI119" s="364"/>
      <c r="AJ119" s="377"/>
      <c r="AK119" s="377"/>
      <c r="AL119" s="377"/>
      <c r="AM119" s="344"/>
      <c r="AN119" s="344"/>
      <c r="AO119" s="344"/>
      <c r="AP119" s="361"/>
      <c r="AQ119" s="344"/>
      <c r="AR119" s="377"/>
      <c r="AS119" s="391"/>
      <c r="AT119" s="392"/>
      <c r="AU119" s="392"/>
      <c r="AV119" s="344"/>
      <c r="AW119" s="344"/>
      <c r="AX119" s="344"/>
      <c r="AY119" s="361"/>
      <c r="AZ119" s="733"/>
      <c r="BA119" s="356"/>
      <c r="BB119" s="733"/>
      <c r="BC119" s="733"/>
      <c r="BD119" s="733"/>
    </row>
    <row r="120" spans="1:78" s="312" customFormat="1" ht="15" customHeight="1" x14ac:dyDescent="0.2">
      <c r="A120" s="388"/>
      <c r="B120" s="348"/>
      <c r="C120" s="348"/>
      <c r="D120" s="348"/>
      <c r="E120" s="348"/>
      <c r="F120" s="389"/>
      <c r="G120" s="349"/>
      <c r="H120" s="349"/>
      <c r="I120" s="349"/>
      <c r="J120" s="349"/>
      <c r="K120" s="348"/>
      <c r="L120" s="348"/>
      <c r="M120" s="348"/>
      <c r="N120" s="349"/>
      <c r="O120" s="349"/>
      <c r="P120" s="349"/>
      <c r="Q120" s="349"/>
      <c r="R120" s="349"/>
      <c r="S120" s="354"/>
      <c r="T120" s="354"/>
      <c r="U120" s="354"/>
      <c r="V120" s="349"/>
      <c r="W120" s="349"/>
      <c r="X120" s="349"/>
      <c r="Y120" s="350"/>
      <c r="Z120" s="379"/>
      <c r="AA120" s="380"/>
      <c r="AB120" s="381"/>
      <c r="AC120" s="382"/>
      <c r="AD120" s="382"/>
      <c r="AE120" s="380"/>
      <c r="AF120" s="380"/>
      <c r="AG120" s="380"/>
      <c r="AH120" s="379"/>
      <c r="AI120" s="379"/>
      <c r="AJ120" s="380"/>
      <c r="AK120" s="380"/>
      <c r="AL120" s="380"/>
      <c r="AM120" s="393"/>
      <c r="AN120" s="393"/>
      <c r="AO120" s="380"/>
      <c r="AP120" s="380"/>
      <c r="AQ120" s="379"/>
      <c r="AR120" s="380"/>
      <c r="AS120" s="394"/>
      <c r="AT120" s="382"/>
      <c r="AU120" s="382"/>
      <c r="AV120" s="393"/>
      <c r="AW120" s="393"/>
      <c r="AX120" s="380"/>
      <c r="AY120" s="380"/>
      <c r="AZ120" s="733"/>
      <c r="BA120" s="356"/>
      <c r="BB120" s="733"/>
      <c r="BC120" s="733"/>
      <c r="BD120" s="733"/>
    </row>
    <row r="121" spans="1:78" s="312" customFormat="1" ht="15" customHeight="1" x14ac:dyDescent="0.2">
      <c r="A121" s="726"/>
      <c r="B121" s="881"/>
      <c r="C121" s="881"/>
      <c r="D121" s="881"/>
      <c r="E121" s="881"/>
      <c r="F121" s="881"/>
      <c r="G121" s="881"/>
      <c r="H121" s="881"/>
      <c r="I121" s="881"/>
      <c r="J121" s="881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351"/>
      <c r="Z121" s="383"/>
      <c r="AA121" s="383"/>
      <c r="AB121" s="383"/>
      <c r="AC121" s="383"/>
      <c r="AD121" s="383"/>
      <c r="AE121" s="383"/>
      <c r="AF121" s="383"/>
      <c r="AG121" s="383"/>
      <c r="AH121" s="383"/>
      <c r="AI121" s="383"/>
      <c r="AJ121" s="383"/>
      <c r="AK121" s="383"/>
      <c r="AL121" s="383"/>
      <c r="AM121" s="383"/>
      <c r="AN121" s="383"/>
      <c r="AO121" s="383"/>
      <c r="AP121" s="383"/>
      <c r="AQ121" s="383"/>
      <c r="AR121" s="383"/>
      <c r="AS121" s="383"/>
      <c r="AT121" s="383"/>
      <c r="AU121" s="383"/>
      <c r="AV121" s="383"/>
      <c r="AW121" s="383"/>
      <c r="AX121" s="383"/>
      <c r="AY121" s="383"/>
      <c r="AZ121" s="733"/>
      <c r="BA121" s="356"/>
      <c r="BB121" s="733"/>
      <c r="BC121" s="733"/>
      <c r="BD121" s="733"/>
    </row>
    <row r="122" spans="1:78" s="312" customFormat="1" ht="15" customHeight="1" x14ac:dyDescent="0.2">
      <c r="A122" s="733"/>
      <c r="B122" s="866"/>
      <c r="C122" s="866"/>
      <c r="D122" s="866"/>
      <c r="E122" s="866"/>
      <c r="F122" s="866"/>
      <c r="G122" s="866"/>
      <c r="H122" s="866"/>
      <c r="I122" s="866"/>
      <c r="J122" s="866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347"/>
      <c r="Z122" s="384"/>
      <c r="AA122" s="384"/>
      <c r="AB122" s="384"/>
      <c r="AC122" s="384"/>
      <c r="AD122" s="384"/>
      <c r="AE122" s="384"/>
      <c r="AF122" s="384"/>
      <c r="AG122" s="384"/>
      <c r="AH122" s="384"/>
      <c r="AI122" s="384"/>
      <c r="AJ122" s="384"/>
      <c r="AK122" s="384"/>
      <c r="AL122" s="384"/>
      <c r="AM122" s="384"/>
      <c r="AN122" s="384"/>
      <c r="AO122" s="384"/>
      <c r="AP122" s="384"/>
      <c r="AQ122" s="384"/>
      <c r="AR122" s="384"/>
      <c r="AS122" s="384"/>
      <c r="AT122" s="384"/>
      <c r="AU122" s="384"/>
      <c r="AV122" s="384"/>
      <c r="AW122" s="384"/>
      <c r="AX122" s="384"/>
      <c r="AY122" s="384"/>
      <c r="AZ122" s="733"/>
      <c r="BA122" s="356"/>
      <c r="BB122" s="733"/>
      <c r="BC122" s="733"/>
      <c r="BD122" s="733"/>
    </row>
    <row r="123" spans="1:78" s="312" customFormat="1" ht="3" customHeight="1" x14ac:dyDescent="0.2">
      <c r="A123" s="733"/>
      <c r="B123" s="733"/>
      <c r="C123" s="733"/>
      <c r="D123" s="733"/>
      <c r="E123" s="733"/>
      <c r="F123" s="733"/>
      <c r="G123" s="733"/>
      <c r="H123" s="733"/>
      <c r="I123" s="733"/>
      <c r="J123" s="733"/>
      <c r="K123" s="733"/>
      <c r="L123" s="733"/>
      <c r="M123" s="733"/>
      <c r="N123" s="733"/>
      <c r="O123" s="733"/>
      <c r="P123" s="733"/>
      <c r="Q123" s="733"/>
      <c r="R123" s="733"/>
      <c r="S123" s="733"/>
      <c r="T123" s="733"/>
      <c r="U123" s="733"/>
      <c r="V123" s="733"/>
      <c r="W123" s="733"/>
      <c r="X123" s="733"/>
      <c r="Y123" s="347"/>
      <c r="Z123" s="347"/>
      <c r="AA123" s="347"/>
      <c r="AB123" s="347"/>
      <c r="AC123" s="347"/>
      <c r="AD123" s="347"/>
      <c r="AE123" s="347"/>
      <c r="AF123" s="347"/>
      <c r="AG123" s="347"/>
      <c r="AH123" s="347"/>
      <c r="AI123" s="347"/>
      <c r="AJ123" s="347"/>
      <c r="AK123" s="347"/>
      <c r="AL123" s="347"/>
      <c r="AM123" s="347"/>
      <c r="AN123" s="347"/>
      <c r="AO123" s="347"/>
      <c r="AP123" s="347"/>
      <c r="AQ123" s="347"/>
      <c r="AR123" s="347"/>
      <c r="AS123" s="347"/>
      <c r="AT123" s="347"/>
      <c r="AU123" s="347"/>
      <c r="AV123" s="347"/>
      <c r="AW123" s="347"/>
      <c r="AX123" s="347"/>
      <c r="AY123" s="347"/>
      <c r="AZ123" s="390"/>
      <c r="BA123" s="386"/>
      <c r="BB123" s="733"/>
    </row>
    <row r="124" spans="1:78" ht="15" customHeight="1" x14ac:dyDescent="0.2">
      <c r="A124" s="733"/>
      <c r="B124" s="733"/>
      <c r="C124" s="733"/>
      <c r="D124" s="733"/>
      <c r="E124" s="733"/>
      <c r="F124" s="733"/>
      <c r="G124" s="733"/>
      <c r="H124" s="733"/>
      <c r="I124" s="733"/>
      <c r="J124" s="733"/>
      <c r="K124" s="733"/>
      <c r="L124" s="733"/>
      <c r="M124" s="733"/>
      <c r="N124" s="733"/>
      <c r="O124" s="733"/>
      <c r="P124" s="733"/>
      <c r="Q124" s="733"/>
      <c r="R124" s="733"/>
      <c r="S124" s="733"/>
      <c r="T124" s="733"/>
      <c r="U124" s="733"/>
      <c r="V124" s="733"/>
      <c r="W124" s="733"/>
      <c r="X124" s="733"/>
      <c r="AZ124" s="390"/>
      <c r="BA124" s="386"/>
      <c r="BB124" s="733"/>
      <c r="BC124" s="312"/>
      <c r="BD124" s="312"/>
      <c r="BE124" s="312"/>
      <c r="BF124" s="312"/>
      <c r="BG124" s="312"/>
      <c r="BH124" s="312"/>
      <c r="BI124" s="312"/>
      <c r="BJ124" s="312"/>
      <c r="BK124" s="312"/>
      <c r="BL124" s="312"/>
      <c r="BM124" s="312"/>
      <c r="BN124" s="312"/>
      <c r="BO124" s="312"/>
      <c r="BP124" s="312"/>
      <c r="BQ124" s="312"/>
      <c r="BR124" s="312"/>
      <c r="BS124" s="312"/>
      <c r="BT124" s="312"/>
      <c r="BU124" s="312"/>
      <c r="BV124" s="312"/>
      <c r="BW124" s="312"/>
      <c r="BX124" s="312"/>
      <c r="BY124" s="312"/>
      <c r="BZ124" s="312"/>
    </row>
    <row r="125" spans="1:78" ht="15" customHeight="1" x14ac:dyDescent="0.2">
      <c r="A125" s="733"/>
      <c r="B125" s="733"/>
      <c r="C125" s="733"/>
      <c r="D125" s="733"/>
      <c r="E125" s="733"/>
      <c r="F125" s="733"/>
      <c r="G125" s="733"/>
      <c r="H125" s="733"/>
      <c r="I125" s="733"/>
      <c r="J125" s="733"/>
      <c r="K125" s="733"/>
      <c r="L125" s="733"/>
      <c r="M125" s="733"/>
      <c r="N125" s="733"/>
      <c r="O125" s="733"/>
      <c r="P125" s="733"/>
      <c r="Q125" s="733"/>
      <c r="R125" s="733"/>
      <c r="S125" s="733"/>
      <c r="T125" s="733"/>
      <c r="U125" s="733"/>
      <c r="V125" s="733"/>
      <c r="W125" s="733"/>
      <c r="X125" s="733"/>
      <c r="AZ125" s="390"/>
      <c r="BA125" s="386"/>
      <c r="BB125" s="733"/>
      <c r="BC125" s="312"/>
      <c r="BD125" s="312"/>
      <c r="BE125" s="312"/>
      <c r="BF125" s="312"/>
      <c r="BG125" s="312"/>
      <c r="BH125" s="312"/>
      <c r="BI125" s="312"/>
      <c r="BJ125" s="312"/>
      <c r="BK125" s="312"/>
      <c r="BL125" s="312"/>
      <c r="BM125" s="312"/>
      <c r="BN125" s="312"/>
      <c r="BO125" s="312"/>
      <c r="BP125" s="312"/>
      <c r="BQ125" s="312"/>
      <c r="BR125" s="312"/>
      <c r="BS125" s="312"/>
      <c r="BT125" s="312"/>
      <c r="BU125" s="312"/>
      <c r="BV125" s="312"/>
      <c r="BW125" s="312"/>
      <c r="BX125" s="312"/>
      <c r="BY125" s="312"/>
      <c r="BZ125" s="312"/>
    </row>
    <row r="126" spans="1:78" ht="15" customHeight="1" x14ac:dyDescent="0.2">
      <c r="A126" s="733"/>
      <c r="B126" s="733"/>
      <c r="C126" s="733"/>
      <c r="D126" s="733"/>
      <c r="E126" s="733"/>
      <c r="F126" s="733"/>
      <c r="G126" s="733"/>
      <c r="H126" s="733"/>
      <c r="I126" s="733"/>
      <c r="J126" s="733"/>
      <c r="K126" s="733"/>
      <c r="L126" s="733"/>
      <c r="M126" s="733"/>
      <c r="N126" s="733"/>
      <c r="O126" s="733"/>
      <c r="P126" s="733"/>
      <c r="Q126" s="733"/>
      <c r="R126" s="733"/>
      <c r="S126" s="733"/>
      <c r="T126" s="733"/>
      <c r="U126" s="733"/>
      <c r="V126" s="733"/>
      <c r="W126" s="733"/>
      <c r="X126" s="733"/>
      <c r="AZ126" s="390"/>
      <c r="BA126" s="386"/>
      <c r="BB126" s="733"/>
      <c r="BC126" s="312"/>
      <c r="BD126" s="312"/>
      <c r="BE126" s="312"/>
      <c r="BF126" s="312"/>
      <c r="BG126" s="312"/>
      <c r="BH126" s="312"/>
      <c r="BI126" s="312"/>
      <c r="BJ126" s="312"/>
      <c r="BK126" s="312"/>
      <c r="BL126" s="312"/>
      <c r="BM126" s="312"/>
      <c r="BN126" s="312"/>
      <c r="BO126" s="312"/>
      <c r="BP126" s="312"/>
      <c r="BQ126" s="312"/>
      <c r="BR126" s="312"/>
      <c r="BS126" s="312"/>
      <c r="BT126" s="312"/>
      <c r="BU126" s="312"/>
      <c r="BV126" s="312"/>
      <c r="BW126" s="312"/>
      <c r="BX126" s="312"/>
      <c r="BY126" s="312"/>
      <c r="BZ126" s="312"/>
    </row>
    <row r="127" spans="1:78" ht="15" customHeight="1" x14ac:dyDescent="0.2">
      <c r="A127" s="733"/>
      <c r="B127" s="733"/>
      <c r="C127" s="733"/>
      <c r="D127" s="733"/>
      <c r="E127" s="733"/>
      <c r="F127" s="733"/>
      <c r="G127" s="733"/>
      <c r="H127" s="733"/>
      <c r="I127" s="733"/>
      <c r="J127" s="733"/>
      <c r="K127" s="733"/>
      <c r="L127" s="733"/>
      <c r="M127" s="733"/>
      <c r="N127" s="733"/>
      <c r="O127" s="733"/>
      <c r="P127" s="733"/>
      <c r="Q127" s="733"/>
      <c r="R127" s="733"/>
      <c r="S127" s="733"/>
      <c r="T127" s="733"/>
      <c r="U127" s="733"/>
      <c r="V127" s="733"/>
      <c r="W127" s="733"/>
      <c r="X127" s="733"/>
      <c r="AZ127" s="390"/>
      <c r="BA127" s="386"/>
      <c r="BB127" s="733"/>
      <c r="BC127" s="312"/>
      <c r="BD127" s="312"/>
      <c r="BE127" s="312"/>
      <c r="BF127" s="312"/>
      <c r="BG127" s="312"/>
      <c r="BH127" s="312"/>
      <c r="BI127" s="312"/>
      <c r="BJ127" s="312"/>
      <c r="BK127" s="312"/>
      <c r="BL127" s="312"/>
      <c r="BM127" s="312"/>
      <c r="BN127" s="312"/>
      <c r="BO127" s="312"/>
      <c r="BP127" s="312"/>
      <c r="BQ127" s="312"/>
      <c r="BR127" s="312"/>
      <c r="BS127" s="312"/>
      <c r="BT127" s="312"/>
      <c r="BU127" s="312"/>
      <c r="BV127" s="312"/>
      <c r="BW127" s="312"/>
      <c r="BX127" s="312"/>
      <c r="BY127" s="312"/>
      <c r="BZ127" s="312"/>
    </row>
    <row r="128" spans="1:78" ht="15" customHeight="1" x14ac:dyDescent="0.2">
      <c r="A128" s="733"/>
      <c r="B128" s="733"/>
      <c r="C128" s="733"/>
      <c r="D128" s="733"/>
      <c r="E128" s="733"/>
      <c r="F128" s="733"/>
      <c r="G128" s="733"/>
      <c r="H128" s="733"/>
      <c r="I128" s="733"/>
      <c r="J128" s="733"/>
      <c r="K128" s="733"/>
      <c r="L128" s="733"/>
      <c r="M128" s="733"/>
      <c r="N128" s="733"/>
      <c r="O128" s="733"/>
      <c r="P128" s="733"/>
      <c r="Q128" s="733"/>
      <c r="R128" s="733"/>
      <c r="S128" s="733"/>
      <c r="T128" s="733"/>
      <c r="U128" s="733"/>
      <c r="V128" s="733"/>
      <c r="W128" s="733"/>
      <c r="X128" s="733"/>
      <c r="AZ128" s="390"/>
      <c r="BA128" s="386"/>
      <c r="BB128" s="733"/>
      <c r="BC128" s="312"/>
      <c r="BD128" s="312"/>
      <c r="BE128" s="312"/>
      <c r="BF128" s="312"/>
      <c r="BG128" s="312"/>
      <c r="BH128" s="312"/>
      <c r="BI128" s="312"/>
      <c r="BJ128" s="312"/>
      <c r="BK128" s="312"/>
      <c r="BL128" s="312"/>
      <c r="BM128" s="312"/>
      <c r="BN128" s="312"/>
      <c r="BO128" s="312"/>
      <c r="BP128" s="312"/>
      <c r="BQ128" s="312"/>
      <c r="BR128" s="312"/>
      <c r="BS128" s="312"/>
      <c r="BT128" s="312"/>
      <c r="BU128" s="312"/>
      <c r="BV128" s="312"/>
      <c r="BW128" s="312"/>
      <c r="BX128" s="312"/>
      <c r="BY128" s="312"/>
      <c r="BZ128" s="312"/>
    </row>
    <row r="129" spans="1:78" ht="15" customHeight="1" x14ac:dyDescent="0.2">
      <c r="A129" s="733"/>
      <c r="B129" s="733"/>
      <c r="C129" s="733"/>
      <c r="D129" s="733"/>
      <c r="E129" s="733"/>
      <c r="F129" s="733"/>
      <c r="G129" s="733"/>
      <c r="H129" s="733"/>
      <c r="I129" s="733"/>
      <c r="J129" s="733"/>
      <c r="K129" s="733"/>
      <c r="L129" s="733"/>
      <c r="M129" s="733"/>
      <c r="N129" s="733"/>
      <c r="O129" s="733"/>
      <c r="P129" s="733"/>
      <c r="Q129" s="733"/>
      <c r="R129" s="733"/>
      <c r="S129" s="733"/>
      <c r="T129" s="733"/>
      <c r="U129" s="733"/>
      <c r="V129" s="733"/>
      <c r="W129" s="733"/>
      <c r="X129" s="733"/>
      <c r="AZ129" s="390"/>
      <c r="BA129" s="386"/>
      <c r="BB129" s="733"/>
      <c r="BC129" s="312"/>
      <c r="BD129" s="312"/>
      <c r="BE129" s="312"/>
      <c r="BF129" s="312"/>
      <c r="BG129" s="312"/>
      <c r="BH129" s="312"/>
      <c r="BI129" s="312"/>
      <c r="BJ129" s="312"/>
      <c r="BK129" s="312"/>
      <c r="BL129" s="312"/>
      <c r="BM129" s="312"/>
      <c r="BN129" s="312"/>
      <c r="BO129" s="312"/>
      <c r="BP129" s="312"/>
      <c r="BQ129" s="312"/>
      <c r="BR129" s="312"/>
      <c r="BS129" s="312"/>
      <c r="BT129" s="312"/>
      <c r="BU129" s="312"/>
      <c r="BV129" s="312"/>
      <c r="BW129" s="312"/>
      <c r="BX129" s="312"/>
      <c r="BY129" s="312"/>
      <c r="BZ129" s="312"/>
    </row>
    <row r="130" spans="1:78" ht="15" customHeight="1" x14ac:dyDescent="0.2">
      <c r="A130" s="733"/>
      <c r="B130" s="733"/>
      <c r="C130" s="733"/>
      <c r="D130" s="733"/>
      <c r="E130" s="733"/>
      <c r="F130" s="733"/>
      <c r="G130" s="733"/>
      <c r="H130" s="733"/>
      <c r="I130" s="733"/>
      <c r="J130" s="733"/>
      <c r="K130" s="733"/>
      <c r="L130" s="733"/>
      <c r="M130" s="733"/>
      <c r="N130" s="733"/>
      <c r="O130" s="733"/>
      <c r="P130" s="733"/>
      <c r="Q130" s="733"/>
      <c r="R130" s="733"/>
      <c r="S130" s="733"/>
      <c r="T130" s="733"/>
      <c r="U130" s="733"/>
      <c r="V130" s="733"/>
      <c r="W130" s="733"/>
      <c r="X130" s="733"/>
      <c r="AZ130" s="390"/>
      <c r="BA130" s="386"/>
      <c r="BB130" s="733"/>
      <c r="BC130" s="312"/>
      <c r="BD130" s="312"/>
      <c r="BE130" s="312"/>
      <c r="BF130" s="312"/>
      <c r="BG130" s="312"/>
      <c r="BH130" s="312"/>
      <c r="BI130" s="312"/>
      <c r="BJ130" s="312"/>
      <c r="BK130" s="312"/>
      <c r="BL130" s="312"/>
      <c r="BM130" s="312"/>
      <c r="BN130" s="312"/>
      <c r="BO130" s="312"/>
      <c r="BP130" s="312"/>
      <c r="BQ130" s="312"/>
      <c r="BR130" s="312"/>
      <c r="BS130" s="312"/>
      <c r="BT130" s="312"/>
      <c r="BU130" s="312"/>
      <c r="BV130" s="312"/>
      <c r="BW130" s="312"/>
      <c r="BX130" s="312"/>
      <c r="BY130" s="312"/>
      <c r="BZ130" s="312"/>
    </row>
    <row r="131" spans="1:78" ht="15" customHeight="1" x14ac:dyDescent="0.2">
      <c r="A131" s="733"/>
      <c r="B131" s="733"/>
      <c r="C131" s="733"/>
      <c r="D131" s="733"/>
      <c r="E131" s="733"/>
      <c r="F131" s="733"/>
      <c r="G131" s="733"/>
      <c r="H131" s="733"/>
      <c r="I131" s="733"/>
      <c r="J131" s="733"/>
      <c r="K131" s="733"/>
      <c r="L131" s="733"/>
      <c r="M131" s="733"/>
      <c r="N131" s="733"/>
      <c r="O131" s="733"/>
      <c r="P131" s="733"/>
      <c r="Q131" s="733"/>
      <c r="R131" s="733"/>
      <c r="S131" s="733"/>
      <c r="T131" s="733"/>
      <c r="U131" s="733"/>
      <c r="V131" s="733"/>
      <c r="W131" s="733"/>
      <c r="X131" s="733"/>
      <c r="AZ131" s="390"/>
      <c r="BA131" s="386"/>
      <c r="BB131" s="733"/>
      <c r="BC131" s="312"/>
      <c r="BD131" s="312"/>
      <c r="BE131" s="312"/>
      <c r="BF131" s="312"/>
      <c r="BG131" s="312"/>
      <c r="BH131" s="312"/>
      <c r="BI131" s="312"/>
      <c r="BJ131" s="312"/>
      <c r="BK131" s="312"/>
      <c r="BL131" s="312"/>
      <c r="BM131" s="312"/>
      <c r="BN131" s="312"/>
      <c r="BO131" s="312"/>
      <c r="BP131" s="312"/>
      <c r="BQ131" s="312"/>
      <c r="BR131" s="312"/>
      <c r="BS131" s="312"/>
      <c r="BT131" s="312"/>
      <c r="BU131" s="312"/>
      <c r="BV131" s="312"/>
      <c r="BW131" s="312"/>
      <c r="BX131" s="312"/>
      <c r="BY131" s="312"/>
      <c r="BZ131" s="312"/>
    </row>
    <row r="132" spans="1:78" ht="15" customHeight="1" x14ac:dyDescent="0.2">
      <c r="A132" s="733"/>
      <c r="B132" s="733"/>
      <c r="C132" s="733"/>
      <c r="D132" s="733"/>
      <c r="E132" s="733"/>
      <c r="F132" s="733"/>
      <c r="G132" s="733"/>
      <c r="H132" s="733"/>
      <c r="I132" s="733"/>
      <c r="J132" s="733"/>
      <c r="K132" s="733"/>
      <c r="L132" s="733"/>
      <c r="M132" s="733"/>
      <c r="N132" s="733"/>
      <c r="O132" s="733"/>
      <c r="P132" s="733"/>
      <c r="Q132" s="733"/>
      <c r="R132" s="733"/>
      <c r="S132" s="733"/>
      <c r="T132" s="733"/>
      <c r="U132" s="733"/>
      <c r="V132" s="733"/>
      <c r="W132" s="733"/>
      <c r="X132" s="733"/>
      <c r="AZ132" s="390"/>
      <c r="BA132" s="386"/>
      <c r="BB132" s="733"/>
      <c r="BC132" s="312"/>
      <c r="BD132" s="312"/>
      <c r="BE132" s="312"/>
      <c r="BF132" s="312"/>
      <c r="BG132" s="312"/>
      <c r="BH132" s="312"/>
      <c r="BI132" s="312"/>
      <c r="BJ132" s="312"/>
      <c r="BK132" s="312"/>
      <c r="BL132" s="312"/>
      <c r="BM132" s="312"/>
      <c r="BN132" s="312"/>
      <c r="BO132" s="312"/>
      <c r="BP132" s="312"/>
      <c r="BQ132" s="312"/>
      <c r="BR132" s="312"/>
      <c r="BS132" s="312"/>
      <c r="BT132" s="312"/>
      <c r="BU132" s="312"/>
      <c r="BV132" s="312"/>
      <c r="BW132" s="312"/>
      <c r="BX132" s="312"/>
      <c r="BY132" s="312"/>
      <c r="BZ132" s="312"/>
    </row>
    <row r="133" spans="1:78" ht="15" customHeight="1" x14ac:dyDescent="0.2">
      <c r="A133" s="733"/>
      <c r="B133" s="733"/>
      <c r="C133" s="733"/>
      <c r="D133" s="733"/>
      <c r="E133" s="733"/>
      <c r="F133" s="733"/>
      <c r="G133" s="733"/>
      <c r="H133" s="733"/>
      <c r="I133" s="733"/>
      <c r="J133" s="733"/>
      <c r="K133" s="733"/>
      <c r="L133" s="733"/>
      <c r="M133" s="733"/>
      <c r="N133" s="733"/>
      <c r="O133" s="733"/>
      <c r="P133" s="733"/>
      <c r="Q133" s="733"/>
      <c r="R133" s="733"/>
      <c r="S133" s="733"/>
      <c r="T133" s="733"/>
      <c r="U133" s="733"/>
      <c r="V133" s="733"/>
      <c r="W133" s="733"/>
      <c r="X133" s="733"/>
      <c r="AZ133" s="390"/>
      <c r="BA133" s="386"/>
      <c r="BB133" s="733"/>
      <c r="BC133" s="312"/>
      <c r="BD133" s="312"/>
      <c r="BE133" s="312"/>
      <c r="BF133" s="312"/>
      <c r="BG133" s="312"/>
      <c r="BH133" s="312"/>
      <c r="BI133" s="312"/>
      <c r="BJ133" s="312"/>
      <c r="BK133" s="312"/>
      <c r="BL133" s="312"/>
      <c r="BM133" s="312"/>
      <c r="BN133" s="312"/>
      <c r="BO133" s="312"/>
      <c r="BP133" s="312"/>
      <c r="BQ133" s="312"/>
      <c r="BR133" s="312"/>
      <c r="BS133" s="312"/>
      <c r="BT133" s="312"/>
      <c r="BU133" s="312"/>
      <c r="BV133" s="312"/>
      <c r="BW133" s="312"/>
      <c r="BX133" s="312"/>
      <c r="BY133" s="312"/>
      <c r="BZ133" s="312"/>
    </row>
    <row r="134" spans="1:78" ht="15" customHeight="1" x14ac:dyDescent="0.2">
      <c r="A134" s="733"/>
      <c r="B134" s="733"/>
      <c r="C134" s="733"/>
      <c r="D134" s="733"/>
      <c r="E134" s="733"/>
      <c r="F134" s="733"/>
      <c r="G134" s="733"/>
      <c r="H134" s="733"/>
      <c r="I134" s="733"/>
      <c r="J134" s="733"/>
      <c r="K134" s="733"/>
      <c r="L134" s="733"/>
      <c r="M134" s="733"/>
      <c r="N134" s="733"/>
      <c r="O134" s="733"/>
      <c r="P134" s="733"/>
      <c r="Q134" s="733"/>
      <c r="R134" s="733"/>
      <c r="S134" s="733"/>
      <c r="T134" s="733"/>
      <c r="U134" s="733"/>
      <c r="V134" s="733"/>
      <c r="W134" s="733"/>
      <c r="X134" s="733"/>
      <c r="AZ134" s="390"/>
      <c r="BA134" s="386"/>
      <c r="BB134" s="733"/>
      <c r="BC134" s="312"/>
      <c r="BD134" s="312"/>
      <c r="BE134" s="312"/>
      <c r="BF134" s="312"/>
      <c r="BG134" s="312"/>
      <c r="BH134" s="312"/>
      <c r="BI134" s="312"/>
      <c r="BJ134" s="312"/>
      <c r="BK134" s="312"/>
      <c r="BL134" s="312"/>
      <c r="BM134" s="312"/>
      <c r="BN134" s="312"/>
      <c r="BO134" s="312"/>
      <c r="BP134" s="312"/>
      <c r="BQ134" s="312"/>
      <c r="BR134" s="312"/>
      <c r="BS134" s="312"/>
      <c r="BT134" s="312"/>
      <c r="BU134" s="312"/>
      <c r="BV134" s="312"/>
      <c r="BW134" s="312"/>
      <c r="BX134" s="312"/>
      <c r="BY134" s="312"/>
      <c r="BZ134" s="312"/>
    </row>
    <row r="135" spans="1:78" ht="15" customHeight="1" x14ac:dyDescent="0.2">
      <c r="A135" s="733"/>
      <c r="B135" s="733"/>
      <c r="C135" s="733"/>
      <c r="D135" s="733"/>
      <c r="E135" s="733"/>
      <c r="F135" s="733"/>
      <c r="G135" s="733"/>
      <c r="H135" s="733"/>
      <c r="I135" s="733"/>
      <c r="J135" s="733"/>
      <c r="K135" s="733"/>
      <c r="L135" s="733"/>
      <c r="M135" s="733"/>
      <c r="N135" s="733"/>
      <c r="O135" s="733"/>
      <c r="P135" s="733"/>
      <c r="Q135" s="733"/>
      <c r="R135" s="733"/>
      <c r="S135" s="733"/>
      <c r="T135" s="733"/>
      <c r="U135" s="733"/>
      <c r="V135" s="733"/>
      <c r="W135" s="733"/>
      <c r="X135" s="733"/>
      <c r="AZ135" s="390"/>
      <c r="BA135" s="386"/>
      <c r="BB135" s="733"/>
      <c r="BC135" s="312"/>
      <c r="BD135" s="312"/>
      <c r="BE135" s="312"/>
      <c r="BF135" s="312"/>
      <c r="BG135" s="312"/>
      <c r="BH135" s="312"/>
      <c r="BI135" s="312"/>
      <c r="BJ135" s="312"/>
      <c r="BK135" s="312"/>
      <c r="BL135" s="312"/>
      <c r="BM135" s="312"/>
      <c r="BN135" s="312"/>
      <c r="BO135" s="312"/>
      <c r="BP135" s="312"/>
      <c r="BQ135" s="312"/>
      <c r="BR135" s="312"/>
      <c r="BS135" s="312"/>
      <c r="BT135" s="312"/>
      <c r="BU135" s="312"/>
      <c r="BV135" s="312"/>
      <c r="BW135" s="312"/>
      <c r="BX135" s="312"/>
      <c r="BY135" s="312"/>
      <c r="BZ135" s="312"/>
    </row>
    <row r="136" spans="1:78" ht="15" customHeight="1" x14ac:dyDescent="0.2">
      <c r="A136" s="733"/>
      <c r="B136" s="733"/>
      <c r="C136" s="733"/>
      <c r="D136" s="733"/>
      <c r="E136" s="733"/>
      <c r="F136" s="733"/>
      <c r="G136" s="733"/>
      <c r="H136" s="733"/>
      <c r="I136" s="733"/>
      <c r="J136" s="733"/>
      <c r="K136" s="733"/>
      <c r="L136" s="733"/>
      <c r="M136" s="733"/>
      <c r="N136" s="733"/>
      <c r="O136" s="733"/>
      <c r="P136" s="733"/>
      <c r="Q136" s="733"/>
      <c r="R136" s="733"/>
      <c r="S136" s="733"/>
      <c r="T136" s="733"/>
      <c r="U136" s="733"/>
      <c r="V136" s="733"/>
      <c r="W136" s="733"/>
      <c r="X136" s="733"/>
      <c r="AZ136" s="390"/>
      <c r="BA136" s="386"/>
      <c r="BB136" s="733"/>
      <c r="BC136" s="312"/>
      <c r="BD136" s="312"/>
      <c r="BE136" s="312"/>
      <c r="BF136" s="312"/>
      <c r="BG136" s="312"/>
      <c r="BH136" s="312"/>
      <c r="BI136" s="312"/>
      <c r="BJ136" s="312"/>
      <c r="BK136" s="312"/>
      <c r="BL136" s="312"/>
      <c r="BM136" s="312"/>
      <c r="BN136" s="312"/>
      <c r="BO136" s="312"/>
      <c r="BP136" s="312"/>
      <c r="BQ136" s="312"/>
      <c r="BR136" s="312"/>
      <c r="BS136" s="312"/>
      <c r="BT136" s="312"/>
      <c r="BU136" s="312"/>
      <c r="BV136" s="312"/>
      <c r="BW136" s="312"/>
      <c r="BX136" s="312"/>
      <c r="BY136" s="312"/>
      <c r="BZ136" s="312"/>
    </row>
    <row r="137" spans="1:78" ht="15" customHeight="1" x14ac:dyDescent="0.2">
      <c r="A137" s="733"/>
      <c r="B137" s="733"/>
      <c r="C137" s="733"/>
      <c r="D137" s="733"/>
      <c r="E137" s="733"/>
      <c r="F137" s="733"/>
      <c r="G137" s="733"/>
      <c r="H137" s="733"/>
      <c r="I137" s="733"/>
      <c r="J137" s="733"/>
      <c r="K137" s="733"/>
      <c r="L137" s="733"/>
      <c r="M137" s="733"/>
      <c r="N137" s="733"/>
      <c r="O137" s="733"/>
      <c r="P137" s="733"/>
      <c r="Q137" s="733"/>
      <c r="R137" s="733"/>
      <c r="S137" s="733"/>
      <c r="T137" s="733"/>
      <c r="U137" s="733"/>
      <c r="V137" s="733"/>
      <c r="W137" s="733"/>
      <c r="X137" s="733"/>
      <c r="AZ137" s="390"/>
      <c r="BA137" s="386"/>
      <c r="BB137" s="733"/>
      <c r="BC137" s="312"/>
      <c r="BD137" s="312"/>
      <c r="BE137" s="312"/>
      <c r="BF137" s="312"/>
      <c r="BG137" s="312"/>
      <c r="BH137" s="312"/>
      <c r="BI137" s="312"/>
      <c r="BJ137" s="312"/>
      <c r="BK137" s="312"/>
      <c r="BL137" s="312"/>
      <c r="BM137" s="312"/>
      <c r="BN137" s="312"/>
      <c r="BO137" s="312"/>
      <c r="BP137" s="312"/>
      <c r="BQ137" s="312"/>
      <c r="BR137" s="312"/>
      <c r="BS137" s="312"/>
      <c r="BT137" s="312"/>
      <c r="BU137" s="312"/>
      <c r="BV137" s="312"/>
      <c r="BW137" s="312"/>
      <c r="BX137" s="312"/>
      <c r="BY137" s="312"/>
      <c r="BZ137" s="312"/>
    </row>
    <row r="138" spans="1:78" ht="15" customHeight="1" x14ac:dyDescent="0.2">
      <c r="A138" s="733"/>
      <c r="B138" s="733"/>
      <c r="C138" s="733"/>
      <c r="D138" s="733"/>
      <c r="E138" s="733"/>
      <c r="F138" s="733"/>
      <c r="G138" s="733"/>
      <c r="H138" s="733"/>
      <c r="I138" s="733"/>
      <c r="J138" s="733"/>
      <c r="K138" s="733"/>
      <c r="L138" s="733"/>
      <c r="M138" s="733"/>
      <c r="N138" s="733"/>
      <c r="O138" s="733"/>
      <c r="P138" s="733"/>
      <c r="Q138" s="733"/>
      <c r="R138" s="733"/>
      <c r="S138" s="733"/>
      <c r="T138" s="733"/>
      <c r="U138" s="733"/>
      <c r="V138" s="733"/>
      <c r="W138" s="733"/>
      <c r="X138" s="733"/>
      <c r="AZ138" s="390"/>
      <c r="BA138" s="386"/>
      <c r="BB138" s="733"/>
      <c r="BC138" s="312"/>
      <c r="BD138" s="312"/>
      <c r="BE138" s="312"/>
      <c r="BF138" s="312"/>
      <c r="BG138" s="312"/>
      <c r="BH138" s="312"/>
      <c r="BI138" s="312"/>
      <c r="BJ138" s="312"/>
      <c r="BK138" s="312"/>
      <c r="BL138" s="312"/>
      <c r="BM138" s="312"/>
      <c r="BN138" s="312"/>
      <c r="BO138" s="312"/>
      <c r="BP138" s="312"/>
      <c r="BQ138" s="312"/>
      <c r="BR138" s="312"/>
      <c r="BS138" s="312"/>
      <c r="BT138" s="312"/>
      <c r="BU138" s="312"/>
      <c r="BV138" s="312"/>
      <c r="BW138" s="312"/>
      <c r="BX138" s="312"/>
      <c r="BY138" s="312"/>
      <c r="BZ138" s="312"/>
    </row>
    <row r="139" spans="1:78" ht="15" customHeight="1" x14ac:dyDescent="0.2">
      <c r="A139" s="733"/>
      <c r="B139" s="733"/>
      <c r="C139" s="733"/>
      <c r="D139" s="733"/>
      <c r="E139" s="733"/>
      <c r="F139" s="733"/>
      <c r="G139" s="733"/>
      <c r="H139" s="733"/>
      <c r="I139" s="733"/>
      <c r="J139" s="733"/>
      <c r="K139" s="733"/>
      <c r="L139" s="733"/>
      <c r="M139" s="733"/>
      <c r="N139" s="733"/>
      <c r="O139" s="733"/>
      <c r="P139" s="733"/>
      <c r="Q139" s="733"/>
      <c r="R139" s="733"/>
      <c r="S139" s="733"/>
      <c r="T139" s="733"/>
      <c r="U139" s="733"/>
      <c r="V139" s="733"/>
      <c r="W139" s="733"/>
      <c r="X139" s="733"/>
      <c r="AZ139" s="390"/>
      <c r="BA139" s="386"/>
      <c r="BB139" s="733"/>
      <c r="BC139" s="312"/>
      <c r="BD139" s="312"/>
      <c r="BE139" s="312"/>
      <c r="BF139" s="312"/>
      <c r="BG139" s="312"/>
      <c r="BH139" s="312"/>
      <c r="BI139" s="312"/>
      <c r="BJ139" s="312"/>
      <c r="BK139" s="312"/>
      <c r="BL139" s="312"/>
      <c r="BM139" s="312"/>
      <c r="BN139" s="312"/>
      <c r="BO139" s="312"/>
      <c r="BP139" s="312"/>
      <c r="BQ139" s="312"/>
      <c r="BR139" s="312"/>
      <c r="BS139" s="312"/>
      <c r="BT139" s="312"/>
      <c r="BU139" s="312"/>
      <c r="BV139" s="312"/>
      <c r="BW139" s="312"/>
      <c r="BX139" s="312"/>
      <c r="BY139" s="312"/>
      <c r="BZ139" s="312"/>
    </row>
    <row r="140" spans="1:78" ht="15" customHeight="1" x14ac:dyDescent="0.2">
      <c r="A140" s="733"/>
      <c r="B140" s="733"/>
      <c r="C140" s="733"/>
      <c r="D140" s="733"/>
      <c r="E140" s="733"/>
      <c r="F140" s="733"/>
      <c r="G140" s="733"/>
      <c r="H140" s="733"/>
      <c r="I140" s="733"/>
      <c r="J140" s="733"/>
      <c r="K140" s="733"/>
      <c r="L140" s="733"/>
      <c r="M140" s="733"/>
      <c r="N140" s="733"/>
      <c r="O140" s="733"/>
      <c r="P140" s="733"/>
      <c r="Q140" s="733"/>
      <c r="R140" s="733"/>
      <c r="S140" s="733"/>
      <c r="T140" s="733"/>
      <c r="U140" s="733"/>
      <c r="V140" s="733"/>
      <c r="W140" s="733"/>
      <c r="X140" s="733"/>
      <c r="AZ140" s="390"/>
      <c r="BA140" s="386"/>
      <c r="BB140" s="733"/>
      <c r="BC140" s="312"/>
      <c r="BD140" s="312"/>
      <c r="BE140" s="312"/>
      <c r="BF140" s="312"/>
      <c r="BG140" s="312"/>
      <c r="BH140" s="312"/>
      <c r="BI140" s="312"/>
      <c r="BJ140" s="312"/>
      <c r="BK140" s="312"/>
      <c r="BL140" s="312"/>
      <c r="BM140" s="312"/>
      <c r="BN140" s="312"/>
      <c r="BO140" s="312"/>
      <c r="BP140" s="312"/>
      <c r="BQ140" s="312"/>
      <c r="BR140" s="312"/>
      <c r="BS140" s="312"/>
      <c r="BT140" s="312"/>
      <c r="BU140" s="312"/>
      <c r="BV140" s="312"/>
      <c r="BW140" s="312"/>
      <c r="BX140" s="312"/>
      <c r="BY140" s="312"/>
      <c r="BZ140" s="312"/>
    </row>
    <row r="141" spans="1:78" ht="15" customHeight="1" x14ac:dyDescent="0.2">
      <c r="A141" s="733"/>
      <c r="B141" s="733"/>
      <c r="C141" s="733"/>
      <c r="D141" s="733"/>
      <c r="E141" s="733"/>
      <c r="F141" s="733"/>
      <c r="G141" s="733"/>
      <c r="H141" s="733"/>
      <c r="I141" s="733"/>
      <c r="J141" s="733"/>
      <c r="K141" s="733"/>
      <c r="L141" s="733"/>
      <c r="M141" s="733"/>
      <c r="N141" s="733"/>
      <c r="O141" s="733"/>
      <c r="P141" s="733"/>
      <c r="Q141" s="733"/>
      <c r="R141" s="733"/>
      <c r="S141" s="733"/>
      <c r="T141" s="733"/>
      <c r="U141" s="733"/>
      <c r="V141" s="733"/>
      <c r="W141" s="733"/>
      <c r="X141" s="733"/>
      <c r="AZ141" s="390"/>
      <c r="BA141" s="386"/>
      <c r="BB141" s="733"/>
      <c r="BC141" s="312"/>
      <c r="BD141" s="312"/>
      <c r="BE141" s="312"/>
      <c r="BF141" s="312"/>
      <c r="BG141" s="312"/>
      <c r="BH141" s="312"/>
      <c r="BI141" s="312"/>
      <c r="BJ141" s="312"/>
      <c r="BK141" s="312"/>
      <c r="BL141" s="312"/>
      <c r="BM141" s="312"/>
      <c r="BN141" s="312"/>
      <c r="BO141" s="312"/>
      <c r="BP141" s="312"/>
      <c r="BQ141" s="312"/>
      <c r="BR141" s="312"/>
      <c r="BS141" s="312"/>
      <c r="BT141" s="312"/>
      <c r="BU141" s="312"/>
      <c r="BV141" s="312"/>
      <c r="BW141" s="312"/>
      <c r="BX141" s="312"/>
      <c r="BY141" s="312"/>
      <c r="BZ141" s="312"/>
    </row>
    <row r="142" spans="1:78" ht="15" customHeight="1" x14ac:dyDescent="0.2">
      <c r="A142" s="733"/>
      <c r="B142" s="733"/>
      <c r="C142" s="733"/>
      <c r="D142" s="733"/>
      <c r="E142" s="733"/>
      <c r="F142" s="733"/>
      <c r="G142" s="733"/>
      <c r="H142" s="733"/>
      <c r="I142" s="733"/>
      <c r="J142" s="733"/>
      <c r="K142" s="733"/>
      <c r="L142" s="733"/>
      <c r="M142" s="733"/>
      <c r="N142" s="733"/>
      <c r="O142" s="733"/>
      <c r="P142" s="733"/>
      <c r="Q142" s="733"/>
      <c r="R142" s="733"/>
      <c r="S142" s="733"/>
      <c r="T142" s="733"/>
      <c r="U142" s="733"/>
      <c r="V142" s="733"/>
      <c r="W142" s="733"/>
      <c r="X142" s="733"/>
      <c r="AZ142" s="390"/>
      <c r="BA142" s="386"/>
      <c r="BB142" s="733"/>
      <c r="BC142" s="312"/>
      <c r="BD142" s="312"/>
      <c r="BE142" s="312"/>
      <c r="BF142" s="312"/>
      <c r="BG142" s="312"/>
      <c r="BH142" s="312"/>
      <c r="BI142" s="312"/>
      <c r="BJ142" s="312"/>
      <c r="BK142" s="312"/>
      <c r="BL142" s="312"/>
      <c r="BM142" s="312"/>
      <c r="BN142" s="312"/>
      <c r="BO142" s="312"/>
      <c r="BP142" s="312"/>
      <c r="BQ142" s="312"/>
      <c r="BR142" s="312"/>
      <c r="BS142" s="312"/>
      <c r="BT142" s="312"/>
      <c r="BU142" s="312"/>
      <c r="BV142" s="312"/>
      <c r="BW142" s="312"/>
      <c r="BX142" s="312"/>
      <c r="BY142" s="312"/>
      <c r="BZ142" s="312"/>
    </row>
    <row r="143" spans="1:78" ht="15" customHeight="1" x14ac:dyDescent="0.2">
      <c r="A143" s="733"/>
      <c r="B143" s="733"/>
      <c r="C143" s="733"/>
      <c r="D143" s="733"/>
      <c r="E143" s="733"/>
      <c r="F143" s="733"/>
      <c r="G143" s="733"/>
      <c r="H143" s="733"/>
      <c r="I143" s="733"/>
      <c r="J143" s="733"/>
      <c r="K143" s="733"/>
      <c r="L143" s="733"/>
      <c r="M143" s="733"/>
      <c r="N143" s="733"/>
      <c r="O143" s="733"/>
      <c r="P143" s="733"/>
      <c r="Q143" s="733"/>
      <c r="R143" s="733"/>
      <c r="S143" s="733"/>
      <c r="T143" s="733"/>
      <c r="U143" s="733"/>
      <c r="V143" s="733"/>
      <c r="W143" s="733"/>
      <c r="X143" s="733"/>
      <c r="AZ143" s="390"/>
      <c r="BA143" s="386"/>
      <c r="BB143" s="733"/>
      <c r="BC143" s="312"/>
      <c r="BD143" s="312"/>
      <c r="BE143" s="312"/>
      <c r="BF143" s="312"/>
      <c r="BG143" s="312"/>
      <c r="BH143" s="312"/>
      <c r="BI143" s="312"/>
      <c r="BJ143" s="312"/>
      <c r="BK143" s="312"/>
      <c r="BL143" s="312"/>
      <c r="BM143" s="312"/>
      <c r="BN143" s="312"/>
      <c r="BO143" s="312"/>
      <c r="BP143" s="312"/>
      <c r="BQ143" s="312"/>
      <c r="BR143" s="312"/>
      <c r="BS143" s="312"/>
      <c r="BT143" s="312"/>
      <c r="BU143" s="312"/>
      <c r="BV143" s="312"/>
      <c r="BW143" s="312"/>
      <c r="BX143" s="312"/>
      <c r="BY143" s="312"/>
      <c r="BZ143" s="312"/>
    </row>
    <row r="144" spans="1:78" ht="15" customHeight="1" x14ac:dyDescent="0.2">
      <c r="A144" s="733"/>
      <c r="B144" s="733"/>
      <c r="C144" s="733"/>
      <c r="D144" s="733"/>
      <c r="E144" s="733"/>
      <c r="F144" s="733"/>
      <c r="G144" s="733"/>
      <c r="H144" s="733"/>
      <c r="I144" s="733"/>
      <c r="J144" s="733"/>
      <c r="K144" s="733"/>
      <c r="L144" s="733"/>
      <c r="M144" s="733"/>
      <c r="N144" s="733"/>
      <c r="O144" s="733"/>
      <c r="P144" s="733"/>
      <c r="Q144" s="733"/>
      <c r="R144" s="733"/>
      <c r="S144" s="733"/>
      <c r="T144" s="733"/>
      <c r="U144" s="733"/>
      <c r="V144" s="733"/>
      <c r="W144" s="733"/>
      <c r="X144" s="733"/>
      <c r="AZ144" s="390"/>
      <c r="BA144" s="386"/>
      <c r="BB144" s="733"/>
      <c r="BC144" s="312"/>
      <c r="BD144" s="312"/>
      <c r="BE144" s="312"/>
      <c r="BF144" s="312"/>
      <c r="BG144" s="312"/>
      <c r="BH144" s="312"/>
      <c r="BI144" s="312"/>
      <c r="BJ144" s="312"/>
      <c r="BK144" s="312"/>
      <c r="BL144" s="312"/>
      <c r="BM144" s="312"/>
      <c r="BN144" s="312"/>
      <c r="BO144" s="312"/>
      <c r="BP144" s="312"/>
      <c r="BQ144" s="312"/>
      <c r="BR144" s="312"/>
      <c r="BS144" s="312"/>
      <c r="BT144" s="312"/>
      <c r="BU144" s="312"/>
      <c r="BV144" s="312"/>
      <c r="BW144" s="312"/>
      <c r="BX144" s="312"/>
      <c r="BY144" s="312"/>
      <c r="BZ144" s="312"/>
    </row>
    <row r="145" spans="1:78" ht="15" customHeight="1" x14ac:dyDescent="0.2">
      <c r="A145" s="733"/>
      <c r="B145" s="733"/>
      <c r="C145" s="733"/>
      <c r="D145" s="733"/>
      <c r="E145" s="733"/>
      <c r="F145" s="733"/>
      <c r="G145" s="733"/>
      <c r="H145" s="733"/>
      <c r="I145" s="733"/>
      <c r="J145" s="733"/>
      <c r="K145" s="733"/>
      <c r="L145" s="733"/>
      <c r="M145" s="733"/>
      <c r="N145" s="733"/>
      <c r="O145" s="733"/>
      <c r="P145" s="733"/>
      <c r="Q145" s="733"/>
      <c r="R145" s="733"/>
      <c r="S145" s="733"/>
      <c r="T145" s="733"/>
      <c r="U145" s="733"/>
      <c r="V145" s="733"/>
      <c r="W145" s="733"/>
      <c r="X145" s="733"/>
      <c r="AZ145" s="390"/>
      <c r="BA145" s="386"/>
      <c r="BB145" s="733"/>
      <c r="BC145" s="312"/>
      <c r="BD145" s="312"/>
      <c r="BE145" s="312"/>
      <c r="BF145" s="312"/>
      <c r="BG145" s="312"/>
      <c r="BH145" s="312"/>
      <c r="BI145" s="312"/>
      <c r="BJ145" s="312"/>
      <c r="BK145" s="312"/>
      <c r="BL145" s="312"/>
      <c r="BM145" s="312"/>
      <c r="BN145" s="312"/>
      <c r="BO145" s="312"/>
      <c r="BP145" s="312"/>
      <c r="BQ145" s="312"/>
      <c r="BR145" s="312"/>
      <c r="BS145" s="312"/>
      <c r="BT145" s="312"/>
      <c r="BU145" s="312"/>
      <c r="BV145" s="312"/>
      <c r="BW145" s="312"/>
      <c r="BX145" s="312"/>
      <c r="BY145" s="312"/>
      <c r="BZ145" s="312"/>
    </row>
    <row r="146" spans="1:78" ht="15" customHeight="1" x14ac:dyDescent="0.2">
      <c r="A146" s="733"/>
      <c r="B146" s="733"/>
      <c r="C146" s="733"/>
      <c r="D146" s="733"/>
      <c r="E146" s="733"/>
      <c r="F146" s="733"/>
      <c r="G146" s="733"/>
      <c r="H146" s="733"/>
      <c r="I146" s="733"/>
      <c r="J146" s="733"/>
      <c r="K146" s="733"/>
      <c r="L146" s="733"/>
      <c r="M146" s="733"/>
      <c r="N146" s="733"/>
      <c r="O146" s="733"/>
      <c r="P146" s="733"/>
      <c r="Q146" s="733"/>
      <c r="R146" s="733"/>
      <c r="S146" s="733"/>
      <c r="T146" s="733"/>
      <c r="U146" s="733"/>
      <c r="V146" s="733"/>
      <c r="W146" s="733"/>
      <c r="X146" s="733"/>
      <c r="AZ146" s="390"/>
      <c r="BA146" s="386"/>
      <c r="BB146" s="733"/>
      <c r="BC146" s="312"/>
      <c r="BD146" s="312"/>
      <c r="BE146" s="312"/>
      <c r="BF146" s="312"/>
      <c r="BG146" s="312"/>
      <c r="BH146" s="312"/>
      <c r="BI146" s="312"/>
      <c r="BJ146" s="312"/>
      <c r="BK146" s="312"/>
      <c r="BL146" s="312"/>
      <c r="BM146" s="312"/>
      <c r="BN146" s="312"/>
      <c r="BO146" s="312"/>
      <c r="BP146" s="312"/>
      <c r="BQ146" s="312"/>
      <c r="BR146" s="312"/>
      <c r="BS146" s="312"/>
      <c r="BT146" s="312"/>
      <c r="BU146" s="312"/>
      <c r="BV146" s="312"/>
      <c r="BW146" s="312"/>
      <c r="BX146" s="312"/>
      <c r="BY146" s="312"/>
      <c r="BZ146" s="312"/>
    </row>
    <row r="147" spans="1:78" ht="15" customHeight="1" x14ac:dyDescent="0.2">
      <c r="A147" s="733"/>
      <c r="B147" s="733"/>
      <c r="C147" s="733"/>
      <c r="D147" s="733"/>
      <c r="E147" s="733"/>
      <c r="F147" s="733"/>
      <c r="G147" s="733"/>
      <c r="H147" s="733"/>
      <c r="I147" s="733"/>
      <c r="J147" s="733"/>
      <c r="K147" s="733"/>
      <c r="L147" s="733"/>
      <c r="M147" s="733"/>
      <c r="N147" s="733"/>
      <c r="O147" s="733"/>
      <c r="P147" s="733"/>
      <c r="Q147" s="733"/>
      <c r="R147" s="733"/>
      <c r="S147" s="733"/>
      <c r="T147" s="733"/>
      <c r="U147" s="733"/>
      <c r="V147" s="733"/>
      <c r="W147" s="733"/>
      <c r="X147" s="733"/>
      <c r="AZ147" s="390"/>
      <c r="BA147" s="386"/>
      <c r="BB147" s="733"/>
      <c r="BC147" s="312"/>
      <c r="BD147" s="312"/>
      <c r="BE147" s="312"/>
      <c r="BF147" s="312"/>
      <c r="BG147" s="312"/>
      <c r="BH147" s="312"/>
      <c r="BI147" s="312"/>
      <c r="BJ147" s="312"/>
      <c r="BK147" s="312"/>
      <c r="BL147" s="312"/>
      <c r="BM147" s="312"/>
      <c r="BN147" s="312"/>
      <c r="BO147" s="312"/>
      <c r="BP147" s="312"/>
      <c r="BQ147" s="312"/>
      <c r="BR147" s="312"/>
      <c r="BS147" s="312"/>
      <c r="BT147" s="312"/>
      <c r="BU147" s="312"/>
      <c r="BV147" s="312"/>
      <c r="BW147" s="312"/>
      <c r="BX147" s="312"/>
      <c r="BY147" s="312"/>
      <c r="BZ147" s="312"/>
    </row>
    <row r="148" spans="1:78" ht="15" customHeight="1" x14ac:dyDescent="0.2">
      <c r="A148" s="733"/>
      <c r="B148" s="733"/>
      <c r="C148" s="733"/>
      <c r="D148" s="733"/>
      <c r="E148" s="733"/>
      <c r="F148" s="733"/>
      <c r="G148" s="733"/>
      <c r="H148" s="733"/>
      <c r="I148" s="733"/>
      <c r="J148" s="733"/>
      <c r="K148" s="733"/>
      <c r="L148" s="733"/>
      <c r="M148" s="733"/>
      <c r="N148" s="733"/>
      <c r="O148" s="733"/>
      <c r="P148" s="733"/>
      <c r="Q148" s="733"/>
      <c r="R148" s="733"/>
      <c r="S148" s="733"/>
      <c r="T148" s="733"/>
      <c r="U148" s="733"/>
      <c r="V148" s="733"/>
      <c r="W148" s="733"/>
      <c r="X148" s="733"/>
      <c r="AZ148" s="390"/>
      <c r="BA148" s="386"/>
      <c r="BB148" s="733"/>
      <c r="BC148" s="312"/>
      <c r="BD148" s="312"/>
      <c r="BE148" s="312"/>
      <c r="BF148" s="312"/>
      <c r="BG148" s="312"/>
      <c r="BH148" s="312"/>
      <c r="BI148" s="312"/>
      <c r="BJ148" s="312"/>
      <c r="BK148" s="312"/>
      <c r="BL148" s="312"/>
      <c r="BM148" s="312"/>
      <c r="BN148" s="312"/>
      <c r="BO148" s="312"/>
      <c r="BP148" s="312"/>
      <c r="BQ148" s="312"/>
      <c r="BR148" s="312"/>
      <c r="BS148" s="312"/>
      <c r="BT148" s="312"/>
      <c r="BU148" s="312"/>
      <c r="BV148" s="312"/>
      <c r="BW148" s="312"/>
      <c r="BX148" s="312"/>
      <c r="BY148" s="312"/>
      <c r="BZ148" s="312"/>
    </row>
    <row r="149" spans="1:78" ht="15" customHeight="1" x14ac:dyDescent="0.2">
      <c r="A149" s="733"/>
      <c r="B149" s="733"/>
      <c r="C149" s="733"/>
      <c r="D149" s="733"/>
      <c r="E149" s="733"/>
      <c r="F149" s="733"/>
      <c r="G149" s="733"/>
      <c r="H149" s="733"/>
      <c r="I149" s="733"/>
      <c r="J149" s="733"/>
      <c r="K149" s="733"/>
      <c r="L149" s="733"/>
      <c r="M149" s="733"/>
      <c r="N149" s="733"/>
      <c r="O149" s="733"/>
      <c r="P149" s="733"/>
      <c r="Q149" s="733"/>
      <c r="R149" s="733"/>
      <c r="S149" s="733"/>
      <c r="T149" s="733"/>
      <c r="U149" s="733"/>
      <c r="V149" s="733"/>
      <c r="W149" s="733"/>
      <c r="X149" s="733"/>
      <c r="AZ149" s="390"/>
      <c r="BA149" s="386"/>
      <c r="BB149" s="733"/>
      <c r="BC149" s="312"/>
      <c r="BD149" s="312"/>
      <c r="BE149" s="312"/>
      <c r="BF149" s="312"/>
      <c r="BG149" s="312"/>
      <c r="BH149" s="312"/>
      <c r="BI149" s="312"/>
      <c r="BJ149" s="312"/>
      <c r="BK149" s="312"/>
      <c r="BL149" s="312"/>
      <c r="BM149" s="312"/>
      <c r="BN149" s="312"/>
      <c r="BO149" s="312"/>
      <c r="BP149" s="312"/>
      <c r="BQ149" s="312"/>
      <c r="BR149" s="312"/>
      <c r="BS149" s="312"/>
      <c r="BT149" s="312"/>
      <c r="BU149" s="312"/>
      <c r="BV149" s="312"/>
      <c r="BW149" s="312"/>
      <c r="BX149" s="312"/>
      <c r="BY149" s="312"/>
      <c r="BZ149" s="312"/>
    </row>
    <row r="150" spans="1:78" ht="15" customHeight="1" x14ac:dyDescent="0.2">
      <c r="A150" s="733"/>
      <c r="B150" s="733"/>
      <c r="C150" s="733"/>
      <c r="D150" s="733"/>
      <c r="E150" s="733"/>
      <c r="F150" s="733"/>
      <c r="G150" s="733"/>
      <c r="H150" s="733"/>
      <c r="I150" s="733"/>
      <c r="J150" s="733"/>
      <c r="K150" s="733"/>
      <c r="L150" s="733"/>
      <c r="M150" s="733"/>
      <c r="N150" s="733"/>
      <c r="O150" s="733"/>
      <c r="P150" s="733"/>
      <c r="Q150" s="733"/>
      <c r="R150" s="733"/>
      <c r="S150" s="733"/>
      <c r="T150" s="733"/>
      <c r="U150" s="733"/>
      <c r="V150" s="733"/>
      <c r="W150" s="733"/>
      <c r="X150" s="733"/>
      <c r="AZ150" s="390"/>
      <c r="BA150" s="386"/>
      <c r="BB150" s="733"/>
      <c r="BC150" s="312"/>
      <c r="BD150" s="312"/>
      <c r="BE150" s="312"/>
      <c r="BF150" s="312"/>
      <c r="BG150" s="312"/>
      <c r="BH150" s="312"/>
      <c r="BI150" s="312"/>
      <c r="BJ150" s="312"/>
      <c r="BK150" s="312"/>
      <c r="BL150" s="312"/>
      <c r="BM150" s="312"/>
      <c r="BN150" s="312"/>
      <c r="BO150" s="312"/>
      <c r="BP150" s="312"/>
      <c r="BQ150" s="312"/>
      <c r="BR150" s="312"/>
      <c r="BS150" s="312"/>
      <c r="BT150" s="312"/>
      <c r="BU150" s="312"/>
      <c r="BV150" s="312"/>
      <c r="BW150" s="312"/>
      <c r="BX150" s="312"/>
      <c r="BY150" s="312"/>
      <c r="BZ150" s="312"/>
    </row>
    <row r="151" spans="1:78" ht="15" customHeight="1" x14ac:dyDescent="0.2">
      <c r="A151" s="733"/>
      <c r="B151" s="733"/>
      <c r="C151" s="733"/>
      <c r="D151" s="733"/>
      <c r="E151" s="733"/>
      <c r="F151" s="733"/>
      <c r="G151" s="733"/>
      <c r="H151" s="733"/>
      <c r="I151" s="733"/>
      <c r="J151" s="733"/>
      <c r="K151" s="733"/>
      <c r="L151" s="733"/>
      <c r="M151" s="733"/>
      <c r="N151" s="733"/>
      <c r="O151" s="733"/>
      <c r="P151" s="733"/>
      <c r="Q151" s="733"/>
      <c r="R151" s="733"/>
      <c r="S151" s="733"/>
      <c r="T151" s="733"/>
      <c r="U151" s="733"/>
      <c r="V151" s="733"/>
      <c r="W151" s="733"/>
      <c r="X151" s="733"/>
      <c r="AZ151" s="390"/>
      <c r="BA151" s="386"/>
      <c r="BB151" s="733"/>
      <c r="BC151" s="312"/>
      <c r="BD151" s="312"/>
      <c r="BE151" s="312"/>
      <c r="BF151" s="312"/>
      <c r="BG151" s="312"/>
      <c r="BH151" s="312"/>
      <c r="BI151" s="312"/>
      <c r="BJ151" s="312"/>
      <c r="BK151" s="312"/>
      <c r="BL151" s="312"/>
      <c r="BM151" s="312"/>
      <c r="BN151" s="312"/>
      <c r="BO151" s="312"/>
      <c r="BP151" s="312"/>
      <c r="BQ151" s="312"/>
      <c r="BR151" s="312"/>
      <c r="BS151" s="312"/>
      <c r="BT151" s="312"/>
      <c r="BU151" s="312"/>
      <c r="BV151" s="312"/>
      <c r="BW151" s="312"/>
      <c r="BX151" s="312"/>
      <c r="BY151" s="312"/>
      <c r="BZ151" s="312"/>
    </row>
    <row r="152" spans="1:78" ht="15" customHeight="1" x14ac:dyDescent="0.2">
      <c r="A152" s="733"/>
      <c r="B152" s="733"/>
      <c r="C152" s="733"/>
      <c r="D152" s="733"/>
      <c r="E152" s="733"/>
      <c r="F152" s="733"/>
      <c r="G152" s="733"/>
      <c r="H152" s="733"/>
      <c r="I152" s="733"/>
      <c r="J152" s="733"/>
      <c r="K152" s="733"/>
      <c r="L152" s="733"/>
      <c r="M152" s="733"/>
      <c r="N152" s="733"/>
      <c r="O152" s="733"/>
      <c r="P152" s="733"/>
      <c r="Q152" s="733"/>
      <c r="R152" s="733"/>
      <c r="S152" s="733"/>
      <c r="T152" s="733"/>
      <c r="U152" s="733"/>
      <c r="V152" s="733"/>
      <c r="W152" s="733"/>
      <c r="X152" s="733"/>
      <c r="AZ152" s="390"/>
      <c r="BA152" s="386"/>
      <c r="BB152" s="733"/>
      <c r="BC152" s="312"/>
      <c r="BD152" s="312"/>
      <c r="BE152" s="312"/>
      <c r="BF152" s="312"/>
      <c r="BG152" s="312"/>
      <c r="BH152" s="312"/>
      <c r="BI152" s="312"/>
      <c r="BJ152" s="312"/>
      <c r="BK152" s="312"/>
      <c r="BL152" s="312"/>
      <c r="BM152" s="312"/>
      <c r="BN152" s="312"/>
      <c r="BO152" s="312"/>
      <c r="BP152" s="312"/>
      <c r="BQ152" s="312"/>
      <c r="BR152" s="312"/>
      <c r="BS152" s="312"/>
      <c r="BT152" s="312"/>
      <c r="BU152" s="312"/>
      <c r="BV152" s="312"/>
      <c r="BW152" s="312"/>
      <c r="BX152" s="312"/>
      <c r="BY152" s="312"/>
      <c r="BZ152" s="312"/>
    </row>
    <row r="153" spans="1:78" ht="15" customHeight="1" x14ac:dyDescent="0.2">
      <c r="A153" s="733"/>
      <c r="B153" s="733"/>
      <c r="C153" s="733"/>
      <c r="D153" s="733"/>
      <c r="E153" s="733"/>
      <c r="F153" s="733"/>
      <c r="G153" s="733"/>
      <c r="H153" s="733"/>
      <c r="I153" s="733"/>
      <c r="J153" s="733"/>
      <c r="K153" s="733"/>
      <c r="L153" s="733"/>
      <c r="M153" s="733"/>
      <c r="N153" s="733"/>
      <c r="O153" s="733"/>
      <c r="P153" s="733"/>
      <c r="Q153" s="733"/>
      <c r="R153" s="733"/>
      <c r="S153" s="733"/>
      <c r="T153" s="733"/>
      <c r="U153" s="733"/>
      <c r="V153" s="733"/>
      <c r="W153" s="733"/>
      <c r="X153" s="733"/>
      <c r="AZ153" s="390"/>
      <c r="BA153" s="386"/>
      <c r="BB153" s="733"/>
      <c r="BC153" s="312"/>
      <c r="BD153" s="312"/>
      <c r="BE153" s="312"/>
      <c r="BF153" s="312"/>
      <c r="BG153" s="312"/>
      <c r="BH153" s="312"/>
      <c r="BI153" s="312"/>
      <c r="BJ153" s="312"/>
      <c r="BK153" s="312"/>
      <c r="BL153" s="312"/>
      <c r="BM153" s="312"/>
      <c r="BN153" s="312"/>
      <c r="BO153" s="312"/>
      <c r="BP153" s="312"/>
      <c r="BQ153" s="312"/>
      <c r="BR153" s="312"/>
      <c r="BS153" s="312"/>
      <c r="BT153" s="312"/>
      <c r="BU153" s="312"/>
      <c r="BV153" s="312"/>
      <c r="BW153" s="312"/>
      <c r="BX153" s="312"/>
      <c r="BY153" s="312"/>
      <c r="BZ153" s="312"/>
    </row>
    <row r="154" spans="1:78" ht="15" customHeight="1" x14ac:dyDescent="0.2">
      <c r="A154" s="733"/>
      <c r="B154" s="733"/>
      <c r="C154" s="733"/>
      <c r="D154" s="733"/>
      <c r="E154" s="733"/>
      <c r="F154" s="733"/>
      <c r="G154" s="733"/>
      <c r="H154" s="733"/>
      <c r="I154" s="733"/>
      <c r="J154" s="733"/>
      <c r="K154" s="733"/>
      <c r="L154" s="733"/>
      <c r="M154" s="733"/>
      <c r="N154" s="733"/>
      <c r="O154" s="733"/>
      <c r="P154" s="733"/>
      <c r="Q154" s="733"/>
      <c r="R154" s="733"/>
      <c r="S154" s="733"/>
      <c r="T154" s="733"/>
      <c r="U154" s="733"/>
      <c r="V154" s="733"/>
      <c r="W154" s="733"/>
      <c r="X154" s="733"/>
      <c r="AZ154" s="390"/>
      <c r="BA154" s="386"/>
      <c r="BB154" s="733"/>
      <c r="BC154" s="312"/>
      <c r="BD154" s="312"/>
      <c r="BE154" s="312"/>
      <c r="BF154" s="312"/>
      <c r="BG154" s="312"/>
      <c r="BH154" s="312"/>
      <c r="BI154" s="312"/>
      <c r="BJ154" s="312"/>
      <c r="BK154" s="312"/>
      <c r="BL154" s="312"/>
      <c r="BM154" s="312"/>
      <c r="BN154" s="312"/>
      <c r="BO154" s="312"/>
      <c r="BP154" s="312"/>
      <c r="BQ154" s="312"/>
      <c r="BR154" s="312"/>
      <c r="BS154" s="312"/>
      <c r="BT154" s="312"/>
      <c r="BU154" s="312"/>
      <c r="BV154" s="312"/>
      <c r="BW154" s="312"/>
      <c r="BX154" s="312"/>
      <c r="BY154" s="312"/>
      <c r="BZ154" s="312"/>
    </row>
    <row r="155" spans="1:78" ht="15" customHeight="1" x14ac:dyDescent="0.2">
      <c r="A155" s="733"/>
      <c r="B155" s="733"/>
      <c r="C155" s="733"/>
      <c r="D155" s="733"/>
      <c r="E155" s="733"/>
      <c r="F155" s="733"/>
      <c r="G155" s="733"/>
      <c r="H155" s="733"/>
      <c r="I155" s="733"/>
      <c r="J155" s="733"/>
      <c r="K155" s="733"/>
      <c r="L155" s="733"/>
      <c r="M155" s="733"/>
      <c r="N155" s="733"/>
      <c r="O155" s="733"/>
      <c r="P155" s="733"/>
      <c r="Q155" s="733"/>
      <c r="R155" s="733"/>
      <c r="S155" s="733"/>
      <c r="T155" s="733"/>
      <c r="U155" s="733"/>
      <c r="V155" s="733"/>
      <c r="W155" s="733"/>
      <c r="X155" s="733"/>
      <c r="AZ155" s="390"/>
      <c r="BA155" s="386"/>
      <c r="BB155" s="733"/>
      <c r="BC155" s="312"/>
      <c r="BD155" s="312"/>
      <c r="BE155" s="312"/>
      <c r="BF155" s="312"/>
      <c r="BG155" s="312"/>
      <c r="BH155" s="312"/>
      <c r="BI155" s="312"/>
      <c r="BJ155" s="312"/>
      <c r="BK155" s="312"/>
      <c r="BL155" s="312"/>
      <c r="BM155" s="312"/>
      <c r="BN155" s="312"/>
      <c r="BO155" s="312"/>
      <c r="BP155" s="312"/>
      <c r="BQ155" s="312"/>
      <c r="BR155" s="312"/>
      <c r="BS155" s="312"/>
      <c r="BT155" s="312"/>
      <c r="BU155" s="312"/>
      <c r="BV155" s="312"/>
      <c r="BW155" s="312"/>
      <c r="BX155" s="312"/>
      <c r="BY155" s="312"/>
      <c r="BZ155" s="312"/>
    </row>
    <row r="156" spans="1:78" ht="15" customHeight="1" x14ac:dyDescent="0.2">
      <c r="A156" s="733"/>
      <c r="B156" s="733"/>
      <c r="C156" s="733"/>
      <c r="D156" s="733"/>
      <c r="E156" s="733"/>
      <c r="F156" s="733"/>
      <c r="G156" s="733"/>
      <c r="H156" s="733"/>
      <c r="I156" s="733"/>
      <c r="J156" s="733"/>
      <c r="K156" s="733"/>
      <c r="L156" s="733"/>
      <c r="M156" s="733"/>
      <c r="N156" s="733"/>
      <c r="O156" s="733"/>
      <c r="P156" s="733"/>
      <c r="Q156" s="733"/>
      <c r="R156" s="733"/>
      <c r="S156" s="733"/>
      <c r="T156" s="733"/>
      <c r="U156" s="733"/>
      <c r="V156" s="733"/>
      <c r="W156" s="733"/>
      <c r="X156" s="733"/>
      <c r="AZ156" s="390"/>
      <c r="BA156" s="386"/>
      <c r="BB156" s="733"/>
      <c r="BC156" s="312"/>
      <c r="BD156" s="312"/>
      <c r="BE156" s="312"/>
      <c r="BF156" s="312"/>
      <c r="BG156" s="312"/>
      <c r="BH156" s="312"/>
      <c r="BI156" s="312"/>
      <c r="BJ156" s="312"/>
      <c r="BK156" s="312"/>
      <c r="BL156" s="312"/>
      <c r="BM156" s="312"/>
      <c r="BN156" s="312"/>
      <c r="BO156" s="312"/>
      <c r="BP156" s="312"/>
      <c r="BQ156" s="312"/>
      <c r="BR156" s="312"/>
      <c r="BS156" s="312"/>
      <c r="BT156" s="312"/>
      <c r="BU156" s="312"/>
      <c r="BV156" s="312"/>
      <c r="BW156" s="312"/>
      <c r="BX156" s="312"/>
      <c r="BY156" s="312"/>
      <c r="BZ156" s="312"/>
    </row>
    <row r="157" spans="1:78" ht="15" customHeight="1" x14ac:dyDescent="0.2">
      <c r="A157" s="733"/>
      <c r="B157" s="733"/>
      <c r="C157" s="733"/>
      <c r="D157" s="733"/>
      <c r="E157" s="733"/>
      <c r="F157" s="733"/>
      <c r="G157" s="733"/>
      <c r="H157" s="733"/>
      <c r="I157" s="733"/>
      <c r="J157" s="733"/>
      <c r="K157" s="733"/>
      <c r="L157" s="733"/>
      <c r="M157" s="733"/>
      <c r="N157" s="733"/>
      <c r="O157" s="733"/>
      <c r="P157" s="733"/>
      <c r="Q157" s="733"/>
      <c r="R157" s="733"/>
      <c r="S157" s="733"/>
      <c r="T157" s="733"/>
      <c r="U157" s="733"/>
      <c r="V157" s="733"/>
      <c r="W157" s="733"/>
      <c r="X157" s="733"/>
      <c r="AZ157" s="390"/>
      <c r="BA157" s="386"/>
      <c r="BB157" s="733"/>
      <c r="BC157" s="312"/>
      <c r="BD157" s="312"/>
      <c r="BE157" s="312"/>
      <c r="BF157" s="312"/>
      <c r="BG157" s="312"/>
      <c r="BH157" s="312"/>
      <c r="BI157" s="312"/>
      <c r="BJ157" s="312"/>
      <c r="BK157" s="312"/>
      <c r="BL157" s="312"/>
      <c r="BM157" s="312"/>
      <c r="BN157" s="312"/>
      <c r="BO157" s="312"/>
      <c r="BP157" s="312"/>
      <c r="BQ157" s="312"/>
      <c r="BR157" s="312"/>
      <c r="BS157" s="312"/>
      <c r="BT157" s="312"/>
      <c r="BU157" s="312"/>
      <c r="BV157" s="312"/>
      <c r="BW157" s="312"/>
      <c r="BX157" s="312"/>
      <c r="BY157" s="312"/>
      <c r="BZ157" s="312"/>
    </row>
    <row r="158" spans="1:78" ht="15" customHeight="1" x14ac:dyDescent="0.2">
      <c r="A158" s="733"/>
      <c r="B158" s="733"/>
      <c r="C158" s="733"/>
      <c r="D158" s="733"/>
      <c r="E158" s="733"/>
      <c r="F158" s="733"/>
      <c r="G158" s="733"/>
      <c r="H158" s="733"/>
      <c r="I158" s="733"/>
      <c r="J158" s="733"/>
      <c r="K158" s="733"/>
      <c r="L158" s="733"/>
      <c r="M158" s="733"/>
      <c r="N158" s="733"/>
      <c r="O158" s="733"/>
      <c r="P158" s="733"/>
      <c r="Q158" s="733"/>
      <c r="R158" s="733"/>
      <c r="S158" s="733"/>
      <c r="T158" s="733"/>
      <c r="U158" s="733"/>
      <c r="V158" s="733"/>
      <c r="W158" s="733"/>
      <c r="X158" s="733"/>
      <c r="AZ158" s="390"/>
      <c r="BA158" s="386"/>
      <c r="BB158" s="733"/>
      <c r="BC158" s="312"/>
      <c r="BD158" s="312"/>
      <c r="BE158" s="312"/>
      <c r="BF158" s="312"/>
      <c r="BG158" s="312"/>
      <c r="BH158" s="312"/>
      <c r="BI158" s="312"/>
      <c r="BJ158" s="312"/>
      <c r="BK158" s="312"/>
      <c r="BL158" s="312"/>
      <c r="BM158" s="312"/>
      <c r="BN158" s="312"/>
      <c r="BO158" s="312"/>
      <c r="BP158" s="312"/>
      <c r="BQ158" s="312"/>
      <c r="BR158" s="312"/>
      <c r="BS158" s="312"/>
      <c r="BT158" s="312"/>
      <c r="BU158" s="312"/>
      <c r="BV158" s="312"/>
      <c r="BW158" s="312"/>
      <c r="BX158" s="312"/>
      <c r="BY158" s="312"/>
      <c r="BZ158" s="312"/>
    </row>
    <row r="159" spans="1:78" ht="15" customHeight="1" x14ac:dyDescent="0.2">
      <c r="A159" s="733"/>
      <c r="B159" s="733"/>
      <c r="C159" s="733"/>
      <c r="D159" s="733"/>
      <c r="E159" s="733"/>
      <c r="F159" s="733"/>
      <c r="G159" s="733"/>
      <c r="H159" s="733"/>
      <c r="I159" s="733"/>
      <c r="J159" s="733"/>
      <c r="K159" s="733"/>
      <c r="L159" s="733"/>
      <c r="M159" s="733"/>
      <c r="N159" s="733"/>
      <c r="O159" s="733"/>
      <c r="P159" s="733"/>
      <c r="Q159" s="733"/>
      <c r="R159" s="733"/>
      <c r="S159" s="733"/>
      <c r="T159" s="733"/>
      <c r="U159" s="733"/>
      <c r="V159" s="733"/>
      <c r="W159" s="733"/>
      <c r="X159" s="733"/>
      <c r="AZ159" s="390"/>
      <c r="BA159" s="386"/>
      <c r="BB159" s="733"/>
      <c r="BC159" s="312"/>
      <c r="BD159" s="312"/>
      <c r="BE159" s="312"/>
      <c r="BF159" s="312"/>
      <c r="BG159" s="312"/>
      <c r="BH159" s="312"/>
      <c r="BI159" s="312"/>
      <c r="BJ159" s="312"/>
      <c r="BK159" s="312"/>
      <c r="BL159" s="312"/>
      <c r="BM159" s="312"/>
      <c r="BN159" s="312"/>
      <c r="BO159" s="312"/>
      <c r="BP159" s="312"/>
      <c r="BQ159" s="312"/>
      <c r="BR159" s="312"/>
      <c r="BS159" s="312"/>
      <c r="BT159" s="312"/>
      <c r="BU159" s="312"/>
      <c r="BV159" s="312"/>
      <c r="BW159" s="312"/>
      <c r="BX159" s="312"/>
      <c r="BY159" s="312"/>
      <c r="BZ159" s="312"/>
    </row>
    <row r="160" spans="1:78" ht="15" customHeight="1" x14ac:dyDescent="0.2">
      <c r="A160" s="733"/>
      <c r="B160" s="733"/>
      <c r="C160" s="733"/>
      <c r="D160" s="733"/>
      <c r="E160" s="733"/>
      <c r="F160" s="733"/>
      <c r="G160" s="733"/>
      <c r="H160" s="733"/>
      <c r="I160" s="733"/>
      <c r="J160" s="733"/>
      <c r="K160" s="733"/>
      <c r="L160" s="733"/>
      <c r="M160" s="733"/>
      <c r="N160" s="733"/>
      <c r="O160" s="733"/>
      <c r="P160" s="733"/>
      <c r="Q160" s="733"/>
      <c r="R160" s="733"/>
      <c r="S160" s="733"/>
      <c r="T160" s="733"/>
      <c r="U160" s="733"/>
      <c r="V160" s="733"/>
      <c r="W160" s="733"/>
      <c r="X160" s="733"/>
      <c r="AZ160" s="390"/>
      <c r="BA160" s="386"/>
      <c r="BB160" s="733"/>
      <c r="BC160" s="312"/>
      <c r="BD160" s="312"/>
      <c r="BE160" s="312"/>
      <c r="BF160" s="312"/>
      <c r="BG160" s="312"/>
      <c r="BH160" s="312"/>
      <c r="BI160" s="312"/>
      <c r="BJ160" s="312"/>
      <c r="BK160" s="312"/>
      <c r="BL160" s="312"/>
      <c r="BM160" s="312"/>
      <c r="BN160" s="312"/>
      <c r="BO160" s="312"/>
      <c r="BP160" s="312"/>
      <c r="BQ160" s="312"/>
      <c r="BR160" s="312"/>
      <c r="BS160" s="312"/>
      <c r="BT160" s="312"/>
      <c r="BU160" s="312"/>
      <c r="BV160" s="312"/>
      <c r="BW160" s="312"/>
      <c r="BX160" s="312"/>
      <c r="BY160" s="312"/>
      <c r="BZ160" s="312"/>
    </row>
    <row r="161" spans="1:78" ht="15" customHeight="1" x14ac:dyDescent="0.2">
      <c r="A161" s="733"/>
      <c r="B161" s="733"/>
      <c r="C161" s="733"/>
      <c r="D161" s="733"/>
      <c r="E161" s="733"/>
      <c r="F161" s="733"/>
      <c r="G161" s="733"/>
      <c r="H161" s="733"/>
      <c r="I161" s="733"/>
      <c r="J161" s="733"/>
      <c r="K161" s="733"/>
      <c r="L161" s="733"/>
      <c r="M161" s="733"/>
      <c r="N161" s="733"/>
      <c r="O161" s="733"/>
      <c r="P161" s="733"/>
      <c r="Q161" s="733"/>
      <c r="R161" s="733"/>
      <c r="S161" s="733"/>
      <c r="T161" s="733"/>
      <c r="U161" s="733"/>
      <c r="V161" s="733"/>
      <c r="W161" s="733"/>
      <c r="X161" s="733"/>
      <c r="AZ161" s="390"/>
      <c r="BA161" s="386"/>
      <c r="BB161" s="733"/>
      <c r="BC161" s="312"/>
      <c r="BD161" s="312"/>
      <c r="BE161" s="312"/>
      <c r="BF161" s="312"/>
      <c r="BG161" s="312"/>
      <c r="BH161" s="312"/>
      <c r="BI161" s="312"/>
      <c r="BJ161" s="312"/>
      <c r="BK161" s="312"/>
      <c r="BL161" s="312"/>
      <c r="BM161" s="312"/>
      <c r="BN161" s="312"/>
      <c r="BO161" s="312"/>
      <c r="BP161" s="312"/>
      <c r="BQ161" s="312"/>
      <c r="BR161" s="312"/>
      <c r="BS161" s="312"/>
      <c r="BT161" s="312"/>
      <c r="BU161" s="312"/>
      <c r="BV161" s="312"/>
      <c r="BW161" s="312"/>
      <c r="BX161" s="312"/>
      <c r="BY161" s="312"/>
      <c r="BZ161" s="312"/>
    </row>
    <row r="162" spans="1:78" ht="15" customHeight="1" x14ac:dyDescent="0.2">
      <c r="A162" s="733"/>
      <c r="B162" s="733"/>
      <c r="C162" s="733"/>
      <c r="D162" s="733"/>
      <c r="E162" s="733"/>
      <c r="F162" s="733"/>
      <c r="G162" s="733"/>
      <c r="H162" s="733"/>
      <c r="I162" s="733"/>
      <c r="J162" s="733"/>
      <c r="K162" s="733"/>
      <c r="L162" s="733"/>
      <c r="M162" s="733"/>
      <c r="N162" s="733"/>
      <c r="O162" s="733"/>
      <c r="P162" s="733"/>
      <c r="Q162" s="733"/>
      <c r="R162" s="733"/>
      <c r="S162" s="733"/>
      <c r="T162" s="733"/>
      <c r="U162" s="733"/>
      <c r="V162" s="733"/>
      <c r="W162" s="733"/>
      <c r="X162" s="733"/>
      <c r="AZ162" s="390"/>
      <c r="BA162" s="386"/>
      <c r="BB162" s="733"/>
      <c r="BC162" s="312"/>
      <c r="BD162" s="312"/>
      <c r="BE162" s="312"/>
      <c r="BF162" s="312"/>
      <c r="BG162" s="312"/>
      <c r="BH162" s="312"/>
      <c r="BI162" s="312"/>
      <c r="BJ162" s="312"/>
      <c r="BK162" s="312"/>
      <c r="BL162" s="312"/>
      <c r="BM162" s="312"/>
      <c r="BN162" s="312"/>
      <c r="BO162" s="312"/>
      <c r="BP162" s="312"/>
      <c r="BQ162" s="312"/>
      <c r="BR162" s="312"/>
      <c r="BS162" s="312"/>
      <c r="BT162" s="312"/>
      <c r="BU162" s="312"/>
      <c r="BV162" s="312"/>
      <c r="BW162" s="312"/>
      <c r="BX162" s="312"/>
      <c r="BY162" s="312"/>
      <c r="BZ162" s="312"/>
    </row>
    <row r="163" spans="1:78" ht="15" customHeight="1" x14ac:dyDescent="0.2">
      <c r="A163" s="733"/>
      <c r="B163" s="733"/>
      <c r="C163" s="733"/>
      <c r="D163" s="733"/>
      <c r="E163" s="733"/>
      <c r="F163" s="733"/>
      <c r="G163" s="733"/>
      <c r="H163" s="733"/>
      <c r="I163" s="733"/>
      <c r="J163" s="733"/>
      <c r="K163" s="733"/>
      <c r="L163" s="733"/>
      <c r="M163" s="733"/>
      <c r="N163" s="733"/>
      <c r="O163" s="733"/>
      <c r="P163" s="733"/>
      <c r="Q163" s="733"/>
      <c r="R163" s="733"/>
      <c r="S163" s="733"/>
      <c r="T163" s="733"/>
      <c r="U163" s="733"/>
      <c r="V163" s="733"/>
      <c r="W163" s="733"/>
      <c r="X163" s="733"/>
      <c r="AZ163" s="390"/>
      <c r="BA163" s="386"/>
      <c r="BB163" s="733"/>
      <c r="BC163" s="312"/>
      <c r="BD163" s="312"/>
      <c r="BE163" s="312"/>
      <c r="BF163" s="312"/>
      <c r="BG163" s="312"/>
      <c r="BH163" s="312"/>
      <c r="BI163" s="312"/>
      <c r="BJ163" s="312"/>
      <c r="BK163" s="312"/>
      <c r="BL163" s="312"/>
      <c r="BM163" s="312"/>
      <c r="BN163" s="312"/>
      <c r="BO163" s="312"/>
      <c r="BP163" s="312"/>
      <c r="BQ163" s="312"/>
      <c r="BR163" s="312"/>
      <c r="BS163" s="312"/>
      <c r="BT163" s="312"/>
      <c r="BU163" s="312"/>
      <c r="BV163" s="312"/>
      <c r="BW163" s="312"/>
      <c r="BX163" s="312"/>
      <c r="BY163" s="312"/>
      <c r="BZ163" s="312"/>
    </row>
    <row r="164" spans="1:78" ht="15" customHeight="1" x14ac:dyDescent="0.2">
      <c r="A164" s="733"/>
      <c r="B164" s="733"/>
      <c r="C164" s="733"/>
      <c r="D164" s="733"/>
      <c r="E164" s="733"/>
      <c r="F164" s="733"/>
      <c r="G164" s="733"/>
      <c r="H164" s="733"/>
      <c r="I164" s="733"/>
      <c r="J164" s="733"/>
      <c r="K164" s="733"/>
      <c r="L164" s="733"/>
      <c r="M164" s="733"/>
      <c r="N164" s="733"/>
      <c r="O164" s="733"/>
      <c r="P164" s="733"/>
      <c r="Q164" s="733"/>
      <c r="R164" s="733"/>
      <c r="S164" s="733"/>
      <c r="T164" s="733"/>
      <c r="U164" s="733"/>
      <c r="V164" s="733"/>
      <c r="W164" s="733"/>
      <c r="X164" s="733"/>
      <c r="AZ164" s="390"/>
      <c r="BA164" s="386"/>
      <c r="BB164" s="733"/>
      <c r="BC164" s="312"/>
      <c r="BD164" s="312"/>
      <c r="BE164" s="312"/>
      <c r="BF164" s="312"/>
      <c r="BG164" s="312"/>
      <c r="BH164" s="312"/>
      <c r="BI164" s="312"/>
      <c r="BJ164" s="312"/>
      <c r="BK164" s="312"/>
      <c r="BL164" s="312"/>
      <c r="BM164" s="312"/>
      <c r="BN164" s="312"/>
      <c r="BO164" s="312"/>
      <c r="BP164" s="312"/>
      <c r="BQ164" s="312"/>
      <c r="BR164" s="312"/>
      <c r="BS164" s="312"/>
      <c r="BT164" s="312"/>
      <c r="BU164" s="312"/>
      <c r="BV164" s="312"/>
      <c r="BW164" s="312"/>
      <c r="BX164" s="312"/>
      <c r="BY164" s="312"/>
      <c r="BZ164" s="312"/>
    </row>
    <row r="165" spans="1:78" ht="15" customHeight="1" x14ac:dyDescent="0.2">
      <c r="A165" s="733"/>
      <c r="B165" s="733"/>
      <c r="C165" s="733"/>
      <c r="D165" s="733"/>
      <c r="E165" s="733"/>
      <c r="F165" s="733"/>
      <c r="G165" s="733"/>
      <c r="H165" s="733"/>
      <c r="I165" s="733"/>
      <c r="J165" s="733"/>
      <c r="K165" s="733"/>
      <c r="L165" s="733"/>
      <c r="M165" s="733"/>
      <c r="N165" s="733"/>
      <c r="O165" s="733"/>
      <c r="P165" s="733"/>
      <c r="Q165" s="733"/>
      <c r="R165" s="733"/>
      <c r="S165" s="733"/>
      <c r="T165" s="733"/>
      <c r="U165" s="733"/>
      <c r="V165" s="733"/>
      <c r="W165" s="733"/>
      <c r="X165" s="733"/>
      <c r="AZ165" s="390"/>
      <c r="BA165" s="386"/>
      <c r="BB165" s="733"/>
      <c r="BC165" s="312"/>
      <c r="BD165" s="312"/>
      <c r="BE165" s="312"/>
      <c r="BF165" s="312"/>
      <c r="BG165" s="312"/>
      <c r="BH165" s="312"/>
      <c r="BI165" s="312"/>
      <c r="BJ165" s="312"/>
      <c r="BK165" s="312"/>
      <c r="BL165" s="312"/>
      <c r="BM165" s="312"/>
      <c r="BN165" s="312"/>
      <c r="BO165" s="312"/>
      <c r="BP165" s="312"/>
      <c r="BQ165" s="312"/>
      <c r="BR165" s="312"/>
      <c r="BS165" s="312"/>
      <c r="BT165" s="312"/>
      <c r="BU165" s="312"/>
      <c r="BV165" s="312"/>
      <c r="BW165" s="312"/>
      <c r="BX165" s="312"/>
      <c r="BY165" s="312"/>
      <c r="BZ165" s="312"/>
    </row>
    <row r="166" spans="1:78" ht="15" customHeight="1" x14ac:dyDescent="0.2">
      <c r="A166" s="733"/>
      <c r="B166" s="733"/>
      <c r="C166" s="733"/>
      <c r="D166" s="733"/>
      <c r="E166" s="733"/>
      <c r="F166" s="733"/>
      <c r="G166" s="733"/>
      <c r="H166" s="733"/>
      <c r="I166" s="733"/>
      <c r="J166" s="733"/>
      <c r="K166" s="733"/>
      <c r="L166" s="733"/>
      <c r="M166" s="733"/>
      <c r="N166" s="733"/>
      <c r="O166" s="733"/>
      <c r="P166" s="733"/>
      <c r="Q166" s="733"/>
      <c r="R166" s="733"/>
      <c r="S166" s="733"/>
      <c r="T166" s="733"/>
      <c r="U166" s="733"/>
      <c r="V166" s="733"/>
      <c r="W166" s="733"/>
      <c r="X166" s="733"/>
      <c r="AZ166" s="390"/>
      <c r="BA166" s="386"/>
      <c r="BB166" s="733"/>
      <c r="BC166" s="312"/>
      <c r="BD166" s="312"/>
      <c r="BE166" s="312"/>
      <c r="BF166" s="312"/>
      <c r="BG166" s="312"/>
      <c r="BH166" s="312"/>
      <c r="BI166" s="312"/>
      <c r="BJ166" s="312"/>
      <c r="BK166" s="312"/>
      <c r="BL166" s="312"/>
      <c r="BM166" s="312"/>
      <c r="BN166" s="312"/>
      <c r="BO166" s="312"/>
      <c r="BP166" s="312"/>
      <c r="BQ166" s="312"/>
      <c r="BR166" s="312"/>
      <c r="BS166" s="312"/>
      <c r="BT166" s="312"/>
      <c r="BU166" s="312"/>
      <c r="BV166" s="312"/>
      <c r="BW166" s="312"/>
      <c r="BX166" s="312"/>
      <c r="BY166" s="312"/>
      <c r="BZ166" s="312"/>
    </row>
    <row r="167" spans="1:78" ht="15" customHeight="1" x14ac:dyDescent="0.2">
      <c r="A167" s="733"/>
      <c r="B167" s="733"/>
      <c r="C167" s="733"/>
      <c r="D167" s="733"/>
      <c r="E167" s="733"/>
      <c r="F167" s="733"/>
      <c r="G167" s="733"/>
      <c r="H167" s="733"/>
      <c r="I167" s="733"/>
      <c r="J167" s="733"/>
      <c r="K167" s="733"/>
      <c r="L167" s="733"/>
      <c r="M167" s="733"/>
      <c r="N167" s="733"/>
      <c r="O167" s="733"/>
      <c r="P167" s="733"/>
      <c r="Q167" s="733"/>
      <c r="R167" s="733"/>
      <c r="S167" s="733"/>
      <c r="T167" s="733"/>
      <c r="U167" s="733"/>
      <c r="V167" s="733"/>
      <c r="W167" s="733"/>
      <c r="X167" s="733"/>
      <c r="AZ167" s="390"/>
      <c r="BA167" s="386"/>
      <c r="BB167" s="733"/>
      <c r="BC167" s="312"/>
      <c r="BD167" s="312"/>
      <c r="BE167" s="312"/>
      <c r="BF167" s="312"/>
      <c r="BG167" s="312"/>
      <c r="BH167" s="312"/>
      <c r="BI167" s="312"/>
      <c r="BJ167" s="312"/>
      <c r="BK167" s="312"/>
      <c r="BL167" s="312"/>
      <c r="BM167" s="312"/>
      <c r="BN167" s="312"/>
      <c r="BO167" s="312"/>
      <c r="BP167" s="312"/>
      <c r="BQ167" s="312"/>
      <c r="BR167" s="312"/>
      <c r="BS167" s="312"/>
      <c r="BT167" s="312"/>
      <c r="BU167" s="312"/>
      <c r="BV167" s="312"/>
      <c r="BW167" s="312"/>
      <c r="BX167" s="312"/>
      <c r="BY167" s="312"/>
      <c r="BZ167" s="312"/>
    </row>
    <row r="168" spans="1:78" ht="15" customHeight="1" x14ac:dyDescent="0.2">
      <c r="A168" s="733"/>
      <c r="B168" s="733"/>
      <c r="C168" s="733"/>
      <c r="D168" s="733"/>
      <c r="E168" s="733"/>
      <c r="F168" s="733"/>
      <c r="G168" s="733"/>
      <c r="H168" s="733"/>
      <c r="I168" s="733"/>
      <c r="J168" s="733"/>
      <c r="K168" s="733"/>
      <c r="L168" s="733"/>
      <c r="M168" s="733"/>
      <c r="N168" s="733"/>
      <c r="O168" s="733"/>
      <c r="P168" s="733"/>
      <c r="Q168" s="733"/>
      <c r="R168" s="733"/>
      <c r="S168" s="733"/>
      <c r="T168" s="733"/>
      <c r="U168" s="733"/>
      <c r="V168" s="733"/>
      <c r="W168" s="733"/>
      <c r="X168" s="733"/>
      <c r="AZ168" s="390"/>
      <c r="BA168" s="386"/>
      <c r="BB168" s="733"/>
      <c r="BC168" s="312"/>
      <c r="BD168" s="312"/>
      <c r="BE168" s="312"/>
      <c r="BF168" s="312"/>
      <c r="BG168" s="312"/>
      <c r="BH168" s="312"/>
      <c r="BI168" s="312"/>
      <c r="BJ168" s="312"/>
      <c r="BK168" s="312"/>
      <c r="BL168" s="312"/>
      <c r="BM168" s="312"/>
      <c r="BN168" s="312"/>
      <c r="BO168" s="312"/>
      <c r="BP168" s="312"/>
      <c r="BQ168" s="312"/>
      <c r="BR168" s="312"/>
      <c r="BS168" s="312"/>
      <c r="BT168" s="312"/>
      <c r="BU168" s="312"/>
      <c r="BV168" s="312"/>
      <c r="BW168" s="312"/>
      <c r="BX168" s="312"/>
      <c r="BY168" s="312"/>
      <c r="BZ168" s="312"/>
    </row>
    <row r="169" spans="1:78" ht="15" customHeight="1" x14ac:dyDescent="0.2">
      <c r="A169" s="733"/>
      <c r="B169" s="733"/>
      <c r="C169" s="733"/>
      <c r="D169" s="733"/>
      <c r="E169" s="733"/>
      <c r="F169" s="733"/>
      <c r="G169" s="733"/>
      <c r="H169" s="733"/>
      <c r="I169" s="733"/>
      <c r="J169" s="733"/>
      <c r="K169" s="733"/>
      <c r="L169" s="733"/>
      <c r="M169" s="733"/>
      <c r="N169" s="733"/>
      <c r="O169" s="733"/>
      <c r="P169" s="733"/>
      <c r="Q169" s="733"/>
      <c r="R169" s="733"/>
      <c r="S169" s="733"/>
      <c r="T169" s="733"/>
      <c r="U169" s="733"/>
      <c r="V169" s="733"/>
      <c r="W169" s="733"/>
      <c r="X169" s="733"/>
      <c r="AZ169" s="390"/>
      <c r="BA169" s="386"/>
      <c r="BB169" s="733"/>
      <c r="BC169" s="312"/>
      <c r="BD169" s="312"/>
      <c r="BE169" s="312"/>
      <c r="BF169" s="312"/>
      <c r="BG169" s="312"/>
      <c r="BH169" s="312"/>
      <c r="BI169" s="312"/>
      <c r="BJ169" s="312"/>
      <c r="BK169" s="312"/>
      <c r="BL169" s="312"/>
      <c r="BM169" s="312"/>
      <c r="BN169" s="312"/>
      <c r="BO169" s="312"/>
      <c r="BP169" s="312"/>
      <c r="BQ169" s="312"/>
      <c r="BR169" s="312"/>
      <c r="BS169" s="312"/>
      <c r="BT169" s="312"/>
      <c r="BU169" s="312"/>
      <c r="BV169" s="312"/>
      <c r="BW169" s="312"/>
      <c r="BX169" s="312"/>
      <c r="BY169" s="312"/>
      <c r="BZ169" s="312"/>
    </row>
    <row r="170" spans="1:78" ht="15" customHeight="1" x14ac:dyDescent="0.2">
      <c r="A170" s="733"/>
      <c r="B170" s="733"/>
      <c r="C170" s="733"/>
      <c r="D170" s="733"/>
      <c r="E170" s="733"/>
      <c r="F170" s="733"/>
      <c r="G170" s="733"/>
      <c r="H170" s="733"/>
      <c r="I170" s="733"/>
      <c r="J170" s="733"/>
      <c r="K170" s="733"/>
      <c r="L170" s="733"/>
      <c r="M170" s="733"/>
      <c r="N170" s="733"/>
      <c r="O170" s="733"/>
      <c r="P170" s="733"/>
      <c r="Q170" s="733"/>
      <c r="R170" s="733"/>
      <c r="S170" s="733"/>
      <c r="T170" s="733"/>
      <c r="U170" s="733"/>
      <c r="V170" s="733"/>
      <c r="W170" s="733"/>
      <c r="X170" s="733"/>
      <c r="AZ170" s="390"/>
      <c r="BA170" s="386"/>
      <c r="BB170" s="733"/>
      <c r="BC170" s="312"/>
      <c r="BD170" s="312"/>
      <c r="BE170" s="312"/>
      <c r="BF170" s="312"/>
      <c r="BG170" s="312"/>
      <c r="BH170" s="312"/>
      <c r="BI170" s="312"/>
      <c r="BJ170" s="312"/>
      <c r="BK170" s="312"/>
      <c r="BL170" s="312"/>
      <c r="BM170" s="312"/>
      <c r="BN170" s="312"/>
      <c r="BO170" s="312"/>
      <c r="BP170" s="312"/>
      <c r="BQ170" s="312"/>
      <c r="BR170" s="312"/>
      <c r="BS170" s="312"/>
      <c r="BT170" s="312"/>
      <c r="BU170" s="312"/>
      <c r="BV170" s="312"/>
      <c r="BW170" s="312"/>
      <c r="BX170" s="312"/>
      <c r="BY170" s="312"/>
      <c r="BZ170" s="312"/>
    </row>
    <row r="171" spans="1:78" ht="15" customHeight="1" x14ac:dyDescent="0.2">
      <c r="A171" s="733"/>
      <c r="B171" s="733"/>
      <c r="C171" s="733"/>
      <c r="D171" s="733"/>
      <c r="E171" s="733"/>
      <c r="F171" s="733"/>
      <c r="G171" s="733"/>
      <c r="H171" s="733"/>
      <c r="I171" s="733"/>
      <c r="J171" s="733"/>
      <c r="K171" s="733"/>
      <c r="L171" s="733"/>
      <c r="M171" s="733"/>
      <c r="N171" s="733"/>
      <c r="O171" s="733"/>
      <c r="P171" s="733"/>
      <c r="Q171" s="733"/>
      <c r="R171" s="733"/>
      <c r="S171" s="733"/>
      <c r="T171" s="733"/>
      <c r="U171" s="733"/>
      <c r="V171" s="733"/>
      <c r="W171" s="733"/>
      <c r="X171" s="733"/>
      <c r="AZ171" s="390"/>
      <c r="BA171" s="386"/>
      <c r="BB171" s="733"/>
      <c r="BC171" s="312"/>
      <c r="BD171" s="312"/>
      <c r="BE171" s="312"/>
      <c r="BF171" s="312"/>
      <c r="BG171" s="312"/>
      <c r="BH171" s="312"/>
      <c r="BI171" s="312"/>
      <c r="BJ171" s="312"/>
      <c r="BK171" s="312"/>
      <c r="BL171" s="312"/>
      <c r="BM171" s="312"/>
      <c r="BN171" s="312"/>
      <c r="BO171" s="312"/>
      <c r="BP171" s="312"/>
      <c r="BQ171" s="312"/>
      <c r="BR171" s="312"/>
      <c r="BS171" s="312"/>
      <c r="BT171" s="312"/>
      <c r="BU171" s="312"/>
      <c r="BV171" s="312"/>
      <c r="BW171" s="312"/>
      <c r="BX171" s="312"/>
      <c r="BY171" s="312"/>
      <c r="BZ171" s="312"/>
    </row>
    <row r="172" spans="1:78" ht="15" customHeight="1" x14ac:dyDescent="0.2">
      <c r="A172" s="733"/>
      <c r="B172" s="733"/>
      <c r="C172" s="733"/>
      <c r="D172" s="733"/>
      <c r="E172" s="733"/>
      <c r="F172" s="733"/>
      <c r="G172" s="733"/>
      <c r="H172" s="733"/>
      <c r="I172" s="733"/>
      <c r="J172" s="733"/>
      <c r="K172" s="733"/>
      <c r="L172" s="733"/>
      <c r="M172" s="733"/>
      <c r="N172" s="733"/>
      <c r="O172" s="733"/>
      <c r="P172" s="733"/>
      <c r="Q172" s="733"/>
      <c r="R172" s="733"/>
      <c r="S172" s="733"/>
      <c r="T172" s="733"/>
      <c r="U172" s="733"/>
      <c r="V172" s="733"/>
      <c r="W172" s="733"/>
      <c r="X172" s="733"/>
      <c r="AZ172" s="390"/>
      <c r="BA172" s="386"/>
      <c r="BB172" s="733"/>
      <c r="BC172" s="312"/>
      <c r="BD172" s="312"/>
      <c r="BE172" s="312"/>
      <c r="BF172" s="312"/>
      <c r="BG172" s="312"/>
      <c r="BH172" s="312"/>
      <c r="BI172" s="312"/>
      <c r="BJ172" s="312"/>
      <c r="BK172" s="312"/>
      <c r="BL172" s="312"/>
      <c r="BM172" s="312"/>
      <c r="BN172" s="312"/>
      <c r="BO172" s="312"/>
      <c r="BP172" s="312"/>
      <c r="BQ172" s="312"/>
      <c r="BR172" s="312"/>
      <c r="BS172" s="312"/>
      <c r="BT172" s="312"/>
      <c r="BU172" s="312"/>
      <c r="BV172" s="312"/>
      <c r="BW172" s="312"/>
      <c r="BX172" s="312"/>
      <c r="BY172" s="312"/>
      <c r="BZ172" s="312"/>
    </row>
    <row r="173" spans="1:78" ht="15" customHeight="1" x14ac:dyDescent="0.2">
      <c r="A173" s="733"/>
      <c r="B173" s="733"/>
      <c r="C173" s="733"/>
      <c r="D173" s="733"/>
      <c r="E173" s="733"/>
      <c r="F173" s="733"/>
      <c r="G173" s="733"/>
      <c r="H173" s="733"/>
      <c r="I173" s="733"/>
      <c r="J173" s="733"/>
      <c r="K173" s="733"/>
      <c r="L173" s="733"/>
      <c r="M173" s="733"/>
      <c r="N173" s="733"/>
      <c r="O173" s="733"/>
      <c r="P173" s="733"/>
      <c r="Q173" s="733"/>
      <c r="R173" s="733"/>
      <c r="S173" s="733"/>
      <c r="T173" s="733"/>
      <c r="U173" s="733"/>
      <c r="V173" s="733"/>
      <c r="W173" s="733"/>
      <c r="X173" s="733"/>
      <c r="AZ173" s="390"/>
      <c r="BA173" s="386"/>
      <c r="BB173" s="733"/>
      <c r="BC173" s="312"/>
      <c r="BD173" s="312"/>
      <c r="BE173" s="312"/>
      <c r="BF173" s="312"/>
      <c r="BG173" s="312"/>
      <c r="BH173" s="312"/>
      <c r="BI173" s="312"/>
      <c r="BJ173" s="312"/>
      <c r="BK173" s="312"/>
      <c r="BL173" s="312"/>
      <c r="BM173" s="312"/>
      <c r="BN173" s="312"/>
      <c r="BO173" s="312"/>
      <c r="BP173" s="312"/>
      <c r="BQ173" s="312"/>
      <c r="BR173" s="312"/>
      <c r="BS173" s="312"/>
      <c r="BT173" s="312"/>
      <c r="BU173" s="312"/>
      <c r="BV173" s="312"/>
      <c r="BW173" s="312"/>
      <c r="BX173" s="312"/>
      <c r="BY173" s="312"/>
      <c r="BZ173" s="312"/>
    </row>
    <row r="174" spans="1:78" ht="15" customHeight="1" x14ac:dyDescent="0.2">
      <c r="A174" s="733"/>
      <c r="B174" s="733"/>
      <c r="C174" s="733"/>
      <c r="D174" s="733"/>
      <c r="E174" s="733"/>
      <c r="F174" s="733"/>
      <c r="G174" s="733"/>
      <c r="H174" s="733"/>
      <c r="I174" s="733"/>
      <c r="J174" s="733"/>
      <c r="K174" s="733"/>
      <c r="L174" s="733"/>
      <c r="M174" s="733"/>
      <c r="N174" s="733"/>
      <c r="O174" s="733"/>
      <c r="P174" s="733"/>
      <c r="Q174" s="733"/>
      <c r="R174" s="733"/>
      <c r="S174" s="733"/>
      <c r="T174" s="733"/>
      <c r="U174" s="733"/>
      <c r="V174" s="733"/>
      <c r="W174" s="733"/>
      <c r="X174" s="733"/>
      <c r="AZ174" s="390"/>
      <c r="BA174" s="386"/>
      <c r="BB174" s="733"/>
      <c r="BC174" s="312"/>
      <c r="BD174" s="312"/>
      <c r="BE174" s="312"/>
      <c r="BF174" s="312"/>
      <c r="BG174" s="312"/>
      <c r="BH174" s="312"/>
      <c r="BI174" s="312"/>
      <c r="BJ174" s="312"/>
      <c r="BK174" s="312"/>
      <c r="BL174" s="312"/>
      <c r="BM174" s="312"/>
      <c r="BN174" s="312"/>
      <c r="BO174" s="312"/>
      <c r="BP174" s="312"/>
      <c r="BQ174" s="312"/>
      <c r="BR174" s="312"/>
      <c r="BS174" s="312"/>
      <c r="BT174" s="312"/>
      <c r="BU174" s="312"/>
      <c r="BV174" s="312"/>
      <c r="BW174" s="312"/>
      <c r="BX174" s="312"/>
      <c r="BY174" s="312"/>
      <c r="BZ174" s="312"/>
    </row>
    <row r="175" spans="1:78" ht="15" customHeight="1" x14ac:dyDescent="0.2">
      <c r="A175" s="733"/>
      <c r="B175" s="733"/>
      <c r="C175" s="733"/>
      <c r="D175" s="733"/>
      <c r="E175" s="733"/>
      <c r="F175" s="733"/>
      <c r="G175" s="733"/>
      <c r="H175" s="733"/>
      <c r="I175" s="733"/>
      <c r="J175" s="733"/>
      <c r="K175" s="733"/>
      <c r="L175" s="733"/>
      <c r="M175" s="733"/>
      <c r="N175" s="733"/>
      <c r="O175" s="733"/>
      <c r="P175" s="733"/>
      <c r="Q175" s="733"/>
      <c r="R175" s="733"/>
      <c r="S175" s="733"/>
      <c r="T175" s="733"/>
      <c r="U175" s="733"/>
      <c r="V175" s="733"/>
      <c r="W175" s="733"/>
      <c r="X175" s="733"/>
      <c r="AZ175" s="390"/>
      <c r="BA175" s="386"/>
      <c r="BB175" s="733"/>
      <c r="BC175" s="312"/>
      <c r="BD175" s="312"/>
      <c r="BE175" s="312"/>
      <c r="BF175" s="312"/>
      <c r="BG175" s="312"/>
      <c r="BH175" s="312"/>
      <c r="BI175" s="312"/>
      <c r="BJ175" s="312"/>
      <c r="BK175" s="312"/>
      <c r="BL175" s="312"/>
      <c r="BM175" s="312"/>
      <c r="BN175" s="312"/>
      <c r="BO175" s="312"/>
      <c r="BP175" s="312"/>
      <c r="BQ175" s="312"/>
      <c r="BR175" s="312"/>
      <c r="BS175" s="312"/>
      <c r="BT175" s="312"/>
      <c r="BU175" s="312"/>
      <c r="BV175" s="312"/>
      <c r="BW175" s="312"/>
      <c r="BX175" s="312"/>
      <c r="BY175" s="312"/>
      <c r="BZ175" s="312"/>
    </row>
    <row r="176" spans="1:78" ht="15" customHeight="1" x14ac:dyDescent="0.2">
      <c r="A176" s="733"/>
      <c r="B176" s="733"/>
      <c r="C176" s="733"/>
      <c r="D176" s="733"/>
      <c r="E176" s="733"/>
      <c r="F176" s="733"/>
      <c r="G176" s="733"/>
      <c r="H176" s="733"/>
      <c r="I176" s="733"/>
      <c r="J176" s="733"/>
      <c r="K176" s="733"/>
      <c r="L176" s="733"/>
      <c r="M176" s="733"/>
      <c r="N176" s="733"/>
      <c r="O176" s="733"/>
      <c r="P176" s="733"/>
      <c r="Q176" s="733"/>
      <c r="R176" s="733"/>
      <c r="S176" s="733"/>
      <c r="T176" s="733"/>
      <c r="U176" s="733"/>
      <c r="V176" s="733"/>
      <c r="W176" s="733"/>
      <c r="X176" s="733"/>
      <c r="AZ176" s="390"/>
      <c r="BA176" s="386"/>
      <c r="BB176" s="733"/>
      <c r="BC176" s="312"/>
      <c r="BD176" s="312"/>
      <c r="BE176" s="312"/>
      <c r="BF176" s="312"/>
      <c r="BG176" s="312"/>
      <c r="BH176" s="312"/>
      <c r="BI176" s="312"/>
      <c r="BJ176" s="312"/>
      <c r="BK176" s="312"/>
      <c r="BL176" s="312"/>
      <c r="BM176" s="312"/>
      <c r="BN176" s="312"/>
      <c r="BO176" s="312"/>
      <c r="BP176" s="312"/>
      <c r="BQ176" s="312"/>
      <c r="BR176" s="312"/>
      <c r="BS176" s="312"/>
      <c r="BT176" s="312"/>
      <c r="BU176" s="312"/>
      <c r="BV176" s="312"/>
      <c r="BW176" s="312"/>
      <c r="BX176" s="312"/>
      <c r="BY176" s="312"/>
      <c r="BZ176" s="312"/>
    </row>
    <row r="177" spans="1:78" ht="15" customHeight="1" x14ac:dyDescent="0.2">
      <c r="A177" s="733"/>
      <c r="B177" s="733"/>
      <c r="C177" s="733"/>
      <c r="D177" s="733"/>
      <c r="E177" s="733"/>
      <c r="F177" s="733"/>
      <c r="G177" s="733"/>
      <c r="H177" s="733"/>
      <c r="I177" s="733"/>
      <c r="J177" s="733"/>
      <c r="K177" s="733"/>
      <c r="L177" s="733"/>
      <c r="M177" s="733"/>
      <c r="N177" s="733"/>
      <c r="O177" s="733"/>
      <c r="P177" s="733"/>
      <c r="Q177" s="733"/>
      <c r="R177" s="733"/>
      <c r="S177" s="733"/>
      <c r="T177" s="733"/>
      <c r="U177" s="733"/>
      <c r="V177" s="733"/>
      <c r="W177" s="733"/>
      <c r="X177" s="733"/>
      <c r="AZ177" s="390"/>
      <c r="BA177" s="386"/>
      <c r="BB177" s="733"/>
      <c r="BC177" s="312"/>
      <c r="BD177" s="312"/>
      <c r="BE177" s="312"/>
      <c r="BF177" s="312"/>
      <c r="BG177" s="312"/>
      <c r="BH177" s="312"/>
      <c r="BI177" s="312"/>
      <c r="BJ177" s="312"/>
      <c r="BK177" s="312"/>
      <c r="BL177" s="312"/>
      <c r="BM177" s="312"/>
      <c r="BN177" s="312"/>
      <c r="BO177" s="312"/>
      <c r="BP177" s="312"/>
      <c r="BQ177" s="312"/>
      <c r="BR177" s="312"/>
      <c r="BS177" s="312"/>
      <c r="BT177" s="312"/>
      <c r="BU177" s="312"/>
      <c r="BV177" s="312"/>
      <c r="BW177" s="312"/>
      <c r="BX177" s="312"/>
      <c r="BY177" s="312"/>
      <c r="BZ177" s="312"/>
    </row>
    <row r="178" spans="1:78" ht="15" customHeight="1" x14ac:dyDescent="0.2">
      <c r="A178" s="733"/>
      <c r="B178" s="733"/>
      <c r="C178" s="733"/>
      <c r="D178" s="733"/>
      <c r="E178" s="733"/>
      <c r="F178" s="733"/>
      <c r="G178" s="733"/>
      <c r="H178" s="733"/>
      <c r="I178" s="733"/>
      <c r="J178" s="733"/>
      <c r="K178" s="733"/>
      <c r="L178" s="733"/>
      <c r="M178" s="733"/>
      <c r="N178" s="733"/>
      <c r="O178" s="733"/>
      <c r="P178" s="733"/>
      <c r="Q178" s="733"/>
      <c r="R178" s="733"/>
      <c r="S178" s="733"/>
      <c r="T178" s="733"/>
      <c r="U178" s="733"/>
      <c r="V178" s="733"/>
      <c r="W178" s="733"/>
      <c r="X178" s="733"/>
      <c r="AZ178" s="390"/>
      <c r="BA178" s="386"/>
      <c r="BB178" s="733"/>
      <c r="BC178" s="312"/>
      <c r="BD178" s="312"/>
      <c r="BE178" s="312"/>
      <c r="BF178" s="312"/>
      <c r="BG178" s="312"/>
      <c r="BH178" s="312"/>
      <c r="BI178" s="312"/>
      <c r="BJ178" s="312"/>
      <c r="BK178" s="312"/>
      <c r="BL178" s="312"/>
      <c r="BM178" s="312"/>
      <c r="BN178" s="312"/>
      <c r="BO178" s="312"/>
      <c r="BP178" s="312"/>
      <c r="BQ178" s="312"/>
      <c r="BR178" s="312"/>
      <c r="BS178" s="312"/>
      <c r="BT178" s="312"/>
      <c r="BU178" s="312"/>
      <c r="BV178" s="312"/>
      <c r="BW178" s="312"/>
      <c r="BX178" s="312"/>
      <c r="BY178" s="312"/>
      <c r="BZ178" s="312"/>
    </row>
    <row r="179" spans="1:78" ht="15" customHeight="1" x14ac:dyDescent="0.2">
      <c r="A179" s="733"/>
      <c r="B179" s="733"/>
      <c r="C179" s="733"/>
      <c r="D179" s="733"/>
      <c r="E179" s="733"/>
      <c r="F179" s="733"/>
      <c r="G179" s="733"/>
      <c r="H179" s="733"/>
      <c r="I179" s="733"/>
      <c r="J179" s="733"/>
      <c r="K179" s="733"/>
      <c r="L179" s="733"/>
      <c r="M179" s="733"/>
      <c r="N179" s="733"/>
      <c r="O179" s="733"/>
      <c r="P179" s="733"/>
      <c r="Q179" s="733"/>
      <c r="R179" s="733"/>
      <c r="S179" s="733"/>
      <c r="T179" s="733"/>
      <c r="U179" s="733"/>
      <c r="V179" s="733"/>
      <c r="W179" s="733"/>
      <c r="X179" s="733"/>
      <c r="AZ179" s="390"/>
      <c r="BA179" s="386"/>
      <c r="BB179" s="733"/>
      <c r="BC179" s="312"/>
      <c r="BD179" s="312"/>
      <c r="BE179" s="312"/>
      <c r="BF179" s="312"/>
      <c r="BG179" s="312"/>
      <c r="BH179" s="312"/>
      <c r="BI179" s="312"/>
      <c r="BJ179" s="312"/>
      <c r="BK179" s="312"/>
      <c r="BL179" s="312"/>
      <c r="BM179" s="312"/>
      <c r="BN179" s="312"/>
      <c r="BO179" s="312"/>
      <c r="BP179" s="312"/>
      <c r="BQ179" s="312"/>
      <c r="BR179" s="312"/>
      <c r="BS179" s="312"/>
      <c r="BT179" s="312"/>
      <c r="BU179" s="312"/>
      <c r="BV179" s="312"/>
      <c r="BW179" s="312"/>
      <c r="BX179" s="312"/>
      <c r="BY179" s="312"/>
      <c r="BZ179" s="312"/>
    </row>
    <row r="180" spans="1:78" ht="15" customHeight="1" x14ac:dyDescent="0.2">
      <c r="A180" s="733"/>
      <c r="B180" s="733"/>
      <c r="C180" s="733"/>
      <c r="D180" s="733"/>
      <c r="E180" s="733"/>
      <c r="F180" s="733"/>
      <c r="G180" s="733"/>
      <c r="H180" s="733"/>
      <c r="I180" s="733"/>
      <c r="J180" s="733"/>
      <c r="K180" s="733"/>
      <c r="L180" s="733"/>
      <c r="M180" s="733"/>
      <c r="N180" s="733"/>
      <c r="O180" s="733"/>
      <c r="P180" s="733"/>
      <c r="Q180" s="733"/>
      <c r="R180" s="733"/>
      <c r="S180" s="733"/>
      <c r="T180" s="733"/>
      <c r="U180" s="733"/>
      <c r="V180" s="733"/>
      <c r="W180" s="733"/>
      <c r="X180" s="733"/>
      <c r="AZ180" s="390"/>
      <c r="BA180" s="386"/>
      <c r="BB180" s="733"/>
      <c r="BC180" s="312"/>
      <c r="BD180" s="312"/>
      <c r="BE180" s="312"/>
      <c r="BF180" s="312"/>
      <c r="BG180" s="312"/>
      <c r="BH180" s="312"/>
      <c r="BI180" s="312"/>
      <c r="BJ180" s="312"/>
      <c r="BK180" s="312"/>
      <c r="BL180" s="312"/>
      <c r="BM180" s="312"/>
      <c r="BN180" s="312"/>
      <c r="BO180" s="312"/>
      <c r="BP180" s="312"/>
      <c r="BQ180" s="312"/>
      <c r="BR180" s="312"/>
      <c r="BS180" s="312"/>
      <c r="BT180" s="312"/>
      <c r="BU180" s="312"/>
      <c r="BV180" s="312"/>
      <c r="BW180" s="312"/>
      <c r="BX180" s="312"/>
      <c r="BY180" s="312"/>
      <c r="BZ180" s="312"/>
    </row>
    <row r="181" spans="1:78" ht="15" customHeight="1" x14ac:dyDescent="0.2">
      <c r="A181" s="733"/>
      <c r="B181" s="733"/>
      <c r="C181" s="733"/>
      <c r="D181" s="733"/>
      <c r="E181" s="733"/>
      <c r="F181" s="733"/>
      <c r="G181" s="733"/>
      <c r="H181" s="733"/>
      <c r="I181" s="733"/>
      <c r="J181" s="733"/>
      <c r="K181" s="733"/>
      <c r="L181" s="733"/>
      <c r="M181" s="733"/>
      <c r="N181" s="733"/>
      <c r="O181" s="733"/>
      <c r="P181" s="733"/>
      <c r="Q181" s="733"/>
      <c r="R181" s="733"/>
      <c r="S181" s="733"/>
      <c r="T181" s="733"/>
      <c r="U181" s="733"/>
      <c r="V181" s="733"/>
      <c r="W181" s="733"/>
      <c r="X181" s="733"/>
      <c r="AZ181" s="390"/>
      <c r="BA181" s="386"/>
      <c r="BB181" s="733"/>
      <c r="BC181" s="312"/>
      <c r="BD181" s="312"/>
      <c r="BE181" s="312"/>
      <c r="BF181" s="312"/>
      <c r="BG181" s="312"/>
      <c r="BH181" s="312"/>
      <c r="BI181" s="312"/>
      <c r="BJ181" s="312"/>
      <c r="BK181" s="312"/>
      <c r="BL181" s="312"/>
      <c r="BM181" s="312"/>
      <c r="BN181" s="312"/>
      <c r="BO181" s="312"/>
      <c r="BP181" s="312"/>
      <c r="BQ181" s="312"/>
      <c r="BR181" s="312"/>
      <c r="BS181" s="312"/>
      <c r="BT181" s="312"/>
      <c r="BU181" s="312"/>
      <c r="BV181" s="312"/>
      <c r="BW181" s="312"/>
      <c r="BX181" s="312"/>
      <c r="BY181" s="312"/>
      <c r="BZ181" s="312"/>
    </row>
    <row r="182" spans="1:78" ht="15" customHeight="1" x14ac:dyDescent="0.2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  <c r="L182" s="733"/>
      <c r="M182" s="733"/>
      <c r="N182" s="733"/>
      <c r="O182" s="733"/>
      <c r="P182" s="733"/>
      <c r="Q182" s="733"/>
      <c r="R182" s="733"/>
      <c r="S182" s="733"/>
      <c r="T182" s="733"/>
      <c r="U182" s="733"/>
      <c r="V182" s="733"/>
      <c r="W182" s="733"/>
      <c r="X182" s="733"/>
      <c r="AZ182" s="390"/>
      <c r="BA182" s="386"/>
      <c r="BB182" s="733"/>
      <c r="BC182" s="312"/>
      <c r="BD182" s="312"/>
      <c r="BE182" s="312"/>
      <c r="BF182" s="312"/>
      <c r="BG182" s="312"/>
      <c r="BH182" s="312"/>
      <c r="BI182" s="312"/>
      <c r="BJ182" s="312"/>
      <c r="BK182" s="312"/>
      <c r="BL182" s="312"/>
      <c r="BM182" s="312"/>
      <c r="BN182" s="312"/>
      <c r="BO182" s="312"/>
      <c r="BP182" s="312"/>
      <c r="BQ182" s="312"/>
      <c r="BR182" s="312"/>
      <c r="BS182" s="312"/>
      <c r="BT182" s="312"/>
      <c r="BU182" s="312"/>
      <c r="BV182" s="312"/>
      <c r="BW182" s="312"/>
      <c r="BX182" s="312"/>
      <c r="BY182" s="312"/>
      <c r="BZ182" s="312"/>
    </row>
    <row r="183" spans="1:78" ht="15" customHeight="1" x14ac:dyDescent="0.2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  <c r="L183" s="733"/>
      <c r="M183" s="733"/>
      <c r="N183" s="733"/>
      <c r="O183" s="733"/>
      <c r="P183" s="733"/>
      <c r="Q183" s="733"/>
      <c r="R183" s="733"/>
      <c r="S183" s="733"/>
      <c r="T183" s="733"/>
      <c r="U183" s="733"/>
      <c r="V183" s="733"/>
      <c r="W183" s="733"/>
      <c r="X183" s="733"/>
      <c r="AZ183" s="390"/>
      <c r="BA183" s="386"/>
      <c r="BB183" s="733"/>
      <c r="BC183" s="312"/>
      <c r="BD183" s="312"/>
      <c r="BE183" s="312"/>
      <c r="BF183" s="312"/>
      <c r="BG183" s="312"/>
      <c r="BH183" s="312"/>
      <c r="BI183" s="312"/>
      <c r="BJ183" s="312"/>
      <c r="BK183" s="312"/>
      <c r="BL183" s="312"/>
      <c r="BM183" s="312"/>
      <c r="BN183" s="312"/>
      <c r="BO183" s="312"/>
      <c r="BP183" s="312"/>
      <c r="BQ183" s="312"/>
      <c r="BR183" s="312"/>
      <c r="BS183" s="312"/>
      <c r="BT183" s="312"/>
      <c r="BU183" s="312"/>
      <c r="BV183" s="312"/>
      <c r="BW183" s="312"/>
      <c r="BX183" s="312"/>
      <c r="BY183" s="312"/>
      <c r="BZ183" s="312"/>
    </row>
    <row r="184" spans="1:78" ht="15" customHeight="1" x14ac:dyDescent="0.2">
      <c r="A184" s="733"/>
      <c r="B184" s="733"/>
      <c r="C184" s="733"/>
      <c r="D184" s="733"/>
      <c r="E184" s="733"/>
      <c r="F184" s="733"/>
      <c r="G184" s="733"/>
      <c r="H184" s="733"/>
      <c r="I184" s="733"/>
      <c r="J184" s="733"/>
      <c r="K184" s="733"/>
      <c r="L184" s="733"/>
      <c r="M184" s="733"/>
      <c r="N184" s="733"/>
      <c r="O184" s="733"/>
      <c r="P184" s="733"/>
      <c r="Q184" s="733"/>
      <c r="R184" s="733"/>
      <c r="S184" s="733"/>
      <c r="T184" s="733"/>
      <c r="U184" s="733"/>
      <c r="V184" s="733"/>
      <c r="W184" s="733"/>
      <c r="X184" s="733"/>
      <c r="AZ184" s="390"/>
      <c r="BA184" s="386"/>
      <c r="BB184" s="733"/>
      <c r="BC184" s="312"/>
      <c r="BD184" s="312"/>
      <c r="BE184" s="312"/>
      <c r="BF184" s="312"/>
      <c r="BG184" s="312"/>
      <c r="BH184" s="312"/>
      <c r="BI184" s="312"/>
      <c r="BJ184" s="312"/>
      <c r="BK184" s="312"/>
      <c r="BL184" s="312"/>
      <c r="BM184" s="312"/>
      <c r="BN184" s="312"/>
      <c r="BO184" s="312"/>
      <c r="BP184" s="312"/>
      <c r="BQ184" s="312"/>
      <c r="BR184" s="312"/>
      <c r="BS184" s="312"/>
      <c r="BT184" s="312"/>
      <c r="BU184" s="312"/>
      <c r="BV184" s="312"/>
      <c r="BW184" s="312"/>
      <c r="BX184" s="312"/>
      <c r="BY184" s="312"/>
      <c r="BZ184" s="312"/>
    </row>
    <row r="185" spans="1:78" ht="15" customHeight="1" x14ac:dyDescent="0.2">
      <c r="A185" s="733"/>
      <c r="B185" s="733"/>
      <c r="C185" s="733"/>
      <c r="D185" s="733"/>
      <c r="E185" s="733"/>
      <c r="F185" s="733"/>
      <c r="G185" s="733"/>
      <c r="H185" s="733"/>
      <c r="I185" s="733"/>
      <c r="J185" s="733"/>
      <c r="K185" s="733"/>
      <c r="L185" s="733"/>
      <c r="M185" s="733"/>
      <c r="N185" s="733"/>
      <c r="O185" s="733"/>
      <c r="P185" s="733"/>
      <c r="Q185" s="733"/>
      <c r="R185" s="733"/>
      <c r="S185" s="733"/>
      <c r="T185" s="733"/>
      <c r="U185" s="733"/>
      <c r="V185" s="733"/>
      <c r="W185" s="733"/>
      <c r="X185" s="733"/>
      <c r="AZ185" s="390"/>
      <c r="BA185" s="386"/>
      <c r="BB185" s="733"/>
      <c r="BC185" s="312"/>
      <c r="BD185" s="312"/>
      <c r="BE185" s="312"/>
      <c r="BF185" s="312"/>
      <c r="BG185" s="312"/>
      <c r="BH185" s="312"/>
      <c r="BI185" s="312"/>
      <c r="BJ185" s="312"/>
      <c r="BK185" s="312"/>
      <c r="BL185" s="312"/>
      <c r="BM185" s="312"/>
      <c r="BN185" s="312"/>
      <c r="BO185" s="312"/>
      <c r="BP185" s="312"/>
      <c r="BQ185" s="312"/>
      <c r="BR185" s="312"/>
      <c r="BS185" s="312"/>
      <c r="BT185" s="312"/>
      <c r="BU185" s="312"/>
      <c r="BV185" s="312"/>
      <c r="BW185" s="312"/>
      <c r="BX185" s="312"/>
      <c r="BY185" s="312"/>
      <c r="BZ185" s="312"/>
    </row>
    <row r="186" spans="1:78" ht="15" customHeight="1" x14ac:dyDescent="0.2">
      <c r="A186" s="733"/>
      <c r="B186" s="733"/>
      <c r="C186" s="733"/>
      <c r="D186" s="733"/>
      <c r="E186" s="733"/>
      <c r="F186" s="733"/>
      <c r="G186" s="733"/>
      <c r="H186" s="733"/>
      <c r="I186" s="733"/>
      <c r="J186" s="733"/>
      <c r="K186" s="733"/>
      <c r="L186" s="733"/>
      <c r="M186" s="733"/>
      <c r="N186" s="733"/>
      <c r="O186" s="733"/>
      <c r="P186" s="733"/>
      <c r="Q186" s="733"/>
      <c r="R186" s="733"/>
      <c r="S186" s="733"/>
      <c r="T186" s="733"/>
      <c r="U186" s="733"/>
      <c r="V186" s="733"/>
      <c r="W186" s="733"/>
      <c r="X186" s="733"/>
      <c r="AZ186" s="390"/>
      <c r="BA186" s="386"/>
      <c r="BB186" s="733"/>
      <c r="BC186" s="312"/>
      <c r="BD186" s="312"/>
      <c r="BE186" s="312"/>
      <c r="BF186" s="312"/>
      <c r="BG186" s="312"/>
      <c r="BH186" s="312"/>
      <c r="BI186" s="312"/>
      <c r="BJ186" s="312"/>
      <c r="BK186" s="312"/>
      <c r="BL186" s="312"/>
      <c r="BM186" s="312"/>
      <c r="BN186" s="312"/>
      <c r="BO186" s="312"/>
      <c r="BP186" s="312"/>
      <c r="BQ186" s="312"/>
      <c r="BR186" s="312"/>
      <c r="BS186" s="312"/>
      <c r="BT186" s="312"/>
      <c r="BU186" s="312"/>
      <c r="BV186" s="312"/>
      <c r="BW186" s="312"/>
      <c r="BX186" s="312"/>
      <c r="BY186" s="312"/>
      <c r="BZ186" s="312"/>
    </row>
    <row r="187" spans="1:78" ht="15" customHeight="1" x14ac:dyDescent="0.2">
      <c r="A187" s="733"/>
      <c r="B187" s="733"/>
      <c r="C187" s="733"/>
      <c r="D187" s="733"/>
      <c r="E187" s="733"/>
      <c r="F187" s="733"/>
      <c r="G187" s="733"/>
      <c r="H187" s="733"/>
      <c r="I187" s="733"/>
      <c r="J187" s="733"/>
      <c r="K187" s="733"/>
      <c r="L187" s="733"/>
      <c r="M187" s="733"/>
      <c r="N187" s="733"/>
      <c r="O187" s="733"/>
      <c r="P187" s="733"/>
      <c r="Q187" s="733"/>
      <c r="R187" s="733"/>
      <c r="S187" s="733"/>
      <c r="T187" s="733"/>
      <c r="U187" s="733"/>
      <c r="V187" s="733"/>
      <c r="W187" s="733"/>
      <c r="X187" s="733"/>
      <c r="AZ187" s="390"/>
      <c r="BA187" s="386"/>
      <c r="BB187" s="733"/>
      <c r="BC187" s="312"/>
      <c r="BD187" s="312"/>
      <c r="BE187" s="312"/>
      <c r="BF187" s="312"/>
      <c r="BG187" s="312"/>
      <c r="BH187" s="312"/>
      <c r="BI187" s="312"/>
      <c r="BJ187" s="312"/>
      <c r="BK187" s="312"/>
      <c r="BL187" s="312"/>
      <c r="BM187" s="312"/>
      <c r="BN187" s="312"/>
      <c r="BO187" s="312"/>
      <c r="BP187" s="312"/>
      <c r="BQ187" s="312"/>
      <c r="BR187" s="312"/>
      <c r="BS187" s="312"/>
      <c r="BT187" s="312"/>
      <c r="BU187" s="312"/>
      <c r="BV187" s="312"/>
      <c r="BW187" s="312"/>
      <c r="BX187" s="312"/>
      <c r="BY187" s="312"/>
      <c r="BZ187" s="312"/>
    </row>
    <row r="188" spans="1:78" ht="15" customHeight="1" x14ac:dyDescent="0.2">
      <c r="A188" s="733"/>
      <c r="B188" s="733"/>
      <c r="C188" s="733"/>
      <c r="D188" s="733"/>
      <c r="E188" s="733"/>
      <c r="F188" s="733"/>
      <c r="G188" s="733"/>
      <c r="H188" s="733"/>
      <c r="I188" s="733"/>
      <c r="J188" s="733"/>
      <c r="K188" s="733"/>
      <c r="L188" s="733"/>
      <c r="M188" s="733"/>
      <c r="N188" s="733"/>
      <c r="O188" s="733"/>
      <c r="P188" s="733"/>
      <c r="Q188" s="733"/>
      <c r="R188" s="733"/>
      <c r="S188" s="733"/>
      <c r="T188" s="733"/>
      <c r="U188" s="733"/>
      <c r="V188" s="733"/>
      <c r="W188" s="733"/>
      <c r="X188" s="733"/>
      <c r="AZ188" s="390"/>
      <c r="BA188" s="386"/>
      <c r="BB188" s="733"/>
      <c r="BC188" s="312"/>
      <c r="BD188" s="312"/>
      <c r="BE188" s="312"/>
      <c r="BF188" s="312"/>
      <c r="BG188" s="312"/>
      <c r="BH188" s="312"/>
      <c r="BI188" s="312"/>
      <c r="BJ188" s="312"/>
      <c r="BK188" s="312"/>
      <c r="BL188" s="312"/>
      <c r="BM188" s="312"/>
      <c r="BN188" s="312"/>
      <c r="BO188" s="312"/>
      <c r="BP188" s="312"/>
      <c r="BQ188" s="312"/>
      <c r="BR188" s="312"/>
      <c r="BS188" s="312"/>
      <c r="BT188" s="312"/>
      <c r="BU188" s="312"/>
      <c r="BV188" s="312"/>
      <c r="BW188" s="312"/>
      <c r="BX188" s="312"/>
      <c r="BY188" s="312"/>
      <c r="BZ188" s="312"/>
    </row>
    <row r="189" spans="1:78" ht="15" customHeight="1" x14ac:dyDescent="0.2">
      <c r="A189" s="733"/>
      <c r="B189" s="733"/>
      <c r="C189" s="733"/>
      <c r="D189" s="733"/>
      <c r="E189" s="733"/>
      <c r="F189" s="733"/>
      <c r="G189" s="733"/>
      <c r="H189" s="733"/>
      <c r="I189" s="733"/>
      <c r="J189" s="733"/>
      <c r="K189" s="733"/>
      <c r="L189" s="733"/>
      <c r="M189" s="733"/>
      <c r="N189" s="733"/>
      <c r="O189" s="733"/>
      <c r="P189" s="733"/>
      <c r="Q189" s="733"/>
      <c r="R189" s="733"/>
      <c r="S189" s="733"/>
      <c r="T189" s="733"/>
      <c r="U189" s="733"/>
      <c r="V189" s="733"/>
      <c r="W189" s="733"/>
      <c r="X189" s="733"/>
      <c r="AZ189" s="390"/>
      <c r="BA189" s="386"/>
      <c r="BB189" s="733"/>
      <c r="BC189" s="312"/>
      <c r="BD189" s="312"/>
      <c r="BE189" s="312"/>
      <c r="BF189" s="312"/>
      <c r="BG189" s="312"/>
      <c r="BH189" s="312"/>
      <c r="BI189" s="312"/>
      <c r="BJ189" s="312"/>
      <c r="BK189" s="312"/>
      <c r="BL189" s="312"/>
      <c r="BM189" s="312"/>
      <c r="BN189" s="312"/>
      <c r="BO189" s="312"/>
      <c r="BP189" s="312"/>
      <c r="BQ189" s="312"/>
      <c r="BR189" s="312"/>
      <c r="BS189" s="312"/>
      <c r="BT189" s="312"/>
      <c r="BU189" s="312"/>
      <c r="BV189" s="312"/>
      <c r="BW189" s="312"/>
      <c r="BX189" s="312"/>
      <c r="BY189" s="312"/>
      <c r="BZ189" s="312"/>
    </row>
    <row r="190" spans="1:78" ht="15" customHeight="1" x14ac:dyDescent="0.2">
      <c r="A190" s="733"/>
      <c r="B190" s="733"/>
      <c r="C190" s="733"/>
      <c r="D190" s="733"/>
      <c r="E190" s="733"/>
      <c r="F190" s="733"/>
      <c r="G190" s="733"/>
      <c r="H190" s="733"/>
      <c r="I190" s="733"/>
      <c r="J190" s="733"/>
      <c r="K190" s="733"/>
      <c r="L190" s="733"/>
      <c r="M190" s="733"/>
      <c r="N190" s="733"/>
      <c r="O190" s="733"/>
      <c r="P190" s="733"/>
      <c r="Q190" s="733"/>
      <c r="R190" s="733"/>
      <c r="S190" s="733"/>
      <c r="T190" s="733"/>
      <c r="U190" s="733"/>
      <c r="V190" s="733"/>
      <c r="W190" s="733"/>
      <c r="X190" s="733"/>
      <c r="AZ190" s="390"/>
      <c r="BA190" s="386"/>
      <c r="BB190" s="733"/>
      <c r="BC190" s="312"/>
      <c r="BD190" s="312"/>
      <c r="BE190" s="312"/>
      <c r="BF190" s="312"/>
      <c r="BG190" s="312"/>
      <c r="BH190" s="312"/>
      <c r="BI190" s="312"/>
      <c r="BJ190" s="312"/>
      <c r="BK190" s="312"/>
      <c r="BL190" s="312"/>
      <c r="BM190" s="312"/>
      <c r="BN190" s="312"/>
      <c r="BO190" s="312"/>
      <c r="BP190" s="312"/>
      <c r="BQ190" s="312"/>
      <c r="BR190" s="312"/>
      <c r="BS190" s="312"/>
      <c r="BT190" s="312"/>
      <c r="BU190" s="312"/>
      <c r="BV190" s="312"/>
      <c r="BW190" s="312"/>
      <c r="BX190" s="312"/>
      <c r="BY190" s="312"/>
      <c r="BZ190" s="312"/>
    </row>
    <row r="191" spans="1:78" ht="15" customHeight="1" x14ac:dyDescent="0.2">
      <c r="A191" s="733"/>
      <c r="B191" s="733"/>
      <c r="C191" s="733"/>
      <c r="D191" s="733"/>
      <c r="E191" s="733"/>
      <c r="F191" s="733"/>
      <c r="G191" s="733"/>
      <c r="H191" s="733"/>
      <c r="I191" s="733"/>
      <c r="J191" s="733"/>
      <c r="K191" s="733"/>
      <c r="L191" s="733"/>
      <c r="M191" s="733"/>
      <c r="N191" s="733"/>
      <c r="O191" s="733"/>
      <c r="P191" s="733"/>
      <c r="Q191" s="733"/>
      <c r="R191" s="733"/>
      <c r="S191" s="733"/>
      <c r="T191" s="733"/>
      <c r="U191" s="733"/>
      <c r="V191" s="733"/>
      <c r="W191" s="733"/>
      <c r="X191" s="733"/>
      <c r="AZ191" s="390"/>
      <c r="BA191" s="386"/>
      <c r="BB191" s="733"/>
      <c r="BC191" s="312"/>
      <c r="BD191" s="312"/>
      <c r="BE191" s="312"/>
      <c r="BF191" s="312"/>
      <c r="BG191" s="312"/>
      <c r="BH191" s="312"/>
      <c r="BI191" s="312"/>
      <c r="BJ191" s="312"/>
      <c r="BK191" s="312"/>
      <c r="BL191" s="312"/>
      <c r="BM191" s="312"/>
      <c r="BN191" s="312"/>
      <c r="BO191" s="312"/>
      <c r="BP191" s="312"/>
      <c r="BQ191" s="312"/>
      <c r="BR191" s="312"/>
      <c r="BS191" s="312"/>
      <c r="BT191" s="312"/>
      <c r="BU191" s="312"/>
      <c r="BV191" s="312"/>
      <c r="BW191" s="312"/>
      <c r="BX191" s="312"/>
      <c r="BY191" s="312"/>
      <c r="BZ191" s="312"/>
    </row>
    <row r="192" spans="1:78" ht="15" customHeight="1" x14ac:dyDescent="0.2">
      <c r="A192" s="733"/>
      <c r="B192" s="733"/>
      <c r="C192" s="733"/>
      <c r="D192" s="733"/>
      <c r="E192" s="733"/>
      <c r="F192" s="733"/>
      <c r="G192" s="733"/>
      <c r="H192" s="733"/>
      <c r="I192" s="733"/>
      <c r="J192" s="733"/>
      <c r="K192" s="733"/>
      <c r="L192" s="733"/>
      <c r="M192" s="733"/>
      <c r="N192" s="733"/>
      <c r="O192" s="733"/>
      <c r="P192" s="733"/>
      <c r="Q192" s="733"/>
      <c r="R192" s="733"/>
      <c r="S192" s="733"/>
      <c r="T192" s="733"/>
      <c r="U192" s="733"/>
      <c r="V192" s="733"/>
      <c r="W192" s="733"/>
      <c r="X192" s="733"/>
      <c r="AZ192" s="390"/>
      <c r="BA192" s="386"/>
      <c r="BB192" s="733"/>
      <c r="BC192" s="312"/>
      <c r="BD192" s="312"/>
      <c r="BE192" s="312"/>
      <c r="BF192" s="312"/>
      <c r="BG192" s="312"/>
      <c r="BH192" s="312"/>
      <c r="BI192" s="312"/>
      <c r="BJ192" s="312"/>
      <c r="BK192" s="312"/>
      <c r="BL192" s="312"/>
      <c r="BM192" s="312"/>
      <c r="BN192" s="312"/>
      <c r="BO192" s="312"/>
      <c r="BP192" s="312"/>
      <c r="BQ192" s="312"/>
      <c r="BR192" s="312"/>
      <c r="BS192" s="312"/>
      <c r="BT192" s="312"/>
      <c r="BU192" s="312"/>
      <c r="BV192" s="312"/>
      <c r="BW192" s="312"/>
      <c r="BX192" s="312"/>
      <c r="BY192" s="312"/>
      <c r="BZ192" s="312"/>
    </row>
    <row r="193" spans="1:78" ht="15" customHeight="1" x14ac:dyDescent="0.2">
      <c r="A193" s="733"/>
      <c r="B193" s="733"/>
      <c r="C193" s="733"/>
      <c r="D193" s="733"/>
      <c r="E193" s="733"/>
      <c r="F193" s="733"/>
      <c r="G193" s="733"/>
      <c r="H193" s="733"/>
      <c r="I193" s="733"/>
      <c r="J193" s="733"/>
      <c r="K193" s="733"/>
      <c r="L193" s="733"/>
      <c r="M193" s="733"/>
      <c r="N193" s="733"/>
      <c r="O193" s="733"/>
      <c r="P193" s="733"/>
      <c r="Q193" s="733"/>
      <c r="R193" s="733"/>
      <c r="S193" s="733"/>
      <c r="T193" s="733"/>
      <c r="U193" s="733"/>
      <c r="V193" s="733"/>
      <c r="W193" s="733"/>
      <c r="X193" s="733"/>
      <c r="AZ193" s="390"/>
      <c r="BA193" s="386"/>
      <c r="BB193" s="733"/>
      <c r="BC193" s="312"/>
      <c r="BD193" s="312"/>
      <c r="BE193" s="312"/>
      <c r="BF193" s="312"/>
      <c r="BG193" s="312"/>
      <c r="BH193" s="312"/>
      <c r="BI193" s="312"/>
      <c r="BJ193" s="312"/>
      <c r="BK193" s="312"/>
      <c r="BL193" s="312"/>
      <c r="BM193" s="312"/>
      <c r="BN193" s="312"/>
      <c r="BO193" s="312"/>
      <c r="BP193" s="312"/>
      <c r="BQ193" s="312"/>
      <c r="BR193" s="312"/>
      <c r="BS193" s="312"/>
      <c r="BT193" s="312"/>
      <c r="BU193" s="312"/>
      <c r="BV193" s="312"/>
      <c r="BW193" s="312"/>
      <c r="BX193" s="312"/>
      <c r="BY193" s="312"/>
      <c r="BZ193" s="312"/>
    </row>
    <row r="194" spans="1:78" ht="15" customHeight="1" x14ac:dyDescent="0.2">
      <c r="A194" s="733"/>
      <c r="B194" s="733"/>
      <c r="C194" s="733"/>
      <c r="D194" s="733"/>
      <c r="E194" s="733"/>
      <c r="F194" s="733"/>
      <c r="G194" s="733"/>
      <c r="H194" s="733"/>
      <c r="I194" s="733"/>
      <c r="J194" s="733"/>
      <c r="K194" s="733"/>
      <c r="L194" s="733"/>
      <c r="M194" s="733"/>
      <c r="N194" s="733"/>
      <c r="O194" s="733"/>
      <c r="P194" s="733"/>
      <c r="Q194" s="733"/>
      <c r="R194" s="733"/>
      <c r="S194" s="733"/>
      <c r="T194" s="733"/>
      <c r="U194" s="733"/>
      <c r="V194" s="733"/>
      <c r="W194" s="733"/>
      <c r="X194" s="733"/>
      <c r="AZ194" s="390"/>
      <c r="BA194" s="386"/>
      <c r="BB194" s="733"/>
      <c r="BC194" s="312"/>
      <c r="BD194" s="312"/>
      <c r="BE194" s="312"/>
      <c r="BF194" s="312"/>
      <c r="BG194" s="312"/>
      <c r="BH194" s="312"/>
      <c r="BI194" s="312"/>
      <c r="BJ194" s="312"/>
      <c r="BK194" s="312"/>
      <c r="BL194" s="312"/>
      <c r="BM194" s="312"/>
      <c r="BN194" s="312"/>
      <c r="BO194" s="312"/>
      <c r="BP194" s="312"/>
      <c r="BQ194" s="312"/>
      <c r="BR194" s="312"/>
      <c r="BS194" s="312"/>
      <c r="BT194" s="312"/>
      <c r="BU194" s="312"/>
      <c r="BV194" s="312"/>
      <c r="BW194" s="312"/>
      <c r="BX194" s="312"/>
      <c r="BY194" s="312"/>
      <c r="BZ194" s="312"/>
    </row>
    <row r="195" spans="1:78" ht="15" customHeight="1" x14ac:dyDescent="0.2">
      <c r="A195" s="733"/>
      <c r="B195" s="733"/>
      <c r="C195" s="733"/>
      <c r="D195" s="733"/>
      <c r="E195" s="733"/>
      <c r="F195" s="733"/>
      <c r="G195" s="733"/>
      <c r="H195" s="733"/>
      <c r="I195" s="733"/>
      <c r="J195" s="733"/>
      <c r="K195" s="733"/>
      <c r="L195" s="733"/>
      <c r="M195" s="733"/>
      <c r="N195" s="733"/>
      <c r="O195" s="733"/>
      <c r="P195" s="733"/>
      <c r="Q195" s="733"/>
      <c r="R195" s="733"/>
      <c r="S195" s="733"/>
      <c r="T195" s="733"/>
      <c r="U195" s="733"/>
      <c r="V195" s="733"/>
      <c r="W195" s="733"/>
      <c r="X195" s="733"/>
      <c r="AZ195" s="390"/>
      <c r="BA195" s="386"/>
      <c r="BB195" s="733"/>
      <c r="BC195" s="312"/>
      <c r="BD195" s="312"/>
      <c r="BE195" s="312"/>
      <c r="BF195" s="312"/>
      <c r="BG195" s="312"/>
      <c r="BH195" s="312"/>
      <c r="BI195" s="312"/>
      <c r="BJ195" s="312"/>
      <c r="BK195" s="312"/>
      <c r="BL195" s="312"/>
      <c r="BM195" s="312"/>
      <c r="BN195" s="312"/>
      <c r="BO195" s="312"/>
      <c r="BP195" s="312"/>
      <c r="BQ195" s="312"/>
      <c r="BR195" s="312"/>
      <c r="BS195" s="312"/>
      <c r="BT195" s="312"/>
      <c r="BU195" s="312"/>
      <c r="BV195" s="312"/>
      <c r="BW195" s="312"/>
      <c r="BX195" s="312"/>
      <c r="BY195" s="312"/>
      <c r="BZ195" s="312"/>
    </row>
    <row r="196" spans="1:78" ht="15" customHeight="1" x14ac:dyDescent="0.2">
      <c r="A196" s="733"/>
      <c r="B196" s="733"/>
      <c r="C196" s="733"/>
      <c r="D196" s="733"/>
      <c r="E196" s="733"/>
      <c r="F196" s="733"/>
      <c r="G196" s="733"/>
      <c r="H196" s="733"/>
      <c r="I196" s="733"/>
      <c r="J196" s="733"/>
      <c r="K196" s="733"/>
      <c r="L196" s="733"/>
      <c r="M196" s="733"/>
      <c r="N196" s="733"/>
      <c r="O196" s="733"/>
      <c r="P196" s="733"/>
      <c r="Q196" s="733"/>
      <c r="R196" s="733"/>
      <c r="S196" s="733"/>
      <c r="T196" s="733"/>
      <c r="U196" s="733"/>
      <c r="V196" s="733"/>
      <c r="W196" s="733"/>
      <c r="X196" s="733"/>
      <c r="AZ196" s="390"/>
      <c r="BA196" s="386"/>
      <c r="BB196" s="733"/>
      <c r="BC196" s="312"/>
      <c r="BD196" s="312"/>
      <c r="BE196" s="312"/>
      <c r="BF196" s="312"/>
      <c r="BG196" s="312"/>
      <c r="BH196" s="312"/>
      <c r="BI196" s="312"/>
      <c r="BJ196" s="312"/>
      <c r="BK196" s="312"/>
      <c r="BL196" s="312"/>
      <c r="BM196" s="312"/>
      <c r="BN196" s="312"/>
      <c r="BO196" s="312"/>
      <c r="BP196" s="312"/>
      <c r="BQ196" s="312"/>
      <c r="BR196" s="312"/>
      <c r="BS196" s="312"/>
      <c r="BT196" s="312"/>
      <c r="BU196" s="312"/>
      <c r="BV196" s="312"/>
      <c r="BW196" s="312"/>
      <c r="BX196" s="312"/>
      <c r="BY196" s="312"/>
      <c r="BZ196" s="312"/>
    </row>
    <row r="197" spans="1:78" ht="15" customHeight="1" x14ac:dyDescent="0.2">
      <c r="A197" s="733"/>
      <c r="B197" s="733"/>
      <c r="C197" s="733"/>
      <c r="D197" s="733"/>
      <c r="E197" s="733"/>
      <c r="F197" s="733"/>
      <c r="G197" s="733"/>
      <c r="H197" s="733"/>
      <c r="I197" s="733"/>
      <c r="J197" s="733"/>
      <c r="K197" s="733"/>
      <c r="L197" s="733"/>
      <c r="M197" s="733"/>
      <c r="N197" s="733"/>
      <c r="O197" s="733"/>
      <c r="P197" s="733"/>
      <c r="Q197" s="733"/>
      <c r="R197" s="733"/>
      <c r="S197" s="733"/>
      <c r="T197" s="733"/>
      <c r="U197" s="733"/>
      <c r="V197" s="733"/>
      <c r="W197" s="733"/>
      <c r="X197" s="733"/>
      <c r="AZ197" s="390"/>
      <c r="BA197" s="386"/>
      <c r="BB197" s="733"/>
      <c r="BC197" s="312"/>
      <c r="BD197" s="312"/>
      <c r="BE197" s="312"/>
      <c r="BF197" s="312"/>
      <c r="BG197" s="312"/>
      <c r="BH197" s="312"/>
      <c r="BI197" s="312"/>
      <c r="BJ197" s="312"/>
      <c r="BK197" s="312"/>
      <c r="BL197" s="312"/>
      <c r="BM197" s="312"/>
      <c r="BN197" s="312"/>
      <c r="BO197" s="312"/>
      <c r="BP197" s="312"/>
      <c r="BQ197" s="312"/>
      <c r="BR197" s="312"/>
      <c r="BS197" s="312"/>
      <c r="BT197" s="312"/>
      <c r="BU197" s="312"/>
      <c r="BV197" s="312"/>
      <c r="BW197" s="312"/>
      <c r="BX197" s="312"/>
      <c r="BY197" s="312"/>
      <c r="BZ197" s="312"/>
    </row>
    <row r="198" spans="1:78" ht="15" customHeight="1" x14ac:dyDescent="0.2">
      <c r="A198" s="733"/>
      <c r="B198" s="733"/>
      <c r="C198" s="733"/>
      <c r="D198" s="733"/>
      <c r="E198" s="733"/>
      <c r="F198" s="733"/>
      <c r="G198" s="733"/>
      <c r="H198" s="733"/>
      <c r="I198" s="733"/>
      <c r="J198" s="733"/>
      <c r="K198" s="733"/>
      <c r="L198" s="733"/>
      <c r="M198" s="733"/>
      <c r="N198" s="733"/>
      <c r="O198" s="733"/>
      <c r="P198" s="733"/>
      <c r="Q198" s="733"/>
      <c r="R198" s="733"/>
      <c r="S198" s="733"/>
      <c r="T198" s="733"/>
      <c r="U198" s="733"/>
      <c r="V198" s="733"/>
      <c r="W198" s="733"/>
      <c r="X198" s="733"/>
      <c r="AZ198" s="390"/>
      <c r="BA198" s="386"/>
      <c r="BB198" s="733"/>
      <c r="BC198" s="312"/>
      <c r="BD198" s="312"/>
      <c r="BE198" s="312"/>
      <c r="BF198" s="312"/>
      <c r="BG198" s="312"/>
      <c r="BH198" s="312"/>
      <c r="BI198" s="312"/>
      <c r="BJ198" s="312"/>
      <c r="BK198" s="312"/>
      <c r="BL198" s="312"/>
      <c r="BM198" s="312"/>
      <c r="BN198" s="312"/>
      <c r="BO198" s="312"/>
      <c r="BP198" s="312"/>
      <c r="BQ198" s="312"/>
      <c r="BR198" s="312"/>
      <c r="BS198" s="312"/>
      <c r="BT198" s="312"/>
      <c r="BU198" s="312"/>
      <c r="BV198" s="312"/>
      <c r="BW198" s="312"/>
      <c r="BX198" s="312"/>
      <c r="BY198" s="312"/>
      <c r="BZ198" s="312"/>
    </row>
    <row r="199" spans="1:78" ht="15" customHeight="1" x14ac:dyDescent="0.2">
      <c r="A199" s="733"/>
      <c r="B199" s="733"/>
      <c r="C199" s="733"/>
      <c r="D199" s="733"/>
      <c r="E199" s="733"/>
      <c r="F199" s="733"/>
      <c r="G199" s="733"/>
      <c r="H199" s="733"/>
      <c r="I199" s="733"/>
      <c r="J199" s="733"/>
      <c r="K199" s="733"/>
      <c r="L199" s="733"/>
      <c r="M199" s="733"/>
      <c r="N199" s="733"/>
      <c r="O199" s="733"/>
      <c r="P199" s="733"/>
      <c r="Q199" s="733"/>
      <c r="R199" s="733"/>
      <c r="S199" s="733"/>
      <c r="T199" s="733"/>
      <c r="U199" s="733"/>
      <c r="V199" s="733"/>
      <c r="W199" s="733"/>
      <c r="X199" s="733"/>
      <c r="AZ199" s="390"/>
      <c r="BA199" s="386"/>
      <c r="BB199" s="733"/>
      <c r="BC199" s="312"/>
      <c r="BD199" s="312"/>
      <c r="BE199" s="312"/>
      <c r="BF199" s="312"/>
      <c r="BG199" s="312"/>
      <c r="BH199" s="312"/>
      <c r="BI199" s="312"/>
      <c r="BJ199" s="312"/>
      <c r="BK199" s="312"/>
      <c r="BL199" s="312"/>
      <c r="BM199" s="312"/>
      <c r="BN199" s="312"/>
      <c r="BO199" s="312"/>
      <c r="BP199" s="312"/>
      <c r="BQ199" s="312"/>
      <c r="BR199" s="312"/>
      <c r="BS199" s="312"/>
      <c r="BT199" s="312"/>
      <c r="BU199" s="312"/>
      <c r="BV199" s="312"/>
      <c r="BW199" s="312"/>
      <c r="BX199" s="312"/>
      <c r="BY199" s="312"/>
      <c r="BZ199" s="312"/>
    </row>
    <row r="200" spans="1:78" ht="15" customHeight="1" x14ac:dyDescent="0.2">
      <c r="A200" s="733"/>
      <c r="B200" s="733"/>
      <c r="C200" s="733"/>
      <c r="D200" s="733"/>
      <c r="E200" s="733"/>
      <c r="F200" s="733"/>
      <c r="G200" s="733"/>
      <c r="H200" s="733"/>
      <c r="I200" s="733"/>
      <c r="J200" s="733"/>
      <c r="K200" s="733"/>
      <c r="L200" s="733"/>
      <c r="M200" s="733"/>
      <c r="N200" s="733"/>
      <c r="O200" s="733"/>
      <c r="P200" s="733"/>
      <c r="Q200" s="733"/>
      <c r="R200" s="733"/>
      <c r="S200" s="733"/>
      <c r="T200" s="733"/>
      <c r="U200" s="733"/>
      <c r="V200" s="733"/>
      <c r="W200" s="733"/>
      <c r="X200" s="733"/>
      <c r="AZ200" s="390"/>
      <c r="BA200" s="386"/>
      <c r="BB200" s="733"/>
      <c r="BC200" s="312"/>
      <c r="BD200" s="312"/>
      <c r="BE200" s="312"/>
      <c r="BF200" s="312"/>
      <c r="BG200" s="312"/>
      <c r="BH200" s="312"/>
      <c r="BI200" s="312"/>
      <c r="BJ200" s="312"/>
      <c r="BK200" s="312"/>
      <c r="BL200" s="312"/>
      <c r="BM200" s="312"/>
      <c r="BN200" s="312"/>
      <c r="BO200" s="312"/>
      <c r="BP200" s="312"/>
      <c r="BQ200" s="312"/>
      <c r="BR200" s="312"/>
      <c r="BS200" s="312"/>
      <c r="BT200" s="312"/>
      <c r="BU200" s="312"/>
      <c r="BV200" s="312"/>
      <c r="BW200" s="312"/>
      <c r="BX200" s="312"/>
      <c r="BY200" s="312"/>
      <c r="BZ200" s="312"/>
    </row>
    <row r="201" spans="1:78" ht="15" customHeight="1" x14ac:dyDescent="0.2">
      <c r="A201" s="733"/>
      <c r="B201" s="733"/>
      <c r="C201" s="733"/>
      <c r="D201" s="733"/>
      <c r="E201" s="733"/>
      <c r="F201" s="733"/>
      <c r="G201" s="733"/>
      <c r="H201" s="733"/>
      <c r="I201" s="733"/>
      <c r="J201" s="733"/>
      <c r="K201" s="733"/>
      <c r="L201" s="733"/>
      <c r="M201" s="733"/>
      <c r="N201" s="733"/>
      <c r="O201" s="733"/>
      <c r="P201" s="733"/>
      <c r="Q201" s="733"/>
      <c r="R201" s="733"/>
      <c r="S201" s="733"/>
      <c r="T201" s="733"/>
      <c r="U201" s="733"/>
      <c r="V201" s="733"/>
      <c r="W201" s="733"/>
      <c r="X201" s="733"/>
      <c r="AZ201" s="390"/>
      <c r="BA201" s="386"/>
      <c r="BB201" s="733"/>
      <c r="BC201" s="312"/>
      <c r="BD201" s="312"/>
      <c r="BE201" s="312"/>
      <c r="BF201" s="312"/>
      <c r="BG201" s="312"/>
      <c r="BH201" s="312"/>
      <c r="BI201" s="312"/>
      <c r="BJ201" s="312"/>
      <c r="BK201" s="312"/>
      <c r="BL201" s="312"/>
      <c r="BM201" s="312"/>
      <c r="BN201" s="312"/>
      <c r="BO201" s="312"/>
      <c r="BP201" s="312"/>
      <c r="BQ201" s="312"/>
      <c r="BR201" s="312"/>
      <c r="BS201" s="312"/>
      <c r="BT201" s="312"/>
      <c r="BU201" s="312"/>
      <c r="BV201" s="312"/>
      <c r="BW201" s="312"/>
      <c r="BX201" s="312"/>
      <c r="BY201" s="312"/>
      <c r="BZ201" s="312"/>
    </row>
    <row r="202" spans="1:78" ht="15" customHeight="1" x14ac:dyDescent="0.2">
      <c r="A202" s="733"/>
      <c r="B202" s="733"/>
      <c r="C202" s="733"/>
      <c r="D202" s="733"/>
      <c r="E202" s="733"/>
      <c r="F202" s="733"/>
      <c r="G202" s="733"/>
      <c r="H202" s="733"/>
      <c r="I202" s="733"/>
      <c r="J202" s="733"/>
      <c r="K202" s="733"/>
      <c r="L202" s="733"/>
      <c r="M202" s="733"/>
      <c r="N202" s="733"/>
      <c r="O202" s="733"/>
      <c r="P202" s="733"/>
      <c r="Q202" s="733"/>
      <c r="R202" s="733"/>
      <c r="S202" s="733"/>
      <c r="T202" s="733"/>
      <c r="U202" s="733"/>
      <c r="V202" s="733"/>
      <c r="W202" s="733"/>
      <c r="X202" s="733"/>
      <c r="AZ202" s="390"/>
      <c r="BA202" s="386"/>
      <c r="BB202" s="733"/>
      <c r="BC202" s="312"/>
      <c r="BD202" s="312"/>
      <c r="BE202" s="312"/>
      <c r="BF202" s="312"/>
      <c r="BG202" s="312"/>
      <c r="BH202" s="312"/>
      <c r="BI202" s="312"/>
      <c r="BJ202" s="312"/>
      <c r="BK202" s="312"/>
      <c r="BL202" s="312"/>
      <c r="BM202" s="312"/>
      <c r="BN202" s="312"/>
      <c r="BO202" s="312"/>
      <c r="BP202" s="312"/>
      <c r="BQ202" s="312"/>
      <c r="BR202" s="312"/>
      <c r="BS202" s="312"/>
      <c r="BT202" s="312"/>
      <c r="BU202" s="312"/>
      <c r="BV202" s="312"/>
      <c r="BW202" s="312"/>
      <c r="BX202" s="312"/>
      <c r="BY202" s="312"/>
      <c r="BZ202" s="312"/>
    </row>
    <row r="203" spans="1:78" ht="15" customHeight="1" x14ac:dyDescent="0.2">
      <c r="A203" s="733"/>
      <c r="B203" s="733"/>
      <c r="C203" s="733"/>
      <c r="D203" s="733"/>
      <c r="E203" s="733"/>
      <c r="F203" s="733"/>
      <c r="G203" s="733"/>
      <c r="H203" s="733"/>
      <c r="I203" s="733"/>
      <c r="J203" s="733"/>
      <c r="K203" s="733"/>
      <c r="L203" s="733"/>
      <c r="M203" s="733"/>
      <c r="N203" s="733"/>
      <c r="O203" s="733"/>
      <c r="P203" s="733"/>
      <c r="Q203" s="733"/>
      <c r="R203" s="733"/>
      <c r="S203" s="733"/>
      <c r="T203" s="733"/>
      <c r="U203" s="733"/>
      <c r="V203" s="733"/>
      <c r="W203" s="733"/>
      <c r="X203" s="733"/>
      <c r="AZ203" s="390"/>
      <c r="BA203" s="386"/>
      <c r="BB203" s="733"/>
      <c r="BC203" s="312"/>
      <c r="BD203" s="312"/>
      <c r="BE203" s="312"/>
      <c r="BF203" s="312"/>
      <c r="BG203" s="312"/>
      <c r="BH203" s="312"/>
      <c r="BI203" s="312"/>
      <c r="BJ203" s="312"/>
      <c r="BK203" s="312"/>
      <c r="BL203" s="312"/>
      <c r="BM203" s="312"/>
      <c r="BN203" s="312"/>
      <c r="BO203" s="312"/>
      <c r="BP203" s="312"/>
      <c r="BQ203" s="312"/>
      <c r="BR203" s="312"/>
      <c r="BS203" s="312"/>
      <c r="BT203" s="312"/>
      <c r="BU203" s="312"/>
      <c r="BV203" s="312"/>
      <c r="BW203" s="312"/>
      <c r="BX203" s="312"/>
      <c r="BY203" s="312"/>
      <c r="BZ203" s="312"/>
    </row>
    <row r="204" spans="1:78" ht="15" customHeight="1" x14ac:dyDescent="0.2">
      <c r="A204" s="733"/>
      <c r="B204" s="733"/>
      <c r="C204" s="733"/>
      <c r="D204" s="733"/>
      <c r="E204" s="733"/>
      <c r="F204" s="733"/>
      <c r="G204" s="733"/>
      <c r="H204" s="733"/>
      <c r="I204" s="733"/>
      <c r="J204" s="733"/>
      <c r="K204" s="733"/>
      <c r="L204" s="733"/>
      <c r="M204" s="733"/>
      <c r="N204" s="733"/>
      <c r="O204" s="733"/>
      <c r="P204" s="733"/>
      <c r="Q204" s="733"/>
      <c r="R204" s="733"/>
      <c r="S204" s="733"/>
      <c r="T204" s="733"/>
      <c r="U204" s="733"/>
      <c r="V204" s="733"/>
      <c r="W204" s="733"/>
      <c r="X204" s="733"/>
      <c r="AZ204" s="390"/>
      <c r="BA204" s="386"/>
      <c r="BB204" s="733"/>
      <c r="BC204" s="312"/>
      <c r="BD204" s="312"/>
      <c r="BE204" s="312"/>
      <c r="BF204" s="312"/>
      <c r="BG204" s="312"/>
      <c r="BH204" s="312"/>
      <c r="BI204" s="312"/>
      <c r="BJ204" s="312"/>
      <c r="BK204" s="312"/>
      <c r="BL204" s="312"/>
      <c r="BM204" s="312"/>
      <c r="BN204" s="312"/>
      <c r="BO204" s="312"/>
      <c r="BP204" s="312"/>
      <c r="BQ204" s="312"/>
      <c r="BR204" s="312"/>
      <c r="BS204" s="312"/>
      <c r="BT204" s="312"/>
      <c r="BU204" s="312"/>
      <c r="BV204" s="312"/>
      <c r="BW204" s="312"/>
      <c r="BX204" s="312"/>
      <c r="BY204" s="312"/>
      <c r="BZ204" s="312"/>
    </row>
    <row r="205" spans="1:78" ht="15" customHeight="1" x14ac:dyDescent="0.2">
      <c r="A205" s="733"/>
      <c r="B205" s="733"/>
      <c r="C205" s="733"/>
      <c r="D205" s="733"/>
      <c r="E205" s="733"/>
      <c r="F205" s="733"/>
      <c r="G205" s="733"/>
      <c r="H205" s="733"/>
      <c r="I205" s="733"/>
      <c r="J205" s="733"/>
      <c r="K205" s="733"/>
      <c r="L205" s="733"/>
      <c r="M205" s="733"/>
      <c r="N205" s="733"/>
      <c r="O205" s="733"/>
      <c r="P205" s="733"/>
      <c r="Q205" s="733"/>
      <c r="R205" s="733"/>
      <c r="S205" s="733"/>
      <c r="T205" s="733"/>
      <c r="U205" s="733"/>
      <c r="V205" s="733"/>
      <c r="W205" s="733"/>
      <c r="X205" s="733"/>
      <c r="AZ205" s="390"/>
      <c r="BA205" s="386"/>
      <c r="BB205" s="733"/>
      <c r="BC205" s="312"/>
      <c r="BD205" s="312"/>
      <c r="BE205" s="312"/>
      <c r="BF205" s="312"/>
      <c r="BG205" s="312"/>
      <c r="BH205" s="312"/>
      <c r="BI205" s="312"/>
      <c r="BJ205" s="312"/>
      <c r="BK205" s="312"/>
      <c r="BL205" s="312"/>
      <c r="BM205" s="312"/>
      <c r="BN205" s="312"/>
      <c r="BO205" s="312"/>
      <c r="BP205" s="312"/>
      <c r="BQ205" s="312"/>
      <c r="BR205" s="312"/>
      <c r="BS205" s="312"/>
      <c r="BT205" s="312"/>
      <c r="BU205" s="312"/>
      <c r="BV205" s="312"/>
      <c r="BW205" s="312"/>
      <c r="BX205" s="312"/>
      <c r="BY205" s="312"/>
      <c r="BZ205" s="312"/>
    </row>
    <row r="206" spans="1:78" ht="15" customHeight="1" x14ac:dyDescent="0.2">
      <c r="A206" s="733"/>
      <c r="B206" s="733"/>
      <c r="C206" s="733"/>
      <c r="D206" s="733"/>
      <c r="E206" s="733"/>
      <c r="F206" s="733"/>
      <c r="G206" s="733"/>
      <c r="H206" s="733"/>
      <c r="I206" s="733"/>
      <c r="J206" s="733"/>
      <c r="K206" s="733"/>
      <c r="L206" s="733"/>
      <c r="M206" s="733"/>
      <c r="N206" s="733"/>
      <c r="O206" s="733"/>
      <c r="P206" s="733"/>
      <c r="Q206" s="733"/>
      <c r="R206" s="733"/>
      <c r="S206" s="733"/>
      <c r="T206" s="733"/>
      <c r="U206" s="733"/>
      <c r="V206" s="733"/>
      <c r="W206" s="733"/>
      <c r="X206" s="733"/>
      <c r="AZ206" s="390"/>
      <c r="BA206" s="386"/>
      <c r="BB206" s="733"/>
      <c r="BC206" s="312"/>
      <c r="BD206" s="312"/>
      <c r="BE206" s="312"/>
      <c r="BF206" s="312"/>
      <c r="BG206" s="312"/>
      <c r="BH206" s="312"/>
      <c r="BI206" s="312"/>
      <c r="BJ206" s="312"/>
      <c r="BK206" s="312"/>
      <c r="BL206" s="312"/>
      <c r="BM206" s="312"/>
      <c r="BN206" s="312"/>
      <c r="BO206" s="312"/>
      <c r="BP206" s="312"/>
      <c r="BQ206" s="312"/>
      <c r="BR206" s="312"/>
      <c r="BS206" s="312"/>
      <c r="BT206" s="312"/>
      <c r="BU206" s="312"/>
      <c r="BV206" s="312"/>
      <c r="BW206" s="312"/>
      <c r="BX206" s="312"/>
      <c r="BY206" s="312"/>
      <c r="BZ206" s="312"/>
    </row>
    <row r="207" spans="1:78" ht="15" customHeight="1" x14ac:dyDescent="0.2">
      <c r="A207" s="733"/>
      <c r="B207" s="733"/>
      <c r="C207" s="733"/>
      <c r="D207" s="733"/>
      <c r="E207" s="733"/>
      <c r="F207" s="733"/>
      <c r="G207" s="733"/>
      <c r="H207" s="733"/>
      <c r="I207" s="733"/>
      <c r="J207" s="733"/>
      <c r="K207" s="733"/>
      <c r="L207" s="733"/>
      <c r="M207" s="733"/>
      <c r="N207" s="733"/>
      <c r="O207" s="733"/>
      <c r="P207" s="733"/>
      <c r="Q207" s="733"/>
      <c r="R207" s="733"/>
      <c r="S207" s="733"/>
      <c r="T207" s="733"/>
      <c r="U207" s="733"/>
      <c r="V207" s="733"/>
      <c r="W207" s="733"/>
      <c r="X207" s="733"/>
      <c r="AZ207" s="390"/>
      <c r="BA207" s="386"/>
      <c r="BB207" s="733"/>
      <c r="BC207" s="312"/>
      <c r="BD207" s="312"/>
      <c r="BE207" s="312"/>
      <c r="BF207" s="312"/>
      <c r="BG207" s="312"/>
      <c r="BH207" s="312"/>
      <c r="BI207" s="312"/>
      <c r="BJ207" s="312"/>
      <c r="BK207" s="312"/>
      <c r="BL207" s="312"/>
      <c r="BM207" s="312"/>
      <c r="BN207" s="312"/>
      <c r="BO207" s="312"/>
      <c r="BP207" s="312"/>
      <c r="BQ207" s="312"/>
      <c r="BR207" s="312"/>
      <c r="BS207" s="312"/>
      <c r="BT207" s="312"/>
      <c r="BU207" s="312"/>
      <c r="BV207" s="312"/>
      <c r="BW207" s="312"/>
      <c r="BX207" s="312"/>
      <c r="BY207" s="312"/>
      <c r="BZ207" s="312"/>
    </row>
    <row r="208" spans="1:78" ht="15" customHeight="1" x14ac:dyDescent="0.2">
      <c r="A208" s="733"/>
      <c r="B208" s="733"/>
      <c r="C208" s="733"/>
      <c r="D208" s="733"/>
      <c r="E208" s="733"/>
      <c r="F208" s="733"/>
      <c r="G208" s="733"/>
      <c r="H208" s="733"/>
      <c r="I208" s="733"/>
      <c r="J208" s="733"/>
      <c r="K208" s="733"/>
      <c r="L208" s="733"/>
      <c r="M208" s="733"/>
      <c r="N208" s="733"/>
      <c r="O208" s="733"/>
      <c r="P208" s="733"/>
      <c r="Q208" s="733"/>
      <c r="R208" s="733"/>
      <c r="S208" s="733"/>
      <c r="T208" s="733"/>
      <c r="U208" s="733"/>
      <c r="V208" s="733"/>
      <c r="W208" s="733"/>
      <c r="X208" s="733"/>
      <c r="AZ208" s="390"/>
      <c r="BA208" s="386"/>
      <c r="BB208" s="733"/>
      <c r="BC208" s="312"/>
      <c r="BD208" s="312"/>
      <c r="BE208" s="312"/>
      <c r="BF208" s="312"/>
      <c r="BG208" s="312"/>
      <c r="BH208" s="312"/>
      <c r="BI208" s="312"/>
      <c r="BJ208" s="312"/>
      <c r="BK208" s="312"/>
      <c r="BL208" s="312"/>
      <c r="BM208" s="312"/>
      <c r="BN208" s="312"/>
      <c r="BO208" s="312"/>
      <c r="BP208" s="312"/>
      <c r="BQ208" s="312"/>
      <c r="BR208" s="312"/>
      <c r="BS208" s="312"/>
      <c r="BT208" s="312"/>
      <c r="BU208" s="312"/>
      <c r="BV208" s="312"/>
      <c r="BW208" s="312"/>
      <c r="BX208" s="312"/>
      <c r="BY208" s="312"/>
      <c r="BZ208" s="312"/>
    </row>
    <row r="209" spans="1:78" ht="15" customHeight="1" x14ac:dyDescent="0.2">
      <c r="A209" s="733"/>
      <c r="B209" s="733"/>
      <c r="C209" s="733"/>
      <c r="D209" s="733"/>
      <c r="E209" s="733"/>
      <c r="F209" s="733"/>
      <c r="G209" s="733"/>
      <c r="H209" s="733"/>
      <c r="I209" s="733"/>
      <c r="J209" s="733"/>
      <c r="K209" s="733"/>
      <c r="L209" s="733"/>
      <c r="M209" s="733"/>
      <c r="N209" s="733"/>
      <c r="O209" s="733"/>
      <c r="P209" s="733"/>
      <c r="Q209" s="733"/>
      <c r="R209" s="733"/>
      <c r="S209" s="733"/>
      <c r="T209" s="733"/>
      <c r="U209" s="733"/>
      <c r="V209" s="733"/>
      <c r="W209" s="733"/>
      <c r="X209" s="733"/>
      <c r="AZ209" s="390"/>
      <c r="BA209" s="386"/>
      <c r="BB209" s="733"/>
      <c r="BC209" s="312"/>
      <c r="BD209" s="312"/>
      <c r="BE209" s="312"/>
      <c r="BF209" s="312"/>
      <c r="BG209" s="312"/>
      <c r="BH209" s="312"/>
      <c r="BI209" s="312"/>
      <c r="BJ209" s="312"/>
      <c r="BK209" s="312"/>
      <c r="BL209" s="312"/>
      <c r="BM209" s="312"/>
      <c r="BN209" s="312"/>
      <c r="BO209" s="312"/>
      <c r="BP209" s="312"/>
      <c r="BQ209" s="312"/>
      <c r="BR209" s="312"/>
      <c r="BS209" s="312"/>
      <c r="BT209" s="312"/>
      <c r="BU209" s="312"/>
      <c r="BV209" s="312"/>
      <c r="BW209" s="312"/>
      <c r="BX209" s="312"/>
      <c r="BY209" s="312"/>
      <c r="BZ209" s="312"/>
    </row>
    <row r="210" spans="1:78" ht="15" customHeight="1" x14ac:dyDescent="0.2">
      <c r="A210" s="733"/>
      <c r="B210" s="733"/>
      <c r="C210" s="733"/>
      <c r="D210" s="733"/>
      <c r="E210" s="733"/>
      <c r="F210" s="733"/>
      <c r="G210" s="733"/>
      <c r="H210" s="733"/>
      <c r="I210" s="733"/>
      <c r="J210" s="733"/>
      <c r="K210" s="733"/>
      <c r="L210" s="733"/>
      <c r="M210" s="733"/>
      <c r="N210" s="733"/>
      <c r="O210" s="733"/>
      <c r="P210" s="733"/>
      <c r="Q210" s="733"/>
      <c r="R210" s="733"/>
      <c r="S210" s="733"/>
      <c r="T210" s="733"/>
      <c r="U210" s="733"/>
      <c r="V210" s="733"/>
      <c r="W210" s="733"/>
      <c r="X210" s="733"/>
      <c r="AZ210" s="390"/>
      <c r="BA210" s="386"/>
      <c r="BB210" s="733"/>
      <c r="BC210" s="312"/>
      <c r="BD210" s="312"/>
      <c r="BE210" s="312"/>
      <c r="BF210" s="312"/>
      <c r="BG210" s="312"/>
      <c r="BH210" s="312"/>
      <c r="BI210" s="312"/>
      <c r="BJ210" s="312"/>
      <c r="BK210" s="312"/>
      <c r="BL210" s="312"/>
      <c r="BM210" s="312"/>
      <c r="BN210" s="312"/>
      <c r="BO210" s="312"/>
      <c r="BP210" s="312"/>
      <c r="BQ210" s="312"/>
      <c r="BR210" s="312"/>
      <c r="BS210" s="312"/>
      <c r="BT210" s="312"/>
      <c r="BU210" s="312"/>
      <c r="BV210" s="312"/>
      <c r="BW210" s="312"/>
      <c r="BX210" s="312"/>
      <c r="BY210" s="312"/>
      <c r="BZ210" s="312"/>
    </row>
    <row r="211" spans="1:78" ht="15" customHeight="1" x14ac:dyDescent="0.2">
      <c r="A211" s="733"/>
      <c r="B211" s="733"/>
      <c r="C211" s="733"/>
      <c r="D211" s="733"/>
      <c r="E211" s="733"/>
      <c r="F211" s="733"/>
      <c r="G211" s="733"/>
      <c r="H211" s="733"/>
      <c r="I211" s="733"/>
      <c r="J211" s="733"/>
      <c r="K211" s="733"/>
      <c r="L211" s="733"/>
      <c r="M211" s="733"/>
      <c r="N211" s="733"/>
      <c r="O211" s="733"/>
      <c r="P211" s="733"/>
      <c r="Q211" s="733"/>
      <c r="R211" s="733"/>
      <c r="S211" s="733"/>
      <c r="T211" s="733"/>
      <c r="U211" s="733"/>
      <c r="V211" s="733"/>
      <c r="W211" s="733"/>
      <c r="X211" s="733"/>
      <c r="AZ211" s="390"/>
      <c r="BA211" s="386"/>
      <c r="BB211" s="733"/>
      <c r="BC211" s="312"/>
      <c r="BD211" s="312"/>
      <c r="BE211" s="312"/>
      <c r="BF211" s="312"/>
      <c r="BG211" s="312"/>
      <c r="BH211" s="312"/>
      <c r="BI211" s="312"/>
      <c r="BJ211" s="312"/>
      <c r="BK211" s="312"/>
      <c r="BL211" s="312"/>
      <c r="BM211" s="312"/>
      <c r="BN211" s="312"/>
      <c r="BO211" s="312"/>
      <c r="BP211" s="312"/>
      <c r="BQ211" s="312"/>
      <c r="BR211" s="312"/>
      <c r="BS211" s="312"/>
      <c r="BT211" s="312"/>
      <c r="BU211" s="312"/>
      <c r="BV211" s="312"/>
      <c r="BW211" s="312"/>
      <c r="BX211" s="312"/>
      <c r="BY211" s="312"/>
      <c r="BZ211" s="312"/>
    </row>
    <row r="212" spans="1:78" ht="15" customHeight="1" x14ac:dyDescent="0.2">
      <c r="A212" s="733"/>
      <c r="B212" s="733"/>
      <c r="C212" s="733"/>
      <c r="D212" s="733"/>
      <c r="E212" s="733"/>
      <c r="F212" s="733"/>
      <c r="G212" s="733"/>
      <c r="H212" s="733"/>
      <c r="I212" s="733"/>
      <c r="J212" s="733"/>
      <c r="K212" s="733"/>
      <c r="L212" s="733"/>
      <c r="M212" s="733"/>
      <c r="N212" s="733"/>
      <c r="O212" s="733"/>
      <c r="P212" s="733"/>
      <c r="Q212" s="733"/>
      <c r="R212" s="733"/>
      <c r="S212" s="733"/>
      <c r="T212" s="733"/>
      <c r="U212" s="733"/>
      <c r="V212" s="733"/>
      <c r="W212" s="733"/>
      <c r="X212" s="733"/>
      <c r="AZ212" s="390"/>
      <c r="BA212" s="386"/>
      <c r="BB212" s="733"/>
      <c r="BC212" s="312"/>
      <c r="BD212" s="312"/>
      <c r="BE212" s="312"/>
      <c r="BF212" s="312"/>
      <c r="BG212" s="312"/>
      <c r="BH212" s="312"/>
      <c r="BI212" s="312"/>
      <c r="BJ212" s="312"/>
      <c r="BK212" s="312"/>
      <c r="BL212" s="312"/>
      <c r="BM212" s="312"/>
      <c r="BN212" s="312"/>
      <c r="BO212" s="312"/>
      <c r="BP212" s="312"/>
      <c r="BQ212" s="312"/>
      <c r="BR212" s="312"/>
      <c r="BS212" s="312"/>
      <c r="BT212" s="312"/>
      <c r="BU212" s="312"/>
      <c r="BV212" s="312"/>
      <c r="BW212" s="312"/>
      <c r="BX212" s="312"/>
      <c r="BY212" s="312"/>
      <c r="BZ212" s="312"/>
    </row>
    <row r="213" spans="1:78" ht="15" customHeight="1" x14ac:dyDescent="0.2">
      <c r="A213" s="733"/>
      <c r="B213" s="733"/>
      <c r="C213" s="733"/>
      <c r="D213" s="733"/>
      <c r="E213" s="733"/>
      <c r="F213" s="733"/>
      <c r="G213" s="733"/>
      <c r="H213" s="733"/>
      <c r="I213" s="733"/>
      <c r="J213" s="733"/>
      <c r="K213" s="733"/>
      <c r="L213" s="733"/>
      <c r="M213" s="733"/>
      <c r="N213" s="733"/>
      <c r="O213" s="733"/>
      <c r="P213" s="733"/>
      <c r="Q213" s="733"/>
      <c r="R213" s="733"/>
      <c r="S213" s="733"/>
      <c r="T213" s="733"/>
      <c r="U213" s="733"/>
      <c r="V213" s="733"/>
      <c r="W213" s="733"/>
      <c r="X213" s="733"/>
      <c r="AZ213" s="390"/>
      <c r="BA213" s="386"/>
      <c r="BB213" s="733"/>
      <c r="BC213" s="312"/>
      <c r="BD213" s="312"/>
      <c r="BE213" s="312"/>
      <c r="BF213" s="312"/>
      <c r="BG213" s="312"/>
      <c r="BH213" s="312"/>
      <c r="BI213" s="312"/>
      <c r="BJ213" s="312"/>
      <c r="BK213" s="312"/>
      <c r="BL213" s="312"/>
      <c r="BM213" s="312"/>
      <c r="BN213" s="312"/>
      <c r="BO213" s="312"/>
      <c r="BP213" s="312"/>
      <c r="BQ213" s="312"/>
      <c r="BR213" s="312"/>
      <c r="BS213" s="312"/>
      <c r="BT213" s="312"/>
      <c r="BU213" s="312"/>
      <c r="BV213" s="312"/>
      <c r="BW213" s="312"/>
      <c r="BX213" s="312"/>
      <c r="BY213" s="312"/>
      <c r="BZ213" s="312"/>
    </row>
    <row r="214" spans="1:78" ht="15" customHeight="1" x14ac:dyDescent="0.2">
      <c r="A214" s="733"/>
      <c r="B214" s="733"/>
      <c r="C214" s="733"/>
      <c r="D214" s="733"/>
      <c r="E214" s="733"/>
      <c r="F214" s="733"/>
      <c r="G214" s="733"/>
      <c r="H214" s="733"/>
      <c r="I214" s="733"/>
      <c r="J214" s="733"/>
      <c r="K214" s="733"/>
      <c r="L214" s="733"/>
      <c r="M214" s="733"/>
      <c r="N214" s="733"/>
      <c r="O214" s="733"/>
      <c r="P214" s="733"/>
      <c r="Q214" s="733"/>
      <c r="R214" s="733"/>
      <c r="S214" s="733"/>
      <c r="T214" s="733"/>
      <c r="U214" s="733"/>
      <c r="V214" s="733"/>
      <c r="W214" s="733"/>
      <c r="X214" s="733"/>
      <c r="AZ214" s="390"/>
      <c r="BA214" s="386"/>
      <c r="BB214" s="733"/>
      <c r="BC214" s="312"/>
      <c r="BD214" s="312"/>
      <c r="BE214" s="312"/>
      <c r="BF214" s="312"/>
      <c r="BG214" s="312"/>
      <c r="BH214" s="312"/>
      <c r="BI214" s="312"/>
      <c r="BJ214" s="312"/>
      <c r="BK214" s="312"/>
      <c r="BL214" s="312"/>
      <c r="BM214" s="312"/>
      <c r="BN214" s="312"/>
      <c r="BO214" s="312"/>
      <c r="BP214" s="312"/>
      <c r="BQ214" s="312"/>
      <c r="BR214" s="312"/>
      <c r="BS214" s="312"/>
      <c r="BT214" s="312"/>
      <c r="BU214" s="312"/>
      <c r="BV214" s="312"/>
      <c r="BW214" s="312"/>
      <c r="BX214" s="312"/>
      <c r="BY214" s="312"/>
      <c r="BZ214" s="312"/>
    </row>
    <row r="215" spans="1:78" ht="15" customHeight="1" x14ac:dyDescent="0.2">
      <c r="A215" s="733"/>
      <c r="B215" s="733"/>
      <c r="C215" s="733"/>
      <c r="D215" s="733"/>
      <c r="E215" s="733"/>
      <c r="F215" s="733"/>
      <c r="G215" s="733"/>
      <c r="H215" s="733"/>
      <c r="I215" s="733"/>
      <c r="J215" s="733"/>
      <c r="K215" s="733"/>
      <c r="L215" s="733"/>
      <c r="M215" s="733"/>
      <c r="N215" s="733"/>
      <c r="O215" s="733"/>
      <c r="P215" s="733"/>
      <c r="Q215" s="733"/>
      <c r="R215" s="733"/>
      <c r="S215" s="733"/>
      <c r="T215" s="733"/>
      <c r="U215" s="733"/>
      <c r="V215" s="733"/>
      <c r="W215" s="733"/>
      <c r="X215" s="733"/>
      <c r="AZ215" s="390"/>
      <c r="BA215" s="386"/>
      <c r="BB215" s="733"/>
      <c r="BC215" s="312"/>
      <c r="BD215" s="312"/>
      <c r="BE215" s="312"/>
      <c r="BF215" s="312"/>
      <c r="BG215" s="312"/>
      <c r="BH215" s="312"/>
      <c r="BI215" s="312"/>
      <c r="BJ215" s="312"/>
      <c r="BK215" s="312"/>
      <c r="BL215" s="312"/>
      <c r="BM215" s="312"/>
      <c r="BN215" s="312"/>
      <c r="BO215" s="312"/>
      <c r="BP215" s="312"/>
      <c r="BQ215" s="312"/>
      <c r="BR215" s="312"/>
      <c r="BS215" s="312"/>
      <c r="BT215" s="312"/>
      <c r="BU215" s="312"/>
      <c r="BV215" s="312"/>
      <c r="BW215" s="312"/>
      <c r="BX215" s="312"/>
      <c r="BY215" s="312"/>
      <c r="BZ215" s="312"/>
    </row>
    <row r="216" spans="1:78" ht="15" customHeight="1" x14ac:dyDescent="0.2">
      <c r="A216" s="733"/>
      <c r="B216" s="733"/>
      <c r="C216" s="733"/>
      <c r="D216" s="733"/>
      <c r="E216" s="733"/>
      <c r="F216" s="733"/>
      <c r="G216" s="733"/>
      <c r="H216" s="733"/>
      <c r="I216" s="733"/>
      <c r="J216" s="733"/>
      <c r="K216" s="733"/>
      <c r="L216" s="733"/>
      <c r="M216" s="733"/>
      <c r="N216" s="733"/>
      <c r="O216" s="733"/>
      <c r="P216" s="733"/>
      <c r="Q216" s="733"/>
      <c r="R216" s="733"/>
      <c r="S216" s="733"/>
      <c r="T216" s="733"/>
      <c r="U216" s="733"/>
      <c r="V216" s="733"/>
      <c r="W216" s="733"/>
      <c r="X216" s="733"/>
      <c r="AZ216" s="390"/>
      <c r="BA216" s="386"/>
      <c r="BB216" s="733"/>
      <c r="BC216" s="312"/>
      <c r="BD216" s="312"/>
      <c r="BE216" s="312"/>
      <c r="BF216" s="312"/>
      <c r="BG216" s="312"/>
      <c r="BH216" s="312"/>
      <c r="BI216" s="312"/>
      <c r="BJ216" s="312"/>
      <c r="BK216" s="312"/>
      <c r="BL216" s="312"/>
      <c r="BM216" s="312"/>
      <c r="BN216" s="312"/>
      <c r="BO216" s="312"/>
      <c r="BP216" s="312"/>
      <c r="BQ216" s="312"/>
      <c r="BR216" s="312"/>
      <c r="BS216" s="312"/>
      <c r="BT216" s="312"/>
      <c r="BU216" s="312"/>
      <c r="BV216" s="312"/>
      <c r="BW216" s="312"/>
      <c r="BX216" s="312"/>
      <c r="BY216" s="312"/>
      <c r="BZ216" s="312"/>
    </row>
    <row r="217" spans="1:78" ht="15" customHeight="1" x14ac:dyDescent="0.2">
      <c r="A217" s="733"/>
      <c r="B217" s="733"/>
      <c r="C217" s="733"/>
      <c r="D217" s="733"/>
      <c r="E217" s="733"/>
      <c r="F217" s="733"/>
      <c r="G217" s="733"/>
      <c r="H217" s="733"/>
      <c r="I217" s="733"/>
      <c r="J217" s="733"/>
      <c r="K217" s="733"/>
      <c r="L217" s="733"/>
      <c r="M217" s="733"/>
      <c r="N217" s="733"/>
      <c r="O217" s="733"/>
      <c r="P217" s="733"/>
      <c r="Q217" s="733"/>
      <c r="R217" s="733"/>
      <c r="S217" s="733"/>
      <c r="T217" s="733"/>
      <c r="U217" s="733"/>
      <c r="V217" s="733"/>
      <c r="W217" s="733"/>
      <c r="X217" s="733"/>
      <c r="AZ217" s="390"/>
      <c r="BA217" s="386"/>
      <c r="BB217" s="733"/>
      <c r="BC217" s="312"/>
      <c r="BD217" s="312"/>
      <c r="BE217" s="312"/>
      <c r="BF217" s="312"/>
      <c r="BG217" s="312"/>
      <c r="BH217" s="312"/>
      <c r="BI217" s="312"/>
      <c r="BJ217" s="312"/>
      <c r="BK217" s="312"/>
      <c r="BL217" s="312"/>
      <c r="BM217" s="312"/>
      <c r="BN217" s="312"/>
      <c r="BO217" s="312"/>
      <c r="BP217" s="312"/>
      <c r="BQ217" s="312"/>
      <c r="BR217" s="312"/>
      <c r="BS217" s="312"/>
      <c r="BT217" s="312"/>
      <c r="BU217" s="312"/>
      <c r="BV217" s="312"/>
      <c r="BW217" s="312"/>
      <c r="BX217" s="312"/>
      <c r="BY217" s="312"/>
      <c r="BZ217" s="312"/>
    </row>
    <row r="218" spans="1:78" ht="15" customHeight="1" x14ac:dyDescent="0.2">
      <c r="A218" s="733"/>
      <c r="B218" s="733"/>
      <c r="C218" s="733"/>
      <c r="D218" s="733"/>
      <c r="E218" s="733"/>
      <c r="F218" s="733"/>
      <c r="G218" s="733"/>
      <c r="H218" s="733"/>
      <c r="I218" s="733"/>
      <c r="J218" s="733"/>
      <c r="K218" s="733"/>
      <c r="L218" s="733"/>
      <c r="M218" s="733"/>
      <c r="N218" s="733"/>
      <c r="O218" s="733"/>
      <c r="P218" s="733"/>
      <c r="Q218" s="733"/>
      <c r="R218" s="733"/>
      <c r="S218" s="733"/>
      <c r="T218" s="733"/>
      <c r="U218" s="733"/>
      <c r="V218" s="733"/>
      <c r="W218" s="733"/>
      <c r="X218" s="733"/>
      <c r="AZ218" s="390"/>
      <c r="BA218" s="386"/>
      <c r="BB218" s="733"/>
      <c r="BC218" s="312"/>
      <c r="BD218" s="312"/>
      <c r="BE218" s="312"/>
      <c r="BF218" s="312"/>
      <c r="BG218" s="312"/>
      <c r="BH218" s="312"/>
      <c r="BI218" s="312"/>
      <c r="BJ218" s="312"/>
      <c r="BK218" s="312"/>
      <c r="BL218" s="312"/>
      <c r="BM218" s="312"/>
      <c r="BN218" s="312"/>
      <c r="BO218" s="312"/>
      <c r="BP218" s="312"/>
      <c r="BQ218" s="312"/>
      <c r="BR218" s="312"/>
      <c r="BS218" s="312"/>
      <c r="BT218" s="312"/>
      <c r="BU218" s="312"/>
      <c r="BV218" s="312"/>
      <c r="BW218" s="312"/>
      <c r="BX218" s="312"/>
      <c r="BY218" s="312"/>
      <c r="BZ218" s="312"/>
    </row>
    <row r="219" spans="1:78" ht="15" customHeight="1" x14ac:dyDescent="0.2">
      <c r="A219" s="733"/>
      <c r="B219" s="733"/>
      <c r="C219" s="733"/>
      <c r="D219" s="733"/>
      <c r="E219" s="733"/>
      <c r="F219" s="733"/>
      <c r="G219" s="733"/>
      <c r="H219" s="733"/>
      <c r="I219" s="733"/>
      <c r="J219" s="733"/>
      <c r="K219" s="733"/>
      <c r="L219" s="733"/>
      <c r="M219" s="733"/>
      <c r="N219" s="733"/>
      <c r="O219" s="733"/>
      <c r="P219" s="733"/>
      <c r="Q219" s="733"/>
      <c r="R219" s="733"/>
      <c r="S219" s="733"/>
      <c r="T219" s="733"/>
      <c r="U219" s="733"/>
      <c r="V219" s="733"/>
      <c r="W219" s="733"/>
      <c r="X219" s="733"/>
      <c r="AZ219" s="390"/>
      <c r="BA219" s="386"/>
      <c r="BB219" s="733"/>
      <c r="BC219" s="312"/>
      <c r="BD219" s="312"/>
      <c r="BE219" s="312"/>
      <c r="BF219" s="312"/>
      <c r="BG219" s="312"/>
      <c r="BH219" s="312"/>
      <c r="BI219" s="312"/>
      <c r="BJ219" s="312"/>
      <c r="BK219" s="312"/>
      <c r="BL219" s="312"/>
      <c r="BM219" s="312"/>
      <c r="BN219" s="312"/>
      <c r="BO219" s="312"/>
      <c r="BP219" s="312"/>
      <c r="BQ219" s="312"/>
      <c r="BR219" s="312"/>
      <c r="BS219" s="312"/>
      <c r="BT219" s="312"/>
      <c r="BU219" s="312"/>
      <c r="BV219" s="312"/>
      <c r="BW219" s="312"/>
      <c r="BX219" s="312"/>
      <c r="BY219" s="312"/>
      <c r="BZ219" s="312"/>
    </row>
    <row r="220" spans="1:78" ht="15" customHeight="1" x14ac:dyDescent="0.2">
      <c r="A220" s="733"/>
      <c r="B220" s="733"/>
      <c r="C220" s="733"/>
      <c r="D220" s="733"/>
      <c r="E220" s="733"/>
      <c r="F220" s="733"/>
      <c r="G220" s="733"/>
      <c r="H220" s="733"/>
      <c r="I220" s="733"/>
      <c r="J220" s="733"/>
      <c r="K220" s="733"/>
      <c r="L220" s="733"/>
      <c r="M220" s="733"/>
      <c r="N220" s="733"/>
      <c r="O220" s="733"/>
      <c r="P220" s="733"/>
      <c r="Q220" s="733"/>
      <c r="R220" s="733"/>
      <c r="S220" s="733"/>
      <c r="T220" s="733"/>
      <c r="U220" s="733"/>
      <c r="V220" s="733"/>
      <c r="W220" s="733"/>
      <c r="X220" s="733"/>
      <c r="AZ220" s="390"/>
      <c r="BA220" s="386"/>
      <c r="BB220" s="733"/>
      <c r="BC220" s="312"/>
      <c r="BD220" s="312"/>
      <c r="BE220" s="312"/>
      <c r="BF220" s="312"/>
      <c r="BG220" s="312"/>
      <c r="BH220" s="312"/>
      <c r="BI220" s="312"/>
      <c r="BJ220" s="312"/>
      <c r="BK220" s="312"/>
      <c r="BL220" s="312"/>
      <c r="BM220" s="312"/>
      <c r="BN220" s="312"/>
      <c r="BO220" s="312"/>
      <c r="BP220" s="312"/>
      <c r="BQ220" s="312"/>
      <c r="BR220" s="312"/>
      <c r="BS220" s="312"/>
      <c r="BT220" s="312"/>
      <c r="BU220" s="312"/>
      <c r="BV220" s="312"/>
      <c r="BW220" s="312"/>
      <c r="BX220" s="312"/>
      <c r="BY220" s="312"/>
      <c r="BZ220" s="312"/>
    </row>
    <row r="221" spans="1:78" ht="15" customHeight="1" x14ac:dyDescent="0.2">
      <c r="A221" s="733"/>
      <c r="B221" s="733"/>
      <c r="C221" s="733"/>
      <c r="D221" s="733"/>
      <c r="E221" s="733"/>
      <c r="F221" s="733"/>
      <c r="G221" s="733"/>
      <c r="H221" s="733"/>
      <c r="I221" s="733"/>
      <c r="J221" s="733"/>
      <c r="K221" s="733"/>
      <c r="L221" s="733"/>
      <c r="M221" s="733"/>
      <c r="N221" s="733"/>
      <c r="O221" s="733"/>
      <c r="P221" s="733"/>
      <c r="Q221" s="733"/>
      <c r="R221" s="733"/>
      <c r="S221" s="733"/>
      <c r="T221" s="733"/>
      <c r="U221" s="733"/>
      <c r="V221" s="733"/>
      <c r="W221" s="733"/>
      <c r="X221" s="733"/>
      <c r="AZ221" s="390"/>
      <c r="BA221" s="386"/>
      <c r="BB221" s="733"/>
      <c r="BC221" s="312"/>
      <c r="BD221" s="312"/>
      <c r="BE221" s="312"/>
      <c r="BF221" s="312"/>
      <c r="BG221" s="312"/>
      <c r="BH221" s="312"/>
      <c r="BI221" s="312"/>
      <c r="BJ221" s="312"/>
      <c r="BK221" s="312"/>
      <c r="BL221" s="312"/>
      <c r="BM221" s="312"/>
      <c r="BN221" s="312"/>
      <c r="BO221" s="312"/>
      <c r="BP221" s="312"/>
      <c r="BQ221" s="312"/>
      <c r="BR221" s="312"/>
      <c r="BS221" s="312"/>
      <c r="BT221" s="312"/>
      <c r="BU221" s="312"/>
      <c r="BV221" s="312"/>
      <c r="BW221" s="312"/>
      <c r="BX221" s="312"/>
      <c r="BY221" s="312"/>
      <c r="BZ221" s="312"/>
    </row>
    <row r="222" spans="1:78" ht="15" customHeight="1" x14ac:dyDescent="0.2">
      <c r="A222" s="733"/>
      <c r="B222" s="733"/>
      <c r="C222" s="733"/>
      <c r="D222" s="733"/>
      <c r="E222" s="733"/>
      <c r="F222" s="733"/>
      <c r="G222" s="733"/>
      <c r="H222" s="733"/>
      <c r="I222" s="733"/>
      <c r="J222" s="733"/>
      <c r="K222" s="733"/>
      <c r="L222" s="733"/>
      <c r="M222" s="733"/>
      <c r="N222" s="733"/>
      <c r="O222" s="733"/>
      <c r="P222" s="733"/>
      <c r="Q222" s="733"/>
      <c r="R222" s="733"/>
      <c r="S222" s="733"/>
      <c r="T222" s="733"/>
      <c r="U222" s="733"/>
      <c r="V222" s="733"/>
      <c r="W222" s="733"/>
      <c r="X222" s="733"/>
      <c r="AZ222" s="390"/>
      <c r="BA222" s="386"/>
      <c r="BB222" s="733"/>
      <c r="BC222" s="312"/>
      <c r="BD222" s="312"/>
      <c r="BE222" s="312"/>
      <c r="BF222" s="312"/>
      <c r="BG222" s="312"/>
      <c r="BH222" s="312"/>
      <c r="BI222" s="312"/>
      <c r="BJ222" s="312"/>
      <c r="BK222" s="312"/>
      <c r="BL222" s="312"/>
      <c r="BM222" s="312"/>
      <c r="BN222" s="312"/>
      <c r="BO222" s="312"/>
      <c r="BP222" s="312"/>
      <c r="BQ222" s="312"/>
      <c r="BR222" s="312"/>
      <c r="BS222" s="312"/>
      <c r="BT222" s="312"/>
      <c r="BU222" s="312"/>
      <c r="BV222" s="312"/>
      <c r="BW222" s="312"/>
      <c r="BX222" s="312"/>
      <c r="BY222" s="312"/>
      <c r="BZ222" s="312"/>
    </row>
    <row r="223" spans="1:78" ht="15" customHeight="1" x14ac:dyDescent="0.2">
      <c r="A223" s="733"/>
      <c r="B223" s="733"/>
      <c r="C223" s="733"/>
      <c r="D223" s="733"/>
      <c r="E223" s="733"/>
      <c r="F223" s="733"/>
      <c r="G223" s="733"/>
      <c r="H223" s="733"/>
      <c r="I223" s="733"/>
      <c r="J223" s="733"/>
      <c r="K223" s="733"/>
      <c r="L223" s="733"/>
      <c r="M223" s="733"/>
      <c r="N223" s="733"/>
      <c r="O223" s="733"/>
      <c r="P223" s="733"/>
      <c r="Q223" s="733"/>
      <c r="R223" s="733"/>
      <c r="S223" s="733"/>
      <c r="T223" s="733"/>
      <c r="U223" s="733"/>
      <c r="V223" s="733"/>
      <c r="W223" s="733"/>
      <c r="X223" s="733"/>
      <c r="AZ223" s="390"/>
      <c r="BA223" s="386"/>
      <c r="BB223" s="733"/>
      <c r="BC223" s="312"/>
      <c r="BD223" s="312"/>
      <c r="BE223" s="312"/>
      <c r="BF223" s="312"/>
      <c r="BG223" s="312"/>
      <c r="BH223" s="312"/>
      <c r="BI223" s="312"/>
      <c r="BJ223" s="312"/>
      <c r="BK223" s="312"/>
      <c r="BL223" s="312"/>
      <c r="BM223" s="312"/>
      <c r="BN223" s="312"/>
      <c r="BO223" s="312"/>
      <c r="BP223" s="312"/>
      <c r="BQ223" s="312"/>
      <c r="BR223" s="312"/>
      <c r="BS223" s="312"/>
      <c r="BT223" s="312"/>
      <c r="BU223" s="312"/>
      <c r="BV223" s="312"/>
      <c r="BW223" s="312"/>
      <c r="BX223" s="312"/>
      <c r="BY223" s="312"/>
      <c r="BZ223" s="312"/>
    </row>
    <row r="224" spans="1:78" ht="15" customHeight="1" x14ac:dyDescent="0.2">
      <c r="A224" s="733"/>
      <c r="B224" s="733"/>
      <c r="C224" s="733"/>
      <c r="D224" s="733"/>
      <c r="E224" s="733"/>
      <c r="F224" s="733"/>
      <c r="G224" s="733"/>
      <c r="H224" s="733"/>
      <c r="I224" s="733"/>
      <c r="J224" s="733"/>
      <c r="K224" s="733"/>
      <c r="L224" s="733"/>
      <c r="M224" s="733"/>
      <c r="N224" s="733"/>
      <c r="O224" s="733"/>
      <c r="P224" s="733"/>
      <c r="Q224" s="733"/>
      <c r="R224" s="733"/>
      <c r="S224" s="733"/>
      <c r="T224" s="733"/>
      <c r="U224" s="733"/>
      <c r="V224" s="733"/>
      <c r="W224" s="733"/>
      <c r="X224" s="733"/>
      <c r="AZ224" s="390"/>
      <c r="BA224" s="386"/>
      <c r="BB224" s="733"/>
      <c r="BC224" s="312"/>
      <c r="BD224" s="312"/>
      <c r="BE224" s="312"/>
      <c r="BF224" s="312"/>
      <c r="BG224" s="312"/>
      <c r="BH224" s="312"/>
      <c r="BI224" s="312"/>
      <c r="BJ224" s="312"/>
      <c r="BK224" s="312"/>
      <c r="BL224" s="312"/>
      <c r="BM224" s="312"/>
      <c r="BN224" s="312"/>
      <c r="BO224" s="312"/>
      <c r="BP224" s="312"/>
      <c r="BQ224" s="312"/>
      <c r="BR224" s="312"/>
      <c r="BS224" s="312"/>
      <c r="BT224" s="312"/>
      <c r="BU224" s="312"/>
      <c r="BV224" s="312"/>
      <c r="BW224" s="312"/>
      <c r="BX224" s="312"/>
      <c r="BY224" s="312"/>
      <c r="BZ224" s="312"/>
    </row>
    <row r="225" spans="1:78" ht="15" customHeight="1" x14ac:dyDescent="0.2">
      <c r="A225" s="733"/>
      <c r="B225" s="733"/>
      <c r="C225" s="733"/>
      <c r="D225" s="733"/>
      <c r="E225" s="733"/>
      <c r="F225" s="733"/>
      <c r="G225" s="733"/>
      <c r="H225" s="733"/>
      <c r="I225" s="733"/>
      <c r="J225" s="733"/>
      <c r="K225" s="733"/>
      <c r="L225" s="733"/>
      <c r="M225" s="733"/>
      <c r="N225" s="733"/>
      <c r="O225" s="733"/>
      <c r="P225" s="733"/>
      <c r="Q225" s="733"/>
      <c r="R225" s="733"/>
      <c r="S225" s="733"/>
      <c r="T225" s="733"/>
      <c r="U225" s="733"/>
      <c r="V225" s="733"/>
      <c r="W225" s="733"/>
      <c r="X225" s="733"/>
      <c r="AZ225" s="390"/>
      <c r="BA225" s="386"/>
      <c r="BB225" s="733"/>
      <c r="BC225" s="312"/>
      <c r="BD225" s="312"/>
      <c r="BE225" s="312"/>
      <c r="BF225" s="312"/>
      <c r="BG225" s="312"/>
      <c r="BH225" s="312"/>
      <c r="BI225" s="312"/>
      <c r="BJ225" s="312"/>
      <c r="BK225" s="312"/>
      <c r="BL225" s="312"/>
      <c r="BM225" s="312"/>
      <c r="BN225" s="312"/>
      <c r="BO225" s="312"/>
      <c r="BP225" s="312"/>
      <c r="BQ225" s="312"/>
      <c r="BR225" s="312"/>
      <c r="BS225" s="312"/>
      <c r="BT225" s="312"/>
      <c r="BU225" s="312"/>
      <c r="BV225" s="312"/>
      <c r="BW225" s="312"/>
      <c r="BX225" s="312"/>
      <c r="BY225" s="312"/>
      <c r="BZ225" s="312"/>
    </row>
    <row r="226" spans="1:78" ht="15" customHeight="1" x14ac:dyDescent="0.2">
      <c r="A226" s="733"/>
      <c r="B226" s="733"/>
      <c r="C226" s="733"/>
      <c r="D226" s="733"/>
      <c r="E226" s="733"/>
      <c r="F226" s="733"/>
      <c r="G226" s="733"/>
      <c r="H226" s="733"/>
      <c r="I226" s="733"/>
      <c r="J226" s="733"/>
      <c r="K226" s="733"/>
      <c r="L226" s="733"/>
      <c r="M226" s="733"/>
      <c r="N226" s="733"/>
      <c r="O226" s="733"/>
      <c r="P226" s="733"/>
      <c r="Q226" s="733"/>
      <c r="R226" s="733"/>
      <c r="S226" s="733"/>
      <c r="T226" s="733"/>
      <c r="U226" s="733"/>
      <c r="V226" s="733"/>
      <c r="W226" s="733"/>
      <c r="X226" s="733"/>
      <c r="AZ226" s="390"/>
      <c r="BA226" s="386"/>
      <c r="BB226" s="733"/>
      <c r="BC226" s="312"/>
      <c r="BD226" s="312"/>
      <c r="BE226" s="312"/>
      <c r="BF226" s="312"/>
      <c r="BG226" s="312"/>
      <c r="BH226" s="312"/>
      <c r="BI226" s="312"/>
      <c r="BJ226" s="312"/>
      <c r="BK226" s="312"/>
      <c r="BL226" s="312"/>
      <c r="BM226" s="312"/>
      <c r="BN226" s="312"/>
      <c r="BO226" s="312"/>
      <c r="BP226" s="312"/>
      <c r="BQ226" s="312"/>
      <c r="BR226" s="312"/>
      <c r="BS226" s="312"/>
      <c r="BT226" s="312"/>
      <c r="BU226" s="312"/>
      <c r="BV226" s="312"/>
      <c r="BW226" s="312"/>
      <c r="BX226" s="312"/>
      <c r="BY226" s="312"/>
      <c r="BZ226" s="312"/>
    </row>
    <row r="227" spans="1:78" ht="15" customHeight="1" x14ac:dyDescent="0.2">
      <c r="A227" s="733"/>
      <c r="B227" s="733"/>
      <c r="C227" s="733"/>
      <c r="D227" s="733"/>
      <c r="E227" s="733"/>
      <c r="F227" s="733"/>
      <c r="G227" s="733"/>
      <c r="H227" s="733"/>
      <c r="I227" s="733"/>
      <c r="J227" s="733"/>
      <c r="K227" s="733"/>
      <c r="L227" s="733"/>
      <c r="M227" s="733"/>
      <c r="N227" s="733"/>
      <c r="O227" s="733"/>
      <c r="P227" s="733"/>
      <c r="Q227" s="733"/>
      <c r="R227" s="733"/>
      <c r="S227" s="733"/>
      <c r="T227" s="733"/>
      <c r="U227" s="733"/>
      <c r="V227" s="733"/>
      <c r="W227" s="733"/>
      <c r="X227" s="733"/>
      <c r="AZ227" s="390"/>
      <c r="BA227" s="386"/>
      <c r="BB227" s="733"/>
      <c r="BC227" s="312"/>
      <c r="BD227" s="312"/>
      <c r="BE227" s="312"/>
      <c r="BF227" s="312"/>
      <c r="BG227" s="312"/>
      <c r="BH227" s="312"/>
      <c r="BI227" s="312"/>
      <c r="BJ227" s="312"/>
      <c r="BK227" s="312"/>
      <c r="BL227" s="312"/>
      <c r="BM227" s="312"/>
      <c r="BN227" s="312"/>
      <c r="BO227" s="312"/>
      <c r="BP227" s="312"/>
      <c r="BQ227" s="312"/>
      <c r="BR227" s="312"/>
      <c r="BS227" s="312"/>
      <c r="BT227" s="312"/>
      <c r="BU227" s="312"/>
      <c r="BV227" s="312"/>
      <c r="BW227" s="312"/>
      <c r="BX227" s="312"/>
      <c r="BY227" s="312"/>
      <c r="BZ227" s="312"/>
    </row>
    <row r="228" spans="1:78" ht="15" customHeight="1" x14ac:dyDescent="0.2">
      <c r="A228" s="733"/>
      <c r="B228" s="733"/>
      <c r="C228" s="733"/>
      <c r="D228" s="733"/>
      <c r="E228" s="733"/>
      <c r="F228" s="733"/>
      <c r="G228" s="733"/>
      <c r="H228" s="733"/>
      <c r="I228" s="733"/>
      <c r="J228" s="733"/>
      <c r="K228" s="733"/>
      <c r="L228" s="733"/>
      <c r="M228" s="733"/>
      <c r="N228" s="733"/>
      <c r="O228" s="733"/>
      <c r="P228" s="733"/>
      <c r="Q228" s="733"/>
      <c r="R228" s="733"/>
      <c r="S228" s="733"/>
      <c r="T228" s="733"/>
      <c r="U228" s="733"/>
      <c r="V228" s="733"/>
      <c r="W228" s="733"/>
      <c r="X228" s="733"/>
      <c r="AZ228" s="390"/>
      <c r="BA228" s="386"/>
      <c r="BB228" s="733"/>
      <c r="BC228" s="312"/>
      <c r="BD228" s="312"/>
      <c r="BE228" s="312"/>
      <c r="BF228" s="312"/>
      <c r="BG228" s="312"/>
      <c r="BH228" s="312"/>
      <c r="BI228" s="312"/>
      <c r="BJ228" s="312"/>
      <c r="BK228" s="312"/>
      <c r="BL228" s="312"/>
      <c r="BM228" s="312"/>
      <c r="BN228" s="312"/>
      <c r="BO228" s="312"/>
      <c r="BP228" s="312"/>
      <c r="BQ228" s="312"/>
      <c r="BR228" s="312"/>
      <c r="BS228" s="312"/>
      <c r="BT228" s="312"/>
      <c r="BU228" s="312"/>
      <c r="BV228" s="312"/>
      <c r="BW228" s="312"/>
      <c r="BX228" s="312"/>
      <c r="BY228" s="312"/>
      <c r="BZ228" s="312"/>
    </row>
    <row r="229" spans="1:78" ht="15" customHeight="1" x14ac:dyDescent="0.2">
      <c r="A229" s="733"/>
      <c r="B229" s="733"/>
      <c r="C229" s="733"/>
      <c r="D229" s="733"/>
      <c r="E229" s="733"/>
      <c r="F229" s="733"/>
      <c r="G229" s="733"/>
      <c r="H229" s="733"/>
      <c r="I229" s="733"/>
      <c r="J229" s="733"/>
      <c r="K229" s="733"/>
      <c r="L229" s="733"/>
      <c r="M229" s="733"/>
      <c r="N229" s="733"/>
      <c r="O229" s="733"/>
      <c r="P229" s="733"/>
      <c r="Q229" s="733"/>
      <c r="R229" s="733"/>
      <c r="S229" s="733"/>
      <c r="T229" s="733"/>
      <c r="U229" s="733"/>
      <c r="V229" s="733"/>
      <c r="W229" s="733"/>
      <c r="X229" s="733"/>
      <c r="AZ229" s="390"/>
      <c r="BA229" s="386"/>
      <c r="BB229" s="733"/>
      <c r="BC229" s="312"/>
      <c r="BD229" s="312"/>
      <c r="BE229" s="312"/>
      <c r="BF229" s="312"/>
      <c r="BG229" s="312"/>
      <c r="BH229" s="312"/>
      <c r="BI229" s="312"/>
      <c r="BJ229" s="312"/>
      <c r="BK229" s="312"/>
      <c r="BL229" s="312"/>
      <c r="BM229" s="312"/>
      <c r="BN229" s="312"/>
      <c r="BO229" s="312"/>
      <c r="BP229" s="312"/>
      <c r="BQ229" s="312"/>
      <c r="BR229" s="312"/>
      <c r="BS229" s="312"/>
      <c r="BT229" s="312"/>
      <c r="BU229" s="312"/>
      <c r="BV229" s="312"/>
      <c r="BW229" s="312"/>
      <c r="BX229" s="312"/>
      <c r="BY229" s="312"/>
      <c r="BZ229" s="312"/>
    </row>
    <row r="230" spans="1:78" ht="15" customHeight="1" x14ac:dyDescent="0.2">
      <c r="A230" s="733"/>
      <c r="B230" s="733"/>
      <c r="C230" s="733"/>
      <c r="D230" s="733"/>
      <c r="E230" s="733"/>
      <c r="F230" s="733"/>
      <c r="G230" s="733"/>
      <c r="H230" s="733"/>
      <c r="I230" s="733"/>
      <c r="J230" s="733"/>
      <c r="K230" s="733"/>
      <c r="L230" s="733"/>
      <c r="M230" s="733"/>
      <c r="N230" s="733"/>
      <c r="O230" s="733"/>
      <c r="P230" s="733"/>
      <c r="Q230" s="733"/>
      <c r="R230" s="733"/>
      <c r="S230" s="733"/>
      <c r="T230" s="733"/>
      <c r="U230" s="733"/>
      <c r="V230" s="733"/>
      <c r="W230" s="733"/>
      <c r="X230" s="733"/>
      <c r="AZ230" s="390"/>
      <c r="BA230" s="386"/>
      <c r="BB230" s="733"/>
      <c r="BC230" s="312"/>
      <c r="BD230" s="312"/>
      <c r="BE230" s="312"/>
      <c r="BF230" s="312"/>
      <c r="BG230" s="312"/>
      <c r="BH230" s="312"/>
      <c r="BI230" s="312"/>
      <c r="BJ230" s="312"/>
      <c r="BK230" s="312"/>
      <c r="BL230" s="312"/>
      <c r="BM230" s="312"/>
      <c r="BN230" s="312"/>
      <c r="BO230" s="312"/>
      <c r="BP230" s="312"/>
      <c r="BQ230" s="312"/>
      <c r="BR230" s="312"/>
      <c r="BS230" s="312"/>
      <c r="BT230" s="312"/>
      <c r="BU230" s="312"/>
      <c r="BV230" s="312"/>
      <c r="BW230" s="312"/>
      <c r="BX230" s="312"/>
      <c r="BY230" s="312"/>
      <c r="BZ230" s="312"/>
    </row>
    <row r="231" spans="1:78" ht="15" customHeight="1" x14ac:dyDescent="0.2">
      <c r="A231" s="733"/>
      <c r="B231" s="733"/>
      <c r="C231" s="733"/>
      <c r="D231" s="733"/>
      <c r="E231" s="733"/>
      <c r="F231" s="733"/>
      <c r="G231" s="733"/>
      <c r="H231" s="733"/>
      <c r="I231" s="733"/>
      <c r="J231" s="733"/>
      <c r="K231" s="733"/>
      <c r="L231" s="733"/>
      <c r="M231" s="733"/>
      <c r="N231" s="733"/>
      <c r="O231" s="733"/>
      <c r="P231" s="733"/>
      <c r="Q231" s="733"/>
      <c r="R231" s="733"/>
      <c r="S231" s="733"/>
      <c r="T231" s="733"/>
      <c r="U231" s="733"/>
      <c r="V231" s="733"/>
      <c r="W231" s="733"/>
      <c r="X231" s="733"/>
      <c r="AZ231" s="390"/>
      <c r="BA231" s="386"/>
      <c r="BB231" s="733"/>
      <c r="BC231" s="312"/>
      <c r="BD231" s="312"/>
      <c r="BE231" s="312"/>
      <c r="BF231" s="312"/>
      <c r="BG231" s="312"/>
      <c r="BH231" s="312"/>
      <c r="BI231" s="312"/>
      <c r="BJ231" s="312"/>
      <c r="BK231" s="312"/>
      <c r="BL231" s="312"/>
      <c r="BM231" s="312"/>
      <c r="BN231" s="312"/>
      <c r="BO231" s="312"/>
      <c r="BP231" s="312"/>
      <c r="BQ231" s="312"/>
      <c r="BR231" s="312"/>
      <c r="BS231" s="312"/>
      <c r="BT231" s="312"/>
      <c r="BU231" s="312"/>
      <c r="BV231" s="312"/>
      <c r="BW231" s="312"/>
      <c r="BX231" s="312"/>
      <c r="BY231" s="312"/>
      <c r="BZ231" s="312"/>
    </row>
    <row r="232" spans="1:78" ht="15" customHeight="1" x14ac:dyDescent="0.2">
      <c r="A232" s="733"/>
      <c r="B232" s="733"/>
      <c r="C232" s="733"/>
      <c r="D232" s="733"/>
      <c r="E232" s="733"/>
      <c r="F232" s="733"/>
      <c r="G232" s="733"/>
      <c r="H232" s="733"/>
      <c r="I232" s="733"/>
      <c r="J232" s="733"/>
      <c r="K232" s="733"/>
      <c r="L232" s="733"/>
      <c r="M232" s="733"/>
      <c r="N232" s="733"/>
      <c r="O232" s="733"/>
      <c r="P232" s="733"/>
      <c r="Q232" s="733"/>
      <c r="R232" s="733"/>
      <c r="S232" s="733"/>
      <c r="T232" s="733"/>
      <c r="U232" s="733"/>
      <c r="V232" s="733"/>
      <c r="W232" s="733"/>
      <c r="X232" s="733"/>
      <c r="AZ232" s="390"/>
      <c r="BA232" s="386"/>
      <c r="BB232" s="733"/>
      <c r="BC232" s="312"/>
      <c r="BD232" s="312"/>
      <c r="BE232" s="312"/>
      <c r="BF232" s="312"/>
      <c r="BG232" s="312"/>
      <c r="BH232" s="312"/>
      <c r="BI232" s="312"/>
      <c r="BJ232" s="312"/>
      <c r="BK232" s="312"/>
      <c r="BL232" s="312"/>
      <c r="BM232" s="312"/>
      <c r="BN232" s="312"/>
      <c r="BO232" s="312"/>
      <c r="BP232" s="312"/>
      <c r="BQ232" s="312"/>
      <c r="BR232" s="312"/>
      <c r="BS232" s="312"/>
      <c r="BT232" s="312"/>
      <c r="BU232" s="312"/>
      <c r="BV232" s="312"/>
      <c r="BW232" s="312"/>
      <c r="BX232" s="312"/>
      <c r="BY232" s="312"/>
      <c r="BZ232" s="312"/>
    </row>
    <row r="233" spans="1:78" ht="15" customHeight="1" x14ac:dyDescent="0.2">
      <c r="A233" s="733"/>
      <c r="B233" s="733"/>
      <c r="C233" s="733"/>
      <c r="D233" s="733"/>
      <c r="E233" s="733"/>
      <c r="F233" s="733"/>
      <c r="G233" s="733"/>
      <c r="H233" s="733"/>
      <c r="I233" s="733"/>
      <c r="J233" s="733"/>
      <c r="K233" s="733"/>
      <c r="L233" s="733"/>
      <c r="M233" s="733"/>
      <c r="N233" s="733"/>
      <c r="O233" s="733"/>
      <c r="P233" s="733"/>
      <c r="Q233" s="733"/>
      <c r="R233" s="733"/>
      <c r="S233" s="733"/>
      <c r="T233" s="733"/>
      <c r="U233" s="733"/>
      <c r="V233" s="733"/>
      <c r="W233" s="733"/>
      <c r="X233" s="733"/>
      <c r="AZ233" s="390"/>
      <c r="BA233" s="386"/>
      <c r="BB233" s="733"/>
      <c r="BC233" s="312"/>
      <c r="BD233" s="312"/>
      <c r="BE233" s="312"/>
      <c r="BF233" s="312"/>
      <c r="BG233" s="312"/>
      <c r="BH233" s="312"/>
      <c r="BI233" s="312"/>
      <c r="BJ233" s="312"/>
      <c r="BK233" s="312"/>
      <c r="BL233" s="312"/>
      <c r="BM233" s="312"/>
      <c r="BN233" s="312"/>
      <c r="BO233" s="312"/>
      <c r="BP233" s="312"/>
      <c r="BQ233" s="312"/>
      <c r="BR233" s="312"/>
      <c r="BS233" s="312"/>
      <c r="BT233" s="312"/>
      <c r="BU233" s="312"/>
      <c r="BV233" s="312"/>
      <c r="BW233" s="312"/>
      <c r="BX233" s="312"/>
      <c r="BY233" s="312"/>
      <c r="BZ233" s="312"/>
    </row>
    <row r="234" spans="1:78" ht="15" customHeight="1" x14ac:dyDescent="0.2">
      <c r="A234" s="733"/>
      <c r="B234" s="733"/>
      <c r="C234" s="733"/>
      <c r="D234" s="733"/>
      <c r="E234" s="733"/>
      <c r="F234" s="733"/>
      <c r="G234" s="733"/>
      <c r="H234" s="733"/>
      <c r="I234" s="733"/>
      <c r="J234" s="733"/>
      <c r="K234" s="733"/>
      <c r="L234" s="733"/>
      <c r="M234" s="733"/>
      <c r="N234" s="733"/>
      <c r="O234" s="733"/>
      <c r="P234" s="733"/>
      <c r="Q234" s="733"/>
      <c r="R234" s="733"/>
      <c r="S234" s="733"/>
      <c r="T234" s="733"/>
      <c r="U234" s="733"/>
      <c r="V234" s="733"/>
      <c r="W234" s="733"/>
      <c r="X234" s="733"/>
      <c r="AZ234" s="390"/>
      <c r="BA234" s="386"/>
      <c r="BB234" s="733"/>
      <c r="BC234" s="312"/>
      <c r="BD234" s="312"/>
      <c r="BE234" s="312"/>
      <c r="BF234" s="312"/>
      <c r="BG234" s="312"/>
      <c r="BH234" s="312"/>
      <c r="BI234" s="312"/>
      <c r="BJ234" s="312"/>
      <c r="BK234" s="312"/>
      <c r="BL234" s="312"/>
      <c r="BM234" s="312"/>
      <c r="BN234" s="312"/>
      <c r="BO234" s="312"/>
      <c r="BP234" s="312"/>
      <c r="BQ234" s="312"/>
      <c r="BR234" s="312"/>
      <c r="BS234" s="312"/>
      <c r="BT234" s="312"/>
      <c r="BU234" s="312"/>
      <c r="BV234" s="312"/>
      <c r="BW234" s="312"/>
      <c r="BX234" s="312"/>
      <c r="BY234" s="312"/>
      <c r="BZ234" s="312"/>
    </row>
    <row r="235" spans="1:78" ht="15" customHeight="1" x14ac:dyDescent="0.2">
      <c r="A235" s="733"/>
      <c r="B235" s="733"/>
      <c r="C235" s="733"/>
      <c r="D235" s="733"/>
      <c r="E235" s="733"/>
      <c r="F235" s="733"/>
      <c r="G235" s="733"/>
      <c r="H235" s="733"/>
      <c r="I235" s="733"/>
      <c r="J235" s="733"/>
      <c r="K235" s="733"/>
      <c r="L235" s="733"/>
      <c r="M235" s="733"/>
      <c r="N235" s="733"/>
      <c r="O235" s="733"/>
      <c r="P235" s="733"/>
      <c r="Q235" s="733"/>
      <c r="R235" s="733"/>
      <c r="S235" s="733"/>
      <c r="T235" s="733"/>
      <c r="U235" s="733"/>
      <c r="V235" s="733"/>
      <c r="W235" s="733"/>
      <c r="X235" s="733"/>
      <c r="AZ235" s="390"/>
      <c r="BA235" s="386"/>
      <c r="BB235" s="733"/>
      <c r="BC235" s="312"/>
      <c r="BD235" s="312"/>
      <c r="BE235" s="312"/>
      <c r="BF235" s="312"/>
      <c r="BG235" s="312"/>
      <c r="BH235" s="312"/>
      <c r="BI235" s="312"/>
      <c r="BJ235" s="312"/>
      <c r="BK235" s="312"/>
      <c r="BL235" s="312"/>
      <c r="BM235" s="312"/>
      <c r="BN235" s="312"/>
      <c r="BO235" s="312"/>
      <c r="BP235" s="312"/>
      <c r="BQ235" s="312"/>
      <c r="BR235" s="312"/>
      <c r="BS235" s="312"/>
      <c r="BT235" s="312"/>
      <c r="BU235" s="312"/>
      <c r="BV235" s="312"/>
      <c r="BW235" s="312"/>
      <c r="BX235" s="312"/>
      <c r="BY235" s="312"/>
      <c r="BZ235" s="312"/>
    </row>
    <row r="236" spans="1:78" ht="15" customHeight="1" x14ac:dyDescent="0.2">
      <c r="A236" s="733"/>
      <c r="B236" s="733"/>
      <c r="C236" s="733"/>
      <c r="D236" s="733"/>
      <c r="E236" s="733"/>
      <c r="F236" s="733"/>
      <c r="G236" s="733"/>
      <c r="H236" s="733"/>
      <c r="I236" s="733"/>
      <c r="J236" s="733"/>
      <c r="K236" s="733"/>
      <c r="L236" s="733"/>
      <c r="M236" s="733"/>
      <c r="N236" s="733"/>
      <c r="O236" s="733"/>
      <c r="P236" s="733"/>
      <c r="Q236" s="733"/>
      <c r="R236" s="733"/>
      <c r="S236" s="733"/>
      <c r="T236" s="733"/>
      <c r="U236" s="733"/>
      <c r="V236" s="733"/>
      <c r="W236" s="733"/>
      <c r="X236" s="733"/>
      <c r="AZ236" s="390"/>
      <c r="BA236" s="386"/>
      <c r="BB236" s="733"/>
      <c r="BC236" s="312"/>
      <c r="BD236" s="312"/>
      <c r="BE236" s="312"/>
      <c r="BF236" s="312"/>
      <c r="BG236" s="312"/>
      <c r="BH236" s="312"/>
      <c r="BI236" s="312"/>
      <c r="BJ236" s="312"/>
      <c r="BK236" s="312"/>
      <c r="BL236" s="312"/>
      <c r="BM236" s="312"/>
      <c r="BN236" s="312"/>
      <c r="BO236" s="312"/>
      <c r="BP236" s="312"/>
      <c r="BQ236" s="312"/>
      <c r="BR236" s="312"/>
      <c r="BS236" s="312"/>
      <c r="BT236" s="312"/>
      <c r="BU236" s="312"/>
      <c r="BV236" s="312"/>
      <c r="BW236" s="312"/>
      <c r="BX236" s="312"/>
      <c r="BY236" s="312"/>
      <c r="BZ236" s="312"/>
    </row>
    <row r="237" spans="1:78" ht="15" customHeight="1" x14ac:dyDescent="0.2">
      <c r="A237" s="733"/>
      <c r="B237" s="733"/>
      <c r="C237" s="733"/>
      <c r="D237" s="733"/>
      <c r="E237" s="733"/>
      <c r="F237" s="733"/>
      <c r="G237" s="733"/>
      <c r="H237" s="733"/>
      <c r="I237" s="733"/>
      <c r="J237" s="733"/>
      <c r="K237" s="733"/>
      <c r="L237" s="733"/>
      <c r="M237" s="733"/>
      <c r="N237" s="733"/>
      <c r="O237" s="733"/>
      <c r="P237" s="733"/>
      <c r="Q237" s="733"/>
      <c r="R237" s="733"/>
      <c r="S237" s="733"/>
      <c r="T237" s="733"/>
      <c r="U237" s="733"/>
      <c r="V237" s="733"/>
      <c r="W237" s="733"/>
      <c r="X237" s="733"/>
      <c r="AZ237" s="390"/>
      <c r="BA237" s="386"/>
      <c r="BB237" s="733"/>
      <c r="BC237" s="312"/>
      <c r="BD237" s="312"/>
      <c r="BE237" s="312"/>
      <c r="BF237" s="312"/>
      <c r="BG237" s="312"/>
      <c r="BH237" s="312"/>
      <c r="BI237" s="312"/>
      <c r="BJ237" s="312"/>
      <c r="BK237" s="312"/>
      <c r="BL237" s="312"/>
      <c r="BM237" s="312"/>
      <c r="BN237" s="312"/>
      <c r="BO237" s="312"/>
      <c r="BP237" s="312"/>
      <c r="BQ237" s="312"/>
      <c r="BR237" s="312"/>
      <c r="BS237" s="312"/>
      <c r="BT237" s="312"/>
      <c r="BU237" s="312"/>
      <c r="BV237" s="312"/>
      <c r="BW237" s="312"/>
      <c r="BX237" s="312"/>
      <c r="BY237" s="312"/>
      <c r="BZ237" s="312"/>
    </row>
    <row r="238" spans="1:78" ht="15" customHeight="1" x14ac:dyDescent="0.2">
      <c r="A238" s="733"/>
      <c r="B238" s="733"/>
      <c r="C238" s="733"/>
      <c r="D238" s="733"/>
      <c r="E238" s="733"/>
      <c r="F238" s="733"/>
      <c r="G238" s="733"/>
      <c r="H238" s="733"/>
      <c r="I238" s="733"/>
      <c r="J238" s="733"/>
      <c r="K238" s="733"/>
      <c r="L238" s="733"/>
      <c r="M238" s="733"/>
      <c r="N238" s="733"/>
      <c r="O238" s="733"/>
      <c r="P238" s="733"/>
      <c r="Q238" s="733"/>
      <c r="R238" s="733"/>
      <c r="S238" s="733"/>
      <c r="T238" s="733"/>
      <c r="U238" s="733"/>
      <c r="V238" s="733"/>
      <c r="W238" s="733"/>
      <c r="X238" s="733"/>
      <c r="AZ238" s="390"/>
      <c r="BA238" s="386"/>
      <c r="BB238" s="733"/>
      <c r="BC238" s="312"/>
      <c r="BD238" s="312"/>
      <c r="BE238" s="312"/>
      <c r="BF238" s="312"/>
      <c r="BG238" s="312"/>
      <c r="BH238" s="312"/>
      <c r="BI238" s="312"/>
      <c r="BJ238" s="312"/>
      <c r="BK238" s="312"/>
      <c r="BL238" s="312"/>
      <c r="BM238" s="312"/>
      <c r="BN238" s="312"/>
      <c r="BO238" s="312"/>
      <c r="BP238" s="312"/>
      <c r="BQ238" s="312"/>
      <c r="BR238" s="312"/>
      <c r="BS238" s="312"/>
      <c r="BT238" s="312"/>
      <c r="BU238" s="312"/>
      <c r="BV238" s="312"/>
      <c r="BW238" s="312"/>
      <c r="BX238" s="312"/>
      <c r="BY238" s="312"/>
      <c r="BZ238" s="312"/>
    </row>
    <row r="239" spans="1:78" ht="15" customHeight="1" x14ac:dyDescent="0.2">
      <c r="A239" s="733"/>
      <c r="B239" s="733"/>
      <c r="C239" s="733"/>
      <c r="D239" s="733"/>
      <c r="E239" s="733"/>
      <c r="F239" s="733"/>
      <c r="G239" s="733"/>
      <c r="H239" s="733"/>
      <c r="I239" s="733"/>
      <c r="J239" s="733"/>
      <c r="K239" s="733"/>
      <c r="L239" s="733"/>
      <c r="M239" s="733"/>
      <c r="N239" s="733"/>
      <c r="O239" s="733"/>
      <c r="P239" s="733"/>
      <c r="Q239" s="733"/>
      <c r="R239" s="733"/>
      <c r="S239" s="733"/>
      <c r="T239" s="733"/>
      <c r="U239" s="733"/>
      <c r="V239" s="733"/>
      <c r="W239" s="733"/>
      <c r="X239" s="733"/>
      <c r="AZ239" s="390"/>
      <c r="BA239" s="386"/>
      <c r="BB239" s="733"/>
      <c r="BC239" s="312"/>
      <c r="BD239" s="312"/>
      <c r="BE239" s="312"/>
      <c r="BF239" s="312"/>
      <c r="BG239" s="312"/>
      <c r="BH239" s="312"/>
      <c r="BI239" s="312"/>
      <c r="BJ239" s="312"/>
      <c r="BK239" s="312"/>
      <c r="BL239" s="312"/>
      <c r="BM239" s="312"/>
      <c r="BN239" s="312"/>
      <c r="BO239" s="312"/>
      <c r="BP239" s="312"/>
      <c r="BQ239" s="312"/>
      <c r="BR239" s="312"/>
      <c r="BS239" s="312"/>
      <c r="BT239" s="312"/>
      <c r="BU239" s="312"/>
      <c r="BV239" s="312"/>
      <c r="BW239" s="312"/>
      <c r="BX239" s="312"/>
      <c r="BY239" s="312"/>
      <c r="BZ239" s="312"/>
    </row>
    <row r="240" spans="1:78" ht="15" customHeight="1" x14ac:dyDescent="0.2">
      <c r="A240" s="733"/>
      <c r="B240" s="733"/>
      <c r="C240" s="733"/>
      <c r="D240" s="733"/>
      <c r="E240" s="733"/>
      <c r="F240" s="733"/>
      <c r="G240" s="733"/>
      <c r="H240" s="733"/>
      <c r="I240" s="733"/>
      <c r="J240" s="733"/>
      <c r="K240" s="733"/>
      <c r="L240" s="733"/>
      <c r="M240" s="733"/>
      <c r="N240" s="733"/>
      <c r="O240" s="733"/>
      <c r="P240" s="733"/>
      <c r="Q240" s="733"/>
      <c r="R240" s="733"/>
      <c r="S240" s="733"/>
      <c r="T240" s="733"/>
      <c r="U240" s="733"/>
      <c r="V240" s="733"/>
      <c r="W240" s="733"/>
      <c r="X240" s="733"/>
      <c r="AZ240" s="390"/>
      <c r="BA240" s="386"/>
      <c r="BB240" s="733"/>
      <c r="BC240" s="312"/>
      <c r="BD240" s="312"/>
      <c r="BE240" s="312"/>
      <c r="BF240" s="312"/>
      <c r="BG240" s="312"/>
      <c r="BH240" s="312"/>
      <c r="BI240" s="312"/>
      <c r="BJ240" s="312"/>
      <c r="BK240" s="312"/>
      <c r="BL240" s="312"/>
      <c r="BM240" s="312"/>
      <c r="BN240" s="312"/>
      <c r="BO240" s="312"/>
      <c r="BP240" s="312"/>
      <c r="BQ240" s="312"/>
      <c r="BR240" s="312"/>
      <c r="BS240" s="312"/>
      <c r="BT240" s="312"/>
      <c r="BU240" s="312"/>
      <c r="BV240" s="312"/>
      <c r="BW240" s="312"/>
      <c r="BX240" s="312"/>
      <c r="BY240" s="312"/>
      <c r="BZ240" s="312"/>
    </row>
    <row r="241" spans="1:78" ht="15" customHeight="1" x14ac:dyDescent="0.2">
      <c r="A241" s="733"/>
      <c r="B241" s="733"/>
      <c r="C241" s="733"/>
      <c r="D241" s="733"/>
      <c r="E241" s="733"/>
      <c r="F241" s="733"/>
      <c r="G241" s="733"/>
      <c r="H241" s="733"/>
      <c r="I241" s="733"/>
      <c r="J241" s="733"/>
      <c r="K241" s="733"/>
      <c r="L241" s="733"/>
      <c r="M241" s="733"/>
      <c r="N241" s="733"/>
      <c r="O241" s="733"/>
      <c r="P241" s="733"/>
      <c r="Q241" s="733"/>
      <c r="R241" s="733"/>
      <c r="S241" s="733"/>
      <c r="T241" s="733"/>
      <c r="U241" s="733"/>
      <c r="V241" s="733"/>
      <c r="W241" s="733"/>
      <c r="X241" s="733"/>
      <c r="AZ241" s="390"/>
      <c r="BA241" s="386"/>
      <c r="BB241" s="733"/>
      <c r="BC241" s="312"/>
      <c r="BD241" s="312"/>
      <c r="BE241" s="312"/>
      <c r="BF241" s="312"/>
      <c r="BG241" s="312"/>
      <c r="BH241" s="312"/>
      <c r="BI241" s="312"/>
      <c r="BJ241" s="312"/>
      <c r="BK241" s="312"/>
      <c r="BL241" s="312"/>
      <c r="BM241" s="312"/>
      <c r="BN241" s="312"/>
      <c r="BO241" s="312"/>
      <c r="BP241" s="312"/>
      <c r="BQ241" s="312"/>
      <c r="BR241" s="312"/>
      <c r="BS241" s="312"/>
      <c r="BT241" s="312"/>
      <c r="BU241" s="312"/>
      <c r="BV241" s="312"/>
      <c r="BW241" s="312"/>
      <c r="BX241" s="312"/>
      <c r="BY241" s="312"/>
      <c r="BZ241" s="312"/>
    </row>
    <row r="242" spans="1:78" ht="15" customHeight="1" x14ac:dyDescent="0.2">
      <c r="A242" s="733"/>
      <c r="B242" s="733"/>
      <c r="C242" s="733"/>
      <c r="D242" s="733"/>
      <c r="E242" s="733"/>
      <c r="F242" s="733"/>
      <c r="G242" s="733"/>
      <c r="H242" s="733"/>
      <c r="I242" s="733"/>
      <c r="J242" s="733"/>
      <c r="K242" s="733"/>
      <c r="L242" s="733"/>
      <c r="M242" s="733"/>
      <c r="N242" s="733"/>
      <c r="O242" s="733"/>
      <c r="P242" s="733"/>
      <c r="Q242" s="733"/>
      <c r="R242" s="733"/>
      <c r="S242" s="733"/>
      <c r="T242" s="733"/>
      <c r="U242" s="733"/>
      <c r="V242" s="733"/>
      <c r="W242" s="733"/>
      <c r="X242" s="733"/>
      <c r="AZ242" s="390"/>
      <c r="BA242" s="386"/>
      <c r="BB242" s="733"/>
      <c r="BC242" s="312"/>
      <c r="BD242" s="312"/>
      <c r="BE242" s="312"/>
      <c r="BF242" s="312"/>
      <c r="BG242" s="312"/>
      <c r="BH242" s="312"/>
      <c r="BI242" s="312"/>
      <c r="BJ242" s="312"/>
      <c r="BK242" s="312"/>
      <c r="BL242" s="312"/>
      <c r="BM242" s="312"/>
      <c r="BN242" s="312"/>
      <c r="BO242" s="312"/>
      <c r="BP242" s="312"/>
      <c r="BQ242" s="312"/>
      <c r="BR242" s="312"/>
      <c r="BS242" s="312"/>
      <c r="BT242" s="312"/>
      <c r="BU242" s="312"/>
      <c r="BV242" s="312"/>
      <c r="BW242" s="312"/>
      <c r="BX242" s="312"/>
      <c r="BY242" s="312"/>
      <c r="BZ242" s="312"/>
    </row>
    <row r="243" spans="1:78" ht="15" customHeight="1" x14ac:dyDescent="0.2">
      <c r="A243" s="733"/>
      <c r="B243" s="733"/>
      <c r="C243" s="733"/>
      <c r="D243" s="733"/>
      <c r="E243" s="733"/>
      <c r="F243" s="733"/>
      <c r="G243" s="733"/>
      <c r="H243" s="733"/>
      <c r="I243" s="733"/>
      <c r="J243" s="733"/>
      <c r="K243" s="733"/>
      <c r="L243" s="733"/>
      <c r="M243" s="733"/>
      <c r="N243" s="733"/>
      <c r="O243" s="733"/>
      <c r="P243" s="733"/>
      <c r="Q243" s="733"/>
      <c r="R243" s="733"/>
      <c r="S243" s="733"/>
      <c r="T243" s="733"/>
      <c r="U243" s="733"/>
      <c r="V243" s="733"/>
      <c r="W243" s="733"/>
      <c r="X243" s="733"/>
      <c r="AZ243" s="390"/>
      <c r="BA243" s="386"/>
      <c r="BB243" s="733"/>
      <c r="BC243" s="312"/>
      <c r="BD243" s="312"/>
      <c r="BE243" s="312"/>
      <c r="BF243" s="312"/>
      <c r="BG243" s="312"/>
      <c r="BH243" s="312"/>
      <c r="BI243" s="312"/>
      <c r="BJ243" s="312"/>
      <c r="BK243" s="312"/>
      <c r="BL243" s="312"/>
      <c r="BM243" s="312"/>
      <c r="BN243" s="312"/>
      <c r="BO243" s="312"/>
      <c r="BP243" s="312"/>
      <c r="BQ243" s="312"/>
      <c r="BR243" s="312"/>
      <c r="BS243" s="312"/>
      <c r="BT243" s="312"/>
      <c r="BU243" s="312"/>
      <c r="BV243" s="312"/>
      <c r="BW243" s="312"/>
      <c r="BX243" s="312"/>
      <c r="BY243" s="312"/>
      <c r="BZ243" s="312"/>
    </row>
    <row r="244" spans="1:78" ht="15" customHeight="1" x14ac:dyDescent="0.2">
      <c r="A244" s="733"/>
      <c r="B244" s="733"/>
      <c r="C244" s="733"/>
      <c r="D244" s="733"/>
      <c r="E244" s="733"/>
      <c r="F244" s="733"/>
      <c r="G244" s="733"/>
      <c r="H244" s="733"/>
      <c r="I244" s="733"/>
      <c r="J244" s="733"/>
      <c r="K244" s="733"/>
      <c r="L244" s="733"/>
      <c r="M244" s="733"/>
      <c r="N244" s="733"/>
      <c r="O244" s="733"/>
      <c r="P244" s="733"/>
      <c r="Q244" s="733"/>
      <c r="R244" s="733"/>
      <c r="S244" s="733"/>
      <c r="T244" s="733"/>
      <c r="U244" s="733"/>
      <c r="V244" s="733"/>
      <c r="W244" s="733"/>
      <c r="X244" s="733"/>
      <c r="AZ244" s="390"/>
      <c r="BA244" s="386"/>
      <c r="BB244" s="733"/>
      <c r="BC244" s="312"/>
      <c r="BD244" s="312"/>
      <c r="BE244" s="312"/>
      <c r="BF244" s="312"/>
      <c r="BG244" s="312"/>
      <c r="BH244" s="312"/>
      <c r="BI244" s="312"/>
      <c r="BJ244" s="312"/>
      <c r="BK244" s="312"/>
      <c r="BL244" s="312"/>
      <c r="BM244" s="312"/>
      <c r="BN244" s="312"/>
      <c r="BO244" s="312"/>
      <c r="BP244" s="312"/>
      <c r="BQ244" s="312"/>
      <c r="BR244" s="312"/>
      <c r="BS244" s="312"/>
      <c r="BT244" s="312"/>
      <c r="BU244" s="312"/>
      <c r="BV244" s="312"/>
      <c r="BW244" s="312"/>
      <c r="BX244" s="312"/>
      <c r="BY244" s="312"/>
      <c r="BZ244" s="312"/>
    </row>
    <row r="245" spans="1:78" ht="15" customHeight="1" x14ac:dyDescent="0.2">
      <c r="A245" s="733"/>
      <c r="B245" s="733"/>
      <c r="C245" s="733"/>
      <c r="D245" s="733"/>
      <c r="E245" s="733"/>
      <c r="F245" s="733"/>
      <c r="G245" s="733"/>
      <c r="H245" s="733"/>
      <c r="I245" s="733"/>
      <c r="J245" s="733"/>
      <c r="K245" s="733"/>
      <c r="L245" s="733"/>
      <c r="M245" s="733"/>
      <c r="N245" s="733"/>
      <c r="O245" s="733"/>
      <c r="P245" s="733"/>
      <c r="Q245" s="733"/>
      <c r="R245" s="733"/>
      <c r="S245" s="733"/>
      <c r="T245" s="733"/>
      <c r="U245" s="733"/>
      <c r="V245" s="733"/>
      <c r="W245" s="733"/>
      <c r="X245" s="733"/>
      <c r="AZ245" s="390"/>
      <c r="BA245" s="386"/>
      <c r="BB245" s="733"/>
      <c r="BC245" s="312"/>
      <c r="BD245" s="312"/>
      <c r="BE245" s="312"/>
      <c r="BF245" s="312"/>
      <c r="BG245" s="312"/>
      <c r="BH245" s="312"/>
      <c r="BI245" s="312"/>
      <c r="BJ245" s="312"/>
      <c r="BK245" s="312"/>
      <c r="BL245" s="312"/>
      <c r="BM245" s="312"/>
      <c r="BN245" s="312"/>
      <c r="BO245" s="312"/>
      <c r="BP245" s="312"/>
      <c r="BQ245" s="312"/>
      <c r="BR245" s="312"/>
      <c r="BS245" s="312"/>
      <c r="BT245" s="312"/>
      <c r="BU245" s="312"/>
      <c r="BV245" s="312"/>
      <c r="BW245" s="312"/>
      <c r="BX245" s="312"/>
      <c r="BY245" s="312"/>
      <c r="BZ245" s="312"/>
    </row>
    <row r="246" spans="1:78" ht="15" customHeight="1" x14ac:dyDescent="0.2">
      <c r="A246" s="733"/>
      <c r="B246" s="733"/>
      <c r="C246" s="733"/>
      <c r="D246" s="733"/>
      <c r="E246" s="733"/>
      <c r="F246" s="733"/>
      <c r="G246" s="733"/>
      <c r="H246" s="733"/>
      <c r="I246" s="733"/>
      <c r="J246" s="733"/>
      <c r="K246" s="733"/>
      <c r="L246" s="733"/>
      <c r="M246" s="733"/>
      <c r="N246" s="733"/>
      <c r="O246" s="733"/>
      <c r="P246" s="733"/>
      <c r="Q246" s="733"/>
      <c r="R246" s="733"/>
      <c r="S246" s="733"/>
      <c r="T246" s="733"/>
      <c r="U246" s="733"/>
      <c r="V246" s="733"/>
      <c r="W246" s="733"/>
      <c r="X246" s="733"/>
      <c r="AZ246" s="390"/>
      <c r="BA246" s="386"/>
      <c r="BB246" s="733"/>
      <c r="BC246" s="312"/>
      <c r="BD246" s="312"/>
      <c r="BE246" s="312"/>
      <c r="BF246" s="312"/>
      <c r="BG246" s="312"/>
      <c r="BH246" s="312"/>
      <c r="BI246" s="312"/>
      <c r="BJ246" s="312"/>
      <c r="BK246" s="312"/>
      <c r="BL246" s="312"/>
      <c r="BM246" s="312"/>
      <c r="BN246" s="312"/>
      <c r="BO246" s="312"/>
      <c r="BP246" s="312"/>
      <c r="BQ246" s="312"/>
      <c r="BR246" s="312"/>
      <c r="BS246" s="312"/>
      <c r="BT246" s="312"/>
      <c r="BU246" s="312"/>
      <c r="BV246" s="312"/>
      <c r="BW246" s="312"/>
      <c r="BX246" s="312"/>
      <c r="BY246" s="312"/>
      <c r="BZ246" s="312"/>
    </row>
    <row r="247" spans="1:78" ht="15" customHeight="1" x14ac:dyDescent="0.2">
      <c r="A247" s="733"/>
      <c r="B247" s="733"/>
      <c r="C247" s="733"/>
      <c r="D247" s="733"/>
      <c r="E247" s="733"/>
      <c r="F247" s="733"/>
      <c r="G247" s="733"/>
      <c r="H247" s="733"/>
      <c r="I247" s="733"/>
      <c r="J247" s="733"/>
      <c r="K247" s="733"/>
      <c r="L247" s="733"/>
      <c r="M247" s="733"/>
      <c r="N247" s="733"/>
      <c r="O247" s="733"/>
      <c r="P247" s="733"/>
      <c r="Q247" s="733"/>
      <c r="R247" s="733"/>
      <c r="S247" s="733"/>
      <c r="T247" s="733"/>
      <c r="U247" s="733"/>
      <c r="V247" s="733"/>
      <c r="W247" s="733"/>
      <c r="X247" s="733"/>
      <c r="AZ247" s="390"/>
      <c r="BA247" s="386"/>
      <c r="BB247" s="733"/>
      <c r="BC247" s="312"/>
      <c r="BD247" s="312"/>
      <c r="BE247" s="312"/>
      <c r="BF247" s="312"/>
      <c r="BG247" s="312"/>
      <c r="BH247" s="312"/>
      <c r="BI247" s="312"/>
      <c r="BJ247" s="312"/>
      <c r="BK247" s="312"/>
      <c r="BL247" s="312"/>
      <c r="BM247" s="312"/>
      <c r="BN247" s="312"/>
      <c r="BO247" s="312"/>
      <c r="BP247" s="312"/>
      <c r="BQ247" s="312"/>
      <c r="BR247" s="312"/>
      <c r="BS247" s="312"/>
      <c r="BT247" s="312"/>
      <c r="BU247" s="312"/>
      <c r="BV247" s="312"/>
      <c r="BW247" s="312"/>
      <c r="BX247" s="312"/>
      <c r="BY247" s="312"/>
      <c r="BZ247" s="312"/>
    </row>
    <row r="248" spans="1:78" ht="15" customHeight="1" x14ac:dyDescent="0.2">
      <c r="A248" s="733"/>
      <c r="B248" s="733"/>
      <c r="C248" s="733"/>
      <c r="D248" s="733"/>
      <c r="E248" s="733"/>
      <c r="F248" s="733"/>
      <c r="G248" s="733"/>
      <c r="H248" s="733"/>
      <c r="I248" s="733"/>
      <c r="J248" s="733"/>
      <c r="K248" s="733"/>
      <c r="L248" s="733"/>
      <c r="M248" s="733"/>
      <c r="N248" s="733"/>
      <c r="O248" s="733"/>
      <c r="P248" s="733"/>
      <c r="Q248" s="733"/>
      <c r="R248" s="733"/>
      <c r="S248" s="733"/>
      <c r="T248" s="733"/>
      <c r="U248" s="733"/>
      <c r="V248" s="733"/>
      <c r="W248" s="733"/>
      <c r="X248" s="733"/>
      <c r="AZ248" s="390"/>
      <c r="BA248" s="386"/>
      <c r="BB248" s="733"/>
      <c r="BC248" s="312"/>
      <c r="BD248" s="312"/>
      <c r="BE248" s="312"/>
      <c r="BF248" s="312"/>
      <c r="BG248" s="312"/>
      <c r="BH248" s="312"/>
      <c r="BI248" s="312"/>
      <c r="BJ248" s="312"/>
      <c r="BK248" s="312"/>
      <c r="BL248" s="312"/>
      <c r="BM248" s="312"/>
      <c r="BN248" s="312"/>
      <c r="BO248" s="312"/>
      <c r="BP248" s="312"/>
      <c r="BQ248" s="312"/>
      <c r="BR248" s="312"/>
      <c r="BS248" s="312"/>
      <c r="BT248" s="312"/>
      <c r="BU248" s="312"/>
      <c r="BV248" s="312"/>
      <c r="BW248" s="312"/>
      <c r="BX248" s="312"/>
      <c r="BY248" s="312"/>
      <c r="BZ248" s="312"/>
    </row>
    <row r="249" spans="1:78" ht="15" customHeight="1" x14ac:dyDescent="0.2">
      <c r="A249" s="733"/>
      <c r="B249" s="733"/>
      <c r="C249" s="733"/>
      <c r="D249" s="733"/>
      <c r="E249" s="733"/>
      <c r="F249" s="733"/>
      <c r="G249" s="733"/>
      <c r="H249" s="733"/>
      <c r="I249" s="733"/>
      <c r="J249" s="733"/>
      <c r="K249" s="733"/>
      <c r="L249" s="733"/>
      <c r="M249" s="733"/>
      <c r="N249" s="733"/>
      <c r="O249" s="733"/>
      <c r="P249" s="733"/>
      <c r="Q249" s="733"/>
      <c r="R249" s="733"/>
      <c r="S249" s="733"/>
      <c r="T249" s="733"/>
      <c r="U249" s="733"/>
      <c r="V249" s="733"/>
      <c r="W249" s="733"/>
      <c r="X249" s="733"/>
      <c r="AZ249" s="390"/>
      <c r="BA249" s="386"/>
      <c r="BB249" s="733"/>
      <c r="BC249" s="312"/>
      <c r="BD249" s="312"/>
      <c r="BE249" s="312"/>
      <c r="BF249" s="312"/>
      <c r="BG249" s="312"/>
      <c r="BH249" s="312"/>
      <c r="BI249" s="312"/>
      <c r="BJ249" s="312"/>
      <c r="BK249" s="312"/>
      <c r="BL249" s="312"/>
      <c r="BM249" s="312"/>
      <c r="BN249" s="312"/>
      <c r="BO249" s="312"/>
      <c r="BP249" s="312"/>
      <c r="BQ249" s="312"/>
      <c r="BR249" s="312"/>
      <c r="BS249" s="312"/>
      <c r="BT249" s="312"/>
      <c r="BU249" s="312"/>
      <c r="BV249" s="312"/>
      <c r="BW249" s="312"/>
      <c r="BX249" s="312"/>
      <c r="BY249" s="312"/>
      <c r="BZ249" s="312"/>
    </row>
    <row r="250" spans="1:78" ht="15" customHeight="1" x14ac:dyDescent="0.2">
      <c r="A250" s="733"/>
      <c r="B250" s="733"/>
      <c r="C250" s="733"/>
      <c r="D250" s="733"/>
      <c r="E250" s="733"/>
      <c r="F250" s="733"/>
      <c r="G250" s="733"/>
      <c r="H250" s="733"/>
      <c r="I250" s="733"/>
      <c r="J250" s="733"/>
      <c r="K250" s="733"/>
      <c r="L250" s="733"/>
      <c r="M250" s="733"/>
      <c r="N250" s="733"/>
      <c r="O250" s="733"/>
      <c r="P250" s="733"/>
      <c r="Q250" s="733"/>
      <c r="R250" s="733"/>
      <c r="S250" s="733"/>
      <c r="T250" s="733"/>
      <c r="U250" s="733"/>
      <c r="V250" s="733"/>
      <c r="W250" s="733"/>
      <c r="X250" s="733"/>
      <c r="AZ250" s="390"/>
      <c r="BA250" s="386"/>
      <c r="BB250" s="733"/>
      <c r="BC250" s="312"/>
      <c r="BD250" s="312"/>
      <c r="BE250" s="312"/>
      <c r="BF250" s="312"/>
      <c r="BG250" s="312"/>
      <c r="BH250" s="312"/>
      <c r="BI250" s="312"/>
      <c r="BJ250" s="312"/>
      <c r="BK250" s="312"/>
      <c r="BL250" s="312"/>
      <c r="BM250" s="312"/>
      <c r="BN250" s="312"/>
      <c r="BO250" s="312"/>
      <c r="BP250" s="312"/>
      <c r="BQ250" s="312"/>
      <c r="BR250" s="312"/>
      <c r="BS250" s="312"/>
      <c r="BT250" s="312"/>
      <c r="BU250" s="312"/>
      <c r="BV250" s="312"/>
      <c r="BW250" s="312"/>
      <c r="BX250" s="312"/>
      <c r="BY250" s="312"/>
      <c r="BZ250" s="312"/>
    </row>
    <row r="251" spans="1:78" ht="15" customHeight="1" x14ac:dyDescent="0.2">
      <c r="A251" s="733"/>
      <c r="B251" s="733"/>
      <c r="C251" s="733"/>
      <c r="D251" s="733"/>
      <c r="E251" s="733"/>
      <c r="F251" s="733"/>
      <c r="G251" s="733"/>
      <c r="H251" s="733"/>
      <c r="I251" s="733"/>
      <c r="J251" s="733"/>
      <c r="K251" s="733"/>
      <c r="L251" s="733"/>
      <c r="M251" s="733"/>
      <c r="N251" s="733"/>
      <c r="O251" s="733"/>
      <c r="P251" s="733"/>
      <c r="Q251" s="733"/>
      <c r="R251" s="733"/>
      <c r="S251" s="733"/>
      <c r="T251" s="733"/>
      <c r="U251" s="733"/>
      <c r="V251" s="733"/>
      <c r="W251" s="733"/>
      <c r="X251" s="733"/>
      <c r="AZ251" s="390"/>
      <c r="BA251" s="386"/>
      <c r="BB251" s="733"/>
      <c r="BC251" s="312"/>
      <c r="BD251" s="312"/>
      <c r="BE251" s="312"/>
      <c r="BF251" s="312"/>
      <c r="BG251" s="312"/>
      <c r="BH251" s="312"/>
      <c r="BI251" s="312"/>
      <c r="BJ251" s="312"/>
      <c r="BK251" s="312"/>
      <c r="BL251" s="312"/>
      <c r="BM251" s="312"/>
      <c r="BN251" s="312"/>
      <c r="BO251" s="312"/>
      <c r="BP251" s="312"/>
      <c r="BQ251" s="312"/>
      <c r="BR251" s="312"/>
      <c r="BS251" s="312"/>
      <c r="BT251" s="312"/>
      <c r="BU251" s="312"/>
      <c r="BV251" s="312"/>
      <c r="BW251" s="312"/>
      <c r="BX251" s="312"/>
      <c r="BY251" s="312"/>
      <c r="BZ251" s="312"/>
    </row>
    <row r="252" spans="1:78" ht="15" customHeight="1" x14ac:dyDescent="0.2">
      <c r="A252" s="733"/>
      <c r="B252" s="733"/>
      <c r="C252" s="733"/>
      <c r="D252" s="733"/>
      <c r="E252" s="733"/>
      <c r="F252" s="733"/>
      <c r="G252" s="733"/>
      <c r="H252" s="733"/>
      <c r="I252" s="733"/>
      <c r="J252" s="733"/>
      <c r="K252" s="733"/>
      <c r="L252" s="733"/>
      <c r="M252" s="733"/>
      <c r="N252" s="733"/>
      <c r="O252" s="733"/>
      <c r="P252" s="733"/>
      <c r="Q252" s="733"/>
      <c r="R252" s="733"/>
      <c r="S252" s="733"/>
      <c r="T252" s="733"/>
      <c r="U252" s="733"/>
      <c r="V252" s="733"/>
      <c r="W252" s="733"/>
      <c r="X252" s="733"/>
      <c r="AZ252" s="390"/>
      <c r="BA252" s="386"/>
      <c r="BB252" s="733"/>
      <c r="BC252" s="312"/>
      <c r="BD252" s="312"/>
      <c r="BE252" s="312"/>
      <c r="BF252" s="312"/>
      <c r="BG252" s="312"/>
      <c r="BH252" s="312"/>
      <c r="BI252" s="312"/>
      <c r="BJ252" s="312"/>
      <c r="BK252" s="312"/>
      <c r="BL252" s="312"/>
      <c r="BM252" s="312"/>
      <c r="BN252" s="312"/>
      <c r="BO252" s="312"/>
      <c r="BP252" s="312"/>
      <c r="BQ252" s="312"/>
      <c r="BR252" s="312"/>
      <c r="BS252" s="312"/>
      <c r="BT252" s="312"/>
      <c r="BU252" s="312"/>
      <c r="BV252" s="312"/>
      <c r="BW252" s="312"/>
      <c r="BX252" s="312"/>
      <c r="BY252" s="312"/>
      <c r="BZ252" s="312"/>
    </row>
    <row r="253" spans="1:78" ht="15" customHeight="1" x14ac:dyDescent="0.2">
      <c r="A253" s="733"/>
      <c r="B253" s="733"/>
      <c r="C253" s="733"/>
      <c r="D253" s="733"/>
      <c r="E253" s="733"/>
      <c r="F253" s="733"/>
      <c r="G253" s="733"/>
      <c r="H253" s="733"/>
      <c r="I253" s="733"/>
      <c r="J253" s="733"/>
      <c r="K253" s="733"/>
      <c r="L253" s="733"/>
      <c r="M253" s="733"/>
      <c r="N253" s="733"/>
      <c r="O253" s="733"/>
      <c r="P253" s="733"/>
      <c r="Q253" s="733"/>
      <c r="R253" s="733"/>
      <c r="S253" s="733"/>
      <c r="T253" s="733"/>
      <c r="U253" s="733"/>
      <c r="V253" s="733"/>
      <c r="W253" s="733"/>
      <c r="X253" s="733"/>
      <c r="AZ253" s="390"/>
      <c r="BA253" s="386"/>
      <c r="BB253" s="733"/>
      <c r="BC253" s="312"/>
      <c r="BD253" s="312"/>
      <c r="BE253" s="312"/>
      <c r="BF253" s="312"/>
      <c r="BG253" s="312"/>
      <c r="BH253" s="312"/>
      <c r="BI253" s="312"/>
      <c r="BJ253" s="312"/>
      <c r="BK253" s="312"/>
      <c r="BL253" s="312"/>
      <c r="BM253" s="312"/>
      <c r="BN253" s="312"/>
      <c r="BO253" s="312"/>
      <c r="BP253" s="312"/>
      <c r="BQ253" s="312"/>
      <c r="BR253" s="312"/>
      <c r="BS253" s="312"/>
      <c r="BT253" s="312"/>
      <c r="BU253" s="312"/>
      <c r="BV253" s="312"/>
      <c r="BW253" s="312"/>
      <c r="BX253" s="312"/>
      <c r="BY253" s="312"/>
      <c r="BZ253" s="312"/>
    </row>
    <row r="254" spans="1:78" ht="15" customHeight="1" x14ac:dyDescent="0.2">
      <c r="A254" s="733"/>
      <c r="B254" s="733"/>
      <c r="C254" s="733"/>
      <c r="D254" s="733"/>
      <c r="E254" s="733"/>
      <c r="F254" s="733"/>
      <c r="G254" s="733"/>
      <c r="H254" s="733"/>
      <c r="I254" s="733"/>
      <c r="J254" s="733"/>
      <c r="K254" s="733"/>
      <c r="L254" s="733"/>
      <c r="M254" s="733"/>
      <c r="N254" s="733"/>
      <c r="O254" s="733"/>
      <c r="P254" s="733"/>
      <c r="Q254" s="733"/>
      <c r="R254" s="733"/>
      <c r="S254" s="733"/>
      <c r="T254" s="733"/>
      <c r="U254" s="733"/>
      <c r="V254" s="733"/>
      <c r="W254" s="733"/>
      <c r="X254" s="733"/>
      <c r="AZ254" s="390"/>
      <c r="BA254" s="386"/>
      <c r="BB254" s="733"/>
      <c r="BC254" s="312"/>
      <c r="BD254" s="312"/>
      <c r="BE254" s="312"/>
      <c r="BF254" s="312"/>
      <c r="BG254" s="312"/>
      <c r="BH254" s="312"/>
      <c r="BI254" s="312"/>
      <c r="BJ254" s="312"/>
      <c r="BK254" s="312"/>
      <c r="BL254" s="312"/>
      <c r="BM254" s="312"/>
      <c r="BN254" s="312"/>
      <c r="BO254" s="312"/>
      <c r="BP254" s="312"/>
      <c r="BQ254" s="312"/>
      <c r="BR254" s="312"/>
      <c r="BS254" s="312"/>
      <c r="BT254" s="312"/>
      <c r="BU254" s="312"/>
      <c r="BV254" s="312"/>
      <c r="BW254" s="312"/>
      <c r="BX254" s="312"/>
      <c r="BY254" s="312"/>
      <c r="BZ254" s="312"/>
    </row>
    <row r="255" spans="1:78" ht="15" customHeight="1" x14ac:dyDescent="0.2">
      <c r="A255" s="733"/>
      <c r="B255" s="733"/>
      <c r="C255" s="733"/>
      <c r="D255" s="733"/>
      <c r="E255" s="733"/>
      <c r="F255" s="733"/>
      <c r="G255" s="733"/>
      <c r="H255" s="733"/>
      <c r="I255" s="733"/>
      <c r="J255" s="733"/>
      <c r="K255" s="733"/>
      <c r="L255" s="733"/>
      <c r="M255" s="733"/>
      <c r="N255" s="733"/>
      <c r="O255" s="733"/>
      <c r="P255" s="733"/>
      <c r="Q255" s="733"/>
      <c r="R255" s="733"/>
      <c r="S255" s="733"/>
      <c r="T255" s="733"/>
      <c r="U255" s="733"/>
      <c r="V255" s="733"/>
      <c r="W255" s="733"/>
      <c r="X255" s="733"/>
      <c r="AZ255" s="390"/>
      <c r="BA255" s="386"/>
      <c r="BB255" s="733"/>
      <c r="BC255" s="312"/>
      <c r="BD255" s="312"/>
      <c r="BE255" s="312"/>
      <c r="BF255" s="312"/>
      <c r="BG255" s="312"/>
      <c r="BH255" s="312"/>
      <c r="BI255" s="312"/>
      <c r="BJ255" s="312"/>
      <c r="BK255" s="312"/>
      <c r="BL255" s="312"/>
      <c r="BM255" s="312"/>
      <c r="BN255" s="312"/>
      <c r="BO255" s="312"/>
      <c r="BP255" s="312"/>
      <c r="BQ255" s="312"/>
      <c r="BR255" s="312"/>
      <c r="BS255" s="312"/>
      <c r="BT255" s="312"/>
      <c r="BU255" s="312"/>
      <c r="BV255" s="312"/>
      <c r="BW255" s="312"/>
      <c r="BX255" s="312"/>
      <c r="BY255" s="312"/>
      <c r="BZ255" s="312"/>
    </row>
    <row r="256" spans="1:78" ht="15" customHeight="1" x14ac:dyDescent="0.2">
      <c r="A256" s="733"/>
      <c r="B256" s="733"/>
      <c r="C256" s="733"/>
      <c r="D256" s="733"/>
      <c r="E256" s="733"/>
      <c r="F256" s="733"/>
      <c r="G256" s="733"/>
      <c r="H256" s="733"/>
      <c r="I256" s="733"/>
      <c r="J256" s="733"/>
      <c r="K256" s="733"/>
      <c r="L256" s="733"/>
      <c r="M256" s="733"/>
      <c r="N256" s="733"/>
      <c r="O256" s="733"/>
      <c r="P256" s="733"/>
      <c r="Q256" s="733"/>
      <c r="R256" s="733"/>
      <c r="S256" s="733"/>
      <c r="T256" s="733"/>
      <c r="U256" s="733"/>
      <c r="V256" s="733"/>
      <c r="W256" s="733"/>
      <c r="X256" s="733"/>
      <c r="AZ256" s="390"/>
      <c r="BA256" s="386"/>
      <c r="BB256" s="733"/>
      <c r="BC256" s="312"/>
      <c r="BD256" s="312"/>
      <c r="BE256" s="312"/>
      <c r="BF256" s="312"/>
      <c r="BG256" s="312"/>
      <c r="BH256" s="312"/>
      <c r="BI256" s="312"/>
      <c r="BJ256" s="312"/>
      <c r="BK256" s="312"/>
      <c r="BL256" s="312"/>
      <c r="BM256" s="312"/>
      <c r="BN256" s="312"/>
      <c r="BO256" s="312"/>
      <c r="BP256" s="312"/>
      <c r="BQ256" s="312"/>
      <c r="BR256" s="312"/>
      <c r="BS256" s="312"/>
      <c r="BT256" s="312"/>
      <c r="BU256" s="312"/>
      <c r="BV256" s="312"/>
      <c r="BW256" s="312"/>
      <c r="BX256" s="312"/>
      <c r="BY256" s="312"/>
      <c r="BZ256" s="312"/>
    </row>
    <row r="257" spans="1:78" ht="15" customHeight="1" x14ac:dyDescent="0.2">
      <c r="A257" s="733"/>
      <c r="B257" s="733"/>
      <c r="C257" s="733"/>
      <c r="D257" s="733"/>
      <c r="E257" s="733"/>
      <c r="F257" s="733"/>
      <c r="G257" s="733"/>
      <c r="H257" s="733"/>
      <c r="I257" s="733"/>
      <c r="J257" s="733"/>
      <c r="K257" s="733"/>
      <c r="L257" s="733"/>
      <c r="M257" s="733"/>
      <c r="N257" s="733"/>
      <c r="O257" s="733"/>
      <c r="P257" s="733"/>
      <c r="Q257" s="733"/>
      <c r="R257" s="733"/>
      <c r="S257" s="733"/>
      <c r="T257" s="733"/>
      <c r="U257" s="733"/>
      <c r="V257" s="733"/>
      <c r="W257" s="733"/>
      <c r="X257" s="733"/>
      <c r="AZ257" s="390"/>
      <c r="BA257" s="386"/>
      <c r="BB257" s="733"/>
      <c r="BC257" s="312"/>
      <c r="BD257" s="312"/>
      <c r="BE257" s="312"/>
      <c r="BF257" s="312"/>
      <c r="BG257" s="312"/>
      <c r="BH257" s="312"/>
      <c r="BI257" s="312"/>
      <c r="BJ257" s="312"/>
      <c r="BK257" s="312"/>
      <c r="BL257" s="312"/>
      <c r="BM257" s="312"/>
      <c r="BN257" s="312"/>
      <c r="BO257" s="312"/>
      <c r="BP257" s="312"/>
      <c r="BQ257" s="312"/>
      <c r="BR257" s="312"/>
      <c r="BS257" s="312"/>
      <c r="BT257" s="312"/>
      <c r="BU257" s="312"/>
      <c r="BV257" s="312"/>
      <c r="BW257" s="312"/>
      <c r="BX257" s="312"/>
      <c r="BY257" s="312"/>
      <c r="BZ257" s="312"/>
    </row>
    <row r="258" spans="1:78" ht="15" customHeight="1" x14ac:dyDescent="0.2">
      <c r="A258" s="733"/>
      <c r="B258" s="733"/>
      <c r="C258" s="733"/>
      <c r="D258" s="733"/>
      <c r="E258" s="733"/>
      <c r="F258" s="733"/>
      <c r="G258" s="733"/>
      <c r="H258" s="733"/>
      <c r="I258" s="733"/>
      <c r="J258" s="733"/>
      <c r="K258" s="733"/>
      <c r="L258" s="733"/>
      <c r="M258" s="733"/>
      <c r="N258" s="733"/>
      <c r="O258" s="733"/>
      <c r="P258" s="733"/>
      <c r="Q258" s="733"/>
      <c r="R258" s="733"/>
      <c r="S258" s="733"/>
      <c r="T258" s="733"/>
      <c r="U258" s="733"/>
      <c r="V258" s="733"/>
      <c r="W258" s="733"/>
      <c r="X258" s="733"/>
      <c r="AZ258" s="390"/>
      <c r="BA258" s="386"/>
      <c r="BB258" s="733"/>
      <c r="BC258" s="312"/>
      <c r="BD258" s="312"/>
      <c r="BE258" s="312"/>
      <c r="BF258" s="312"/>
      <c r="BG258" s="312"/>
      <c r="BH258" s="312"/>
      <c r="BI258" s="312"/>
      <c r="BJ258" s="312"/>
      <c r="BK258" s="312"/>
      <c r="BL258" s="312"/>
      <c r="BM258" s="312"/>
      <c r="BN258" s="312"/>
      <c r="BO258" s="312"/>
      <c r="BP258" s="312"/>
      <c r="BQ258" s="312"/>
      <c r="BR258" s="312"/>
      <c r="BS258" s="312"/>
      <c r="BT258" s="312"/>
      <c r="BU258" s="312"/>
      <c r="BV258" s="312"/>
      <c r="BW258" s="312"/>
      <c r="BX258" s="312"/>
      <c r="BY258" s="312"/>
      <c r="BZ258" s="312"/>
    </row>
    <row r="259" spans="1:78" ht="15" customHeight="1" x14ac:dyDescent="0.2">
      <c r="A259" s="733"/>
      <c r="B259" s="733"/>
      <c r="C259" s="733"/>
      <c r="D259" s="733"/>
      <c r="E259" s="733"/>
      <c r="F259" s="733"/>
      <c r="G259" s="733"/>
      <c r="H259" s="733"/>
      <c r="I259" s="733"/>
      <c r="J259" s="733"/>
      <c r="K259" s="733"/>
      <c r="L259" s="733"/>
      <c r="M259" s="733"/>
      <c r="N259" s="733"/>
      <c r="O259" s="733"/>
      <c r="P259" s="733"/>
      <c r="Q259" s="733"/>
      <c r="R259" s="733"/>
      <c r="S259" s="733"/>
      <c r="T259" s="733"/>
      <c r="U259" s="733"/>
      <c r="V259" s="733"/>
      <c r="W259" s="733"/>
      <c r="X259" s="733"/>
      <c r="AZ259" s="390"/>
      <c r="BA259" s="386"/>
      <c r="BB259" s="733"/>
      <c r="BC259" s="312"/>
      <c r="BD259" s="312"/>
      <c r="BE259" s="312"/>
      <c r="BF259" s="312"/>
      <c r="BG259" s="312"/>
      <c r="BH259" s="312"/>
      <c r="BI259" s="312"/>
      <c r="BJ259" s="312"/>
      <c r="BK259" s="312"/>
      <c r="BL259" s="312"/>
      <c r="BM259" s="312"/>
      <c r="BN259" s="312"/>
      <c r="BO259" s="312"/>
      <c r="BP259" s="312"/>
      <c r="BQ259" s="312"/>
      <c r="BR259" s="312"/>
      <c r="BS259" s="312"/>
      <c r="BT259" s="312"/>
      <c r="BU259" s="312"/>
      <c r="BV259" s="312"/>
      <c r="BW259" s="312"/>
      <c r="BX259" s="312"/>
      <c r="BY259" s="312"/>
      <c r="BZ259" s="312"/>
    </row>
    <row r="260" spans="1:78" ht="15" customHeight="1" x14ac:dyDescent="0.2">
      <c r="A260" s="733"/>
      <c r="B260" s="733"/>
      <c r="C260" s="733"/>
      <c r="D260" s="733"/>
      <c r="E260" s="733"/>
      <c r="F260" s="733"/>
      <c r="G260" s="733"/>
      <c r="H260" s="733"/>
      <c r="I260" s="733"/>
      <c r="J260" s="733"/>
      <c r="K260" s="733"/>
      <c r="L260" s="733"/>
      <c r="M260" s="733"/>
      <c r="N260" s="733"/>
      <c r="O260" s="733"/>
      <c r="P260" s="733"/>
      <c r="Q260" s="733"/>
      <c r="R260" s="733"/>
      <c r="S260" s="733"/>
      <c r="T260" s="733"/>
      <c r="U260" s="733"/>
      <c r="V260" s="733"/>
      <c r="W260" s="733"/>
      <c r="X260" s="733"/>
      <c r="AZ260" s="390"/>
      <c r="BA260" s="386"/>
      <c r="BB260" s="733"/>
      <c r="BC260" s="312"/>
      <c r="BD260" s="312"/>
      <c r="BE260" s="312"/>
      <c r="BF260" s="312"/>
      <c r="BG260" s="312"/>
      <c r="BH260" s="312"/>
      <c r="BI260" s="312"/>
      <c r="BJ260" s="312"/>
      <c r="BK260" s="312"/>
      <c r="BL260" s="312"/>
      <c r="BM260" s="312"/>
      <c r="BN260" s="312"/>
      <c r="BO260" s="312"/>
      <c r="BP260" s="312"/>
      <c r="BQ260" s="312"/>
      <c r="BR260" s="312"/>
      <c r="BS260" s="312"/>
      <c r="BT260" s="312"/>
      <c r="BU260" s="312"/>
      <c r="BV260" s="312"/>
      <c r="BW260" s="312"/>
      <c r="BX260" s="312"/>
      <c r="BY260" s="312"/>
      <c r="BZ260" s="312"/>
    </row>
    <row r="261" spans="1:78" ht="15" customHeight="1" x14ac:dyDescent="0.2">
      <c r="A261" s="733"/>
      <c r="B261" s="733"/>
      <c r="C261" s="733"/>
      <c r="D261" s="733"/>
      <c r="E261" s="733"/>
      <c r="F261" s="733"/>
      <c r="G261" s="733"/>
      <c r="H261" s="733"/>
      <c r="I261" s="733"/>
      <c r="J261" s="733"/>
      <c r="K261" s="733"/>
      <c r="L261" s="733"/>
      <c r="M261" s="733"/>
      <c r="N261" s="733"/>
      <c r="O261" s="733"/>
      <c r="P261" s="733"/>
      <c r="Q261" s="733"/>
      <c r="R261" s="733"/>
      <c r="S261" s="733"/>
      <c r="T261" s="733"/>
      <c r="U261" s="733"/>
      <c r="V261" s="733"/>
      <c r="W261" s="733"/>
      <c r="X261" s="733"/>
      <c r="AZ261" s="390"/>
      <c r="BA261" s="386"/>
      <c r="BB261" s="733"/>
      <c r="BC261" s="312"/>
      <c r="BD261" s="312"/>
      <c r="BE261" s="312"/>
      <c r="BF261" s="312"/>
      <c r="BG261" s="312"/>
      <c r="BH261" s="312"/>
      <c r="BI261" s="312"/>
      <c r="BJ261" s="312"/>
      <c r="BK261" s="312"/>
      <c r="BL261" s="312"/>
      <c r="BM261" s="312"/>
      <c r="BN261" s="312"/>
      <c r="BO261" s="312"/>
      <c r="BP261" s="312"/>
      <c r="BQ261" s="312"/>
      <c r="BR261" s="312"/>
      <c r="BS261" s="312"/>
      <c r="BT261" s="312"/>
      <c r="BU261" s="312"/>
      <c r="BV261" s="312"/>
      <c r="BW261" s="312"/>
      <c r="BX261" s="312"/>
      <c r="BY261" s="312"/>
      <c r="BZ261" s="312"/>
    </row>
    <row r="262" spans="1:78" ht="15" customHeight="1" x14ac:dyDescent="0.2">
      <c r="A262" s="733"/>
      <c r="B262" s="733"/>
      <c r="C262" s="733"/>
      <c r="D262" s="733"/>
      <c r="E262" s="733"/>
      <c r="F262" s="733"/>
      <c r="G262" s="733"/>
      <c r="H262" s="733"/>
      <c r="I262" s="733"/>
      <c r="J262" s="733"/>
      <c r="K262" s="733"/>
      <c r="L262" s="733"/>
      <c r="M262" s="733"/>
      <c r="N262" s="733"/>
      <c r="O262" s="733"/>
      <c r="P262" s="733"/>
      <c r="Q262" s="733"/>
      <c r="R262" s="733"/>
      <c r="S262" s="733"/>
      <c r="T262" s="733"/>
      <c r="U262" s="733"/>
      <c r="V262" s="733"/>
      <c r="W262" s="733"/>
      <c r="X262" s="733"/>
      <c r="AZ262" s="390"/>
      <c r="BA262" s="386"/>
      <c r="BB262" s="733"/>
      <c r="BC262" s="312"/>
      <c r="BD262" s="312"/>
      <c r="BE262" s="312"/>
      <c r="BF262" s="312"/>
      <c r="BG262" s="312"/>
      <c r="BH262" s="312"/>
      <c r="BI262" s="312"/>
      <c r="BJ262" s="312"/>
      <c r="BK262" s="312"/>
      <c r="BL262" s="312"/>
      <c r="BM262" s="312"/>
      <c r="BN262" s="312"/>
      <c r="BO262" s="312"/>
      <c r="BP262" s="312"/>
      <c r="BQ262" s="312"/>
      <c r="BR262" s="312"/>
      <c r="BS262" s="312"/>
      <c r="BT262" s="312"/>
      <c r="BU262" s="312"/>
      <c r="BV262" s="312"/>
      <c r="BW262" s="312"/>
      <c r="BX262" s="312"/>
      <c r="BY262" s="312"/>
      <c r="BZ262" s="312"/>
    </row>
    <row r="263" spans="1:78" ht="15" customHeight="1" x14ac:dyDescent="0.2">
      <c r="A263" s="733"/>
      <c r="B263" s="733"/>
      <c r="C263" s="733"/>
      <c r="D263" s="733"/>
      <c r="E263" s="733"/>
      <c r="F263" s="733"/>
      <c r="G263" s="733"/>
      <c r="H263" s="733"/>
      <c r="I263" s="733"/>
      <c r="J263" s="733"/>
      <c r="K263" s="733"/>
      <c r="L263" s="733"/>
      <c r="M263" s="733"/>
      <c r="N263" s="733"/>
      <c r="O263" s="733"/>
      <c r="P263" s="733"/>
      <c r="Q263" s="733"/>
      <c r="R263" s="733"/>
      <c r="S263" s="733"/>
      <c r="T263" s="733"/>
      <c r="U263" s="733"/>
      <c r="V263" s="733"/>
      <c r="W263" s="733"/>
      <c r="X263" s="733"/>
      <c r="AZ263" s="390"/>
      <c r="BA263" s="386"/>
      <c r="BB263" s="733"/>
      <c r="BC263" s="312"/>
      <c r="BD263" s="312"/>
      <c r="BE263" s="312"/>
      <c r="BF263" s="312"/>
      <c r="BG263" s="312"/>
      <c r="BH263" s="312"/>
      <c r="BI263" s="312"/>
      <c r="BJ263" s="312"/>
      <c r="BK263" s="312"/>
      <c r="BL263" s="312"/>
      <c r="BM263" s="312"/>
      <c r="BN263" s="312"/>
      <c r="BO263" s="312"/>
      <c r="BP263" s="312"/>
      <c r="BQ263" s="312"/>
      <c r="BR263" s="312"/>
      <c r="BS263" s="312"/>
      <c r="BT263" s="312"/>
      <c r="BU263" s="312"/>
      <c r="BV263" s="312"/>
      <c r="BW263" s="312"/>
      <c r="BX263" s="312"/>
      <c r="BY263" s="312"/>
      <c r="BZ263" s="312"/>
    </row>
    <row r="264" spans="1:78" ht="15" customHeight="1" x14ac:dyDescent="0.2">
      <c r="A264" s="733"/>
      <c r="B264" s="733"/>
      <c r="C264" s="733"/>
      <c r="D264" s="733"/>
      <c r="E264" s="733"/>
      <c r="F264" s="733"/>
      <c r="G264" s="733"/>
      <c r="H264" s="733"/>
      <c r="I264" s="733"/>
      <c r="J264" s="733"/>
      <c r="K264" s="733"/>
      <c r="L264" s="733"/>
      <c r="M264" s="733"/>
      <c r="N264" s="733"/>
      <c r="O264" s="733"/>
      <c r="P264" s="733"/>
      <c r="Q264" s="733"/>
      <c r="R264" s="733"/>
      <c r="S264" s="733"/>
      <c r="T264" s="733"/>
      <c r="U264" s="733"/>
      <c r="V264" s="733"/>
      <c r="W264" s="733"/>
      <c r="X264" s="733"/>
      <c r="AZ264" s="390"/>
      <c r="BA264" s="386"/>
      <c r="BB264" s="733"/>
      <c r="BC264" s="312"/>
      <c r="BD264" s="312"/>
      <c r="BE264" s="312"/>
      <c r="BF264" s="312"/>
      <c r="BG264" s="312"/>
      <c r="BH264" s="312"/>
      <c r="BI264" s="312"/>
      <c r="BJ264" s="312"/>
      <c r="BK264" s="312"/>
      <c r="BL264" s="312"/>
      <c r="BM264" s="312"/>
      <c r="BN264" s="312"/>
      <c r="BO264" s="312"/>
      <c r="BP264" s="312"/>
      <c r="BQ264" s="312"/>
      <c r="BR264" s="312"/>
      <c r="BS264" s="312"/>
      <c r="BT264" s="312"/>
      <c r="BU264" s="312"/>
      <c r="BV264" s="312"/>
      <c r="BW264" s="312"/>
      <c r="BX264" s="312"/>
      <c r="BY264" s="312"/>
      <c r="BZ264" s="312"/>
    </row>
    <row r="265" spans="1:78" ht="15" customHeight="1" x14ac:dyDescent="0.2">
      <c r="A265" s="733"/>
      <c r="B265" s="733"/>
      <c r="C265" s="733"/>
      <c r="D265" s="733"/>
      <c r="E265" s="733"/>
      <c r="F265" s="733"/>
      <c r="G265" s="733"/>
      <c r="H265" s="733"/>
      <c r="I265" s="733"/>
      <c r="J265" s="733"/>
      <c r="K265" s="733"/>
      <c r="L265" s="733"/>
      <c r="M265" s="733"/>
      <c r="N265" s="733"/>
      <c r="O265" s="733"/>
      <c r="P265" s="733"/>
      <c r="Q265" s="733"/>
      <c r="R265" s="733"/>
      <c r="S265" s="733"/>
      <c r="T265" s="733"/>
      <c r="U265" s="733"/>
      <c r="V265" s="733"/>
      <c r="W265" s="733"/>
      <c r="X265" s="733"/>
      <c r="AZ265" s="390"/>
      <c r="BA265" s="386"/>
      <c r="BB265" s="733"/>
      <c r="BC265" s="312"/>
      <c r="BD265" s="312"/>
      <c r="BE265" s="312"/>
      <c r="BF265" s="312"/>
      <c r="BG265" s="312"/>
      <c r="BH265" s="312"/>
      <c r="BI265" s="312"/>
      <c r="BJ265" s="312"/>
      <c r="BK265" s="312"/>
      <c r="BL265" s="312"/>
      <c r="BM265" s="312"/>
      <c r="BN265" s="312"/>
      <c r="BO265" s="312"/>
      <c r="BP265" s="312"/>
      <c r="BQ265" s="312"/>
      <c r="BR265" s="312"/>
      <c r="BS265" s="312"/>
      <c r="BT265" s="312"/>
      <c r="BU265" s="312"/>
      <c r="BV265" s="312"/>
      <c r="BW265" s="312"/>
      <c r="BX265" s="312"/>
      <c r="BY265" s="312"/>
      <c r="BZ265" s="312"/>
    </row>
    <row r="266" spans="1:78" ht="15" customHeight="1" x14ac:dyDescent="0.2">
      <c r="A266" s="733"/>
      <c r="B266" s="733"/>
      <c r="C266" s="733"/>
      <c r="D266" s="733"/>
      <c r="E266" s="733"/>
      <c r="F266" s="733"/>
      <c r="G266" s="733"/>
      <c r="H266" s="733"/>
      <c r="I266" s="733"/>
      <c r="J266" s="733"/>
      <c r="K266" s="733"/>
      <c r="L266" s="733"/>
      <c r="M266" s="733"/>
      <c r="N266" s="733"/>
      <c r="O266" s="733"/>
      <c r="P266" s="733"/>
      <c r="Q266" s="733"/>
      <c r="R266" s="733"/>
      <c r="S266" s="733"/>
      <c r="T266" s="733"/>
      <c r="U266" s="733"/>
      <c r="V266" s="733"/>
      <c r="W266" s="733"/>
      <c r="X266" s="733"/>
      <c r="AZ266" s="390"/>
      <c r="BA266" s="386"/>
      <c r="BB266" s="733"/>
      <c r="BC266" s="312"/>
      <c r="BD266" s="312"/>
      <c r="BE266" s="312"/>
      <c r="BF266" s="312"/>
      <c r="BG266" s="312"/>
      <c r="BH266" s="312"/>
      <c r="BI266" s="312"/>
      <c r="BJ266" s="312"/>
      <c r="BK266" s="312"/>
      <c r="BL266" s="312"/>
      <c r="BM266" s="312"/>
      <c r="BN266" s="312"/>
      <c r="BO266" s="312"/>
      <c r="BP266" s="312"/>
      <c r="BQ266" s="312"/>
      <c r="BR266" s="312"/>
      <c r="BS266" s="312"/>
      <c r="BT266" s="312"/>
      <c r="BU266" s="312"/>
      <c r="BV266" s="312"/>
      <c r="BW266" s="312"/>
      <c r="BX266" s="312"/>
      <c r="BY266" s="312"/>
      <c r="BZ266" s="312"/>
    </row>
    <row r="267" spans="1:78" ht="15" customHeight="1" x14ac:dyDescent="0.2">
      <c r="A267" s="733"/>
      <c r="B267" s="733"/>
      <c r="C267" s="733"/>
      <c r="D267" s="733"/>
      <c r="E267" s="733"/>
      <c r="F267" s="733"/>
      <c r="G267" s="733"/>
      <c r="H267" s="733"/>
      <c r="I267" s="733"/>
      <c r="J267" s="733"/>
      <c r="K267" s="733"/>
      <c r="L267" s="733"/>
      <c r="M267" s="733"/>
      <c r="N267" s="733"/>
      <c r="O267" s="733"/>
      <c r="P267" s="733"/>
      <c r="Q267" s="733"/>
      <c r="R267" s="733"/>
      <c r="S267" s="733"/>
      <c r="T267" s="733"/>
      <c r="U267" s="733"/>
      <c r="V267" s="733"/>
      <c r="W267" s="733"/>
      <c r="X267" s="733"/>
      <c r="AZ267" s="390"/>
      <c r="BA267" s="386"/>
      <c r="BB267" s="733"/>
      <c r="BC267" s="312"/>
      <c r="BD267" s="312"/>
      <c r="BE267" s="312"/>
      <c r="BF267" s="312"/>
      <c r="BG267" s="312"/>
      <c r="BH267" s="312"/>
      <c r="BI267" s="312"/>
      <c r="BJ267" s="312"/>
      <c r="BK267" s="312"/>
      <c r="BL267" s="312"/>
      <c r="BM267" s="312"/>
      <c r="BN267" s="312"/>
      <c r="BO267" s="312"/>
      <c r="BP267" s="312"/>
      <c r="BQ267" s="312"/>
      <c r="BR267" s="312"/>
      <c r="BS267" s="312"/>
      <c r="BT267" s="312"/>
      <c r="BU267" s="312"/>
      <c r="BV267" s="312"/>
      <c r="BW267" s="312"/>
      <c r="BX267" s="312"/>
      <c r="BY267" s="312"/>
      <c r="BZ267" s="312"/>
    </row>
    <row r="268" spans="1:78" ht="15" customHeight="1" x14ac:dyDescent="0.2">
      <c r="A268" s="733"/>
      <c r="B268" s="733"/>
      <c r="C268" s="733"/>
      <c r="D268" s="733"/>
      <c r="E268" s="733"/>
      <c r="F268" s="733"/>
      <c r="G268" s="733"/>
      <c r="H268" s="733"/>
      <c r="I268" s="733"/>
      <c r="J268" s="733"/>
      <c r="K268" s="733"/>
      <c r="L268" s="733"/>
      <c r="M268" s="733"/>
      <c r="N268" s="733"/>
      <c r="O268" s="733"/>
      <c r="P268" s="733"/>
      <c r="Q268" s="733"/>
      <c r="R268" s="733"/>
      <c r="S268" s="733"/>
      <c r="T268" s="733"/>
      <c r="U268" s="733"/>
      <c r="V268" s="733"/>
      <c r="W268" s="733"/>
      <c r="X268" s="733"/>
      <c r="AZ268" s="390"/>
      <c r="BA268" s="386"/>
      <c r="BB268" s="733"/>
      <c r="BC268" s="312"/>
      <c r="BD268" s="312"/>
      <c r="BE268" s="312"/>
      <c r="BF268" s="312"/>
      <c r="BG268" s="312"/>
      <c r="BH268" s="312"/>
      <c r="BI268" s="312"/>
      <c r="BJ268" s="312"/>
      <c r="BK268" s="312"/>
      <c r="BL268" s="312"/>
      <c r="BM268" s="312"/>
      <c r="BN268" s="312"/>
      <c r="BO268" s="312"/>
      <c r="BP268" s="312"/>
      <c r="BQ268" s="312"/>
      <c r="BR268" s="312"/>
      <c r="BS268" s="312"/>
      <c r="BT268" s="312"/>
      <c r="BU268" s="312"/>
      <c r="BV268" s="312"/>
      <c r="BW268" s="312"/>
      <c r="BX268" s="312"/>
      <c r="BY268" s="312"/>
      <c r="BZ268" s="312"/>
    </row>
    <row r="269" spans="1:78" ht="15" customHeight="1" x14ac:dyDescent="0.2">
      <c r="A269" s="733"/>
      <c r="B269" s="733"/>
      <c r="C269" s="733"/>
      <c r="D269" s="733"/>
      <c r="E269" s="733"/>
      <c r="F269" s="733"/>
      <c r="G269" s="733"/>
      <c r="H269" s="733"/>
      <c r="I269" s="733"/>
      <c r="J269" s="733"/>
      <c r="K269" s="733"/>
      <c r="L269" s="733"/>
      <c r="M269" s="733"/>
      <c r="N269" s="733"/>
      <c r="O269" s="733"/>
      <c r="P269" s="733"/>
      <c r="Q269" s="733"/>
      <c r="R269" s="733"/>
      <c r="S269" s="733"/>
      <c r="T269" s="733"/>
      <c r="U269" s="733"/>
      <c r="V269" s="733"/>
      <c r="W269" s="733"/>
      <c r="X269" s="733"/>
      <c r="AZ269" s="390"/>
      <c r="BA269" s="386"/>
      <c r="BB269" s="733"/>
      <c r="BC269" s="312"/>
      <c r="BD269" s="312"/>
      <c r="BE269" s="312"/>
      <c r="BF269" s="312"/>
      <c r="BG269" s="312"/>
      <c r="BH269" s="312"/>
      <c r="BI269" s="312"/>
      <c r="BJ269" s="312"/>
      <c r="BK269" s="312"/>
      <c r="BL269" s="312"/>
      <c r="BM269" s="312"/>
      <c r="BN269" s="312"/>
      <c r="BO269" s="312"/>
      <c r="BP269" s="312"/>
      <c r="BQ269" s="312"/>
      <c r="BR269" s="312"/>
      <c r="BS269" s="312"/>
      <c r="BT269" s="312"/>
      <c r="BU269" s="312"/>
      <c r="BV269" s="312"/>
      <c r="BW269" s="312"/>
      <c r="BX269" s="312"/>
      <c r="BY269" s="312"/>
      <c r="BZ269" s="312"/>
    </row>
    <row r="270" spans="1:78" ht="15" customHeight="1" x14ac:dyDescent="0.2">
      <c r="A270" s="733"/>
      <c r="B270" s="733"/>
      <c r="C270" s="733"/>
      <c r="D270" s="733"/>
      <c r="E270" s="733"/>
      <c r="F270" s="733"/>
      <c r="G270" s="733"/>
      <c r="H270" s="733"/>
      <c r="I270" s="733"/>
      <c r="J270" s="733"/>
      <c r="K270" s="733"/>
      <c r="L270" s="733"/>
      <c r="M270" s="733"/>
      <c r="N270" s="733"/>
      <c r="O270" s="733"/>
      <c r="P270" s="733"/>
      <c r="Q270" s="733"/>
      <c r="R270" s="733"/>
      <c r="S270" s="733"/>
      <c r="T270" s="733"/>
      <c r="U270" s="733"/>
      <c r="V270" s="733"/>
      <c r="W270" s="733"/>
      <c r="X270" s="733"/>
      <c r="AZ270" s="390"/>
      <c r="BA270" s="386"/>
      <c r="BB270" s="733"/>
      <c r="BC270" s="312"/>
      <c r="BD270" s="312"/>
      <c r="BE270" s="312"/>
      <c r="BF270" s="312"/>
      <c r="BG270" s="312"/>
      <c r="BH270" s="312"/>
      <c r="BI270" s="312"/>
      <c r="BJ270" s="312"/>
      <c r="BK270" s="312"/>
      <c r="BL270" s="312"/>
      <c r="BM270" s="312"/>
      <c r="BN270" s="312"/>
      <c r="BO270" s="312"/>
      <c r="BP270" s="312"/>
      <c r="BQ270" s="312"/>
      <c r="BR270" s="312"/>
      <c r="BS270" s="312"/>
      <c r="BT270" s="312"/>
      <c r="BU270" s="312"/>
      <c r="BV270" s="312"/>
      <c r="BW270" s="312"/>
      <c r="BX270" s="312"/>
      <c r="BY270" s="312"/>
      <c r="BZ270" s="312"/>
    </row>
    <row r="271" spans="1:78" ht="15" customHeight="1" x14ac:dyDescent="0.2">
      <c r="A271" s="733"/>
      <c r="B271" s="733"/>
      <c r="C271" s="733"/>
      <c r="D271" s="733"/>
      <c r="E271" s="733"/>
      <c r="F271" s="733"/>
      <c r="G271" s="733"/>
      <c r="H271" s="733"/>
      <c r="I271" s="733"/>
      <c r="J271" s="733"/>
      <c r="K271" s="733"/>
      <c r="L271" s="733"/>
      <c r="M271" s="733"/>
      <c r="N271" s="733"/>
      <c r="O271" s="733"/>
      <c r="P271" s="733"/>
      <c r="Q271" s="733"/>
      <c r="R271" s="733"/>
      <c r="S271" s="733"/>
      <c r="T271" s="733"/>
      <c r="U271" s="733"/>
      <c r="V271" s="733"/>
      <c r="W271" s="733"/>
      <c r="X271" s="733"/>
      <c r="AZ271" s="390"/>
      <c r="BA271" s="386"/>
      <c r="BB271" s="733"/>
      <c r="BC271" s="312"/>
      <c r="BD271" s="312"/>
      <c r="BE271" s="312"/>
      <c r="BF271" s="312"/>
      <c r="BG271" s="312"/>
      <c r="BH271" s="312"/>
      <c r="BI271" s="312"/>
      <c r="BJ271" s="312"/>
      <c r="BK271" s="312"/>
      <c r="BL271" s="312"/>
      <c r="BM271" s="312"/>
      <c r="BN271" s="312"/>
      <c r="BO271" s="312"/>
      <c r="BP271" s="312"/>
      <c r="BQ271" s="312"/>
      <c r="BR271" s="312"/>
      <c r="BS271" s="312"/>
      <c r="BT271" s="312"/>
      <c r="BU271" s="312"/>
      <c r="BV271" s="312"/>
      <c r="BW271" s="312"/>
      <c r="BX271" s="312"/>
      <c r="BY271" s="312"/>
      <c r="BZ271" s="312"/>
    </row>
    <row r="272" spans="1:78" ht="15" customHeight="1" x14ac:dyDescent="0.2">
      <c r="A272" s="733"/>
      <c r="B272" s="733"/>
      <c r="C272" s="733"/>
      <c r="D272" s="733"/>
      <c r="E272" s="733"/>
      <c r="F272" s="733"/>
      <c r="G272" s="733"/>
      <c r="H272" s="733"/>
      <c r="I272" s="733"/>
      <c r="J272" s="733"/>
      <c r="K272" s="733"/>
      <c r="L272" s="733"/>
      <c r="M272" s="733"/>
      <c r="N272" s="733"/>
      <c r="O272" s="733"/>
      <c r="P272" s="733"/>
      <c r="Q272" s="733"/>
      <c r="R272" s="733"/>
      <c r="S272" s="733"/>
      <c r="T272" s="733"/>
      <c r="U272" s="733"/>
      <c r="V272" s="733"/>
      <c r="W272" s="733"/>
      <c r="X272" s="733"/>
      <c r="AZ272" s="390"/>
      <c r="BA272" s="386"/>
      <c r="BB272" s="733"/>
      <c r="BC272" s="312"/>
      <c r="BD272" s="312"/>
      <c r="BE272" s="312"/>
      <c r="BF272" s="312"/>
      <c r="BG272" s="312"/>
      <c r="BH272" s="312"/>
      <c r="BI272" s="312"/>
      <c r="BJ272" s="312"/>
      <c r="BK272" s="312"/>
      <c r="BL272" s="312"/>
      <c r="BM272" s="312"/>
      <c r="BN272" s="312"/>
      <c r="BO272" s="312"/>
      <c r="BP272" s="312"/>
      <c r="BQ272" s="312"/>
      <c r="BR272" s="312"/>
      <c r="BS272" s="312"/>
      <c r="BT272" s="312"/>
      <c r="BU272" s="312"/>
      <c r="BV272" s="312"/>
      <c r="BW272" s="312"/>
      <c r="BX272" s="312"/>
      <c r="BY272" s="312"/>
      <c r="BZ272" s="312"/>
    </row>
    <row r="273" spans="1:78" ht="15" customHeight="1" x14ac:dyDescent="0.2">
      <c r="A273" s="733"/>
      <c r="B273" s="733"/>
      <c r="C273" s="733"/>
      <c r="D273" s="733"/>
      <c r="E273" s="733"/>
      <c r="F273" s="733"/>
      <c r="G273" s="733"/>
      <c r="H273" s="733"/>
      <c r="I273" s="733"/>
      <c r="J273" s="733"/>
      <c r="K273" s="733"/>
      <c r="L273" s="733"/>
      <c r="M273" s="733"/>
      <c r="N273" s="733"/>
      <c r="O273" s="733"/>
      <c r="P273" s="733"/>
      <c r="Q273" s="733"/>
      <c r="R273" s="733"/>
      <c r="S273" s="733"/>
      <c r="T273" s="733"/>
      <c r="U273" s="733"/>
      <c r="V273" s="733"/>
      <c r="W273" s="733"/>
      <c r="X273" s="733"/>
      <c r="AZ273" s="390"/>
      <c r="BA273" s="386"/>
      <c r="BB273" s="733"/>
      <c r="BC273" s="312"/>
      <c r="BD273" s="312"/>
      <c r="BE273" s="312"/>
      <c r="BF273" s="312"/>
      <c r="BG273" s="312"/>
      <c r="BH273" s="312"/>
      <c r="BI273" s="312"/>
      <c r="BJ273" s="312"/>
      <c r="BK273" s="312"/>
      <c r="BL273" s="312"/>
      <c r="BM273" s="312"/>
      <c r="BN273" s="312"/>
      <c r="BO273" s="312"/>
      <c r="BP273" s="312"/>
      <c r="BQ273" s="312"/>
      <c r="BR273" s="312"/>
      <c r="BS273" s="312"/>
      <c r="BT273" s="312"/>
      <c r="BU273" s="312"/>
      <c r="BV273" s="312"/>
      <c r="BW273" s="312"/>
      <c r="BX273" s="312"/>
      <c r="BY273" s="312"/>
      <c r="BZ273" s="312"/>
    </row>
    <row r="274" spans="1:78" ht="15" customHeight="1" x14ac:dyDescent="0.2">
      <c r="A274" s="733"/>
      <c r="B274" s="733"/>
      <c r="C274" s="733"/>
      <c r="D274" s="733"/>
      <c r="E274" s="733"/>
      <c r="F274" s="733"/>
      <c r="G274" s="733"/>
      <c r="H274" s="733"/>
      <c r="I274" s="733"/>
      <c r="J274" s="733"/>
      <c r="K274" s="733"/>
      <c r="L274" s="733"/>
      <c r="M274" s="733"/>
      <c r="N274" s="733"/>
      <c r="O274" s="733"/>
      <c r="P274" s="733"/>
      <c r="Q274" s="733"/>
      <c r="R274" s="733"/>
      <c r="S274" s="733"/>
      <c r="T274" s="733"/>
      <c r="U274" s="733"/>
      <c r="V274" s="733"/>
      <c r="W274" s="733"/>
      <c r="X274" s="733"/>
      <c r="AZ274" s="390"/>
      <c r="BA274" s="386"/>
      <c r="BB274" s="733"/>
      <c r="BC274" s="312"/>
      <c r="BD274" s="312"/>
      <c r="BE274" s="312"/>
      <c r="BF274" s="312"/>
      <c r="BG274" s="312"/>
      <c r="BH274" s="312"/>
      <c r="BI274" s="312"/>
      <c r="BJ274" s="312"/>
      <c r="BK274" s="312"/>
      <c r="BL274" s="312"/>
      <c r="BM274" s="312"/>
      <c r="BN274" s="312"/>
      <c r="BO274" s="312"/>
      <c r="BP274" s="312"/>
      <c r="BQ274" s="312"/>
      <c r="BR274" s="312"/>
      <c r="BS274" s="312"/>
      <c r="BT274" s="312"/>
      <c r="BU274" s="312"/>
      <c r="BV274" s="312"/>
      <c r="BW274" s="312"/>
      <c r="BX274" s="312"/>
      <c r="BY274" s="312"/>
      <c r="BZ274" s="312"/>
    </row>
    <row r="275" spans="1:78" ht="15" customHeight="1" x14ac:dyDescent="0.2">
      <c r="A275" s="733"/>
      <c r="B275" s="733"/>
      <c r="C275" s="733"/>
      <c r="D275" s="733"/>
      <c r="E275" s="733"/>
      <c r="F275" s="733"/>
      <c r="G275" s="733"/>
      <c r="H275" s="733"/>
      <c r="I275" s="733"/>
      <c r="J275" s="733"/>
      <c r="K275" s="733"/>
      <c r="L275" s="733"/>
      <c r="M275" s="733"/>
      <c r="N275" s="733"/>
      <c r="O275" s="733"/>
      <c r="P275" s="733"/>
      <c r="Q275" s="733"/>
      <c r="R275" s="733"/>
      <c r="S275" s="733"/>
      <c r="T275" s="733"/>
      <c r="U275" s="733"/>
      <c r="V275" s="733"/>
      <c r="W275" s="733"/>
      <c r="X275" s="733"/>
      <c r="AZ275" s="390"/>
      <c r="BA275" s="386"/>
      <c r="BB275" s="733"/>
      <c r="BC275" s="312"/>
      <c r="BD275" s="312"/>
      <c r="BE275" s="312"/>
      <c r="BF275" s="312"/>
      <c r="BG275" s="312"/>
      <c r="BH275" s="312"/>
      <c r="BI275" s="312"/>
      <c r="BJ275" s="312"/>
      <c r="BK275" s="312"/>
      <c r="BL275" s="312"/>
      <c r="BM275" s="312"/>
      <c r="BN275" s="312"/>
      <c r="BO275" s="312"/>
      <c r="BP275" s="312"/>
      <c r="BQ275" s="312"/>
      <c r="BR275" s="312"/>
      <c r="BS275" s="312"/>
      <c r="BT275" s="312"/>
      <c r="BU275" s="312"/>
      <c r="BV275" s="312"/>
      <c r="BW275" s="312"/>
      <c r="BX275" s="312"/>
      <c r="BY275" s="312"/>
      <c r="BZ275" s="312"/>
    </row>
    <row r="276" spans="1:78" ht="15" customHeight="1" x14ac:dyDescent="0.2">
      <c r="A276" s="733"/>
      <c r="B276" s="733"/>
      <c r="C276" s="733"/>
      <c r="D276" s="733"/>
      <c r="E276" s="733"/>
      <c r="F276" s="733"/>
      <c r="G276" s="733"/>
      <c r="H276" s="733"/>
      <c r="I276" s="733"/>
      <c r="J276" s="733"/>
      <c r="K276" s="733"/>
      <c r="L276" s="733"/>
      <c r="M276" s="733"/>
      <c r="N276" s="733"/>
      <c r="O276" s="733"/>
      <c r="P276" s="733"/>
      <c r="Q276" s="733"/>
      <c r="R276" s="733"/>
      <c r="S276" s="733"/>
      <c r="T276" s="733"/>
      <c r="U276" s="733"/>
      <c r="V276" s="733"/>
      <c r="W276" s="733"/>
      <c r="X276" s="733"/>
      <c r="AZ276" s="390"/>
      <c r="BA276" s="386"/>
      <c r="BB276" s="733"/>
      <c r="BC276" s="312"/>
      <c r="BD276" s="312"/>
      <c r="BE276" s="312"/>
      <c r="BF276" s="312"/>
      <c r="BG276" s="312"/>
      <c r="BH276" s="312"/>
      <c r="BI276" s="312"/>
      <c r="BJ276" s="312"/>
      <c r="BK276" s="312"/>
      <c r="BL276" s="312"/>
      <c r="BM276" s="312"/>
      <c r="BN276" s="312"/>
      <c r="BO276" s="312"/>
      <c r="BP276" s="312"/>
      <c r="BQ276" s="312"/>
      <c r="BR276" s="312"/>
      <c r="BS276" s="312"/>
      <c r="BT276" s="312"/>
      <c r="BU276" s="312"/>
      <c r="BV276" s="312"/>
      <c r="BW276" s="312"/>
      <c r="BX276" s="312"/>
      <c r="BY276" s="312"/>
      <c r="BZ276" s="312"/>
    </row>
    <row r="277" spans="1:78" ht="15" customHeight="1" x14ac:dyDescent="0.2">
      <c r="A277" s="733"/>
      <c r="B277" s="733"/>
      <c r="C277" s="733"/>
      <c r="D277" s="733"/>
      <c r="E277" s="733"/>
      <c r="F277" s="733"/>
      <c r="G277" s="733"/>
      <c r="H277" s="733"/>
      <c r="I277" s="733"/>
      <c r="J277" s="733"/>
      <c r="K277" s="733"/>
      <c r="L277" s="733"/>
      <c r="M277" s="733"/>
      <c r="N277" s="733"/>
      <c r="O277" s="733"/>
      <c r="P277" s="733"/>
      <c r="Q277" s="733"/>
      <c r="R277" s="733"/>
      <c r="S277" s="733"/>
      <c r="T277" s="733"/>
      <c r="U277" s="733"/>
      <c r="V277" s="733"/>
      <c r="W277" s="733"/>
      <c r="X277" s="733"/>
      <c r="AZ277" s="390"/>
      <c r="BA277" s="386"/>
      <c r="BB277" s="733"/>
      <c r="BC277" s="312"/>
      <c r="BD277" s="312"/>
      <c r="BE277" s="312"/>
      <c r="BF277" s="312"/>
      <c r="BG277" s="312"/>
      <c r="BH277" s="312"/>
      <c r="BI277" s="312"/>
      <c r="BJ277" s="312"/>
      <c r="BK277" s="312"/>
      <c r="BL277" s="312"/>
      <c r="BM277" s="312"/>
      <c r="BN277" s="312"/>
      <c r="BO277" s="312"/>
      <c r="BP277" s="312"/>
      <c r="BQ277" s="312"/>
      <c r="BR277" s="312"/>
      <c r="BS277" s="312"/>
      <c r="BT277" s="312"/>
      <c r="BU277" s="312"/>
      <c r="BV277" s="312"/>
      <c r="BW277" s="312"/>
      <c r="BX277" s="312"/>
      <c r="BY277" s="312"/>
      <c r="BZ277" s="312"/>
    </row>
    <row r="278" spans="1:78" ht="15" customHeight="1" x14ac:dyDescent="0.2">
      <c r="A278" s="733"/>
      <c r="B278" s="733"/>
      <c r="C278" s="733"/>
      <c r="D278" s="733"/>
      <c r="E278" s="733"/>
      <c r="F278" s="733"/>
      <c r="G278" s="733"/>
      <c r="H278" s="733"/>
      <c r="I278" s="733"/>
      <c r="J278" s="733"/>
      <c r="K278" s="733"/>
      <c r="L278" s="733"/>
      <c r="M278" s="733"/>
      <c r="N278" s="733"/>
      <c r="O278" s="733"/>
      <c r="P278" s="733"/>
      <c r="Q278" s="733"/>
      <c r="R278" s="733"/>
      <c r="S278" s="733"/>
      <c r="T278" s="733"/>
      <c r="U278" s="733"/>
      <c r="V278" s="733"/>
      <c r="W278" s="733"/>
      <c r="X278" s="733"/>
      <c r="AZ278" s="390"/>
      <c r="BA278" s="386"/>
      <c r="BB278" s="733"/>
      <c r="BC278" s="312"/>
      <c r="BD278" s="312"/>
      <c r="BE278" s="312"/>
      <c r="BF278" s="312"/>
      <c r="BG278" s="312"/>
      <c r="BH278" s="312"/>
      <c r="BI278" s="312"/>
      <c r="BJ278" s="312"/>
      <c r="BK278" s="312"/>
      <c r="BL278" s="312"/>
      <c r="BM278" s="312"/>
      <c r="BN278" s="312"/>
      <c r="BO278" s="312"/>
      <c r="BP278" s="312"/>
      <c r="BQ278" s="312"/>
      <c r="BR278" s="312"/>
      <c r="BS278" s="312"/>
      <c r="BT278" s="312"/>
      <c r="BU278" s="312"/>
      <c r="BV278" s="312"/>
      <c r="BW278" s="312"/>
      <c r="BX278" s="312"/>
      <c r="BY278" s="312"/>
      <c r="BZ278" s="312"/>
    </row>
    <row r="279" spans="1:78" ht="15" customHeight="1" x14ac:dyDescent="0.2">
      <c r="A279" s="733"/>
      <c r="B279" s="733"/>
      <c r="C279" s="733"/>
      <c r="D279" s="733"/>
      <c r="E279" s="733"/>
      <c r="F279" s="733"/>
      <c r="G279" s="733"/>
      <c r="H279" s="733"/>
      <c r="I279" s="733"/>
      <c r="J279" s="733"/>
      <c r="K279" s="733"/>
      <c r="L279" s="733"/>
      <c r="M279" s="733"/>
      <c r="N279" s="733"/>
      <c r="O279" s="733"/>
      <c r="P279" s="733"/>
      <c r="Q279" s="733"/>
      <c r="R279" s="733"/>
      <c r="S279" s="733"/>
      <c r="T279" s="733"/>
      <c r="U279" s="733"/>
      <c r="V279" s="733"/>
      <c r="W279" s="733"/>
      <c r="X279" s="733"/>
      <c r="AZ279" s="390"/>
      <c r="BA279" s="386"/>
      <c r="BB279" s="733"/>
      <c r="BC279" s="312"/>
      <c r="BD279" s="312"/>
      <c r="BE279" s="312"/>
      <c r="BF279" s="312"/>
      <c r="BG279" s="312"/>
      <c r="BH279" s="312"/>
      <c r="BI279" s="312"/>
      <c r="BJ279" s="312"/>
      <c r="BK279" s="312"/>
      <c r="BL279" s="312"/>
      <c r="BM279" s="312"/>
      <c r="BN279" s="312"/>
      <c r="BO279" s="312"/>
      <c r="BP279" s="312"/>
      <c r="BQ279" s="312"/>
      <c r="BR279" s="312"/>
      <c r="BS279" s="312"/>
      <c r="BT279" s="312"/>
      <c r="BU279" s="312"/>
      <c r="BV279" s="312"/>
      <c r="BW279" s="312"/>
      <c r="BX279" s="312"/>
      <c r="BY279" s="312"/>
      <c r="BZ279" s="312"/>
    </row>
    <row r="280" spans="1:78" ht="15" customHeight="1" x14ac:dyDescent="0.2">
      <c r="A280" s="733"/>
      <c r="B280" s="733"/>
      <c r="C280" s="733"/>
      <c r="D280" s="733"/>
      <c r="E280" s="733"/>
      <c r="F280" s="733"/>
      <c r="G280" s="733"/>
      <c r="H280" s="733"/>
      <c r="I280" s="733"/>
      <c r="J280" s="733"/>
      <c r="K280" s="733"/>
      <c r="L280" s="733"/>
      <c r="M280" s="733"/>
      <c r="N280" s="733"/>
      <c r="O280" s="733"/>
      <c r="P280" s="733"/>
      <c r="Q280" s="733"/>
      <c r="R280" s="733"/>
      <c r="S280" s="733"/>
      <c r="T280" s="733"/>
      <c r="U280" s="733"/>
      <c r="V280" s="733"/>
      <c r="W280" s="733"/>
      <c r="X280" s="733"/>
      <c r="AZ280" s="390"/>
      <c r="BA280" s="386"/>
      <c r="BB280" s="733"/>
      <c r="BC280" s="312"/>
      <c r="BD280" s="312"/>
      <c r="BE280" s="312"/>
      <c r="BF280" s="312"/>
      <c r="BG280" s="312"/>
      <c r="BH280" s="312"/>
      <c r="BI280" s="312"/>
      <c r="BJ280" s="312"/>
      <c r="BK280" s="312"/>
      <c r="BL280" s="312"/>
      <c r="BM280" s="312"/>
      <c r="BN280" s="312"/>
      <c r="BO280" s="312"/>
      <c r="BP280" s="312"/>
      <c r="BQ280" s="312"/>
      <c r="BR280" s="312"/>
      <c r="BS280" s="312"/>
      <c r="BT280" s="312"/>
      <c r="BU280" s="312"/>
      <c r="BV280" s="312"/>
      <c r="BW280" s="312"/>
      <c r="BX280" s="312"/>
      <c r="BY280" s="312"/>
      <c r="BZ280" s="312"/>
    </row>
    <row r="281" spans="1:78" ht="15" customHeight="1" x14ac:dyDescent="0.2">
      <c r="A281" s="733"/>
      <c r="B281" s="733"/>
      <c r="C281" s="733"/>
      <c r="D281" s="733"/>
      <c r="E281" s="733"/>
      <c r="F281" s="733"/>
      <c r="G281" s="733"/>
      <c r="H281" s="733"/>
      <c r="I281" s="733"/>
      <c r="J281" s="733"/>
      <c r="K281" s="733"/>
      <c r="L281" s="733"/>
      <c r="M281" s="733"/>
      <c r="N281" s="733"/>
      <c r="O281" s="733"/>
      <c r="P281" s="733"/>
      <c r="Q281" s="733"/>
      <c r="R281" s="733"/>
      <c r="S281" s="733"/>
      <c r="T281" s="733"/>
      <c r="U281" s="733"/>
      <c r="V281" s="733"/>
      <c r="W281" s="733"/>
      <c r="X281" s="733"/>
      <c r="AZ281" s="390"/>
      <c r="BA281" s="386"/>
      <c r="BB281" s="733"/>
      <c r="BC281" s="312"/>
      <c r="BD281" s="312"/>
      <c r="BE281" s="312"/>
      <c r="BF281" s="312"/>
      <c r="BG281" s="312"/>
      <c r="BH281" s="312"/>
      <c r="BI281" s="312"/>
      <c r="BJ281" s="312"/>
      <c r="BK281" s="312"/>
      <c r="BL281" s="312"/>
      <c r="BM281" s="312"/>
      <c r="BN281" s="312"/>
      <c r="BO281" s="312"/>
      <c r="BP281" s="312"/>
      <c r="BQ281" s="312"/>
      <c r="BR281" s="312"/>
      <c r="BS281" s="312"/>
      <c r="BT281" s="312"/>
      <c r="BU281" s="312"/>
      <c r="BV281" s="312"/>
      <c r="BW281" s="312"/>
      <c r="BX281" s="312"/>
      <c r="BY281" s="312"/>
      <c r="BZ281" s="312"/>
    </row>
    <row r="282" spans="1:78" ht="15" customHeight="1" x14ac:dyDescent="0.2">
      <c r="A282" s="733"/>
      <c r="B282" s="733"/>
      <c r="C282" s="733"/>
      <c r="D282" s="733"/>
      <c r="E282" s="733"/>
      <c r="F282" s="733"/>
      <c r="G282" s="733"/>
      <c r="H282" s="733"/>
      <c r="I282" s="733"/>
      <c r="J282" s="733"/>
      <c r="K282" s="733"/>
      <c r="L282" s="733"/>
      <c r="M282" s="733"/>
      <c r="N282" s="733"/>
      <c r="O282" s="733"/>
      <c r="P282" s="733"/>
      <c r="Q282" s="733"/>
      <c r="R282" s="733"/>
      <c r="S282" s="733"/>
      <c r="T282" s="733"/>
      <c r="U282" s="733"/>
      <c r="V282" s="733"/>
      <c r="W282" s="733"/>
      <c r="X282" s="733"/>
      <c r="AZ282" s="390"/>
      <c r="BA282" s="386"/>
      <c r="BB282" s="733"/>
      <c r="BC282" s="312"/>
      <c r="BD282" s="312"/>
      <c r="BE282" s="312"/>
      <c r="BF282" s="312"/>
      <c r="BG282" s="312"/>
      <c r="BH282" s="312"/>
      <c r="BI282" s="312"/>
      <c r="BJ282" s="312"/>
      <c r="BK282" s="312"/>
      <c r="BL282" s="312"/>
      <c r="BM282" s="312"/>
      <c r="BN282" s="312"/>
      <c r="BO282" s="312"/>
      <c r="BP282" s="312"/>
      <c r="BQ282" s="312"/>
      <c r="BR282" s="312"/>
      <c r="BS282" s="312"/>
      <c r="BT282" s="312"/>
      <c r="BU282" s="312"/>
      <c r="BV282" s="312"/>
      <c r="BW282" s="312"/>
      <c r="BX282" s="312"/>
      <c r="BY282" s="312"/>
      <c r="BZ282" s="312"/>
    </row>
    <row r="283" spans="1:78" ht="15" customHeight="1" x14ac:dyDescent="0.2">
      <c r="A283" s="733"/>
      <c r="B283" s="733"/>
      <c r="C283" s="733"/>
      <c r="D283" s="733"/>
      <c r="E283" s="733"/>
      <c r="F283" s="733"/>
      <c r="G283" s="733"/>
      <c r="H283" s="733"/>
      <c r="I283" s="733"/>
      <c r="J283" s="733"/>
      <c r="K283" s="733"/>
      <c r="L283" s="733"/>
      <c r="M283" s="733"/>
      <c r="N283" s="733"/>
      <c r="O283" s="733"/>
      <c r="P283" s="733"/>
      <c r="Q283" s="733"/>
      <c r="R283" s="733"/>
      <c r="S283" s="733"/>
      <c r="T283" s="733"/>
      <c r="U283" s="733"/>
      <c r="V283" s="733"/>
      <c r="W283" s="733"/>
      <c r="X283" s="733"/>
      <c r="AZ283" s="390"/>
      <c r="BA283" s="386"/>
      <c r="BB283" s="733"/>
      <c r="BC283" s="312"/>
      <c r="BD283" s="312"/>
      <c r="BE283" s="312"/>
      <c r="BF283" s="312"/>
      <c r="BG283" s="312"/>
      <c r="BH283" s="312"/>
      <c r="BI283" s="312"/>
      <c r="BJ283" s="312"/>
      <c r="BK283" s="312"/>
      <c r="BL283" s="312"/>
      <c r="BM283" s="312"/>
      <c r="BN283" s="312"/>
      <c r="BO283" s="312"/>
      <c r="BP283" s="312"/>
      <c r="BQ283" s="312"/>
      <c r="BR283" s="312"/>
      <c r="BS283" s="312"/>
      <c r="BT283" s="312"/>
      <c r="BU283" s="312"/>
      <c r="BV283" s="312"/>
      <c r="BW283" s="312"/>
      <c r="BX283" s="312"/>
      <c r="BY283" s="312"/>
      <c r="BZ283" s="312"/>
    </row>
    <row r="284" spans="1:78" ht="15" customHeight="1" x14ac:dyDescent="0.2">
      <c r="A284" s="733"/>
      <c r="B284" s="733"/>
      <c r="C284" s="733"/>
      <c r="D284" s="733"/>
      <c r="E284" s="733"/>
      <c r="F284" s="733"/>
      <c r="G284" s="733"/>
      <c r="H284" s="733"/>
      <c r="I284" s="733"/>
      <c r="J284" s="733"/>
      <c r="K284" s="733"/>
      <c r="L284" s="733"/>
      <c r="M284" s="733"/>
      <c r="N284" s="733"/>
      <c r="O284" s="733"/>
      <c r="P284" s="733"/>
      <c r="Q284" s="733"/>
      <c r="R284" s="733"/>
      <c r="S284" s="733"/>
      <c r="T284" s="733"/>
      <c r="U284" s="733"/>
      <c r="V284" s="733"/>
      <c r="W284" s="733"/>
      <c r="X284" s="733"/>
      <c r="AZ284" s="390"/>
      <c r="BA284" s="386"/>
      <c r="BB284" s="733"/>
      <c r="BC284" s="312"/>
      <c r="BD284" s="312"/>
      <c r="BE284" s="312"/>
      <c r="BF284" s="312"/>
      <c r="BG284" s="312"/>
      <c r="BH284" s="312"/>
      <c r="BI284" s="312"/>
      <c r="BJ284" s="312"/>
      <c r="BK284" s="312"/>
      <c r="BL284" s="312"/>
      <c r="BM284" s="312"/>
      <c r="BN284" s="312"/>
      <c r="BO284" s="312"/>
      <c r="BP284" s="312"/>
      <c r="BQ284" s="312"/>
      <c r="BR284" s="312"/>
      <c r="BS284" s="312"/>
      <c r="BT284" s="312"/>
      <c r="BU284" s="312"/>
      <c r="BV284" s="312"/>
      <c r="BW284" s="312"/>
      <c r="BX284" s="312"/>
      <c r="BY284" s="312"/>
      <c r="BZ284" s="312"/>
    </row>
    <row r="285" spans="1:78" ht="15" customHeight="1" x14ac:dyDescent="0.2">
      <c r="A285" s="733"/>
      <c r="B285" s="733"/>
      <c r="C285" s="733"/>
      <c r="D285" s="733"/>
      <c r="E285" s="733"/>
      <c r="F285" s="733"/>
      <c r="G285" s="733"/>
      <c r="H285" s="733"/>
      <c r="I285" s="733"/>
      <c r="J285" s="733"/>
      <c r="K285" s="733"/>
      <c r="L285" s="733"/>
      <c r="M285" s="733"/>
      <c r="N285" s="733"/>
      <c r="O285" s="733"/>
      <c r="P285" s="733"/>
      <c r="Q285" s="733"/>
      <c r="R285" s="733"/>
      <c r="S285" s="733"/>
      <c r="T285" s="733"/>
      <c r="U285" s="733"/>
      <c r="V285" s="733"/>
      <c r="W285" s="733"/>
      <c r="X285" s="733"/>
      <c r="AZ285" s="390"/>
      <c r="BA285" s="386"/>
      <c r="BB285" s="733"/>
      <c r="BC285" s="312"/>
      <c r="BD285" s="312"/>
      <c r="BE285" s="312"/>
      <c r="BF285" s="312"/>
      <c r="BG285" s="312"/>
      <c r="BH285" s="312"/>
      <c r="BI285" s="312"/>
      <c r="BJ285" s="312"/>
      <c r="BK285" s="312"/>
      <c r="BL285" s="312"/>
      <c r="BM285" s="312"/>
      <c r="BN285" s="312"/>
      <c r="BO285" s="312"/>
      <c r="BP285" s="312"/>
      <c r="BQ285" s="312"/>
      <c r="BR285" s="312"/>
      <c r="BS285" s="312"/>
      <c r="BT285" s="312"/>
      <c r="BU285" s="312"/>
      <c r="BV285" s="312"/>
      <c r="BW285" s="312"/>
      <c r="BX285" s="312"/>
      <c r="BY285" s="312"/>
      <c r="BZ285" s="312"/>
    </row>
    <row r="286" spans="1:78" ht="15" customHeight="1" x14ac:dyDescent="0.2">
      <c r="A286" s="733"/>
      <c r="B286" s="733"/>
      <c r="C286" s="733"/>
      <c r="D286" s="733"/>
      <c r="E286" s="733"/>
      <c r="F286" s="733"/>
      <c r="G286" s="733"/>
      <c r="H286" s="733"/>
      <c r="I286" s="733"/>
      <c r="J286" s="733"/>
      <c r="K286" s="733"/>
      <c r="L286" s="733"/>
      <c r="M286" s="733"/>
      <c r="N286" s="733"/>
      <c r="O286" s="733"/>
      <c r="P286" s="733"/>
      <c r="Q286" s="733"/>
      <c r="R286" s="733"/>
      <c r="S286" s="733"/>
      <c r="T286" s="733"/>
      <c r="U286" s="733"/>
      <c r="V286" s="733"/>
      <c r="W286" s="733"/>
      <c r="X286" s="733"/>
      <c r="AZ286" s="390"/>
      <c r="BA286" s="386"/>
      <c r="BB286" s="733"/>
      <c r="BC286" s="312"/>
      <c r="BD286" s="312"/>
      <c r="BE286" s="312"/>
      <c r="BF286" s="312"/>
      <c r="BG286" s="312"/>
      <c r="BH286" s="312"/>
      <c r="BI286" s="312"/>
      <c r="BJ286" s="312"/>
      <c r="BK286" s="312"/>
      <c r="BL286" s="312"/>
      <c r="BM286" s="312"/>
      <c r="BN286" s="312"/>
      <c r="BO286" s="312"/>
      <c r="BP286" s="312"/>
      <c r="BQ286" s="312"/>
      <c r="BR286" s="312"/>
      <c r="BS286" s="312"/>
      <c r="BT286" s="312"/>
      <c r="BU286" s="312"/>
      <c r="BV286" s="312"/>
      <c r="BW286" s="312"/>
      <c r="BX286" s="312"/>
      <c r="BY286" s="312"/>
      <c r="BZ286" s="312"/>
    </row>
    <row r="287" spans="1:78" ht="15" customHeight="1" x14ac:dyDescent="0.2">
      <c r="A287" s="733"/>
      <c r="B287" s="733"/>
      <c r="C287" s="733"/>
      <c r="D287" s="733"/>
      <c r="E287" s="733"/>
      <c r="F287" s="733"/>
      <c r="G287" s="733"/>
      <c r="H287" s="733"/>
      <c r="I287" s="733"/>
      <c r="J287" s="733"/>
      <c r="K287" s="733"/>
      <c r="L287" s="733"/>
      <c r="M287" s="733"/>
      <c r="N287" s="733"/>
      <c r="O287" s="733"/>
      <c r="P287" s="733"/>
      <c r="Q287" s="733"/>
      <c r="R287" s="733"/>
      <c r="S287" s="733"/>
      <c r="T287" s="733"/>
      <c r="U287" s="733"/>
      <c r="V287" s="733"/>
      <c r="W287" s="733"/>
      <c r="X287" s="733"/>
      <c r="AZ287" s="390"/>
      <c r="BA287" s="386"/>
      <c r="BB287" s="733"/>
      <c r="BC287" s="312"/>
      <c r="BD287" s="312"/>
      <c r="BE287" s="312"/>
      <c r="BF287" s="312"/>
      <c r="BG287" s="312"/>
      <c r="BH287" s="312"/>
      <c r="BI287" s="312"/>
      <c r="BJ287" s="312"/>
      <c r="BK287" s="312"/>
      <c r="BL287" s="312"/>
      <c r="BM287" s="312"/>
      <c r="BN287" s="312"/>
      <c r="BO287" s="312"/>
      <c r="BP287" s="312"/>
      <c r="BQ287" s="312"/>
      <c r="BR287" s="312"/>
      <c r="BS287" s="312"/>
      <c r="BT287" s="312"/>
      <c r="BU287" s="312"/>
      <c r="BV287" s="312"/>
      <c r="BW287" s="312"/>
      <c r="BX287" s="312"/>
      <c r="BY287" s="312"/>
      <c r="BZ287" s="312"/>
    </row>
    <row r="288" spans="1:78" ht="15" customHeight="1" x14ac:dyDescent="0.2">
      <c r="A288" s="733"/>
      <c r="B288" s="733"/>
      <c r="C288" s="733"/>
      <c r="D288" s="733"/>
      <c r="E288" s="733"/>
      <c r="F288" s="733"/>
      <c r="G288" s="733"/>
      <c r="H288" s="733"/>
      <c r="I288" s="733"/>
      <c r="J288" s="733"/>
      <c r="K288" s="733"/>
      <c r="L288" s="733"/>
      <c r="M288" s="733"/>
      <c r="N288" s="733"/>
      <c r="O288" s="733"/>
      <c r="P288" s="733"/>
      <c r="Q288" s="733"/>
      <c r="R288" s="733"/>
      <c r="S288" s="733"/>
      <c r="T288" s="733"/>
      <c r="U288" s="733"/>
      <c r="V288" s="733"/>
      <c r="W288" s="733"/>
      <c r="X288" s="733"/>
      <c r="AZ288" s="390"/>
      <c r="BA288" s="386"/>
      <c r="BB288" s="733"/>
      <c r="BC288" s="312"/>
      <c r="BD288" s="312"/>
      <c r="BE288" s="312"/>
      <c r="BF288" s="312"/>
      <c r="BG288" s="312"/>
      <c r="BH288" s="312"/>
      <c r="BI288" s="312"/>
      <c r="BJ288" s="312"/>
      <c r="BK288" s="312"/>
      <c r="BL288" s="312"/>
      <c r="BM288" s="312"/>
      <c r="BN288" s="312"/>
      <c r="BO288" s="312"/>
      <c r="BP288" s="312"/>
      <c r="BQ288" s="312"/>
      <c r="BR288" s="312"/>
      <c r="BS288" s="312"/>
      <c r="BT288" s="312"/>
      <c r="BU288" s="312"/>
      <c r="BV288" s="312"/>
      <c r="BW288" s="312"/>
      <c r="BX288" s="312"/>
      <c r="BY288" s="312"/>
      <c r="BZ288" s="312"/>
    </row>
    <row r="289" spans="1:78" ht="15" customHeight="1" x14ac:dyDescent="0.2">
      <c r="A289" s="733"/>
      <c r="B289" s="733"/>
      <c r="C289" s="733"/>
      <c r="D289" s="733"/>
      <c r="E289" s="733"/>
      <c r="F289" s="733"/>
      <c r="G289" s="733"/>
      <c r="H289" s="733"/>
      <c r="I289" s="733"/>
      <c r="J289" s="733"/>
      <c r="K289" s="733"/>
      <c r="L289" s="733"/>
      <c r="M289" s="733"/>
      <c r="N289" s="733"/>
      <c r="O289" s="733"/>
      <c r="P289" s="733"/>
      <c r="Q289" s="733"/>
      <c r="R289" s="733"/>
      <c r="S289" s="733"/>
      <c r="T289" s="733"/>
      <c r="U289" s="733"/>
      <c r="V289" s="733"/>
      <c r="W289" s="733"/>
      <c r="X289" s="733"/>
      <c r="AZ289" s="390"/>
      <c r="BA289" s="386"/>
      <c r="BB289" s="733"/>
      <c r="BC289" s="312"/>
      <c r="BD289" s="312"/>
      <c r="BE289" s="312"/>
      <c r="BF289" s="312"/>
      <c r="BG289" s="312"/>
      <c r="BH289" s="312"/>
      <c r="BI289" s="312"/>
      <c r="BJ289" s="312"/>
      <c r="BK289" s="312"/>
      <c r="BL289" s="312"/>
      <c r="BM289" s="312"/>
      <c r="BN289" s="312"/>
      <c r="BO289" s="312"/>
      <c r="BP289" s="312"/>
      <c r="BQ289" s="312"/>
      <c r="BR289" s="312"/>
      <c r="BS289" s="312"/>
      <c r="BT289" s="312"/>
      <c r="BU289" s="312"/>
      <c r="BV289" s="312"/>
      <c r="BW289" s="312"/>
      <c r="BX289" s="312"/>
      <c r="BY289" s="312"/>
      <c r="BZ289" s="312"/>
    </row>
    <row r="290" spans="1:78" ht="15" customHeight="1" x14ac:dyDescent="0.2">
      <c r="A290" s="733"/>
      <c r="B290" s="733"/>
      <c r="C290" s="733"/>
      <c r="D290" s="733"/>
      <c r="E290" s="733"/>
      <c r="F290" s="733"/>
      <c r="G290" s="733"/>
      <c r="H290" s="733"/>
      <c r="I290" s="733"/>
      <c r="J290" s="733"/>
      <c r="K290" s="733"/>
      <c r="L290" s="733"/>
      <c r="M290" s="733"/>
      <c r="N290" s="733"/>
      <c r="O290" s="733"/>
      <c r="P290" s="733"/>
      <c r="Q290" s="733"/>
      <c r="R290" s="733"/>
      <c r="S290" s="733"/>
      <c r="T290" s="733"/>
      <c r="U290" s="733"/>
      <c r="V290" s="733"/>
      <c r="W290" s="733"/>
      <c r="X290" s="733"/>
      <c r="AZ290" s="390"/>
      <c r="BA290" s="386"/>
      <c r="BB290" s="733"/>
      <c r="BC290" s="312"/>
      <c r="BD290" s="312"/>
      <c r="BE290" s="312"/>
      <c r="BF290" s="312"/>
      <c r="BG290" s="312"/>
      <c r="BH290" s="312"/>
      <c r="BI290" s="312"/>
      <c r="BJ290" s="312"/>
      <c r="BK290" s="312"/>
      <c r="BL290" s="312"/>
      <c r="BM290" s="312"/>
      <c r="BN290" s="312"/>
      <c r="BO290" s="312"/>
      <c r="BP290" s="312"/>
      <c r="BQ290" s="312"/>
      <c r="BR290" s="312"/>
      <c r="BS290" s="312"/>
      <c r="BT290" s="312"/>
      <c r="BU290" s="312"/>
      <c r="BV290" s="312"/>
      <c r="BW290" s="312"/>
      <c r="BX290" s="312"/>
      <c r="BY290" s="312"/>
      <c r="BZ290" s="312"/>
    </row>
    <row r="291" spans="1:78" ht="15" customHeight="1" x14ac:dyDescent="0.2">
      <c r="A291" s="733"/>
      <c r="B291" s="733"/>
      <c r="C291" s="733"/>
      <c r="D291" s="733"/>
      <c r="E291" s="733"/>
      <c r="F291" s="733"/>
      <c r="G291" s="733"/>
      <c r="H291" s="733"/>
      <c r="I291" s="733"/>
      <c r="J291" s="733"/>
      <c r="K291" s="733"/>
      <c r="L291" s="733"/>
      <c r="M291" s="733"/>
      <c r="N291" s="733"/>
      <c r="O291" s="733"/>
      <c r="P291" s="733"/>
      <c r="Q291" s="733"/>
      <c r="R291" s="733"/>
      <c r="S291" s="733"/>
      <c r="T291" s="733"/>
      <c r="U291" s="733"/>
      <c r="V291" s="733"/>
      <c r="W291" s="733"/>
      <c r="X291" s="733"/>
      <c r="AZ291" s="390"/>
      <c r="BA291" s="386"/>
      <c r="BB291" s="733"/>
      <c r="BC291" s="312"/>
      <c r="BD291" s="312"/>
      <c r="BE291" s="312"/>
      <c r="BF291" s="312"/>
      <c r="BG291" s="312"/>
      <c r="BH291" s="312"/>
      <c r="BI291" s="312"/>
      <c r="BJ291" s="312"/>
      <c r="BK291" s="312"/>
      <c r="BL291" s="312"/>
      <c r="BM291" s="312"/>
      <c r="BN291" s="312"/>
      <c r="BO291" s="312"/>
      <c r="BP291" s="312"/>
      <c r="BQ291" s="312"/>
      <c r="BR291" s="312"/>
      <c r="BS291" s="312"/>
      <c r="BT291" s="312"/>
      <c r="BU291" s="312"/>
      <c r="BV291" s="312"/>
      <c r="BW291" s="312"/>
      <c r="BX291" s="312"/>
      <c r="BY291" s="312"/>
      <c r="BZ291" s="312"/>
    </row>
    <row r="292" spans="1:78" ht="15" customHeight="1" x14ac:dyDescent="0.2">
      <c r="A292" s="733"/>
      <c r="B292" s="733"/>
      <c r="C292" s="733"/>
      <c r="D292" s="733"/>
      <c r="E292" s="733"/>
      <c r="F292" s="733"/>
      <c r="G292" s="733"/>
      <c r="H292" s="733"/>
      <c r="I292" s="733"/>
      <c r="J292" s="733"/>
      <c r="K292" s="733"/>
      <c r="L292" s="733"/>
      <c r="M292" s="733"/>
      <c r="N292" s="733"/>
      <c r="O292" s="733"/>
      <c r="P292" s="733"/>
      <c r="Q292" s="733"/>
      <c r="R292" s="733"/>
      <c r="S292" s="733"/>
      <c r="T292" s="733"/>
      <c r="U292" s="733"/>
      <c r="V292" s="733"/>
      <c r="W292" s="733"/>
      <c r="X292" s="733"/>
      <c r="AZ292" s="390"/>
      <c r="BA292" s="386"/>
      <c r="BB292" s="733"/>
      <c r="BC292" s="312"/>
      <c r="BD292" s="312"/>
      <c r="BE292" s="312"/>
      <c r="BF292" s="312"/>
      <c r="BG292" s="312"/>
      <c r="BH292" s="312"/>
      <c r="BI292" s="312"/>
      <c r="BJ292" s="312"/>
      <c r="BK292" s="312"/>
      <c r="BL292" s="312"/>
      <c r="BM292" s="312"/>
      <c r="BN292" s="312"/>
      <c r="BO292" s="312"/>
      <c r="BP292" s="312"/>
      <c r="BQ292" s="312"/>
      <c r="BR292" s="312"/>
      <c r="BS292" s="312"/>
      <c r="BT292" s="312"/>
      <c r="BU292" s="312"/>
      <c r="BV292" s="312"/>
      <c r="BW292" s="312"/>
      <c r="BX292" s="312"/>
      <c r="BY292" s="312"/>
      <c r="BZ292" s="312"/>
    </row>
    <row r="293" spans="1:78" ht="15" customHeight="1" x14ac:dyDescent="0.2">
      <c r="A293" s="733"/>
      <c r="B293" s="733"/>
      <c r="C293" s="733"/>
      <c r="D293" s="733"/>
      <c r="E293" s="733"/>
      <c r="F293" s="733"/>
      <c r="G293" s="733"/>
      <c r="H293" s="733"/>
      <c r="I293" s="733"/>
      <c r="J293" s="733"/>
      <c r="K293" s="733"/>
      <c r="L293" s="733"/>
      <c r="M293" s="733"/>
      <c r="N293" s="733"/>
      <c r="O293" s="733"/>
      <c r="P293" s="733"/>
      <c r="Q293" s="733"/>
      <c r="R293" s="733"/>
      <c r="S293" s="733"/>
      <c r="T293" s="733"/>
      <c r="U293" s="733"/>
      <c r="V293" s="733"/>
      <c r="W293" s="733"/>
      <c r="X293" s="733"/>
      <c r="AZ293" s="390"/>
      <c r="BA293" s="386"/>
      <c r="BB293" s="733"/>
      <c r="BC293" s="312"/>
      <c r="BD293" s="312"/>
      <c r="BE293" s="312"/>
      <c r="BF293" s="312"/>
      <c r="BG293" s="312"/>
      <c r="BH293" s="312"/>
      <c r="BI293" s="312"/>
      <c r="BJ293" s="312"/>
      <c r="BK293" s="312"/>
      <c r="BL293" s="312"/>
      <c r="BM293" s="312"/>
      <c r="BN293" s="312"/>
      <c r="BO293" s="312"/>
      <c r="BP293" s="312"/>
      <c r="BQ293" s="312"/>
      <c r="BR293" s="312"/>
      <c r="BS293" s="312"/>
      <c r="BT293" s="312"/>
      <c r="BU293" s="312"/>
      <c r="BV293" s="312"/>
      <c r="BW293" s="312"/>
      <c r="BX293" s="312"/>
      <c r="BY293" s="312"/>
      <c r="BZ293" s="312"/>
    </row>
    <row r="294" spans="1:78" ht="15" customHeight="1" x14ac:dyDescent="0.2">
      <c r="A294" s="733"/>
      <c r="B294" s="733"/>
      <c r="C294" s="733"/>
      <c r="D294" s="733"/>
      <c r="E294" s="733"/>
      <c r="F294" s="733"/>
      <c r="G294" s="733"/>
      <c r="H294" s="733"/>
      <c r="I294" s="733"/>
      <c r="J294" s="733"/>
      <c r="K294" s="733"/>
      <c r="L294" s="733"/>
      <c r="M294" s="733"/>
      <c r="N294" s="733"/>
      <c r="O294" s="733"/>
      <c r="P294" s="733"/>
      <c r="Q294" s="733"/>
      <c r="R294" s="733"/>
      <c r="S294" s="733"/>
      <c r="T294" s="733"/>
      <c r="U294" s="733"/>
      <c r="V294" s="733"/>
      <c r="W294" s="733"/>
      <c r="X294" s="733"/>
      <c r="AZ294" s="390"/>
      <c r="BA294" s="386"/>
      <c r="BB294" s="733"/>
      <c r="BC294" s="312"/>
      <c r="BD294" s="312"/>
      <c r="BE294" s="312"/>
      <c r="BF294" s="312"/>
      <c r="BG294" s="312"/>
      <c r="BH294" s="312"/>
      <c r="BI294" s="312"/>
      <c r="BJ294" s="312"/>
      <c r="BK294" s="312"/>
      <c r="BL294" s="312"/>
      <c r="BM294" s="312"/>
      <c r="BN294" s="312"/>
      <c r="BO294" s="312"/>
      <c r="BP294" s="312"/>
      <c r="BQ294" s="312"/>
      <c r="BR294" s="312"/>
      <c r="BS294" s="312"/>
      <c r="BT294" s="312"/>
      <c r="BU294" s="312"/>
      <c r="BV294" s="312"/>
      <c r="BW294" s="312"/>
      <c r="BX294" s="312"/>
      <c r="BY294" s="312"/>
      <c r="BZ294" s="312"/>
    </row>
    <row r="295" spans="1:78" ht="15" customHeight="1" x14ac:dyDescent="0.2">
      <c r="A295" s="733"/>
      <c r="B295" s="733"/>
      <c r="C295" s="733"/>
      <c r="D295" s="733"/>
      <c r="E295" s="733"/>
      <c r="F295" s="733"/>
      <c r="G295" s="733"/>
      <c r="H295" s="733"/>
      <c r="I295" s="733"/>
      <c r="J295" s="733"/>
      <c r="K295" s="733"/>
      <c r="L295" s="733"/>
      <c r="M295" s="733"/>
      <c r="N295" s="733"/>
      <c r="O295" s="733"/>
      <c r="P295" s="733"/>
      <c r="Q295" s="733"/>
      <c r="R295" s="733"/>
      <c r="S295" s="733"/>
      <c r="T295" s="733"/>
      <c r="U295" s="733"/>
      <c r="V295" s="733"/>
      <c r="W295" s="733"/>
      <c r="X295" s="733"/>
      <c r="AZ295" s="390"/>
      <c r="BA295" s="386"/>
      <c r="BB295" s="733"/>
      <c r="BC295" s="312"/>
      <c r="BD295" s="312"/>
      <c r="BE295" s="312"/>
      <c r="BF295" s="312"/>
      <c r="BG295" s="312"/>
      <c r="BH295" s="312"/>
      <c r="BI295" s="312"/>
      <c r="BJ295" s="312"/>
      <c r="BK295" s="312"/>
      <c r="BL295" s="312"/>
      <c r="BM295" s="312"/>
      <c r="BN295" s="312"/>
      <c r="BO295" s="312"/>
      <c r="BP295" s="312"/>
      <c r="BQ295" s="312"/>
      <c r="BR295" s="312"/>
      <c r="BS295" s="312"/>
      <c r="BT295" s="312"/>
      <c r="BU295" s="312"/>
      <c r="BV295" s="312"/>
      <c r="BW295" s="312"/>
      <c r="BX295" s="312"/>
      <c r="BY295" s="312"/>
      <c r="BZ295" s="312"/>
    </row>
    <row r="296" spans="1:78" ht="15" customHeight="1" x14ac:dyDescent="0.2">
      <c r="A296" s="733"/>
      <c r="B296" s="733"/>
      <c r="C296" s="733"/>
      <c r="D296" s="733"/>
      <c r="E296" s="733"/>
      <c r="F296" s="733"/>
      <c r="G296" s="733"/>
      <c r="H296" s="733"/>
      <c r="I296" s="733"/>
      <c r="J296" s="733"/>
      <c r="K296" s="733"/>
      <c r="L296" s="733"/>
      <c r="M296" s="733"/>
      <c r="N296" s="733"/>
      <c r="O296" s="733"/>
      <c r="P296" s="733"/>
      <c r="Q296" s="733"/>
      <c r="R296" s="733"/>
      <c r="S296" s="733"/>
      <c r="T296" s="733"/>
      <c r="U296" s="733"/>
      <c r="V296" s="733"/>
      <c r="W296" s="733"/>
      <c r="X296" s="733"/>
      <c r="AZ296" s="390"/>
      <c r="BA296" s="386"/>
      <c r="BB296" s="733"/>
      <c r="BC296" s="312"/>
      <c r="BD296" s="312"/>
      <c r="BE296" s="312"/>
      <c r="BF296" s="312"/>
      <c r="BG296" s="312"/>
      <c r="BH296" s="312"/>
      <c r="BI296" s="312"/>
      <c r="BJ296" s="312"/>
      <c r="BK296" s="312"/>
      <c r="BL296" s="312"/>
      <c r="BM296" s="312"/>
      <c r="BN296" s="312"/>
      <c r="BO296" s="312"/>
      <c r="BP296" s="312"/>
      <c r="BQ296" s="312"/>
      <c r="BR296" s="312"/>
      <c r="BS296" s="312"/>
      <c r="BT296" s="312"/>
      <c r="BU296" s="312"/>
      <c r="BV296" s="312"/>
      <c r="BW296" s="312"/>
      <c r="BX296" s="312"/>
      <c r="BY296" s="312"/>
      <c r="BZ296" s="312"/>
    </row>
    <row r="297" spans="1:78" ht="15" customHeight="1" x14ac:dyDescent="0.2">
      <c r="A297" s="733"/>
      <c r="B297" s="733"/>
      <c r="C297" s="733"/>
      <c r="D297" s="733"/>
      <c r="E297" s="733"/>
      <c r="F297" s="733"/>
      <c r="G297" s="733"/>
      <c r="H297" s="733"/>
      <c r="I297" s="733"/>
      <c r="J297" s="733"/>
      <c r="K297" s="733"/>
      <c r="L297" s="733"/>
      <c r="M297" s="733"/>
      <c r="N297" s="733"/>
      <c r="O297" s="733"/>
      <c r="P297" s="733"/>
      <c r="Q297" s="733"/>
      <c r="R297" s="733"/>
      <c r="S297" s="733"/>
      <c r="T297" s="733"/>
      <c r="U297" s="733"/>
      <c r="V297" s="733"/>
      <c r="W297" s="733"/>
      <c r="X297" s="733"/>
      <c r="AZ297" s="390"/>
      <c r="BA297" s="386"/>
      <c r="BB297" s="733"/>
      <c r="BC297" s="312"/>
      <c r="BD297" s="312"/>
      <c r="BE297" s="312"/>
      <c r="BF297" s="312"/>
      <c r="BG297" s="312"/>
      <c r="BH297" s="312"/>
      <c r="BI297" s="312"/>
      <c r="BJ297" s="312"/>
      <c r="BK297" s="312"/>
      <c r="BL297" s="312"/>
      <c r="BM297" s="312"/>
      <c r="BN297" s="312"/>
      <c r="BO297" s="312"/>
      <c r="BP297" s="312"/>
      <c r="BQ297" s="312"/>
      <c r="BR297" s="312"/>
      <c r="BS297" s="312"/>
      <c r="BT297" s="312"/>
      <c r="BU297" s="312"/>
      <c r="BV297" s="312"/>
      <c r="BW297" s="312"/>
      <c r="BX297" s="312"/>
      <c r="BY297" s="312"/>
      <c r="BZ297" s="312"/>
    </row>
    <row r="298" spans="1:78" ht="15" customHeight="1" x14ac:dyDescent="0.2">
      <c r="A298" s="733"/>
      <c r="B298" s="733"/>
      <c r="C298" s="733"/>
      <c r="D298" s="733"/>
      <c r="E298" s="733"/>
      <c r="F298" s="733"/>
      <c r="G298" s="733"/>
      <c r="H298" s="733"/>
      <c r="I298" s="733"/>
      <c r="J298" s="733"/>
      <c r="K298" s="733"/>
      <c r="L298" s="733"/>
      <c r="M298" s="733"/>
      <c r="N298" s="733"/>
      <c r="O298" s="733"/>
      <c r="P298" s="733"/>
      <c r="Q298" s="733"/>
      <c r="R298" s="733"/>
      <c r="S298" s="733"/>
      <c r="T298" s="733"/>
      <c r="U298" s="733"/>
      <c r="V298" s="733"/>
      <c r="W298" s="733"/>
      <c r="X298" s="733"/>
      <c r="AZ298" s="390"/>
      <c r="BA298" s="386"/>
      <c r="BB298" s="733"/>
      <c r="BC298" s="312"/>
      <c r="BD298" s="312"/>
      <c r="BE298" s="312"/>
      <c r="BF298" s="312"/>
      <c r="BG298" s="312"/>
      <c r="BH298" s="312"/>
      <c r="BI298" s="312"/>
      <c r="BJ298" s="312"/>
      <c r="BK298" s="312"/>
      <c r="BL298" s="312"/>
      <c r="BM298" s="312"/>
      <c r="BN298" s="312"/>
      <c r="BO298" s="312"/>
      <c r="BP298" s="312"/>
      <c r="BQ298" s="312"/>
      <c r="BR298" s="312"/>
      <c r="BS298" s="312"/>
      <c r="BT298" s="312"/>
      <c r="BU298" s="312"/>
      <c r="BV298" s="312"/>
      <c r="BW298" s="312"/>
      <c r="BX298" s="312"/>
      <c r="BY298" s="312"/>
      <c r="BZ298" s="312"/>
    </row>
    <row r="299" spans="1:78" ht="15" customHeight="1" x14ac:dyDescent="0.2">
      <c r="A299" s="733"/>
      <c r="B299" s="733"/>
      <c r="C299" s="733"/>
      <c r="D299" s="733"/>
      <c r="E299" s="733"/>
      <c r="F299" s="733"/>
      <c r="G299" s="733"/>
      <c r="H299" s="733"/>
      <c r="I299" s="733"/>
      <c r="J299" s="733"/>
      <c r="K299" s="733"/>
      <c r="L299" s="733"/>
      <c r="M299" s="733"/>
      <c r="N299" s="733"/>
      <c r="O299" s="733"/>
      <c r="P299" s="733"/>
      <c r="Q299" s="733"/>
      <c r="R299" s="733"/>
      <c r="S299" s="733"/>
      <c r="T299" s="733"/>
      <c r="U299" s="733"/>
      <c r="V299" s="733"/>
      <c r="W299" s="733"/>
      <c r="X299" s="733"/>
      <c r="AZ299" s="390"/>
      <c r="BA299" s="386"/>
      <c r="BB299" s="733"/>
      <c r="BC299" s="312"/>
      <c r="BD299" s="312"/>
      <c r="BE299" s="312"/>
      <c r="BF299" s="312"/>
      <c r="BG299" s="312"/>
      <c r="BH299" s="312"/>
      <c r="BI299" s="312"/>
      <c r="BJ299" s="312"/>
      <c r="BK299" s="312"/>
      <c r="BL299" s="312"/>
      <c r="BM299" s="312"/>
      <c r="BN299" s="312"/>
      <c r="BO299" s="312"/>
      <c r="BP299" s="312"/>
      <c r="BQ299" s="312"/>
      <c r="BR299" s="312"/>
      <c r="BS299" s="312"/>
      <c r="BT299" s="312"/>
      <c r="BU299" s="312"/>
      <c r="BV299" s="312"/>
      <c r="BW299" s="312"/>
      <c r="BX299" s="312"/>
      <c r="BY299" s="312"/>
      <c r="BZ299" s="312"/>
    </row>
    <row r="300" spans="1:78" ht="15" customHeight="1" x14ac:dyDescent="0.2">
      <c r="A300" s="733"/>
      <c r="B300" s="733"/>
      <c r="C300" s="733"/>
      <c r="D300" s="733"/>
      <c r="E300" s="733"/>
      <c r="F300" s="733"/>
      <c r="G300" s="733"/>
      <c r="H300" s="733"/>
      <c r="I300" s="733"/>
      <c r="J300" s="733"/>
      <c r="K300" s="733"/>
      <c r="L300" s="733"/>
      <c r="M300" s="733"/>
      <c r="N300" s="733"/>
      <c r="O300" s="733"/>
      <c r="P300" s="733"/>
      <c r="Q300" s="733"/>
      <c r="R300" s="733"/>
      <c r="S300" s="733"/>
      <c r="T300" s="733"/>
      <c r="U300" s="733"/>
      <c r="V300" s="733"/>
      <c r="W300" s="733"/>
      <c r="X300" s="733"/>
      <c r="AZ300" s="390"/>
      <c r="BA300" s="386"/>
      <c r="BB300" s="733"/>
      <c r="BC300" s="312"/>
      <c r="BD300" s="312"/>
      <c r="BE300" s="312"/>
      <c r="BF300" s="312"/>
      <c r="BG300" s="312"/>
      <c r="BH300" s="312"/>
      <c r="BI300" s="312"/>
      <c r="BJ300" s="312"/>
      <c r="BK300" s="312"/>
      <c r="BL300" s="312"/>
      <c r="BM300" s="312"/>
      <c r="BN300" s="312"/>
      <c r="BO300" s="312"/>
      <c r="BP300" s="312"/>
      <c r="BQ300" s="312"/>
      <c r="BR300" s="312"/>
      <c r="BS300" s="312"/>
      <c r="BT300" s="312"/>
      <c r="BU300" s="312"/>
      <c r="BV300" s="312"/>
      <c r="BW300" s="312"/>
      <c r="BX300" s="312"/>
      <c r="BY300" s="312"/>
      <c r="BZ300" s="312"/>
    </row>
    <row r="301" spans="1:78" ht="15" customHeight="1" x14ac:dyDescent="0.2">
      <c r="A301" s="733"/>
      <c r="B301" s="733"/>
      <c r="C301" s="733"/>
      <c r="D301" s="733"/>
      <c r="E301" s="733"/>
      <c r="F301" s="733"/>
      <c r="G301" s="733"/>
      <c r="H301" s="733"/>
      <c r="I301" s="733"/>
      <c r="J301" s="733"/>
      <c r="K301" s="733"/>
      <c r="L301" s="733"/>
      <c r="M301" s="733"/>
      <c r="N301" s="733"/>
      <c r="O301" s="733"/>
      <c r="P301" s="733"/>
      <c r="Q301" s="733"/>
      <c r="R301" s="733"/>
      <c r="S301" s="733"/>
      <c r="T301" s="733"/>
      <c r="U301" s="733"/>
      <c r="V301" s="733"/>
      <c r="W301" s="733"/>
      <c r="X301" s="733"/>
      <c r="AZ301" s="390"/>
      <c r="BA301" s="386"/>
      <c r="BB301" s="733"/>
      <c r="BC301" s="312"/>
      <c r="BD301" s="312"/>
      <c r="BE301" s="312"/>
      <c r="BF301" s="312"/>
      <c r="BG301" s="312"/>
      <c r="BH301" s="312"/>
      <c r="BI301" s="312"/>
      <c r="BJ301" s="312"/>
      <c r="BK301" s="312"/>
      <c r="BL301" s="312"/>
      <c r="BM301" s="312"/>
      <c r="BN301" s="312"/>
      <c r="BO301" s="312"/>
      <c r="BP301" s="312"/>
      <c r="BQ301" s="312"/>
      <c r="BR301" s="312"/>
      <c r="BS301" s="312"/>
      <c r="BT301" s="312"/>
      <c r="BU301" s="312"/>
      <c r="BV301" s="312"/>
      <c r="BW301" s="312"/>
      <c r="BX301" s="312"/>
      <c r="BY301" s="312"/>
      <c r="BZ301" s="312"/>
    </row>
    <row r="302" spans="1:78" ht="15" customHeight="1" x14ac:dyDescent="0.2">
      <c r="A302" s="733"/>
      <c r="B302" s="733"/>
      <c r="C302" s="733"/>
      <c r="D302" s="733"/>
      <c r="E302" s="733"/>
      <c r="F302" s="733"/>
      <c r="G302" s="733"/>
      <c r="H302" s="733"/>
      <c r="I302" s="733"/>
      <c r="J302" s="733"/>
      <c r="K302" s="733"/>
      <c r="L302" s="733"/>
      <c r="M302" s="733"/>
      <c r="N302" s="733"/>
      <c r="O302" s="733"/>
      <c r="P302" s="733"/>
      <c r="Q302" s="733"/>
      <c r="R302" s="733"/>
      <c r="S302" s="733"/>
      <c r="T302" s="733"/>
      <c r="U302" s="733"/>
      <c r="V302" s="733"/>
      <c r="W302" s="733"/>
      <c r="X302" s="733"/>
      <c r="AZ302" s="390"/>
      <c r="BA302" s="386"/>
      <c r="BB302" s="733"/>
      <c r="BC302" s="312"/>
      <c r="BD302" s="312"/>
      <c r="BE302" s="312"/>
      <c r="BF302" s="312"/>
      <c r="BG302" s="312"/>
      <c r="BH302" s="312"/>
      <c r="BI302" s="312"/>
      <c r="BJ302" s="312"/>
      <c r="BK302" s="312"/>
      <c r="BL302" s="312"/>
      <c r="BM302" s="312"/>
      <c r="BN302" s="312"/>
      <c r="BO302" s="312"/>
      <c r="BP302" s="312"/>
      <c r="BQ302" s="312"/>
      <c r="BR302" s="312"/>
      <c r="BS302" s="312"/>
      <c r="BT302" s="312"/>
      <c r="BU302" s="312"/>
      <c r="BV302" s="312"/>
      <c r="BW302" s="312"/>
      <c r="BX302" s="312"/>
      <c r="BY302" s="312"/>
      <c r="BZ302" s="312"/>
    </row>
    <row r="303" spans="1:78" ht="15" customHeight="1" x14ac:dyDescent="0.2">
      <c r="A303" s="733"/>
      <c r="B303" s="733"/>
      <c r="C303" s="733"/>
      <c r="D303" s="733"/>
      <c r="E303" s="733"/>
      <c r="F303" s="733"/>
      <c r="G303" s="733"/>
      <c r="H303" s="733"/>
      <c r="I303" s="733"/>
      <c r="J303" s="733"/>
      <c r="K303" s="733"/>
      <c r="L303" s="733"/>
      <c r="M303" s="733"/>
      <c r="N303" s="733"/>
      <c r="O303" s="733"/>
      <c r="P303" s="733"/>
      <c r="Q303" s="733"/>
      <c r="R303" s="733"/>
      <c r="S303" s="733"/>
      <c r="T303" s="733"/>
      <c r="U303" s="733"/>
      <c r="V303" s="733"/>
      <c r="W303" s="733"/>
      <c r="X303" s="733"/>
      <c r="AZ303" s="390"/>
      <c r="BA303" s="386"/>
      <c r="BB303" s="733"/>
      <c r="BC303" s="312"/>
      <c r="BD303" s="312"/>
      <c r="BE303" s="312"/>
      <c r="BF303" s="312"/>
      <c r="BG303" s="312"/>
      <c r="BH303" s="312"/>
      <c r="BI303" s="312"/>
      <c r="BJ303" s="312"/>
      <c r="BK303" s="312"/>
      <c r="BL303" s="312"/>
      <c r="BM303" s="312"/>
      <c r="BN303" s="312"/>
      <c r="BO303" s="312"/>
      <c r="BP303" s="312"/>
      <c r="BQ303" s="312"/>
      <c r="BR303" s="312"/>
      <c r="BS303" s="312"/>
      <c r="BT303" s="312"/>
      <c r="BU303" s="312"/>
      <c r="BV303" s="312"/>
      <c r="BW303" s="312"/>
      <c r="BX303" s="312"/>
      <c r="BY303" s="312"/>
      <c r="BZ303" s="312"/>
    </row>
    <row r="304" spans="1:78" ht="15" customHeight="1" x14ac:dyDescent="0.2">
      <c r="A304" s="733"/>
      <c r="B304" s="733"/>
      <c r="C304" s="733"/>
      <c r="D304" s="733"/>
      <c r="E304" s="733"/>
      <c r="F304" s="733"/>
      <c r="G304" s="733"/>
      <c r="H304" s="733"/>
      <c r="I304" s="733"/>
      <c r="J304" s="733"/>
      <c r="K304" s="733"/>
      <c r="L304" s="733"/>
      <c r="M304" s="733"/>
      <c r="N304" s="733"/>
      <c r="O304" s="733"/>
      <c r="P304" s="733"/>
      <c r="Q304" s="733"/>
      <c r="R304" s="733"/>
      <c r="S304" s="733"/>
      <c r="T304" s="733"/>
      <c r="U304" s="733"/>
      <c r="V304" s="733"/>
      <c r="W304" s="733"/>
      <c r="X304" s="733"/>
      <c r="AZ304" s="390"/>
      <c r="BA304" s="386"/>
      <c r="BB304" s="733"/>
      <c r="BC304" s="312"/>
      <c r="BD304" s="312"/>
      <c r="BE304" s="312"/>
      <c r="BF304" s="312"/>
      <c r="BG304" s="312"/>
      <c r="BH304" s="312"/>
      <c r="BI304" s="312"/>
      <c r="BJ304" s="312"/>
      <c r="BK304" s="312"/>
      <c r="BL304" s="312"/>
      <c r="BM304" s="312"/>
      <c r="BN304" s="312"/>
      <c r="BO304" s="312"/>
      <c r="BP304" s="312"/>
      <c r="BQ304" s="312"/>
      <c r="BR304" s="312"/>
      <c r="BS304" s="312"/>
      <c r="BT304" s="312"/>
      <c r="BU304" s="312"/>
      <c r="BV304" s="312"/>
      <c r="BW304" s="312"/>
      <c r="BX304" s="312"/>
      <c r="BY304" s="312"/>
      <c r="BZ304" s="312"/>
    </row>
    <row r="305" spans="1:78" ht="15" customHeight="1" x14ac:dyDescent="0.2">
      <c r="A305" s="733"/>
      <c r="B305" s="733"/>
      <c r="C305" s="733"/>
      <c r="D305" s="733"/>
      <c r="E305" s="733"/>
      <c r="F305" s="733"/>
      <c r="G305" s="733"/>
      <c r="H305" s="733"/>
      <c r="I305" s="733"/>
      <c r="J305" s="733"/>
      <c r="K305" s="733"/>
      <c r="L305" s="733"/>
      <c r="M305" s="733"/>
      <c r="N305" s="733"/>
      <c r="O305" s="733"/>
      <c r="P305" s="733"/>
      <c r="Q305" s="733"/>
      <c r="R305" s="733"/>
      <c r="S305" s="733"/>
      <c r="T305" s="733"/>
      <c r="U305" s="733"/>
      <c r="V305" s="733"/>
      <c r="W305" s="733"/>
      <c r="X305" s="733"/>
      <c r="AZ305" s="390"/>
      <c r="BA305" s="386"/>
      <c r="BB305" s="733"/>
      <c r="BC305" s="312"/>
      <c r="BD305" s="312"/>
      <c r="BE305" s="312"/>
      <c r="BF305" s="312"/>
      <c r="BG305" s="312"/>
      <c r="BH305" s="312"/>
      <c r="BI305" s="312"/>
      <c r="BJ305" s="312"/>
      <c r="BK305" s="312"/>
      <c r="BL305" s="312"/>
      <c r="BM305" s="312"/>
      <c r="BN305" s="312"/>
      <c r="BO305" s="312"/>
      <c r="BP305" s="312"/>
      <c r="BQ305" s="312"/>
      <c r="BR305" s="312"/>
      <c r="BS305" s="312"/>
      <c r="BT305" s="312"/>
      <c r="BU305" s="312"/>
      <c r="BV305" s="312"/>
      <c r="BW305" s="312"/>
      <c r="BX305" s="312"/>
      <c r="BY305" s="312"/>
      <c r="BZ305" s="312"/>
    </row>
    <row r="306" spans="1:78" ht="15" customHeight="1" x14ac:dyDescent="0.2">
      <c r="A306" s="733"/>
      <c r="B306" s="733"/>
      <c r="C306" s="733"/>
      <c r="D306" s="733"/>
      <c r="E306" s="733"/>
      <c r="F306" s="733"/>
      <c r="G306" s="733"/>
      <c r="H306" s="733"/>
      <c r="I306" s="733"/>
      <c r="J306" s="733"/>
      <c r="K306" s="733"/>
      <c r="L306" s="733"/>
      <c r="M306" s="733"/>
      <c r="N306" s="733"/>
      <c r="O306" s="733"/>
      <c r="P306" s="733"/>
      <c r="Q306" s="733"/>
      <c r="R306" s="733"/>
      <c r="S306" s="733"/>
      <c r="T306" s="733"/>
      <c r="U306" s="733"/>
      <c r="V306" s="733"/>
      <c r="W306" s="733"/>
      <c r="X306" s="733"/>
      <c r="AZ306" s="390"/>
      <c r="BA306" s="386"/>
      <c r="BB306" s="733"/>
      <c r="BC306" s="312"/>
      <c r="BD306" s="312"/>
      <c r="BE306" s="312"/>
      <c r="BF306" s="312"/>
      <c r="BG306" s="312"/>
      <c r="BH306" s="312"/>
      <c r="BI306" s="312"/>
      <c r="BJ306" s="312"/>
      <c r="BK306" s="312"/>
      <c r="BL306" s="312"/>
      <c r="BM306" s="312"/>
      <c r="BN306" s="312"/>
      <c r="BO306" s="312"/>
      <c r="BP306" s="312"/>
      <c r="BQ306" s="312"/>
      <c r="BR306" s="312"/>
      <c r="BS306" s="312"/>
      <c r="BT306" s="312"/>
      <c r="BU306" s="312"/>
      <c r="BV306" s="312"/>
      <c r="BW306" s="312"/>
      <c r="BX306" s="312"/>
      <c r="BY306" s="312"/>
      <c r="BZ306" s="312"/>
    </row>
    <row r="307" spans="1:78" ht="15" customHeight="1" x14ac:dyDescent="0.2">
      <c r="A307" s="733"/>
      <c r="B307" s="733"/>
      <c r="C307" s="733"/>
      <c r="D307" s="733"/>
      <c r="E307" s="733"/>
      <c r="F307" s="733"/>
      <c r="G307" s="733"/>
      <c r="H307" s="733"/>
      <c r="I307" s="733"/>
      <c r="J307" s="733"/>
      <c r="K307" s="733"/>
      <c r="L307" s="733"/>
      <c r="M307" s="733"/>
      <c r="N307" s="733"/>
      <c r="O307" s="733"/>
      <c r="P307" s="733"/>
      <c r="Q307" s="733"/>
      <c r="R307" s="733"/>
      <c r="S307" s="733"/>
      <c r="T307" s="733"/>
      <c r="U307" s="733"/>
      <c r="V307" s="733"/>
      <c r="W307" s="733"/>
      <c r="X307" s="733"/>
      <c r="AZ307" s="390"/>
      <c r="BA307" s="386"/>
      <c r="BB307" s="733"/>
      <c r="BC307" s="312"/>
      <c r="BD307" s="312"/>
      <c r="BE307" s="312"/>
      <c r="BF307" s="312"/>
      <c r="BG307" s="312"/>
      <c r="BH307" s="312"/>
      <c r="BI307" s="312"/>
      <c r="BJ307" s="312"/>
      <c r="BK307" s="312"/>
      <c r="BL307" s="312"/>
      <c r="BM307" s="312"/>
      <c r="BN307" s="312"/>
      <c r="BO307" s="312"/>
      <c r="BP307" s="312"/>
      <c r="BQ307" s="312"/>
      <c r="BR307" s="312"/>
      <c r="BS307" s="312"/>
      <c r="BT307" s="312"/>
      <c r="BU307" s="312"/>
      <c r="BV307" s="312"/>
      <c r="BW307" s="312"/>
      <c r="BX307" s="312"/>
      <c r="BY307" s="312"/>
      <c r="BZ307" s="312"/>
    </row>
    <row r="308" spans="1:78" ht="15" customHeight="1" x14ac:dyDescent="0.2">
      <c r="A308" s="733"/>
      <c r="B308" s="733"/>
      <c r="C308" s="733"/>
      <c r="D308" s="733"/>
      <c r="E308" s="733"/>
      <c r="F308" s="733"/>
      <c r="G308" s="733"/>
      <c r="H308" s="733"/>
      <c r="I308" s="733"/>
      <c r="J308" s="733"/>
      <c r="K308" s="733"/>
      <c r="L308" s="733"/>
      <c r="M308" s="733"/>
      <c r="N308" s="733"/>
      <c r="O308" s="733"/>
      <c r="P308" s="733"/>
      <c r="Q308" s="733"/>
      <c r="R308" s="733"/>
      <c r="S308" s="733"/>
      <c r="T308" s="733"/>
      <c r="U308" s="733"/>
      <c r="V308" s="733"/>
      <c r="W308" s="733"/>
      <c r="X308" s="733"/>
      <c r="AZ308" s="390"/>
      <c r="BA308" s="386"/>
      <c r="BB308" s="733"/>
      <c r="BC308" s="312"/>
      <c r="BD308" s="312"/>
      <c r="BE308" s="312"/>
      <c r="BF308" s="312"/>
      <c r="BG308" s="312"/>
      <c r="BH308" s="312"/>
      <c r="BI308" s="312"/>
      <c r="BJ308" s="312"/>
      <c r="BK308" s="312"/>
      <c r="BL308" s="312"/>
      <c r="BM308" s="312"/>
      <c r="BN308" s="312"/>
      <c r="BO308" s="312"/>
      <c r="BP308" s="312"/>
      <c r="BQ308" s="312"/>
      <c r="BR308" s="312"/>
      <c r="BS308" s="312"/>
      <c r="BT308" s="312"/>
      <c r="BU308" s="312"/>
      <c r="BV308" s="312"/>
      <c r="BW308" s="312"/>
      <c r="BX308" s="312"/>
      <c r="BY308" s="312"/>
      <c r="BZ308" s="312"/>
    </row>
    <row r="309" spans="1:78" ht="15" customHeight="1" x14ac:dyDescent="0.2">
      <c r="A309" s="733"/>
      <c r="B309" s="733"/>
      <c r="C309" s="733"/>
      <c r="D309" s="733"/>
      <c r="E309" s="733"/>
      <c r="F309" s="733"/>
      <c r="G309" s="733"/>
      <c r="H309" s="733"/>
      <c r="I309" s="733"/>
      <c r="J309" s="733"/>
      <c r="K309" s="733"/>
      <c r="L309" s="733"/>
      <c r="M309" s="733"/>
      <c r="N309" s="733"/>
      <c r="O309" s="733"/>
      <c r="P309" s="733"/>
      <c r="Q309" s="733"/>
      <c r="R309" s="733"/>
      <c r="S309" s="733"/>
      <c r="T309" s="733"/>
      <c r="U309" s="733"/>
      <c r="V309" s="733"/>
      <c r="W309" s="733"/>
      <c r="X309" s="733"/>
      <c r="AZ309" s="390"/>
      <c r="BA309" s="386"/>
      <c r="BB309" s="733"/>
      <c r="BC309" s="312"/>
      <c r="BD309" s="312"/>
      <c r="BE309" s="312"/>
      <c r="BF309" s="312"/>
      <c r="BG309" s="312"/>
      <c r="BH309" s="312"/>
      <c r="BI309" s="312"/>
      <c r="BJ309" s="312"/>
      <c r="BK309" s="312"/>
      <c r="BL309" s="312"/>
      <c r="BM309" s="312"/>
      <c r="BN309" s="312"/>
      <c r="BO309" s="312"/>
      <c r="BP309" s="312"/>
      <c r="BQ309" s="312"/>
      <c r="BR309" s="312"/>
      <c r="BS309" s="312"/>
      <c r="BT309" s="312"/>
      <c r="BU309" s="312"/>
      <c r="BV309" s="312"/>
      <c r="BW309" s="312"/>
      <c r="BX309" s="312"/>
      <c r="BY309" s="312"/>
      <c r="BZ309" s="312"/>
    </row>
    <row r="310" spans="1:78" ht="15" customHeight="1" x14ac:dyDescent="0.2">
      <c r="A310" s="733"/>
      <c r="B310" s="733"/>
      <c r="C310" s="733"/>
      <c r="D310" s="733"/>
      <c r="E310" s="733"/>
      <c r="F310" s="733"/>
      <c r="G310" s="733"/>
      <c r="H310" s="733"/>
      <c r="I310" s="733"/>
      <c r="J310" s="733"/>
      <c r="K310" s="733"/>
      <c r="L310" s="733"/>
      <c r="M310" s="733"/>
      <c r="N310" s="733"/>
      <c r="O310" s="733"/>
      <c r="P310" s="733"/>
      <c r="Q310" s="733"/>
      <c r="R310" s="733"/>
      <c r="S310" s="733"/>
      <c r="T310" s="733"/>
      <c r="U310" s="733"/>
      <c r="V310" s="733"/>
      <c r="W310" s="733"/>
      <c r="X310" s="733"/>
      <c r="AZ310" s="390"/>
      <c r="BA310" s="386"/>
      <c r="BB310" s="733"/>
      <c r="BC310" s="312"/>
      <c r="BD310" s="312"/>
      <c r="BE310" s="312"/>
      <c r="BF310" s="312"/>
      <c r="BG310" s="312"/>
      <c r="BH310" s="312"/>
      <c r="BI310" s="312"/>
      <c r="BJ310" s="312"/>
      <c r="BK310" s="312"/>
      <c r="BL310" s="312"/>
      <c r="BM310" s="312"/>
      <c r="BN310" s="312"/>
      <c r="BO310" s="312"/>
      <c r="BP310" s="312"/>
      <c r="BQ310" s="312"/>
      <c r="BR310" s="312"/>
      <c r="BS310" s="312"/>
      <c r="BT310" s="312"/>
      <c r="BU310" s="312"/>
      <c r="BV310" s="312"/>
      <c r="BW310" s="312"/>
      <c r="BX310" s="312"/>
      <c r="BY310" s="312"/>
      <c r="BZ310" s="312"/>
    </row>
    <row r="311" spans="1:78" ht="15" customHeight="1" x14ac:dyDescent="0.2">
      <c r="A311" s="733"/>
      <c r="B311" s="733"/>
      <c r="C311" s="733"/>
      <c r="D311" s="733"/>
      <c r="E311" s="733"/>
      <c r="F311" s="733"/>
      <c r="G311" s="733"/>
      <c r="H311" s="733"/>
      <c r="I311" s="733"/>
      <c r="J311" s="733"/>
      <c r="K311" s="733"/>
      <c r="L311" s="733"/>
      <c r="M311" s="733"/>
      <c r="N311" s="733"/>
      <c r="O311" s="733"/>
      <c r="P311" s="733"/>
      <c r="Q311" s="733"/>
      <c r="R311" s="733"/>
      <c r="S311" s="733"/>
      <c r="T311" s="733"/>
      <c r="U311" s="733"/>
      <c r="V311" s="733"/>
      <c r="W311" s="733"/>
      <c r="X311" s="733"/>
      <c r="AZ311" s="390"/>
      <c r="BA311" s="386"/>
      <c r="BB311" s="733"/>
      <c r="BC311" s="312"/>
      <c r="BD311" s="312"/>
      <c r="BE311" s="312"/>
      <c r="BF311" s="312"/>
      <c r="BG311" s="312"/>
      <c r="BH311" s="312"/>
      <c r="BI311" s="312"/>
      <c r="BJ311" s="312"/>
      <c r="BK311" s="312"/>
      <c r="BL311" s="312"/>
      <c r="BM311" s="312"/>
      <c r="BN311" s="312"/>
      <c r="BO311" s="312"/>
      <c r="BP311" s="312"/>
      <c r="BQ311" s="312"/>
      <c r="BR311" s="312"/>
      <c r="BS311" s="312"/>
      <c r="BT311" s="312"/>
      <c r="BU311" s="312"/>
      <c r="BV311" s="312"/>
      <c r="BW311" s="312"/>
      <c r="BX311" s="312"/>
      <c r="BY311" s="312"/>
      <c r="BZ311" s="312"/>
    </row>
    <row r="312" spans="1:78" ht="15" customHeight="1" x14ac:dyDescent="0.2">
      <c r="A312" s="733"/>
      <c r="B312" s="733"/>
      <c r="C312" s="733"/>
      <c r="D312" s="733"/>
      <c r="E312" s="733"/>
      <c r="F312" s="733"/>
      <c r="G312" s="733"/>
      <c r="H312" s="733"/>
      <c r="I312" s="733"/>
      <c r="J312" s="733"/>
      <c r="K312" s="733"/>
      <c r="L312" s="733"/>
      <c r="M312" s="733"/>
      <c r="N312" s="733"/>
      <c r="O312" s="733"/>
      <c r="P312" s="733"/>
      <c r="Q312" s="733"/>
      <c r="R312" s="733"/>
      <c r="S312" s="733"/>
      <c r="T312" s="733"/>
      <c r="U312" s="733"/>
      <c r="V312" s="733"/>
      <c r="W312" s="733"/>
      <c r="X312" s="733"/>
      <c r="AZ312" s="390"/>
      <c r="BA312" s="386"/>
      <c r="BB312" s="733"/>
      <c r="BC312" s="312"/>
      <c r="BD312" s="312"/>
      <c r="BE312" s="312"/>
      <c r="BF312" s="312"/>
      <c r="BG312" s="312"/>
      <c r="BH312" s="312"/>
      <c r="BI312" s="312"/>
      <c r="BJ312" s="312"/>
      <c r="BK312" s="312"/>
      <c r="BL312" s="312"/>
      <c r="BM312" s="312"/>
      <c r="BN312" s="312"/>
      <c r="BO312" s="312"/>
      <c r="BP312" s="312"/>
      <c r="BQ312" s="312"/>
      <c r="BR312" s="312"/>
      <c r="BS312" s="312"/>
      <c r="BT312" s="312"/>
      <c r="BU312" s="312"/>
      <c r="BV312" s="312"/>
      <c r="BW312" s="312"/>
      <c r="BX312" s="312"/>
      <c r="BY312" s="312"/>
      <c r="BZ312" s="312"/>
    </row>
    <row r="313" spans="1:78" ht="15" customHeight="1" x14ac:dyDescent="0.2">
      <c r="A313" s="733"/>
      <c r="B313" s="733"/>
      <c r="C313" s="733"/>
      <c r="D313" s="733"/>
      <c r="E313" s="733"/>
      <c r="F313" s="733"/>
      <c r="G313" s="733"/>
      <c r="H313" s="733"/>
      <c r="I313" s="733"/>
      <c r="J313" s="733"/>
      <c r="K313" s="733"/>
      <c r="L313" s="733"/>
      <c r="M313" s="733"/>
      <c r="N313" s="733"/>
      <c r="O313" s="733"/>
      <c r="P313" s="733"/>
      <c r="Q313" s="733"/>
      <c r="R313" s="733"/>
      <c r="S313" s="733"/>
      <c r="T313" s="733"/>
      <c r="U313" s="733"/>
      <c r="V313" s="733"/>
      <c r="W313" s="733"/>
      <c r="X313" s="733"/>
      <c r="AZ313" s="390"/>
      <c r="BA313" s="386"/>
      <c r="BB313" s="733"/>
      <c r="BC313" s="312"/>
      <c r="BD313" s="312"/>
      <c r="BE313" s="312"/>
      <c r="BF313" s="312"/>
      <c r="BG313" s="312"/>
      <c r="BH313" s="312"/>
      <c r="BI313" s="312"/>
      <c r="BJ313" s="312"/>
      <c r="BK313" s="312"/>
      <c r="BL313" s="312"/>
      <c r="BM313" s="312"/>
      <c r="BN313" s="312"/>
      <c r="BO313" s="312"/>
      <c r="BP313" s="312"/>
      <c r="BQ313" s="312"/>
      <c r="BR313" s="312"/>
      <c r="BS313" s="312"/>
      <c r="BT313" s="312"/>
      <c r="BU313" s="312"/>
      <c r="BV313" s="312"/>
      <c r="BW313" s="312"/>
      <c r="BX313" s="312"/>
      <c r="BY313" s="312"/>
      <c r="BZ313" s="312"/>
    </row>
    <row r="314" spans="1:78" ht="15" customHeight="1" x14ac:dyDescent="0.2">
      <c r="A314" s="733"/>
      <c r="B314" s="733"/>
      <c r="C314" s="733"/>
      <c r="D314" s="733"/>
      <c r="E314" s="733"/>
      <c r="F314" s="733"/>
      <c r="G314" s="733"/>
      <c r="H314" s="733"/>
      <c r="I314" s="733"/>
      <c r="J314" s="733"/>
      <c r="K314" s="733"/>
      <c r="L314" s="733"/>
      <c r="M314" s="733"/>
      <c r="N314" s="733"/>
      <c r="O314" s="733"/>
      <c r="P314" s="733"/>
      <c r="Q314" s="733"/>
      <c r="R314" s="733"/>
      <c r="S314" s="733"/>
      <c r="T314" s="733"/>
      <c r="U314" s="733"/>
      <c r="V314" s="733"/>
      <c r="W314" s="733"/>
      <c r="X314" s="733"/>
      <c r="AZ314" s="390"/>
      <c r="BA314" s="386"/>
      <c r="BB314" s="733"/>
      <c r="BC314" s="312"/>
      <c r="BD314" s="312"/>
      <c r="BE314" s="312"/>
      <c r="BF314" s="312"/>
      <c r="BG314" s="312"/>
      <c r="BH314" s="312"/>
      <c r="BI314" s="312"/>
      <c r="BJ314" s="312"/>
      <c r="BK314" s="312"/>
      <c r="BL314" s="312"/>
      <c r="BM314" s="312"/>
      <c r="BN314" s="312"/>
      <c r="BO314" s="312"/>
      <c r="BP314" s="312"/>
      <c r="BQ314" s="312"/>
      <c r="BR314" s="312"/>
      <c r="BS314" s="312"/>
      <c r="BT314" s="312"/>
      <c r="BU314" s="312"/>
      <c r="BV314" s="312"/>
      <c r="BW314" s="312"/>
      <c r="BX314" s="312"/>
      <c r="BY314" s="312"/>
      <c r="BZ314" s="312"/>
    </row>
    <row r="315" spans="1:78" ht="15" customHeight="1" x14ac:dyDescent="0.2">
      <c r="A315" s="733"/>
      <c r="B315" s="733"/>
      <c r="C315" s="733"/>
      <c r="D315" s="733"/>
      <c r="E315" s="733"/>
      <c r="F315" s="733"/>
      <c r="G315" s="733"/>
      <c r="H315" s="733"/>
      <c r="I315" s="733"/>
      <c r="J315" s="733"/>
      <c r="K315" s="733"/>
      <c r="L315" s="733"/>
      <c r="M315" s="733"/>
      <c r="N315" s="733"/>
      <c r="O315" s="733"/>
      <c r="P315" s="733"/>
      <c r="Q315" s="733"/>
      <c r="R315" s="733"/>
      <c r="S315" s="733"/>
      <c r="T315" s="733"/>
      <c r="U315" s="733"/>
      <c r="V315" s="733"/>
      <c r="W315" s="733"/>
      <c r="X315" s="733"/>
      <c r="AZ315" s="390"/>
      <c r="BA315" s="386"/>
      <c r="BB315" s="733"/>
      <c r="BC315" s="312"/>
      <c r="BD315" s="312"/>
      <c r="BE315" s="312"/>
      <c r="BF315" s="312"/>
      <c r="BG315" s="312"/>
      <c r="BH315" s="312"/>
      <c r="BI315" s="312"/>
      <c r="BJ315" s="312"/>
      <c r="BK315" s="312"/>
      <c r="BL315" s="312"/>
      <c r="BM315" s="312"/>
      <c r="BN315" s="312"/>
      <c r="BO315" s="312"/>
      <c r="BP315" s="312"/>
      <c r="BQ315" s="312"/>
      <c r="BR315" s="312"/>
      <c r="BS315" s="312"/>
      <c r="BT315" s="312"/>
      <c r="BU315" s="312"/>
      <c r="BV315" s="312"/>
      <c r="BW315" s="312"/>
      <c r="BX315" s="312"/>
      <c r="BY315" s="312"/>
      <c r="BZ315" s="312"/>
    </row>
    <row r="316" spans="1:78" ht="15" customHeight="1" x14ac:dyDescent="0.2">
      <c r="A316" s="733"/>
      <c r="B316" s="733"/>
      <c r="C316" s="733"/>
      <c r="D316" s="733"/>
      <c r="E316" s="733"/>
      <c r="F316" s="733"/>
      <c r="G316" s="733"/>
      <c r="H316" s="733"/>
      <c r="I316" s="733"/>
      <c r="J316" s="733"/>
      <c r="K316" s="733"/>
      <c r="L316" s="733"/>
      <c r="M316" s="733"/>
      <c r="N316" s="733"/>
      <c r="O316" s="733"/>
      <c r="P316" s="733"/>
      <c r="Q316" s="733"/>
      <c r="R316" s="733"/>
      <c r="S316" s="733"/>
      <c r="T316" s="733"/>
      <c r="U316" s="733"/>
      <c r="V316" s="733"/>
      <c r="W316" s="733"/>
      <c r="X316" s="733"/>
      <c r="AZ316" s="390"/>
      <c r="BA316" s="386"/>
      <c r="BB316" s="733"/>
      <c r="BC316" s="312"/>
      <c r="BD316" s="312"/>
      <c r="BE316" s="312"/>
      <c r="BF316" s="312"/>
      <c r="BG316" s="312"/>
      <c r="BH316" s="312"/>
      <c r="BI316" s="312"/>
      <c r="BJ316" s="312"/>
      <c r="BK316" s="312"/>
      <c r="BL316" s="312"/>
      <c r="BM316" s="312"/>
      <c r="BN316" s="312"/>
      <c r="BO316" s="312"/>
      <c r="BP316" s="312"/>
      <c r="BQ316" s="312"/>
      <c r="BR316" s="312"/>
      <c r="BS316" s="312"/>
      <c r="BT316" s="312"/>
      <c r="BU316" s="312"/>
      <c r="BV316" s="312"/>
      <c r="BW316" s="312"/>
      <c r="BX316" s="312"/>
      <c r="BY316" s="312"/>
      <c r="BZ316" s="312"/>
    </row>
    <row r="317" spans="1:78" ht="15" customHeight="1" x14ac:dyDescent="0.2">
      <c r="A317" s="733"/>
      <c r="B317" s="733"/>
      <c r="C317" s="733"/>
      <c r="D317" s="733"/>
      <c r="E317" s="733"/>
      <c r="F317" s="733"/>
      <c r="G317" s="733"/>
      <c r="H317" s="733"/>
      <c r="I317" s="733"/>
      <c r="J317" s="733"/>
      <c r="K317" s="733"/>
      <c r="L317" s="733"/>
      <c r="M317" s="733"/>
      <c r="N317" s="733"/>
      <c r="O317" s="733"/>
      <c r="P317" s="733"/>
      <c r="Q317" s="733"/>
      <c r="R317" s="733"/>
      <c r="S317" s="733"/>
      <c r="T317" s="733"/>
      <c r="U317" s="733"/>
      <c r="V317" s="733"/>
      <c r="W317" s="733"/>
      <c r="X317" s="733"/>
      <c r="AZ317" s="390"/>
      <c r="BA317" s="386"/>
      <c r="BB317" s="733"/>
      <c r="BC317" s="312"/>
      <c r="BD317" s="312"/>
      <c r="BE317" s="312"/>
      <c r="BF317" s="312"/>
      <c r="BG317" s="312"/>
      <c r="BH317" s="312"/>
      <c r="BI317" s="312"/>
      <c r="BJ317" s="312"/>
      <c r="BK317" s="312"/>
      <c r="BL317" s="312"/>
      <c r="BM317" s="312"/>
      <c r="BN317" s="312"/>
      <c r="BO317" s="312"/>
      <c r="BP317" s="312"/>
      <c r="BQ317" s="312"/>
      <c r="BR317" s="312"/>
      <c r="BS317" s="312"/>
      <c r="BT317" s="312"/>
      <c r="BU317" s="312"/>
      <c r="BV317" s="312"/>
      <c r="BW317" s="312"/>
      <c r="BX317" s="312"/>
      <c r="BY317" s="312"/>
      <c r="BZ317" s="312"/>
    </row>
    <row r="318" spans="1:78" ht="15" customHeight="1" x14ac:dyDescent="0.2">
      <c r="A318" s="733"/>
      <c r="B318" s="733"/>
      <c r="C318" s="733"/>
      <c r="D318" s="733"/>
      <c r="E318" s="733"/>
      <c r="F318" s="733"/>
      <c r="G318" s="733"/>
      <c r="H318" s="733"/>
      <c r="I318" s="733"/>
      <c r="J318" s="733"/>
      <c r="K318" s="733"/>
      <c r="L318" s="733"/>
      <c r="M318" s="733"/>
      <c r="N318" s="733"/>
      <c r="O318" s="733"/>
      <c r="P318" s="733"/>
      <c r="Q318" s="733"/>
      <c r="R318" s="733"/>
      <c r="S318" s="733"/>
      <c r="T318" s="733"/>
      <c r="U318" s="733"/>
      <c r="V318" s="733"/>
      <c r="W318" s="733"/>
      <c r="X318" s="733"/>
      <c r="AZ318" s="390"/>
      <c r="BA318" s="386"/>
      <c r="BB318" s="733"/>
      <c r="BC318" s="312"/>
      <c r="BD318" s="312"/>
      <c r="BE318" s="312"/>
      <c r="BF318" s="312"/>
      <c r="BG318" s="312"/>
      <c r="BH318" s="312"/>
      <c r="BI318" s="312"/>
      <c r="BJ318" s="312"/>
      <c r="BK318" s="312"/>
      <c r="BL318" s="312"/>
      <c r="BM318" s="312"/>
      <c r="BN318" s="312"/>
      <c r="BO318" s="312"/>
      <c r="BP318" s="312"/>
      <c r="BQ318" s="312"/>
      <c r="BR318" s="312"/>
      <c r="BS318" s="312"/>
      <c r="BT318" s="312"/>
      <c r="BU318" s="312"/>
      <c r="BV318" s="312"/>
      <c r="BW318" s="312"/>
      <c r="BX318" s="312"/>
      <c r="BY318" s="312"/>
      <c r="BZ318" s="312"/>
    </row>
    <row r="319" spans="1:78" ht="15" customHeight="1" x14ac:dyDescent="0.2">
      <c r="A319" s="733"/>
      <c r="B319" s="733"/>
      <c r="C319" s="733"/>
      <c r="D319" s="733"/>
      <c r="E319" s="733"/>
      <c r="F319" s="733"/>
      <c r="G319" s="733"/>
      <c r="H319" s="733"/>
      <c r="I319" s="733"/>
      <c r="J319" s="733"/>
      <c r="K319" s="733"/>
      <c r="L319" s="733"/>
      <c r="M319" s="733"/>
      <c r="N319" s="733"/>
      <c r="O319" s="733"/>
      <c r="P319" s="733"/>
      <c r="Q319" s="733"/>
      <c r="R319" s="733"/>
      <c r="S319" s="733"/>
      <c r="T319" s="733"/>
      <c r="U319" s="733"/>
      <c r="V319" s="733"/>
      <c r="W319" s="733"/>
      <c r="X319" s="733"/>
      <c r="AZ319" s="390"/>
      <c r="BA319" s="386"/>
      <c r="BB319" s="733"/>
      <c r="BC319" s="312"/>
      <c r="BD319" s="312"/>
      <c r="BE319" s="312"/>
      <c r="BF319" s="312"/>
      <c r="BG319" s="312"/>
      <c r="BH319" s="312"/>
      <c r="BI319" s="312"/>
      <c r="BJ319" s="312"/>
      <c r="BK319" s="312"/>
      <c r="BL319" s="312"/>
      <c r="BM319" s="312"/>
      <c r="BN319" s="312"/>
      <c r="BO319" s="312"/>
      <c r="BP319" s="312"/>
      <c r="BQ319" s="312"/>
      <c r="BR319" s="312"/>
      <c r="BS319" s="312"/>
      <c r="BT319" s="312"/>
      <c r="BU319" s="312"/>
      <c r="BV319" s="312"/>
      <c r="BW319" s="312"/>
      <c r="BX319" s="312"/>
      <c r="BY319" s="312"/>
      <c r="BZ319" s="312"/>
    </row>
    <row r="320" spans="1:78" ht="15" customHeight="1" x14ac:dyDescent="0.2">
      <c r="A320" s="733"/>
      <c r="B320" s="733"/>
      <c r="C320" s="733"/>
      <c r="D320" s="733"/>
      <c r="E320" s="733"/>
      <c r="F320" s="733"/>
      <c r="G320" s="733"/>
      <c r="H320" s="733"/>
      <c r="I320" s="733"/>
      <c r="J320" s="733"/>
      <c r="K320" s="733"/>
      <c r="L320" s="733"/>
      <c r="M320" s="733"/>
      <c r="N320" s="733"/>
      <c r="O320" s="733"/>
      <c r="P320" s="733"/>
      <c r="Q320" s="733"/>
      <c r="R320" s="733"/>
      <c r="S320" s="733"/>
      <c r="T320" s="733"/>
      <c r="U320" s="733"/>
      <c r="V320" s="733"/>
      <c r="W320" s="733"/>
      <c r="X320" s="733"/>
      <c r="AZ320" s="390"/>
      <c r="BA320" s="386"/>
      <c r="BB320" s="733"/>
      <c r="BC320" s="312"/>
      <c r="BD320" s="312"/>
      <c r="BE320" s="312"/>
      <c r="BF320" s="312"/>
      <c r="BG320" s="312"/>
      <c r="BH320" s="312"/>
      <c r="BI320" s="312"/>
      <c r="BJ320" s="312"/>
      <c r="BK320" s="312"/>
      <c r="BL320" s="312"/>
      <c r="BM320" s="312"/>
      <c r="BN320" s="312"/>
      <c r="BO320" s="312"/>
      <c r="BP320" s="312"/>
      <c r="BQ320" s="312"/>
      <c r="BR320" s="312"/>
      <c r="BS320" s="312"/>
      <c r="BT320" s="312"/>
      <c r="BU320" s="312"/>
      <c r="BV320" s="312"/>
      <c r="BW320" s="312"/>
      <c r="BX320" s="312"/>
      <c r="BY320" s="312"/>
      <c r="BZ320" s="312"/>
    </row>
    <row r="321" spans="1:78" ht="15" customHeight="1" x14ac:dyDescent="0.2">
      <c r="A321" s="733"/>
      <c r="B321" s="733"/>
      <c r="C321" s="733"/>
      <c r="D321" s="733"/>
      <c r="E321" s="733"/>
      <c r="F321" s="733"/>
      <c r="G321" s="733"/>
      <c r="H321" s="733"/>
      <c r="I321" s="733"/>
      <c r="J321" s="733"/>
      <c r="K321" s="733"/>
      <c r="L321" s="733"/>
      <c r="M321" s="733"/>
      <c r="N321" s="733"/>
      <c r="O321" s="733"/>
      <c r="P321" s="733"/>
      <c r="Q321" s="733"/>
      <c r="R321" s="733"/>
      <c r="S321" s="733"/>
      <c r="T321" s="733"/>
      <c r="U321" s="733"/>
      <c r="V321" s="733"/>
      <c r="W321" s="733"/>
      <c r="X321" s="733"/>
      <c r="AZ321" s="390"/>
      <c r="BA321" s="386"/>
      <c r="BB321" s="733"/>
      <c r="BC321" s="312"/>
      <c r="BD321" s="312"/>
      <c r="BE321" s="312"/>
      <c r="BF321" s="312"/>
      <c r="BG321" s="312"/>
      <c r="BH321" s="312"/>
      <c r="BI321" s="312"/>
      <c r="BJ321" s="312"/>
      <c r="BK321" s="312"/>
      <c r="BL321" s="312"/>
      <c r="BM321" s="312"/>
      <c r="BN321" s="312"/>
      <c r="BO321" s="312"/>
      <c r="BP321" s="312"/>
      <c r="BQ321" s="312"/>
      <c r="BR321" s="312"/>
      <c r="BS321" s="312"/>
      <c r="BT321" s="312"/>
      <c r="BU321" s="312"/>
      <c r="BV321" s="312"/>
      <c r="BW321" s="312"/>
      <c r="BX321" s="312"/>
      <c r="BY321" s="312"/>
      <c r="BZ321" s="312"/>
    </row>
    <row r="322" spans="1:78" ht="15" customHeight="1" x14ac:dyDescent="0.2">
      <c r="A322" s="733"/>
      <c r="B322" s="733"/>
      <c r="C322" s="733"/>
      <c r="D322" s="733"/>
      <c r="E322" s="733"/>
      <c r="F322" s="733"/>
      <c r="G322" s="733"/>
      <c r="H322" s="733"/>
      <c r="I322" s="733"/>
      <c r="J322" s="733"/>
      <c r="K322" s="733"/>
      <c r="L322" s="733"/>
      <c r="M322" s="733"/>
      <c r="N322" s="733"/>
      <c r="O322" s="733"/>
      <c r="P322" s="733"/>
      <c r="Q322" s="733"/>
      <c r="R322" s="733"/>
      <c r="S322" s="733"/>
      <c r="T322" s="733"/>
      <c r="U322" s="733"/>
      <c r="V322" s="733"/>
      <c r="W322" s="733"/>
      <c r="X322" s="733"/>
      <c r="AZ322" s="390"/>
      <c r="BA322" s="386"/>
      <c r="BB322" s="733"/>
      <c r="BC322" s="312"/>
      <c r="BD322" s="312"/>
      <c r="BE322" s="312"/>
      <c r="BF322" s="312"/>
      <c r="BG322" s="312"/>
      <c r="BH322" s="312"/>
      <c r="BI322" s="312"/>
      <c r="BJ322" s="312"/>
      <c r="BK322" s="312"/>
      <c r="BL322" s="312"/>
      <c r="BM322" s="312"/>
      <c r="BN322" s="312"/>
      <c r="BO322" s="312"/>
      <c r="BP322" s="312"/>
      <c r="BQ322" s="312"/>
      <c r="BR322" s="312"/>
      <c r="BS322" s="312"/>
      <c r="BT322" s="312"/>
      <c r="BU322" s="312"/>
      <c r="BV322" s="312"/>
      <c r="BW322" s="312"/>
      <c r="BX322" s="312"/>
      <c r="BY322" s="312"/>
      <c r="BZ322" s="312"/>
    </row>
    <row r="323" spans="1:78" ht="15" customHeight="1" x14ac:dyDescent="0.2">
      <c r="A323" s="733"/>
      <c r="B323" s="733"/>
      <c r="C323" s="733"/>
      <c r="D323" s="733"/>
      <c r="E323" s="733"/>
      <c r="F323" s="733"/>
      <c r="G323" s="733"/>
      <c r="H323" s="733"/>
      <c r="I323" s="733"/>
      <c r="J323" s="733"/>
      <c r="K323" s="733"/>
      <c r="L323" s="733"/>
      <c r="M323" s="733"/>
      <c r="N323" s="733"/>
      <c r="O323" s="733"/>
      <c r="P323" s="733"/>
      <c r="Q323" s="733"/>
      <c r="R323" s="733"/>
      <c r="S323" s="733"/>
      <c r="T323" s="733"/>
      <c r="U323" s="733"/>
      <c r="V323" s="733"/>
      <c r="W323" s="733"/>
      <c r="X323" s="733"/>
      <c r="AZ323" s="390"/>
      <c r="BA323" s="386"/>
      <c r="BB323" s="733"/>
      <c r="BC323" s="312"/>
      <c r="BD323" s="312"/>
      <c r="BE323" s="312"/>
      <c r="BF323" s="312"/>
      <c r="BG323" s="312"/>
      <c r="BH323" s="312"/>
      <c r="BI323" s="312"/>
      <c r="BJ323" s="312"/>
      <c r="BK323" s="312"/>
      <c r="BL323" s="312"/>
      <c r="BM323" s="312"/>
      <c r="BN323" s="312"/>
      <c r="BO323" s="312"/>
      <c r="BP323" s="312"/>
      <c r="BQ323" s="312"/>
      <c r="BR323" s="312"/>
      <c r="BS323" s="312"/>
      <c r="BT323" s="312"/>
      <c r="BU323" s="312"/>
      <c r="BV323" s="312"/>
      <c r="BW323" s="312"/>
      <c r="BX323" s="312"/>
      <c r="BY323" s="312"/>
      <c r="BZ323" s="312"/>
    </row>
    <row r="324" spans="1:78" ht="15" customHeight="1" x14ac:dyDescent="0.2">
      <c r="A324" s="733"/>
      <c r="B324" s="733"/>
      <c r="C324" s="733"/>
      <c r="D324" s="733"/>
      <c r="E324" s="733"/>
      <c r="F324" s="733"/>
      <c r="G324" s="733"/>
      <c r="H324" s="733"/>
      <c r="I324" s="733"/>
      <c r="J324" s="733"/>
      <c r="K324" s="733"/>
      <c r="L324" s="733"/>
      <c r="M324" s="733"/>
      <c r="N324" s="733"/>
      <c r="O324" s="733"/>
      <c r="P324" s="733"/>
      <c r="Q324" s="733"/>
      <c r="R324" s="733"/>
      <c r="S324" s="733"/>
      <c r="T324" s="733"/>
      <c r="U324" s="733"/>
      <c r="V324" s="733"/>
      <c r="W324" s="733"/>
      <c r="X324" s="733"/>
      <c r="AZ324" s="390"/>
      <c r="BA324" s="386"/>
      <c r="BB324" s="733"/>
      <c r="BC324" s="312"/>
      <c r="BD324" s="312"/>
      <c r="BE324" s="312"/>
      <c r="BF324" s="312"/>
      <c r="BG324" s="312"/>
      <c r="BH324" s="312"/>
      <c r="BI324" s="312"/>
      <c r="BJ324" s="312"/>
      <c r="BK324" s="312"/>
      <c r="BL324" s="312"/>
      <c r="BM324" s="312"/>
      <c r="BN324" s="312"/>
      <c r="BO324" s="312"/>
      <c r="BP324" s="312"/>
      <c r="BQ324" s="312"/>
      <c r="BR324" s="312"/>
      <c r="BS324" s="312"/>
      <c r="BT324" s="312"/>
      <c r="BU324" s="312"/>
      <c r="BV324" s="312"/>
      <c r="BW324" s="312"/>
      <c r="BX324" s="312"/>
      <c r="BY324" s="312"/>
      <c r="BZ324" s="312"/>
    </row>
    <row r="325" spans="1:78" ht="15" customHeight="1" x14ac:dyDescent="0.2">
      <c r="A325" s="733"/>
      <c r="B325" s="733"/>
      <c r="C325" s="733"/>
      <c r="D325" s="733"/>
      <c r="E325" s="733"/>
      <c r="F325" s="733"/>
      <c r="G325" s="733"/>
      <c r="H325" s="733"/>
      <c r="I325" s="733"/>
      <c r="J325" s="733"/>
      <c r="K325" s="733"/>
      <c r="L325" s="733"/>
      <c r="M325" s="733"/>
      <c r="N325" s="733"/>
      <c r="O325" s="733"/>
      <c r="P325" s="733"/>
      <c r="Q325" s="733"/>
      <c r="R325" s="733"/>
      <c r="S325" s="733"/>
      <c r="T325" s="733"/>
      <c r="U325" s="733"/>
      <c r="V325" s="733"/>
      <c r="W325" s="733"/>
      <c r="X325" s="733"/>
      <c r="AZ325" s="390"/>
      <c r="BA325" s="386"/>
      <c r="BB325" s="733"/>
      <c r="BC325" s="312"/>
      <c r="BD325" s="312"/>
      <c r="BE325" s="312"/>
      <c r="BF325" s="312"/>
      <c r="BG325" s="312"/>
      <c r="BH325" s="312"/>
      <c r="BI325" s="312"/>
      <c r="BJ325" s="312"/>
      <c r="BK325" s="312"/>
      <c r="BL325" s="312"/>
      <c r="BM325" s="312"/>
      <c r="BN325" s="312"/>
      <c r="BO325" s="312"/>
      <c r="BP325" s="312"/>
      <c r="BQ325" s="312"/>
      <c r="BR325" s="312"/>
      <c r="BS325" s="312"/>
      <c r="BT325" s="312"/>
      <c r="BU325" s="312"/>
      <c r="BV325" s="312"/>
      <c r="BW325" s="312"/>
      <c r="BX325" s="312"/>
      <c r="BY325" s="312"/>
      <c r="BZ325" s="312"/>
    </row>
    <row r="326" spans="1:78" ht="15" customHeight="1" x14ac:dyDescent="0.2">
      <c r="A326" s="733"/>
      <c r="B326" s="733"/>
      <c r="C326" s="733"/>
      <c r="D326" s="733"/>
      <c r="E326" s="733"/>
      <c r="F326" s="733"/>
      <c r="G326" s="733"/>
      <c r="H326" s="733"/>
      <c r="I326" s="733"/>
      <c r="J326" s="733"/>
      <c r="K326" s="733"/>
      <c r="L326" s="733"/>
      <c r="M326" s="733"/>
      <c r="N326" s="733"/>
      <c r="O326" s="733"/>
      <c r="P326" s="733"/>
      <c r="Q326" s="733"/>
      <c r="R326" s="733"/>
      <c r="S326" s="733"/>
      <c r="T326" s="733"/>
      <c r="U326" s="733"/>
      <c r="V326" s="733"/>
      <c r="W326" s="733"/>
      <c r="X326" s="733"/>
      <c r="AZ326" s="390"/>
      <c r="BA326" s="386"/>
      <c r="BB326" s="733"/>
      <c r="BC326" s="312"/>
      <c r="BD326" s="312"/>
      <c r="BE326" s="312"/>
      <c r="BF326" s="312"/>
      <c r="BG326" s="312"/>
      <c r="BH326" s="312"/>
      <c r="BI326" s="312"/>
      <c r="BJ326" s="312"/>
      <c r="BK326" s="312"/>
      <c r="BL326" s="312"/>
      <c r="BM326" s="312"/>
      <c r="BN326" s="312"/>
      <c r="BO326" s="312"/>
      <c r="BP326" s="312"/>
      <c r="BQ326" s="312"/>
      <c r="BR326" s="312"/>
      <c r="BS326" s="312"/>
      <c r="BT326" s="312"/>
      <c r="BU326" s="312"/>
      <c r="BV326" s="312"/>
      <c r="BW326" s="312"/>
      <c r="BX326" s="312"/>
      <c r="BY326" s="312"/>
      <c r="BZ326" s="312"/>
    </row>
    <row r="327" spans="1:78" ht="15" customHeight="1" x14ac:dyDescent="0.2">
      <c r="A327" s="733"/>
      <c r="B327" s="733"/>
      <c r="C327" s="733"/>
      <c r="D327" s="733"/>
      <c r="E327" s="733"/>
      <c r="F327" s="733"/>
      <c r="G327" s="733"/>
      <c r="H327" s="733"/>
      <c r="I327" s="733"/>
      <c r="J327" s="733"/>
      <c r="K327" s="733"/>
      <c r="L327" s="733"/>
      <c r="M327" s="733"/>
      <c r="N327" s="733"/>
      <c r="O327" s="733"/>
      <c r="P327" s="733"/>
      <c r="Q327" s="733"/>
      <c r="R327" s="733"/>
      <c r="S327" s="733"/>
      <c r="T327" s="733"/>
      <c r="U327" s="733"/>
      <c r="V327" s="733"/>
      <c r="W327" s="733"/>
      <c r="X327" s="733"/>
      <c r="AZ327" s="390"/>
      <c r="BA327" s="386"/>
      <c r="BB327" s="733"/>
      <c r="BC327" s="312"/>
      <c r="BD327" s="312"/>
      <c r="BE327" s="312"/>
      <c r="BF327" s="312"/>
      <c r="BG327" s="312"/>
      <c r="BH327" s="312"/>
      <c r="BI327" s="312"/>
      <c r="BJ327" s="312"/>
      <c r="BK327" s="312"/>
      <c r="BL327" s="312"/>
      <c r="BM327" s="312"/>
      <c r="BN327" s="312"/>
      <c r="BO327" s="312"/>
      <c r="BP327" s="312"/>
      <c r="BQ327" s="312"/>
      <c r="BR327" s="312"/>
      <c r="BS327" s="312"/>
      <c r="BT327" s="312"/>
      <c r="BU327" s="312"/>
      <c r="BV327" s="312"/>
      <c r="BW327" s="312"/>
      <c r="BX327" s="312"/>
      <c r="BY327" s="312"/>
      <c r="BZ327" s="312"/>
    </row>
    <row r="328" spans="1:78" ht="15" customHeight="1" x14ac:dyDescent="0.2">
      <c r="A328" s="733"/>
      <c r="B328" s="733"/>
      <c r="C328" s="733"/>
      <c r="D328" s="733"/>
      <c r="E328" s="733"/>
      <c r="F328" s="733"/>
      <c r="G328" s="733"/>
      <c r="H328" s="733"/>
      <c r="I328" s="733"/>
      <c r="J328" s="733"/>
      <c r="K328" s="733"/>
      <c r="L328" s="733"/>
      <c r="M328" s="733"/>
      <c r="N328" s="733"/>
      <c r="O328" s="733"/>
      <c r="P328" s="733"/>
      <c r="Q328" s="733"/>
      <c r="R328" s="733"/>
      <c r="S328" s="733"/>
      <c r="T328" s="733"/>
      <c r="U328" s="733"/>
      <c r="V328" s="733"/>
      <c r="W328" s="733"/>
      <c r="X328" s="733"/>
      <c r="AZ328" s="390"/>
      <c r="BA328" s="386"/>
      <c r="BB328" s="733"/>
      <c r="BC328" s="312"/>
      <c r="BD328" s="312"/>
      <c r="BE328" s="312"/>
      <c r="BF328" s="312"/>
      <c r="BG328" s="312"/>
      <c r="BH328" s="312"/>
      <c r="BI328" s="312"/>
      <c r="BJ328" s="312"/>
      <c r="BK328" s="312"/>
      <c r="BL328" s="312"/>
      <c r="BM328" s="312"/>
      <c r="BN328" s="312"/>
      <c r="BO328" s="312"/>
      <c r="BP328" s="312"/>
      <c r="BQ328" s="312"/>
      <c r="BR328" s="312"/>
      <c r="BS328" s="312"/>
      <c r="BT328" s="312"/>
      <c r="BU328" s="312"/>
      <c r="BV328" s="312"/>
      <c r="BW328" s="312"/>
      <c r="BX328" s="312"/>
      <c r="BY328" s="312"/>
      <c r="BZ328" s="312"/>
    </row>
    <row r="329" spans="1:78" ht="15" customHeight="1" x14ac:dyDescent="0.2">
      <c r="A329" s="733"/>
      <c r="B329" s="733"/>
      <c r="C329" s="733"/>
      <c r="D329" s="733"/>
      <c r="E329" s="733"/>
      <c r="F329" s="733"/>
      <c r="G329" s="733"/>
      <c r="H329" s="733"/>
      <c r="I329" s="733"/>
      <c r="J329" s="733"/>
      <c r="K329" s="733"/>
      <c r="L329" s="733"/>
      <c r="M329" s="733"/>
      <c r="N329" s="733"/>
      <c r="O329" s="733"/>
      <c r="P329" s="733"/>
      <c r="Q329" s="733"/>
      <c r="R329" s="733"/>
      <c r="S329" s="733"/>
      <c r="T329" s="733"/>
      <c r="U329" s="733"/>
      <c r="V329" s="733"/>
      <c r="W329" s="733"/>
      <c r="X329" s="733"/>
      <c r="AZ329" s="390"/>
      <c r="BA329" s="386"/>
      <c r="BB329" s="733"/>
      <c r="BC329" s="312"/>
      <c r="BD329" s="312"/>
      <c r="BE329" s="312"/>
      <c r="BF329" s="312"/>
      <c r="BG329" s="312"/>
      <c r="BH329" s="312"/>
      <c r="BI329" s="312"/>
      <c r="BJ329" s="312"/>
      <c r="BK329" s="312"/>
      <c r="BL329" s="312"/>
      <c r="BM329" s="312"/>
      <c r="BN329" s="312"/>
      <c r="BO329" s="312"/>
      <c r="BP329" s="312"/>
      <c r="BQ329" s="312"/>
      <c r="BR329" s="312"/>
      <c r="BS329" s="312"/>
      <c r="BT329" s="312"/>
      <c r="BU329" s="312"/>
      <c r="BV329" s="312"/>
      <c r="BW329" s="312"/>
      <c r="BX329" s="312"/>
      <c r="BY329" s="312"/>
      <c r="BZ329" s="312"/>
    </row>
    <row r="330" spans="1:78" ht="15" customHeight="1" x14ac:dyDescent="0.2">
      <c r="A330" s="733"/>
      <c r="B330" s="733"/>
      <c r="C330" s="733"/>
      <c r="D330" s="733"/>
      <c r="E330" s="733"/>
      <c r="F330" s="733"/>
      <c r="G330" s="733"/>
      <c r="H330" s="733"/>
      <c r="I330" s="733"/>
      <c r="J330" s="733"/>
      <c r="K330" s="733"/>
      <c r="L330" s="733"/>
      <c r="M330" s="733"/>
      <c r="N330" s="733"/>
      <c r="O330" s="733"/>
      <c r="P330" s="733"/>
      <c r="Q330" s="733"/>
      <c r="R330" s="733"/>
      <c r="S330" s="733"/>
      <c r="T330" s="733"/>
      <c r="U330" s="733"/>
      <c r="V330" s="733"/>
      <c r="W330" s="733"/>
      <c r="X330" s="733"/>
      <c r="AZ330" s="390"/>
      <c r="BA330" s="386"/>
      <c r="BB330" s="733"/>
      <c r="BC330" s="312"/>
      <c r="BD330" s="312"/>
      <c r="BE330" s="312"/>
      <c r="BF330" s="312"/>
      <c r="BG330" s="312"/>
      <c r="BH330" s="312"/>
      <c r="BI330" s="312"/>
      <c r="BJ330" s="312"/>
      <c r="BK330" s="312"/>
      <c r="BL330" s="312"/>
      <c r="BM330" s="312"/>
      <c r="BN330" s="312"/>
      <c r="BO330" s="312"/>
      <c r="BP330" s="312"/>
      <c r="BQ330" s="312"/>
      <c r="BR330" s="312"/>
      <c r="BS330" s="312"/>
      <c r="BT330" s="312"/>
      <c r="BU330" s="312"/>
      <c r="BV330" s="312"/>
      <c r="BW330" s="312"/>
      <c r="BX330" s="312"/>
      <c r="BY330" s="312"/>
      <c r="BZ330" s="312"/>
    </row>
    <row r="331" spans="1:78" ht="15" customHeight="1" x14ac:dyDescent="0.2">
      <c r="A331" s="733"/>
      <c r="B331" s="733"/>
      <c r="C331" s="733"/>
      <c r="D331" s="733"/>
      <c r="E331" s="733"/>
      <c r="F331" s="733"/>
      <c r="G331" s="733"/>
      <c r="H331" s="733"/>
      <c r="I331" s="733"/>
      <c r="J331" s="733"/>
      <c r="K331" s="733"/>
      <c r="L331" s="733"/>
      <c r="M331" s="733"/>
      <c r="N331" s="733"/>
      <c r="O331" s="733"/>
      <c r="P331" s="733"/>
      <c r="Q331" s="733"/>
      <c r="R331" s="733"/>
      <c r="S331" s="733"/>
      <c r="T331" s="733"/>
      <c r="U331" s="733"/>
      <c r="V331" s="733"/>
      <c r="W331" s="733"/>
      <c r="X331" s="733"/>
      <c r="AZ331" s="390"/>
      <c r="BA331" s="386"/>
      <c r="BB331" s="733"/>
      <c r="BC331" s="312"/>
      <c r="BD331" s="312"/>
      <c r="BE331" s="312"/>
      <c r="BF331" s="312"/>
      <c r="BG331" s="312"/>
      <c r="BH331" s="312"/>
      <c r="BI331" s="312"/>
      <c r="BJ331" s="312"/>
      <c r="BK331" s="312"/>
      <c r="BL331" s="312"/>
      <c r="BM331" s="312"/>
      <c r="BN331" s="312"/>
      <c r="BO331" s="312"/>
      <c r="BP331" s="312"/>
      <c r="BQ331" s="312"/>
      <c r="BR331" s="312"/>
      <c r="BS331" s="312"/>
      <c r="BT331" s="312"/>
      <c r="BU331" s="312"/>
      <c r="BV331" s="312"/>
      <c r="BW331" s="312"/>
      <c r="BX331" s="312"/>
      <c r="BY331" s="312"/>
      <c r="BZ331" s="312"/>
    </row>
    <row r="332" spans="1:78" ht="15" customHeight="1" x14ac:dyDescent="0.2">
      <c r="A332" s="733"/>
      <c r="B332" s="733"/>
      <c r="C332" s="733"/>
      <c r="D332" s="733"/>
      <c r="E332" s="733"/>
      <c r="F332" s="733"/>
      <c r="G332" s="733"/>
      <c r="H332" s="733"/>
      <c r="I332" s="733"/>
      <c r="J332" s="733"/>
      <c r="K332" s="733"/>
      <c r="L332" s="733"/>
      <c r="M332" s="733"/>
      <c r="N332" s="733"/>
      <c r="O332" s="733"/>
      <c r="P332" s="733"/>
      <c r="Q332" s="733"/>
      <c r="R332" s="733"/>
      <c r="S332" s="733"/>
      <c r="T332" s="733"/>
      <c r="U332" s="733"/>
      <c r="V332" s="733"/>
      <c r="W332" s="733"/>
      <c r="X332" s="733"/>
      <c r="AZ332" s="390"/>
      <c r="BA332" s="386"/>
      <c r="BB332" s="733"/>
      <c r="BC332" s="312"/>
      <c r="BD332" s="312"/>
      <c r="BE332" s="312"/>
      <c r="BF332" s="312"/>
      <c r="BG332" s="312"/>
      <c r="BH332" s="312"/>
      <c r="BI332" s="312"/>
      <c r="BJ332" s="312"/>
      <c r="BK332" s="312"/>
      <c r="BL332" s="312"/>
      <c r="BM332" s="312"/>
      <c r="BN332" s="312"/>
      <c r="BO332" s="312"/>
      <c r="BP332" s="312"/>
      <c r="BQ332" s="312"/>
      <c r="BR332" s="312"/>
      <c r="BS332" s="312"/>
      <c r="BT332" s="312"/>
      <c r="BU332" s="312"/>
      <c r="BV332" s="312"/>
      <c r="BW332" s="312"/>
      <c r="BX332" s="312"/>
      <c r="BY332" s="312"/>
      <c r="BZ332" s="312"/>
    </row>
    <row r="333" spans="1:78" ht="15" customHeight="1" x14ac:dyDescent="0.2">
      <c r="A333" s="733"/>
      <c r="B333" s="733"/>
      <c r="C333" s="733"/>
      <c r="D333" s="733"/>
      <c r="E333" s="733"/>
      <c r="F333" s="733"/>
      <c r="G333" s="733"/>
      <c r="H333" s="733"/>
      <c r="I333" s="733"/>
      <c r="J333" s="733"/>
      <c r="K333" s="733"/>
      <c r="L333" s="733"/>
      <c r="M333" s="733"/>
      <c r="N333" s="733"/>
      <c r="O333" s="733"/>
      <c r="P333" s="733"/>
      <c r="Q333" s="733"/>
      <c r="R333" s="733"/>
      <c r="S333" s="733"/>
      <c r="T333" s="733"/>
      <c r="U333" s="733"/>
      <c r="V333" s="733"/>
      <c r="W333" s="733"/>
      <c r="X333" s="733"/>
      <c r="AZ333" s="390"/>
      <c r="BA333" s="386"/>
      <c r="BB333" s="733"/>
      <c r="BC333" s="312"/>
      <c r="BD333" s="312"/>
      <c r="BE333" s="312"/>
      <c r="BF333" s="312"/>
      <c r="BG333" s="312"/>
      <c r="BH333" s="312"/>
      <c r="BI333" s="312"/>
      <c r="BJ333" s="312"/>
      <c r="BK333" s="312"/>
      <c r="BL333" s="312"/>
      <c r="BM333" s="312"/>
      <c r="BN333" s="312"/>
      <c r="BO333" s="312"/>
      <c r="BP333" s="312"/>
      <c r="BQ333" s="312"/>
      <c r="BR333" s="312"/>
      <c r="BS333" s="312"/>
      <c r="BT333" s="312"/>
      <c r="BU333" s="312"/>
      <c r="BV333" s="312"/>
      <c r="BW333" s="312"/>
      <c r="BX333" s="312"/>
      <c r="BY333" s="312"/>
      <c r="BZ333" s="312"/>
    </row>
    <row r="334" spans="1:78" ht="15" customHeight="1" x14ac:dyDescent="0.2">
      <c r="A334" s="733"/>
      <c r="B334" s="733"/>
      <c r="C334" s="733"/>
      <c r="D334" s="733"/>
      <c r="E334" s="733"/>
      <c r="F334" s="733"/>
      <c r="G334" s="733"/>
      <c r="H334" s="733"/>
      <c r="I334" s="733"/>
      <c r="J334" s="733"/>
      <c r="K334" s="733"/>
      <c r="L334" s="733"/>
      <c r="M334" s="733"/>
      <c r="N334" s="733"/>
      <c r="O334" s="733"/>
      <c r="P334" s="733"/>
      <c r="Q334" s="733"/>
      <c r="R334" s="733"/>
      <c r="S334" s="733"/>
      <c r="T334" s="733"/>
      <c r="U334" s="733"/>
      <c r="V334" s="733"/>
      <c r="W334" s="733"/>
      <c r="X334" s="733"/>
      <c r="AZ334" s="390"/>
      <c r="BA334" s="386"/>
      <c r="BB334" s="733"/>
      <c r="BC334" s="312"/>
      <c r="BD334" s="312"/>
      <c r="BE334" s="312"/>
      <c r="BF334" s="312"/>
      <c r="BG334" s="312"/>
      <c r="BH334" s="312"/>
      <c r="BI334" s="312"/>
      <c r="BJ334" s="312"/>
      <c r="BK334" s="312"/>
      <c r="BL334" s="312"/>
      <c r="BM334" s="312"/>
      <c r="BN334" s="312"/>
      <c r="BO334" s="312"/>
      <c r="BP334" s="312"/>
      <c r="BQ334" s="312"/>
      <c r="BR334" s="312"/>
      <c r="BS334" s="312"/>
      <c r="BT334" s="312"/>
      <c r="BU334" s="312"/>
      <c r="BV334" s="312"/>
      <c r="BW334" s="312"/>
      <c r="BX334" s="312"/>
      <c r="BY334" s="312"/>
      <c r="BZ334" s="312"/>
    </row>
    <row r="335" spans="1:78" ht="15" customHeight="1" x14ac:dyDescent="0.2">
      <c r="A335" s="733"/>
      <c r="B335" s="733"/>
      <c r="C335" s="733"/>
      <c r="D335" s="733"/>
      <c r="E335" s="733"/>
      <c r="F335" s="733"/>
      <c r="G335" s="733"/>
      <c r="H335" s="733"/>
      <c r="I335" s="733"/>
      <c r="J335" s="733"/>
      <c r="K335" s="733"/>
      <c r="L335" s="733"/>
      <c r="M335" s="733"/>
      <c r="N335" s="733"/>
      <c r="O335" s="733"/>
      <c r="P335" s="733"/>
      <c r="Q335" s="733"/>
      <c r="R335" s="733"/>
      <c r="S335" s="733"/>
      <c r="T335" s="733"/>
      <c r="U335" s="733"/>
      <c r="V335" s="733"/>
      <c r="W335" s="733"/>
      <c r="X335" s="733"/>
      <c r="AZ335" s="390"/>
      <c r="BA335" s="386"/>
      <c r="BB335" s="733"/>
      <c r="BC335" s="312"/>
      <c r="BD335" s="312"/>
      <c r="BE335" s="312"/>
      <c r="BF335" s="312"/>
      <c r="BG335" s="312"/>
      <c r="BH335" s="312"/>
      <c r="BI335" s="312"/>
      <c r="BJ335" s="312"/>
      <c r="BK335" s="312"/>
      <c r="BL335" s="312"/>
      <c r="BM335" s="312"/>
      <c r="BN335" s="312"/>
      <c r="BO335" s="312"/>
      <c r="BP335" s="312"/>
      <c r="BQ335" s="312"/>
      <c r="BR335" s="312"/>
      <c r="BS335" s="312"/>
      <c r="BT335" s="312"/>
      <c r="BU335" s="312"/>
      <c r="BV335" s="312"/>
      <c r="BW335" s="312"/>
      <c r="BX335" s="312"/>
      <c r="BY335" s="312"/>
      <c r="BZ335" s="312"/>
    </row>
    <row r="336" spans="1:78" ht="15" customHeight="1" x14ac:dyDescent="0.2">
      <c r="A336" s="733"/>
      <c r="B336" s="733"/>
      <c r="C336" s="733"/>
      <c r="D336" s="733"/>
      <c r="E336" s="733"/>
      <c r="F336" s="733"/>
      <c r="G336" s="733"/>
      <c r="H336" s="733"/>
      <c r="I336" s="733"/>
      <c r="J336" s="733"/>
      <c r="K336" s="733"/>
      <c r="L336" s="733"/>
      <c r="M336" s="733"/>
      <c r="N336" s="733"/>
      <c r="O336" s="733"/>
      <c r="P336" s="733"/>
      <c r="Q336" s="733"/>
      <c r="R336" s="733"/>
      <c r="S336" s="733"/>
      <c r="T336" s="733"/>
      <c r="U336" s="733"/>
      <c r="V336" s="733"/>
      <c r="W336" s="733"/>
      <c r="X336" s="733"/>
      <c r="AZ336" s="390"/>
      <c r="BA336" s="386"/>
      <c r="BB336" s="733"/>
      <c r="BC336" s="312"/>
      <c r="BD336" s="312"/>
      <c r="BE336" s="312"/>
      <c r="BF336" s="312"/>
      <c r="BG336" s="312"/>
      <c r="BH336" s="312"/>
      <c r="BI336" s="312"/>
      <c r="BJ336" s="312"/>
      <c r="BK336" s="312"/>
      <c r="BL336" s="312"/>
      <c r="BM336" s="312"/>
      <c r="BN336" s="312"/>
      <c r="BO336" s="312"/>
      <c r="BP336" s="312"/>
      <c r="BQ336" s="312"/>
      <c r="BR336" s="312"/>
      <c r="BS336" s="312"/>
      <c r="BT336" s="312"/>
      <c r="BU336" s="312"/>
      <c r="BV336" s="312"/>
      <c r="BW336" s="312"/>
      <c r="BX336" s="312"/>
      <c r="BY336" s="312"/>
      <c r="BZ336" s="312"/>
    </row>
    <row r="337" spans="1:78" ht="15" customHeight="1" x14ac:dyDescent="0.2">
      <c r="A337" s="733"/>
      <c r="B337" s="733"/>
      <c r="C337" s="733"/>
      <c r="D337" s="733"/>
      <c r="E337" s="733"/>
      <c r="F337" s="733"/>
      <c r="G337" s="733"/>
      <c r="H337" s="733"/>
      <c r="I337" s="733"/>
      <c r="J337" s="733"/>
      <c r="K337" s="733"/>
      <c r="L337" s="733"/>
      <c r="M337" s="733"/>
      <c r="N337" s="733"/>
      <c r="O337" s="733"/>
      <c r="P337" s="733"/>
      <c r="Q337" s="733"/>
      <c r="R337" s="733"/>
      <c r="S337" s="733"/>
      <c r="T337" s="733"/>
      <c r="U337" s="733"/>
      <c r="V337" s="733"/>
      <c r="W337" s="733"/>
      <c r="X337" s="733"/>
      <c r="AZ337" s="390"/>
      <c r="BA337" s="386"/>
      <c r="BB337" s="733"/>
      <c r="BC337" s="312"/>
      <c r="BD337" s="312"/>
      <c r="BE337" s="312"/>
      <c r="BF337" s="312"/>
      <c r="BG337" s="312"/>
      <c r="BH337" s="312"/>
      <c r="BI337" s="312"/>
      <c r="BJ337" s="312"/>
      <c r="BK337" s="312"/>
      <c r="BL337" s="312"/>
      <c r="BM337" s="312"/>
      <c r="BN337" s="312"/>
      <c r="BO337" s="312"/>
      <c r="BP337" s="312"/>
      <c r="BQ337" s="312"/>
      <c r="BR337" s="312"/>
      <c r="BS337" s="312"/>
      <c r="BT337" s="312"/>
      <c r="BU337" s="312"/>
      <c r="BV337" s="312"/>
      <c r="BW337" s="312"/>
      <c r="BX337" s="312"/>
      <c r="BY337" s="312"/>
      <c r="BZ337" s="312"/>
    </row>
    <row r="338" spans="1:78" ht="15" customHeight="1" x14ac:dyDescent="0.2">
      <c r="A338" s="733"/>
      <c r="B338" s="733"/>
      <c r="C338" s="733"/>
      <c r="D338" s="733"/>
      <c r="E338" s="733"/>
      <c r="F338" s="733"/>
      <c r="G338" s="733"/>
      <c r="H338" s="733"/>
      <c r="I338" s="733"/>
      <c r="J338" s="733"/>
      <c r="K338" s="733"/>
      <c r="L338" s="733"/>
      <c r="M338" s="733"/>
      <c r="N338" s="733"/>
      <c r="O338" s="733"/>
      <c r="P338" s="733"/>
      <c r="Q338" s="733"/>
      <c r="R338" s="733"/>
      <c r="S338" s="733"/>
      <c r="T338" s="733"/>
      <c r="U338" s="733"/>
      <c r="V338" s="733"/>
      <c r="W338" s="733"/>
      <c r="X338" s="733"/>
      <c r="AZ338" s="390"/>
      <c r="BA338" s="386"/>
      <c r="BB338" s="733"/>
      <c r="BC338" s="312"/>
      <c r="BD338" s="312"/>
      <c r="BE338" s="312"/>
      <c r="BF338" s="312"/>
      <c r="BG338" s="312"/>
      <c r="BH338" s="312"/>
      <c r="BI338" s="312"/>
      <c r="BJ338" s="312"/>
      <c r="BK338" s="312"/>
      <c r="BL338" s="312"/>
      <c r="BM338" s="312"/>
      <c r="BN338" s="312"/>
      <c r="BO338" s="312"/>
      <c r="BP338" s="312"/>
      <c r="BQ338" s="312"/>
      <c r="BR338" s="312"/>
      <c r="BS338" s="312"/>
      <c r="BT338" s="312"/>
      <c r="BU338" s="312"/>
      <c r="BV338" s="312"/>
      <c r="BW338" s="312"/>
      <c r="BX338" s="312"/>
      <c r="BY338" s="312"/>
      <c r="BZ338" s="312"/>
    </row>
    <row r="339" spans="1:78" ht="15" customHeight="1" x14ac:dyDescent="0.2">
      <c r="A339" s="733"/>
      <c r="B339" s="733"/>
      <c r="C339" s="733"/>
      <c r="D339" s="733"/>
      <c r="E339" s="733"/>
      <c r="F339" s="733"/>
      <c r="G339" s="733"/>
      <c r="H339" s="733"/>
      <c r="I339" s="733"/>
      <c r="J339" s="733"/>
      <c r="K339" s="733"/>
      <c r="L339" s="733"/>
      <c r="M339" s="733"/>
      <c r="N339" s="733"/>
      <c r="O339" s="733"/>
      <c r="P339" s="733"/>
      <c r="Q339" s="733"/>
      <c r="R339" s="733"/>
      <c r="S339" s="733"/>
      <c r="T339" s="733"/>
      <c r="U339" s="733"/>
      <c r="V339" s="733"/>
      <c r="W339" s="733"/>
      <c r="X339" s="733"/>
      <c r="AZ339" s="390"/>
      <c r="BA339" s="386"/>
      <c r="BB339" s="733"/>
      <c r="BC339" s="312"/>
      <c r="BD339" s="312"/>
      <c r="BE339" s="312"/>
      <c r="BF339" s="312"/>
      <c r="BG339" s="312"/>
      <c r="BH339" s="312"/>
      <c r="BI339" s="312"/>
      <c r="BJ339" s="312"/>
      <c r="BK339" s="312"/>
      <c r="BL339" s="312"/>
      <c r="BM339" s="312"/>
      <c r="BN339" s="312"/>
      <c r="BO339" s="312"/>
      <c r="BP339" s="312"/>
      <c r="BQ339" s="312"/>
      <c r="BR339" s="312"/>
      <c r="BS339" s="312"/>
      <c r="BT339" s="312"/>
      <c r="BU339" s="312"/>
      <c r="BV339" s="312"/>
      <c r="BW339" s="312"/>
      <c r="BX339" s="312"/>
      <c r="BY339" s="312"/>
      <c r="BZ339" s="312"/>
    </row>
    <row r="340" spans="1:78" ht="15" customHeight="1" x14ac:dyDescent="0.2">
      <c r="A340" s="733"/>
      <c r="B340" s="733"/>
      <c r="C340" s="733"/>
      <c r="D340" s="733"/>
      <c r="E340" s="733"/>
      <c r="F340" s="733"/>
      <c r="G340" s="733"/>
      <c r="H340" s="733"/>
      <c r="I340" s="733"/>
      <c r="J340" s="733"/>
      <c r="K340" s="733"/>
      <c r="L340" s="733"/>
      <c r="M340" s="733"/>
      <c r="N340" s="733"/>
      <c r="O340" s="733"/>
      <c r="P340" s="733"/>
      <c r="Q340" s="733"/>
      <c r="R340" s="733"/>
      <c r="S340" s="733"/>
      <c r="T340" s="733"/>
      <c r="U340" s="733"/>
      <c r="V340" s="733"/>
      <c r="W340" s="733"/>
      <c r="X340" s="733"/>
      <c r="AZ340" s="390"/>
      <c r="BA340" s="386"/>
      <c r="BB340" s="733"/>
      <c r="BC340" s="312"/>
      <c r="BD340" s="312"/>
      <c r="BE340" s="312"/>
      <c r="BF340" s="312"/>
      <c r="BG340" s="312"/>
      <c r="BH340" s="312"/>
      <c r="BI340" s="312"/>
      <c r="BJ340" s="312"/>
      <c r="BK340" s="312"/>
      <c r="BL340" s="312"/>
      <c r="BM340" s="312"/>
      <c r="BN340" s="312"/>
      <c r="BO340" s="312"/>
      <c r="BP340" s="312"/>
      <c r="BQ340" s="312"/>
      <c r="BR340" s="312"/>
      <c r="BS340" s="312"/>
      <c r="BT340" s="312"/>
      <c r="BU340" s="312"/>
      <c r="BV340" s="312"/>
      <c r="BW340" s="312"/>
      <c r="BX340" s="312"/>
      <c r="BY340" s="312"/>
      <c r="BZ340" s="312"/>
    </row>
    <row r="341" spans="1:78" ht="15" customHeight="1" x14ac:dyDescent="0.2">
      <c r="A341" s="733"/>
      <c r="B341" s="733"/>
      <c r="C341" s="733"/>
      <c r="D341" s="733"/>
      <c r="E341" s="733"/>
      <c r="F341" s="733"/>
      <c r="G341" s="733"/>
      <c r="H341" s="733"/>
      <c r="I341" s="733"/>
      <c r="J341" s="733"/>
      <c r="K341" s="733"/>
      <c r="L341" s="733"/>
      <c r="M341" s="733"/>
      <c r="N341" s="733"/>
      <c r="O341" s="733"/>
      <c r="P341" s="733"/>
      <c r="Q341" s="733"/>
      <c r="R341" s="733"/>
      <c r="S341" s="733"/>
      <c r="T341" s="733"/>
      <c r="U341" s="733"/>
      <c r="V341" s="733"/>
      <c r="W341" s="733"/>
      <c r="X341" s="733"/>
      <c r="AZ341" s="390"/>
      <c r="BA341" s="386"/>
      <c r="BB341" s="733"/>
      <c r="BC341" s="312"/>
      <c r="BD341" s="312"/>
      <c r="BE341" s="312"/>
      <c r="BF341" s="312"/>
      <c r="BG341" s="312"/>
      <c r="BH341" s="312"/>
      <c r="BI341" s="312"/>
      <c r="BJ341" s="312"/>
      <c r="BK341" s="312"/>
      <c r="BL341" s="312"/>
      <c r="BM341" s="312"/>
      <c r="BN341" s="312"/>
      <c r="BO341" s="312"/>
      <c r="BP341" s="312"/>
      <c r="BQ341" s="312"/>
      <c r="BR341" s="312"/>
      <c r="BS341" s="312"/>
      <c r="BT341" s="312"/>
      <c r="BU341" s="312"/>
      <c r="BV341" s="312"/>
      <c r="BW341" s="312"/>
      <c r="BX341" s="312"/>
      <c r="BY341" s="312"/>
      <c r="BZ341" s="312"/>
    </row>
    <row r="342" spans="1:78" ht="15" customHeight="1" x14ac:dyDescent="0.2">
      <c r="A342" s="733"/>
      <c r="B342" s="733"/>
      <c r="C342" s="733"/>
      <c r="D342" s="733"/>
      <c r="E342" s="733"/>
      <c r="F342" s="733"/>
      <c r="G342" s="733"/>
      <c r="H342" s="733"/>
      <c r="I342" s="733"/>
      <c r="J342" s="733"/>
      <c r="K342" s="733"/>
      <c r="L342" s="733"/>
      <c r="M342" s="733"/>
      <c r="N342" s="733"/>
      <c r="O342" s="733"/>
      <c r="P342" s="733"/>
      <c r="Q342" s="733"/>
      <c r="R342" s="733"/>
      <c r="S342" s="733"/>
      <c r="T342" s="733"/>
      <c r="U342" s="733"/>
      <c r="V342" s="733"/>
      <c r="W342" s="733"/>
      <c r="X342" s="733"/>
      <c r="AZ342" s="390"/>
      <c r="BA342" s="386"/>
      <c r="BB342" s="733"/>
      <c r="BC342" s="312"/>
      <c r="BD342" s="312"/>
      <c r="BE342" s="312"/>
      <c r="BF342" s="312"/>
      <c r="BG342" s="312"/>
      <c r="BH342" s="312"/>
      <c r="BI342" s="312"/>
      <c r="BJ342" s="312"/>
      <c r="BK342" s="312"/>
      <c r="BL342" s="312"/>
      <c r="BM342" s="312"/>
      <c r="BN342" s="312"/>
      <c r="BO342" s="312"/>
      <c r="BP342" s="312"/>
      <c r="BQ342" s="312"/>
      <c r="BR342" s="312"/>
      <c r="BS342" s="312"/>
      <c r="BT342" s="312"/>
      <c r="BU342" s="312"/>
      <c r="BV342" s="312"/>
      <c r="BW342" s="312"/>
      <c r="BX342" s="312"/>
      <c r="BY342" s="312"/>
      <c r="BZ342" s="312"/>
    </row>
    <row r="343" spans="1:78" ht="15" customHeight="1" x14ac:dyDescent="0.2">
      <c r="A343" s="733"/>
      <c r="B343" s="733"/>
      <c r="C343" s="733"/>
      <c r="D343" s="733"/>
      <c r="E343" s="733"/>
      <c r="F343" s="733"/>
      <c r="G343" s="733"/>
      <c r="H343" s="733"/>
      <c r="I343" s="733"/>
      <c r="J343" s="733"/>
      <c r="K343" s="733"/>
      <c r="L343" s="733"/>
      <c r="M343" s="733"/>
      <c r="N343" s="733"/>
      <c r="O343" s="733"/>
      <c r="P343" s="733"/>
      <c r="Q343" s="733"/>
      <c r="R343" s="733"/>
      <c r="S343" s="733"/>
      <c r="T343" s="733"/>
      <c r="U343" s="733"/>
      <c r="V343" s="733"/>
      <c r="W343" s="733"/>
      <c r="X343" s="733"/>
      <c r="AZ343" s="390"/>
      <c r="BA343" s="386"/>
      <c r="BB343" s="733"/>
      <c r="BC343" s="312"/>
      <c r="BD343" s="312"/>
      <c r="BE343" s="312"/>
      <c r="BF343" s="312"/>
      <c r="BG343" s="312"/>
      <c r="BH343" s="312"/>
      <c r="BI343" s="312"/>
      <c r="BJ343" s="312"/>
      <c r="BK343" s="312"/>
      <c r="BL343" s="312"/>
      <c r="BM343" s="312"/>
      <c r="BN343" s="312"/>
      <c r="BO343" s="312"/>
      <c r="BP343" s="312"/>
      <c r="BQ343" s="312"/>
      <c r="BR343" s="312"/>
      <c r="BS343" s="312"/>
      <c r="BT343" s="312"/>
      <c r="BU343" s="312"/>
      <c r="BV343" s="312"/>
      <c r="BW343" s="312"/>
      <c r="BX343" s="312"/>
      <c r="BY343" s="312"/>
      <c r="BZ343" s="312"/>
    </row>
    <row r="344" spans="1:78" ht="15" customHeight="1" x14ac:dyDescent="0.2">
      <c r="A344" s="733"/>
      <c r="B344" s="733"/>
      <c r="C344" s="733"/>
      <c r="D344" s="733"/>
      <c r="E344" s="733"/>
      <c r="F344" s="733"/>
      <c r="G344" s="733"/>
      <c r="H344" s="733"/>
      <c r="I344" s="733"/>
      <c r="J344" s="733"/>
      <c r="K344" s="733"/>
      <c r="L344" s="733"/>
      <c r="M344" s="733"/>
      <c r="N344" s="733"/>
      <c r="O344" s="733"/>
      <c r="P344" s="733"/>
      <c r="Q344" s="733"/>
      <c r="R344" s="733"/>
      <c r="S344" s="733"/>
      <c r="T344" s="733"/>
      <c r="U344" s="733"/>
      <c r="V344" s="733"/>
      <c r="W344" s="733"/>
      <c r="X344" s="733"/>
      <c r="AZ344" s="390"/>
      <c r="BA344" s="386"/>
      <c r="BB344" s="733"/>
      <c r="BC344" s="312"/>
      <c r="BD344" s="312"/>
      <c r="BE344" s="312"/>
      <c r="BF344" s="312"/>
      <c r="BG344" s="312"/>
      <c r="BH344" s="312"/>
      <c r="BI344" s="312"/>
      <c r="BJ344" s="312"/>
      <c r="BK344" s="312"/>
      <c r="BL344" s="312"/>
      <c r="BM344" s="312"/>
      <c r="BN344" s="312"/>
      <c r="BO344" s="312"/>
      <c r="BP344" s="312"/>
      <c r="BQ344" s="312"/>
      <c r="BR344" s="312"/>
      <c r="BS344" s="312"/>
      <c r="BT344" s="312"/>
      <c r="BU344" s="312"/>
      <c r="BV344" s="312"/>
      <c r="BW344" s="312"/>
      <c r="BX344" s="312"/>
      <c r="BY344" s="312"/>
      <c r="BZ344" s="312"/>
    </row>
    <row r="345" spans="1:78" ht="15" customHeight="1" x14ac:dyDescent="0.2">
      <c r="A345" s="733"/>
      <c r="B345" s="733"/>
      <c r="C345" s="733"/>
      <c r="D345" s="733"/>
      <c r="E345" s="733"/>
      <c r="F345" s="733"/>
      <c r="G345" s="733"/>
      <c r="H345" s="733"/>
      <c r="I345" s="733"/>
      <c r="J345" s="733"/>
      <c r="K345" s="733"/>
      <c r="L345" s="733"/>
      <c r="M345" s="733"/>
      <c r="N345" s="733"/>
      <c r="O345" s="733"/>
      <c r="P345" s="733"/>
      <c r="Q345" s="733"/>
      <c r="R345" s="733"/>
      <c r="S345" s="733"/>
      <c r="T345" s="733"/>
      <c r="U345" s="733"/>
      <c r="V345" s="733"/>
      <c r="W345" s="733"/>
      <c r="X345" s="733"/>
      <c r="AZ345" s="390"/>
      <c r="BA345" s="386"/>
      <c r="BB345" s="733"/>
      <c r="BC345" s="312"/>
      <c r="BD345" s="312"/>
      <c r="BE345" s="312"/>
      <c r="BF345" s="312"/>
      <c r="BG345" s="312"/>
      <c r="BH345" s="312"/>
      <c r="BI345" s="312"/>
      <c r="BJ345" s="312"/>
      <c r="BK345" s="312"/>
      <c r="BL345" s="312"/>
      <c r="BM345" s="312"/>
      <c r="BN345" s="312"/>
      <c r="BO345" s="312"/>
      <c r="BP345" s="312"/>
      <c r="BQ345" s="312"/>
      <c r="BR345" s="312"/>
      <c r="BS345" s="312"/>
      <c r="BT345" s="312"/>
      <c r="BU345" s="312"/>
      <c r="BV345" s="312"/>
      <c r="BW345" s="312"/>
      <c r="BX345" s="312"/>
      <c r="BY345" s="312"/>
      <c r="BZ345" s="312"/>
    </row>
    <row r="346" spans="1:78" ht="15" customHeight="1" x14ac:dyDescent="0.2">
      <c r="A346" s="733"/>
      <c r="B346" s="733"/>
      <c r="C346" s="733"/>
      <c r="D346" s="733"/>
      <c r="E346" s="733"/>
      <c r="F346" s="733"/>
      <c r="G346" s="733"/>
      <c r="H346" s="733"/>
      <c r="I346" s="733"/>
      <c r="J346" s="733"/>
      <c r="K346" s="733"/>
      <c r="L346" s="733"/>
      <c r="M346" s="733"/>
      <c r="N346" s="733"/>
      <c r="O346" s="733"/>
      <c r="P346" s="733"/>
      <c r="Q346" s="733"/>
      <c r="R346" s="733"/>
      <c r="S346" s="733"/>
      <c r="T346" s="733"/>
      <c r="U346" s="733"/>
      <c r="V346" s="733"/>
      <c r="W346" s="733"/>
      <c r="X346" s="733"/>
      <c r="AZ346" s="390"/>
      <c r="BA346" s="386"/>
      <c r="BB346" s="733"/>
      <c r="BC346" s="312"/>
      <c r="BD346" s="312"/>
      <c r="BE346" s="312"/>
      <c r="BF346" s="312"/>
      <c r="BG346" s="312"/>
      <c r="BH346" s="312"/>
      <c r="BI346" s="312"/>
      <c r="BJ346" s="312"/>
      <c r="BK346" s="312"/>
      <c r="BL346" s="312"/>
      <c r="BM346" s="312"/>
      <c r="BN346" s="312"/>
      <c r="BO346" s="312"/>
      <c r="BP346" s="312"/>
      <c r="BQ346" s="312"/>
      <c r="BR346" s="312"/>
      <c r="BS346" s="312"/>
      <c r="BT346" s="312"/>
      <c r="BU346" s="312"/>
      <c r="BV346" s="312"/>
      <c r="BW346" s="312"/>
      <c r="BX346" s="312"/>
      <c r="BY346" s="312"/>
      <c r="BZ346" s="312"/>
    </row>
    <row r="347" spans="1:78" ht="15" customHeight="1" x14ac:dyDescent="0.2">
      <c r="A347" s="733"/>
      <c r="B347" s="733"/>
      <c r="C347" s="733"/>
      <c r="D347" s="733"/>
      <c r="E347" s="733"/>
      <c r="F347" s="733"/>
      <c r="G347" s="733"/>
      <c r="H347" s="733"/>
      <c r="I347" s="733"/>
      <c r="J347" s="733"/>
      <c r="K347" s="733"/>
      <c r="L347" s="733"/>
      <c r="M347" s="733"/>
      <c r="N347" s="733"/>
      <c r="O347" s="733"/>
      <c r="P347" s="733"/>
      <c r="Q347" s="733"/>
      <c r="R347" s="733"/>
      <c r="S347" s="733"/>
      <c r="T347" s="733"/>
      <c r="U347" s="733"/>
      <c r="V347" s="733"/>
      <c r="W347" s="733"/>
      <c r="X347" s="733"/>
      <c r="AZ347" s="390"/>
      <c r="BA347" s="386"/>
      <c r="BB347" s="733"/>
      <c r="BC347" s="312"/>
      <c r="BD347" s="312"/>
      <c r="BE347" s="312"/>
      <c r="BF347" s="312"/>
      <c r="BG347" s="312"/>
      <c r="BH347" s="312"/>
      <c r="BI347" s="312"/>
      <c r="BJ347" s="312"/>
      <c r="BK347" s="312"/>
      <c r="BL347" s="312"/>
      <c r="BM347" s="312"/>
      <c r="BN347" s="312"/>
      <c r="BO347" s="312"/>
      <c r="BP347" s="312"/>
      <c r="BQ347" s="312"/>
      <c r="BR347" s="312"/>
      <c r="BS347" s="312"/>
      <c r="BT347" s="312"/>
      <c r="BU347" s="312"/>
      <c r="BV347" s="312"/>
      <c r="BW347" s="312"/>
      <c r="BX347" s="312"/>
      <c r="BY347" s="312"/>
      <c r="BZ347" s="312"/>
    </row>
    <row r="348" spans="1:78" ht="15" customHeight="1" x14ac:dyDescent="0.2">
      <c r="A348" s="733"/>
      <c r="B348" s="733"/>
      <c r="C348" s="733"/>
      <c r="D348" s="733"/>
      <c r="E348" s="733"/>
      <c r="F348" s="733"/>
      <c r="G348" s="733"/>
      <c r="H348" s="733"/>
      <c r="I348" s="733"/>
      <c r="J348" s="733"/>
      <c r="K348" s="733"/>
      <c r="L348" s="733"/>
      <c r="M348" s="733"/>
      <c r="N348" s="733"/>
      <c r="O348" s="733"/>
      <c r="P348" s="733"/>
      <c r="Q348" s="733"/>
      <c r="R348" s="733"/>
      <c r="S348" s="733"/>
      <c r="T348" s="733"/>
      <c r="U348" s="733"/>
      <c r="V348" s="733"/>
      <c r="W348" s="733"/>
      <c r="X348" s="733"/>
      <c r="AZ348" s="390"/>
      <c r="BA348" s="386"/>
      <c r="BB348" s="733"/>
      <c r="BC348" s="312"/>
      <c r="BD348" s="312"/>
      <c r="BE348" s="312"/>
      <c r="BF348" s="312"/>
      <c r="BG348" s="312"/>
      <c r="BH348" s="312"/>
      <c r="BI348" s="312"/>
      <c r="BJ348" s="312"/>
      <c r="BK348" s="312"/>
      <c r="BL348" s="312"/>
      <c r="BM348" s="312"/>
      <c r="BN348" s="312"/>
      <c r="BO348" s="312"/>
      <c r="BP348" s="312"/>
      <c r="BQ348" s="312"/>
      <c r="BR348" s="312"/>
      <c r="BS348" s="312"/>
      <c r="BT348" s="312"/>
      <c r="BU348" s="312"/>
      <c r="BV348" s="312"/>
      <c r="BW348" s="312"/>
      <c r="BX348" s="312"/>
      <c r="BY348" s="312"/>
      <c r="BZ348" s="312"/>
    </row>
    <row r="349" spans="1:78" ht="15" customHeight="1" x14ac:dyDescent="0.2">
      <c r="A349" s="733"/>
      <c r="B349" s="733"/>
      <c r="C349" s="733"/>
      <c r="D349" s="733"/>
      <c r="E349" s="733"/>
      <c r="F349" s="733"/>
      <c r="G349" s="733"/>
      <c r="H349" s="733"/>
      <c r="I349" s="733"/>
      <c r="J349" s="733"/>
      <c r="K349" s="733"/>
      <c r="L349" s="733"/>
      <c r="M349" s="733"/>
      <c r="N349" s="733"/>
      <c r="O349" s="733"/>
      <c r="P349" s="733"/>
      <c r="Q349" s="733"/>
      <c r="R349" s="733"/>
      <c r="S349" s="733"/>
      <c r="T349" s="733"/>
      <c r="U349" s="733"/>
      <c r="V349" s="733"/>
      <c r="W349" s="733"/>
      <c r="X349" s="733"/>
      <c r="AZ349" s="390"/>
      <c r="BA349" s="386"/>
      <c r="BB349" s="733"/>
      <c r="BC349" s="312"/>
      <c r="BD349" s="312"/>
      <c r="BE349" s="312"/>
      <c r="BF349" s="312"/>
      <c r="BG349" s="312"/>
      <c r="BH349" s="312"/>
      <c r="BI349" s="312"/>
      <c r="BJ349" s="312"/>
      <c r="BK349" s="312"/>
      <c r="BL349" s="312"/>
      <c r="BM349" s="312"/>
      <c r="BN349" s="312"/>
      <c r="BO349" s="312"/>
      <c r="BP349" s="312"/>
      <c r="BQ349" s="312"/>
      <c r="BR349" s="312"/>
      <c r="BS349" s="312"/>
      <c r="BT349" s="312"/>
      <c r="BU349" s="312"/>
      <c r="BV349" s="312"/>
      <c r="BW349" s="312"/>
      <c r="BX349" s="312"/>
      <c r="BY349" s="312"/>
      <c r="BZ349" s="312"/>
    </row>
    <row r="350" spans="1:78" ht="15" customHeight="1" x14ac:dyDescent="0.2">
      <c r="A350" s="733"/>
      <c r="B350" s="733"/>
      <c r="C350" s="733"/>
      <c r="D350" s="733"/>
      <c r="E350" s="733"/>
      <c r="F350" s="733"/>
      <c r="G350" s="733"/>
      <c r="H350" s="733"/>
      <c r="I350" s="733"/>
      <c r="J350" s="733"/>
      <c r="K350" s="733"/>
      <c r="L350" s="733"/>
      <c r="M350" s="733"/>
      <c r="N350" s="733"/>
      <c r="O350" s="733"/>
      <c r="P350" s="733"/>
      <c r="Q350" s="733"/>
      <c r="R350" s="733"/>
      <c r="S350" s="733"/>
      <c r="T350" s="733"/>
      <c r="U350" s="733"/>
      <c r="V350" s="733"/>
      <c r="W350" s="733"/>
      <c r="X350" s="733"/>
      <c r="AZ350" s="390"/>
      <c r="BA350" s="386"/>
      <c r="BB350" s="733"/>
      <c r="BC350" s="312"/>
      <c r="BD350" s="312"/>
      <c r="BE350" s="312"/>
      <c r="BF350" s="312"/>
      <c r="BG350" s="312"/>
      <c r="BH350" s="312"/>
      <c r="BI350" s="312"/>
      <c r="BJ350" s="312"/>
      <c r="BK350" s="312"/>
      <c r="BL350" s="312"/>
      <c r="BM350" s="312"/>
      <c r="BN350" s="312"/>
      <c r="BO350" s="312"/>
      <c r="BP350" s="312"/>
      <c r="BQ350" s="312"/>
      <c r="BR350" s="312"/>
      <c r="BS350" s="312"/>
      <c r="BT350" s="312"/>
      <c r="BU350" s="312"/>
      <c r="BV350" s="312"/>
      <c r="BW350" s="312"/>
      <c r="BX350" s="312"/>
      <c r="BY350" s="312"/>
      <c r="BZ350" s="312"/>
    </row>
    <row r="351" spans="1:78" ht="15" customHeight="1" x14ac:dyDescent="0.2">
      <c r="A351" s="733"/>
      <c r="B351" s="733"/>
      <c r="C351" s="733"/>
      <c r="D351" s="733"/>
      <c r="E351" s="733"/>
      <c r="F351" s="733"/>
      <c r="G351" s="733"/>
      <c r="H351" s="733"/>
      <c r="I351" s="733"/>
      <c r="J351" s="733"/>
      <c r="K351" s="733"/>
      <c r="L351" s="733"/>
      <c r="M351" s="733"/>
      <c r="N351" s="733"/>
      <c r="O351" s="733"/>
      <c r="P351" s="733"/>
      <c r="Q351" s="733"/>
      <c r="R351" s="733"/>
      <c r="S351" s="733"/>
      <c r="T351" s="733"/>
      <c r="U351" s="733"/>
      <c r="V351" s="733"/>
      <c r="W351" s="733"/>
      <c r="X351" s="733"/>
      <c r="AZ351" s="390"/>
      <c r="BA351" s="386"/>
      <c r="BB351" s="733"/>
      <c r="BC351" s="312"/>
      <c r="BD351" s="312"/>
      <c r="BE351" s="312"/>
      <c r="BF351" s="312"/>
      <c r="BG351" s="312"/>
      <c r="BH351" s="312"/>
      <c r="BI351" s="312"/>
      <c r="BJ351" s="312"/>
      <c r="BK351" s="312"/>
      <c r="BL351" s="312"/>
      <c r="BM351" s="312"/>
      <c r="BN351" s="312"/>
      <c r="BO351" s="312"/>
      <c r="BP351" s="312"/>
      <c r="BQ351" s="312"/>
      <c r="BR351" s="312"/>
      <c r="BS351" s="312"/>
      <c r="BT351" s="312"/>
      <c r="BU351" s="312"/>
      <c r="BV351" s="312"/>
      <c r="BW351" s="312"/>
      <c r="BX351" s="312"/>
      <c r="BY351" s="312"/>
      <c r="BZ351" s="312"/>
    </row>
    <row r="352" spans="1:78" ht="15" customHeight="1" x14ac:dyDescent="0.2">
      <c r="A352" s="733"/>
      <c r="B352" s="733"/>
      <c r="C352" s="733"/>
      <c r="D352" s="733"/>
      <c r="E352" s="733"/>
      <c r="F352" s="733"/>
      <c r="G352" s="733"/>
      <c r="H352" s="733"/>
      <c r="I352" s="733"/>
      <c r="J352" s="733"/>
      <c r="K352" s="733"/>
      <c r="L352" s="733"/>
      <c r="M352" s="733"/>
      <c r="N352" s="733"/>
      <c r="O352" s="733"/>
      <c r="P352" s="733"/>
      <c r="Q352" s="733"/>
      <c r="R352" s="733"/>
      <c r="S352" s="733"/>
      <c r="T352" s="733"/>
      <c r="U352" s="733"/>
      <c r="V352" s="733"/>
      <c r="W352" s="733"/>
      <c r="X352" s="733"/>
      <c r="AZ352" s="390"/>
      <c r="BA352" s="386"/>
      <c r="BB352" s="733"/>
      <c r="BC352" s="312"/>
      <c r="BD352" s="312"/>
      <c r="BE352" s="312"/>
      <c r="BF352" s="312"/>
      <c r="BG352" s="312"/>
      <c r="BH352" s="312"/>
      <c r="BI352" s="312"/>
      <c r="BJ352" s="312"/>
      <c r="BK352" s="312"/>
      <c r="BL352" s="312"/>
      <c r="BM352" s="312"/>
      <c r="BN352" s="312"/>
      <c r="BO352" s="312"/>
      <c r="BP352" s="312"/>
      <c r="BQ352" s="312"/>
      <c r="BR352" s="312"/>
      <c r="BS352" s="312"/>
      <c r="BT352" s="312"/>
      <c r="BU352" s="312"/>
      <c r="BV352" s="312"/>
      <c r="BW352" s="312"/>
      <c r="BX352" s="312"/>
      <c r="BY352" s="312"/>
      <c r="BZ352" s="312"/>
    </row>
    <row r="353" spans="1:78" ht="15" customHeight="1" x14ac:dyDescent="0.2">
      <c r="A353" s="733"/>
      <c r="B353" s="733"/>
      <c r="C353" s="733"/>
      <c r="D353" s="733"/>
      <c r="E353" s="733"/>
      <c r="F353" s="733"/>
      <c r="G353" s="733"/>
      <c r="H353" s="733"/>
      <c r="I353" s="733"/>
      <c r="J353" s="733"/>
      <c r="K353" s="733"/>
      <c r="L353" s="733"/>
      <c r="M353" s="733"/>
      <c r="N353" s="733"/>
      <c r="O353" s="733"/>
      <c r="P353" s="733"/>
      <c r="Q353" s="733"/>
      <c r="R353" s="733"/>
      <c r="S353" s="733"/>
      <c r="T353" s="733"/>
      <c r="U353" s="733"/>
      <c r="V353" s="733"/>
      <c r="W353" s="733"/>
      <c r="X353" s="733"/>
      <c r="AZ353" s="390"/>
      <c r="BA353" s="386"/>
      <c r="BB353" s="733"/>
      <c r="BC353" s="312"/>
      <c r="BD353" s="312"/>
      <c r="BE353" s="312"/>
      <c r="BF353" s="312"/>
      <c r="BG353" s="312"/>
      <c r="BH353" s="312"/>
      <c r="BI353" s="312"/>
      <c r="BJ353" s="312"/>
      <c r="BK353" s="312"/>
      <c r="BL353" s="312"/>
      <c r="BM353" s="312"/>
      <c r="BN353" s="312"/>
      <c r="BO353" s="312"/>
      <c r="BP353" s="312"/>
      <c r="BQ353" s="312"/>
      <c r="BR353" s="312"/>
      <c r="BS353" s="312"/>
      <c r="BT353" s="312"/>
      <c r="BU353" s="312"/>
      <c r="BV353" s="312"/>
      <c r="BW353" s="312"/>
      <c r="BX353" s="312"/>
      <c r="BY353" s="312"/>
      <c r="BZ353" s="312"/>
    </row>
    <row r="354" spans="1:78" ht="15" customHeight="1" x14ac:dyDescent="0.2">
      <c r="A354" s="733"/>
      <c r="B354" s="733"/>
      <c r="C354" s="733"/>
      <c r="D354" s="733"/>
      <c r="E354" s="733"/>
      <c r="F354" s="733"/>
      <c r="G354" s="733"/>
      <c r="H354" s="733"/>
      <c r="I354" s="733"/>
      <c r="J354" s="733"/>
      <c r="K354" s="733"/>
      <c r="L354" s="733"/>
      <c r="M354" s="733"/>
      <c r="N354" s="733"/>
      <c r="O354" s="733"/>
      <c r="P354" s="733"/>
      <c r="Q354" s="733"/>
      <c r="R354" s="733"/>
      <c r="S354" s="733"/>
      <c r="T354" s="733"/>
      <c r="U354" s="733"/>
      <c r="V354" s="733"/>
      <c r="W354" s="733"/>
      <c r="X354" s="733"/>
      <c r="AZ354" s="390"/>
      <c r="BA354" s="386"/>
      <c r="BB354" s="733"/>
      <c r="BC354" s="312"/>
      <c r="BD354" s="312"/>
      <c r="BE354" s="312"/>
      <c r="BF354" s="312"/>
      <c r="BG354" s="312"/>
      <c r="BH354" s="312"/>
      <c r="BI354" s="312"/>
      <c r="BJ354" s="312"/>
      <c r="BK354" s="312"/>
      <c r="BL354" s="312"/>
      <c r="BM354" s="312"/>
      <c r="BN354" s="312"/>
      <c r="BO354" s="312"/>
      <c r="BP354" s="312"/>
      <c r="BQ354" s="312"/>
      <c r="BR354" s="312"/>
      <c r="BS354" s="312"/>
      <c r="BT354" s="312"/>
      <c r="BU354" s="312"/>
      <c r="BV354" s="312"/>
      <c r="BW354" s="312"/>
      <c r="BX354" s="312"/>
      <c r="BY354" s="312"/>
      <c r="BZ354" s="312"/>
    </row>
    <row r="355" spans="1:78" ht="15" customHeight="1" x14ac:dyDescent="0.2">
      <c r="A355" s="733"/>
      <c r="B355" s="733"/>
      <c r="C355" s="733"/>
      <c r="D355" s="733"/>
      <c r="E355" s="733"/>
      <c r="F355" s="733"/>
      <c r="G355" s="733"/>
      <c r="H355" s="733"/>
      <c r="I355" s="733"/>
      <c r="J355" s="733"/>
      <c r="K355" s="733"/>
      <c r="L355" s="733"/>
      <c r="M355" s="733"/>
      <c r="N355" s="733"/>
      <c r="O355" s="733"/>
      <c r="P355" s="733"/>
      <c r="Q355" s="733"/>
      <c r="R355" s="733"/>
      <c r="S355" s="733"/>
      <c r="T355" s="733"/>
      <c r="U355" s="733"/>
      <c r="V355" s="733"/>
      <c r="W355" s="733"/>
      <c r="X355" s="733"/>
      <c r="AZ355" s="390"/>
      <c r="BA355" s="386"/>
      <c r="BB355" s="733"/>
      <c r="BC355" s="312"/>
      <c r="BD355" s="312"/>
      <c r="BE355" s="312"/>
      <c r="BF355" s="312"/>
      <c r="BG355" s="312"/>
      <c r="BH355" s="312"/>
      <c r="BI355" s="312"/>
      <c r="BJ355" s="312"/>
      <c r="BK355" s="312"/>
      <c r="BL355" s="312"/>
      <c r="BM355" s="312"/>
      <c r="BN355" s="312"/>
      <c r="BO355" s="312"/>
      <c r="BP355" s="312"/>
      <c r="BQ355" s="312"/>
      <c r="BR355" s="312"/>
      <c r="BS355" s="312"/>
      <c r="BT355" s="312"/>
      <c r="BU355" s="312"/>
      <c r="BV355" s="312"/>
      <c r="BW355" s="312"/>
      <c r="BX355" s="312"/>
      <c r="BY355" s="312"/>
      <c r="BZ355" s="312"/>
    </row>
    <row r="356" spans="1:78" ht="15" customHeight="1" x14ac:dyDescent="0.2">
      <c r="A356" s="733"/>
      <c r="B356" s="733"/>
      <c r="C356" s="733"/>
      <c r="D356" s="733"/>
      <c r="E356" s="733"/>
      <c r="F356" s="733"/>
      <c r="G356" s="733"/>
      <c r="H356" s="733"/>
      <c r="I356" s="733"/>
      <c r="J356" s="733"/>
      <c r="K356" s="733"/>
      <c r="L356" s="733"/>
      <c r="M356" s="733"/>
      <c r="N356" s="733"/>
      <c r="O356" s="733"/>
      <c r="P356" s="733"/>
      <c r="Q356" s="733"/>
      <c r="R356" s="733"/>
      <c r="S356" s="733"/>
      <c r="T356" s="733"/>
      <c r="U356" s="733"/>
      <c r="V356" s="733"/>
      <c r="W356" s="733"/>
      <c r="X356" s="733"/>
      <c r="AZ356" s="390"/>
      <c r="BA356" s="386"/>
      <c r="BB356" s="733"/>
      <c r="BC356" s="312"/>
      <c r="BD356" s="312"/>
      <c r="BE356" s="312"/>
      <c r="BF356" s="312"/>
      <c r="BG356" s="312"/>
      <c r="BH356" s="312"/>
      <c r="BI356" s="312"/>
      <c r="BJ356" s="312"/>
      <c r="BK356" s="312"/>
      <c r="BL356" s="312"/>
      <c r="BM356" s="312"/>
      <c r="BN356" s="312"/>
      <c r="BO356" s="312"/>
      <c r="BP356" s="312"/>
      <c r="BQ356" s="312"/>
      <c r="BR356" s="312"/>
      <c r="BS356" s="312"/>
      <c r="BT356" s="312"/>
      <c r="BU356" s="312"/>
      <c r="BV356" s="312"/>
      <c r="BW356" s="312"/>
      <c r="BX356" s="312"/>
      <c r="BY356" s="312"/>
      <c r="BZ356" s="312"/>
    </row>
    <row r="357" spans="1:78" ht="15" customHeight="1" x14ac:dyDescent="0.2">
      <c r="A357" s="733"/>
      <c r="B357" s="733"/>
      <c r="C357" s="733"/>
      <c r="D357" s="733"/>
      <c r="E357" s="733"/>
      <c r="F357" s="733"/>
      <c r="G357" s="733"/>
      <c r="H357" s="733"/>
      <c r="I357" s="733"/>
      <c r="J357" s="733"/>
      <c r="K357" s="733"/>
      <c r="L357" s="733"/>
      <c r="M357" s="733"/>
      <c r="N357" s="733"/>
      <c r="O357" s="733"/>
      <c r="P357" s="733"/>
      <c r="Q357" s="733"/>
      <c r="R357" s="733"/>
      <c r="S357" s="733"/>
      <c r="T357" s="733"/>
      <c r="U357" s="733"/>
      <c r="V357" s="733"/>
      <c r="W357" s="733"/>
      <c r="X357" s="733"/>
      <c r="AZ357" s="390"/>
      <c r="BA357" s="386"/>
      <c r="BB357" s="733"/>
      <c r="BC357" s="312"/>
      <c r="BD357" s="312"/>
      <c r="BE357" s="312"/>
      <c r="BF357" s="312"/>
      <c r="BG357" s="312"/>
      <c r="BH357" s="312"/>
      <c r="BI357" s="312"/>
      <c r="BJ357" s="312"/>
      <c r="BK357" s="312"/>
      <c r="BL357" s="312"/>
      <c r="BM357" s="312"/>
      <c r="BN357" s="312"/>
      <c r="BO357" s="312"/>
      <c r="BP357" s="312"/>
      <c r="BQ357" s="312"/>
      <c r="BR357" s="312"/>
      <c r="BS357" s="312"/>
      <c r="BT357" s="312"/>
      <c r="BU357" s="312"/>
      <c r="BV357" s="312"/>
      <c r="BW357" s="312"/>
      <c r="BX357" s="312"/>
      <c r="BY357" s="312"/>
      <c r="BZ357" s="312"/>
    </row>
    <row r="358" spans="1:78" ht="15" customHeight="1" x14ac:dyDescent="0.2">
      <c r="A358" s="733"/>
      <c r="B358" s="733"/>
      <c r="C358" s="733"/>
      <c r="D358" s="733"/>
      <c r="E358" s="733"/>
      <c r="F358" s="733"/>
      <c r="G358" s="733"/>
      <c r="H358" s="733"/>
      <c r="I358" s="733"/>
      <c r="J358" s="733"/>
      <c r="K358" s="733"/>
      <c r="L358" s="733"/>
      <c r="M358" s="733"/>
      <c r="N358" s="733"/>
      <c r="O358" s="733"/>
      <c r="P358" s="733"/>
      <c r="Q358" s="733"/>
      <c r="R358" s="733"/>
      <c r="S358" s="733"/>
      <c r="T358" s="733"/>
      <c r="U358" s="733"/>
      <c r="V358" s="733"/>
      <c r="W358" s="733"/>
      <c r="X358" s="733"/>
      <c r="AZ358" s="390"/>
      <c r="BA358" s="386"/>
      <c r="BB358" s="733"/>
      <c r="BC358" s="312"/>
      <c r="BD358" s="312"/>
      <c r="BE358" s="312"/>
      <c r="BF358" s="312"/>
      <c r="BG358" s="312"/>
      <c r="BH358" s="312"/>
      <c r="BI358" s="312"/>
      <c r="BJ358" s="312"/>
      <c r="BK358" s="312"/>
      <c r="BL358" s="312"/>
      <c r="BM358" s="312"/>
      <c r="BN358" s="312"/>
      <c r="BO358" s="312"/>
      <c r="BP358" s="312"/>
      <c r="BQ358" s="312"/>
      <c r="BR358" s="312"/>
      <c r="BS358" s="312"/>
      <c r="BT358" s="312"/>
      <c r="BU358" s="312"/>
      <c r="BV358" s="312"/>
      <c r="BW358" s="312"/>
      <c r="BX358" s="312"/>
      <c r="BY358" s="312"/>
      <c r="BZ358" s="312"/>
    </row>
    <row r="359" spans="1:78" ht="15" customHeight="1" x14ac:dyDescent="0.2">
      <c r="A359" s="733"/>
      <c r="B359" s="733"/>
      <c r="C359" s="733"/>
      <c r="D359" s="733"/>
      <c r="E359" s="733"/>
      <c r="F359" s="733"/>
      <c r="G359" s="733"/>
      <c r="H359" s="733"/>
      <c r="I359" s="733"/>
      <c r="J359" s="733"/>
      <c r="K359" s="733"/>
      <c r="L359" s="733"/>
      <c r="M359" s="733"/>
      <c r="N359" s="733"/>
      <c r="O359" s="733"/>
      <c r="P359" s="733"/>
      <c r="Q359" s="733"/>
      <c r="R359" s="733"/>
      <c r="S359" s="733"/>
      <c r="T359" s="733"/>
      <c r="U359" s="733"/>
      <c r="V359" s="733"/>
      <c r="W359" s="733"/>
      <c r="X359" s="733"/>
      <c r="AZ359" s="390"/>
      <c r="BA359" s="386"/>
      <c r="BB359" s="733"/>
      <c r="BC359" s="312"/>
      <c r="BD359" s="312"/>
      <c r="BE359" s="312"/>
      <c r="BF359" s="312"/>
      <c r="BG359" s="312"/>
      <c r="BH359" s="312"/>
      <c r="BI359" s="312"/>
      <c r="BJ359" s="312"/>
      <c r="BK359" s="312"/>
      <c r="BL359" s="312"/>
      <c r="BM359" s="312"/>
      <c r="BN359" s="312"/>
      <c r="BO359" s="312"/>
      <c r="BP359" s="312"/>
      <c r="BQ359" s="312"/>
      <c r="BR359" s="312"/>
      <c r="BS359" s="312"/>
      <c r="BT359" s="312"/>
      <c r="BU359" s="312"/>
      <c r="BV359" s="312"/>
      <c r="BW359" s="312"/>
      <c r="BX359" s="312"/>
      <c r="BY359" s="312"/>
      <c r="BZ359" s="312"/>
    </row>
    <row r="360" spans="1:78" ht="15" customHeight="1" x14ac:dyDescent="0.2">
      <c r="A360" s="733"/>
      <c r="B360" s="733"/>
      <c r="C360" s="733"/>
      <c r="D360" s="733"/>
      <c r="E360" s="733"/>
      <c r="F360" s="733"/>
      <c r="G360" s="733"/>
      <c r="H360" s="733"/>
      <c r="I360" s="733"/>
      <c r="J360" s="733"/>
      <c r="K360" s="733"/>
      <c r="L360" s="733"/>
      <c r="M360" s="733"/>
      <c r="N360" s="733"/>
      <c r="O360" s="733"/>
      <c r="P360" s="733"/>
      <c r="Q360" s="733"/>
      <c r="R360" s="733"/>
      <c r="S360" s="733"/>
      <c r="T360" s="733"/>
      <c r="U360" s="733"/>
      <c r="V360" s="733"/>
      <c r="W360" s="733"/>
      <c r="X360" s="733"/>
      <c r="AZ360" s="390"/>
      <c r="BA360" s="386"/>
      <c r="BB360" s="733"/>
      <c r="BC360" s="312"/>
      <c r="BD360" s="312"/>
      <c r="BE360" s="312"/>
      <c r="BF360" s="312"/>
      <c r="BG360" s="312"/>
      <c r="BH360" s="312"/>
      <c r="BI360" s="312"/>
      <c r="BJ360" s="312"/>
      <c r="BK360" s="312"/>
      <c r="BL360" s="312"/>
      <c r="BM360" s="312"/>
      <c r="BN360" s="312"/>
      <c r="BO360" s="312"/>
      <c r="BP360" s="312"/>
      <c r="BQ360" s="312"/>
      <c r="BR360" s="312"/>
      <c r="BS360" s="312"/>
      <c r="BT360" s="312"/>
      <c r="BU360" s="312"/>
      <c r="BV360" s="312"/>
      <c r="BW360" s="312"/>
      <c r="BX360" s="312"/>
      <c r="BY360" s="312"/>
      <c r="BZ360" s="312"/>
    </row>
    <row r="361" spans="1:78" ht="15" customHeight="1" x14ac:dyDescent="0.2">
      <c r="A361" s="733"/>
      <c r="B361" s="733"/>
      <c r="C361" s="733"/>
      <c r="D361" s="733"/>
      <c r="E361" s="733"/>
      <c r="F361" s="733"/>
      <c r="G361" s="733"/>
      <c r="H361" s="733"/>
      <c r="I361" s="733"/>
      <c r="J361" s="733"/>
      <c r="K361" s="733"/>
      <c r="L361" s="733"/>
      <c r="M361" s="733"/>
      <c r="N361" s="733"/>
      <c r="O361" s="733"/>
      <c r="P361" s="733"/>
      <c r="Q361" s="733"/>
      <c r="R361" s="733"/>
      <c r="S361" s="733"/>
      <c r="T361" s="733"/>
      <c r="U361" s="733"/>
      <c r="V361" s="733"/>
      <c r="W361" s="733"/>
      <c r="X361" s="733"/>
      <c r="AZ361" s="390"/>
      <c r="BA361" s="386"/>
      <c r="BB361" s="733"/>
      <c r="BC361" s="312"/>
      <c r="BD361" s="312"/>
      <c r="BE361" s="312"/>
      <c r="BF361" s="312"/>
      <c r="BG361" s="312"/>
      <c r="BH361" s="312"/>
      <c r="BI361" s="312"/>
      <c r="BJ361" s="312"/>
      <c r="BK361" s="312"/>
      <c r="BL361" s="312"/>
      <c r="BM361" s="312"/>
      <c r="BN361" s="312"/>
      <c r="BO361" s="312"/>
      <c r="BP361" s="312"/>
      <c r="BQ361" s="312"/>
      <c r="BR361" s="312"/>
      <c r="BS361" s="312"/>
      <c r="BT361" s="312"/>
      <c r="BU361" s="312"/>
      <c r="BV361" s="312"/>
      <c r="BW361" s="312"/>
      <c r="BX361" s="312"/>
      <c r="BY361" s="312"/>
      <c r="BZ361" s="312"/>
    </row>
    <row r="362" spans="1:78" ht="15" customHeight="1" x14ac:dyDescent="0.2">
      <c r="A362" s="733"/>
      <c r="B362" s="733"/>
      <c r="C362" s="733"/>
      <c r="D362" s="733"/>
      <c r="E362" s="733"/>
      <c r="F362" s="733"/>
      <c r="G362" s="733"/>
      <c r="H362" s="733"/>
      <c r="I362" s="733"/>
      <c r="J362" s="733"/>
      <c r="K362" s="733"/>
      <c r="L362" s="733"/>
      <c r="M362" s="733"/>
      <c r="N362" s="733"/>
      <c r="O362" s="733"/>
      <c r="P362" s="733"/>
      <c r="Q362" s="733"/>
      <c r="R362" s="733"/>
      <c r="S362" s="733"/>
      <c r="T362" s="733"/>
      <c r="U362" s="733"/>
      <c r="V362" s="733"/>
      <c r="W362" s="733"/>
      <c r="X362" s="733"/>
      <c r="AZ362" s="390"/>
      <c r="BA362" s="386"/>
      <c r="BB362" s="733"/>
      <c r="BC362" s="312"/>
      <c r="BD362" s="312"/>
      <c r="BE362" s="312"/>
      <c r="BF362" s="312"/>
      <c r="BG362" s="312"/>
      <c r="BH362" s="312"/>
      <c r="BI362" s="312"/>
      <c r="BJ362" s="312"/>
      <c r="BK362" s="312"/>
      <c r="BL362" s="312"/>
      <c r="BM362" s="312"/>
      <c r="BN362" s="312"/>
      <c r="BO362" s="312"/>
      <c r="BP362" s="312"/>
      <c r="BQ362" s="312"/>
      <c r="BR362" s="312"/>
      <c r="BS362" s="312"/>
      <c r="BT362" s="312"/>
      <c r="BU362" s="312"/>
      <c r="BV362" s="312"/>
      <c r="BW362" s="312"/>
      <c r="BX362" s="312"/>
      <c r="BY362" s="312"/>
      <c r="BZ362" s="312"/>
    </row>
    <row r="363" spans="1:78" ht="15" customHeight="1" x14ac:dyDescent="0.2">
      <c r="A363" s="733"/>
      <c r="B363" s="733"/>
      <c r="C363" s="733"/>
      <c r="D363" s="733"/>
      <c r="E363" s="733"/>
      <c r="F363" s="733"/>
      <c r="G363" s="733"/>
      <c r="H363" s="733"/>
      <c r="I363" s="733"/>
      <c r="J363" s="733"/>
      <c r="K363" s="733"/>
      <c r="L363" s="733"/>
      <c r="M363" s="733"/>
      <c r="N363" s="733"/>
      <c r="O363" s="733"/>
      <c r="P363" s="733"/>
      <c r="Q363" s="733"/>
      <c r="R363" s="733"/>
      <c r="S363" s="733"/>
      <c r="T363" s="733"/>
      <c r="U363" s="733"/>
      <c r="V363" s="733"/>
      <c r="W363" s="733"/>
      <c r="X363" s="733"/>
      <c r="AZ363" s="390"/>
      <c r="BA363" s="386"/>
      <c r="BB363" s="733"/>
      <c r="BC363" s="312"/>
      <c r="BD363" s="312"/>
      <c r="BE363" s="312"/>
      <c r="BF363" s="312"/>
      <c r="BG363" s="312"/>
      <c r="BH363" s="312"/>
      <c r="BI363" s="312"/>
      <c r="BJ363" s="312"/>
      <c r="BK363" s="312"/>
      <c r="BL363" s="312"/>
      <c r="BM363" s="312"/>
      <c r="BN363" s="312"/>
      <c r="BO363" s="312"/>
      <c r="BP363" s="312"/>
      <c r="BQ363" s="312"/>
      <c r="BR363" s="312"/>
      <c r="BS363" s="312"/>
      <c r="BT363" s="312"/>
      <c r="BU363" s="312"/>
      <c r="BV363" s="312"/>
      <c r="BW363" s="312"/>
      <c r="BX363" s="312"/>
      <c r="BY363" s="312"/>
      <c r="BZ363" s="312"/>
    </row>
    <row r="364" spans="1:78" ht="15" customHeight="1" x14ac:dyDescent="0.2">
      <c r="A364" s="733"/>
      <c r="B364" s="733"/>
      <c r="C364" s="733"/>
      <c r="D364" s="733"/>
      <c r="E364" s="733"/>
      <c r="F364" s="733"/>
      <c r="G364" s="733"/>
      <c r="H364" s="733"/>
      <c r="I364" s="733"/>
      <c r="J364" s="733"/>
      <c r="K364" s="733"/>
      <c r="L364" s="733"/>
      <c r="M364" s="733"/>
      <c r="N364" s="733"/>
      <c r="O364" s="733"/>
      <c r="P364" s="733"/>
      <c r="Q364" s="733"/>
      <c r="R364" s="733"/>
      <c r="S364" s="733"/>
      <c r="T364" s="733"/>
      <c r="U364" s="733"/>
      <c r="V364" s="733"/>
      <c r="W364" s="733"/>
      <c r="X364" s="733"/>
      <c r="AZ364" s="390"/>
      <c r="BA364" s="386"/>
      <c r="BB364" s="733"/>
      <c r="BC364" s="312"/>
      <c r="BD364" s="312"/>
      <c r="BE364" s="312"/>
      <c r="BF364" s="312"/>
      <c r="BG364" s="312"/>
      <c r="BH364" s="312"/>
      <c r="BI364" s="312"/>
      <c r="BJ364" s="312"/>
      <c r="BK364" s="312"/>
      <c r="BL364" s="312"/>
      <c r="BM364" s="312"/>
      <c r="BN364" s="312"/>
      <c r="BO364" s="312"/>
      <c r="BP364" s="312"/>
      <c r="BQ364" s="312"/>
      <c r="BR364" s="312"/>
      <c r="BS364" s="312"/>
      <c r="BT364" s="312"/>
      <c r="BU364" s="312"/>
      <c r="BV364" s="312"/>
      <c r="BW364" s="312"/>
      <c r="BX364" s="312"/>
      <c r="BY364" s="312"/>
      <c r="BZ364" s="312"/>
    </row>
    <row r="365" spans="1:78" ht="15" customHeight="1" x14ac:dyDescent="0.2">
      <c r="A365" s="733"/>
      <c r="B365" s="733"/>
      <c r="C365" s="733"/>
      <c r="D365" s="733"/>
      <c r="E365" s="733"/>
      <c r="F365" s="733"/>
      <c r="G365" s="733"/>
      <c r="H365" s="733"/>
      <c r="I365" s="733"/>
      <c r="J365" s="733"/>
      <c r="K365" s="733"/>
      <c r="L365" s="733"/>
      <c r="M365" s="733"/>
      <c r="N365" s="733"/>
      <c r="O365" s="733"/>
      <c r="P365" s="733"/>
      <c r="Q365" s="733"/>
      <c r="R365" s="733"/>
      <c r="S365" s="733"/>
      <c r="T365" s="733"/>
      <c r="U365" s="733"/>
      <c r="V365" s="733"/>
      <c r="W365" s="733"/>
      <c r="X365" s="733"/>
      <c r="AZ365" s="390"/>
      <c r="BA365" s="386"/>
      <c r="BB365" s="733"/>
      <c r="BC365" s="312"/>
      <c r="BD365" s="312"/>
      <c r="BE365" s="312"/>
      <c r="BF365" s="312"/>
      <c r="BG365" s="312"/>
      <c r="BH365" s="312"/>
      <c r="BI365" s="312"/>
      <c r="BJ365" s="312"/>
      <c r="BK365" s="312"/>
      <c r="BL365" s="312"/>
      <c r="BM365" s="312"/>
      <c r="BN365" s="312"/>
      <c r="BO365" s="312"/>
      <c r="BP365" s="312"/>
      <c r="BQ365" s="312"/>
      <c r="BR365" s="312"/>
      <c r="BS365" s="312"/>
      <c r="BT365" s="312"/>
      <c r="BU365" s="312"/>
      <c r="BV365" s="312"/>
      <c r="BW365" s="312"/>
      <c r="BX365" s="312"/>
      <c r="BY365" s="312"/>
      <c r="BZ365" s="312"/>
    </row>
    <row r="366" spans="1:78" ht="15" customHeight="1" x14ac:dyDescent="0.2">
      <c r="A366" s="733"/>
      <c r="B366" s="733"/>
      <c r="C366" s="733"/>
      <c r="D366" s="733"/>
      <c r="E366" s="733"/>
      <c r="F366" s="733"/>
      <c r="G366" s="733"/>
      <c r="H366" s="733"/>
      <c r="I366" s="733"/>
      <c r="J366" s="733"/>
      <c r="K366" s="733"/>
      <c r="L366" s="733"/>
      <c r="M366" s="733"/>
      <c r="N366" s="733"/>
      <c r="O366" s="733"/>
      <c r="P366" s="733"/>
      <c r="Q366" s="733"/>
      <c r="R366" s="733"/>
      <c r="S366" s="733"/>
      <c r="T366" s="733"/>
      <c r="U366" s="733"/>
      <c r="V366" s="733"/>
      <c r="W366" s="733"/>
      <c r="X366" s="733"/>
      <c r="AZ366" s="390"/>
      <c r="BA366" s="386"/>
      <c r="BB366" s="733"/>
      <c r="BC366" s="312"/>
      <c r="BD366" s="312"/>
      <c r="BE366" s="312"/>
      <c r="BF366" s="312"/>
      <c r="BG366" s="312"/>
      <c r="BH366" s="312"/>
      <c r="BI366" s="312"/>
      <c r="BJ366" s="312"/>
      <c r="BK366" s="312"/>
      <c r="BL366" s="312"/>
      <c r="BM366" s="312"/>
      <c r="BN366" s="312"/>
      <c r="BO366" s="312"/>
      <c r="BP366" s="312"/>
      <c r="BQ366" s="312"/>
      <c r="BR366" s="312"/>
      <c r="BS366" s="312"/>
      <c r="BT366" s="312"/>
      <c r="BU366" s="312"/>
      <c r="BV366" s="312"/>
      <c r="BW366" s="312"/>
      <c r="BX366" s="312"/>
      <c r="BY366" s="312"/>
      <c r="BZ366" s="312"/>
    </row>
    <row r="367" spans="1:78" ht="15" customHeight="1" x14ac:dyDescent="0.2">
      <c r="A367" s="733"/>
      <c r="B367" s="733"/>
      <c r="C367" s="733"/>
      <c r="D367" s="733"/>
      <c r="E367" s="733"/>
      <c r="F367" s="733"/>
      <c r="G367" s="733"/>
      <c r="H367" s="733"/>
      <c r="I367" s="733"/>
      <c r="J367" s="733"/>
      <c r="K367" s="733"/>
      <c r="L367" s="733"/>
      <c r="M367" s="733"/>
      <c r="N367" s="733"/>
      <c r="O367" s="733"/>
      <c r="P367" s="733"/>
      <c r="Q367" s="733"/>
      <c r="R367" s="733"/>
      <c r="S367" s="733"/>
      <c r="T367" s="733"/>
      <c r="U367" s="733"/>
      <c r="V367" s="733"/>
      <c r="W367" s="733"/>
      <c r="X367" s="733"/>
      <c r="AZ367" s="390"/>
      <c r="BA367" s="386"/>
      <c r="BB367" s="733"/>
      <c r="BC367" s="312"/>
      <c r="BD367" s="312"/>
      <c r="BE367" s="312"/>
      <c r="BF367" s="312"/>
      <c r="BG367" s="312"/>
      <c r="BH367" s="312"/>
      <c r="BI367" s="312"/>
      <c r="BJ367" s="312"/>
      <c r="BK367" s="312"/>
      <c r="BL367" s="312"/>
      <c r="BM367" s="312"/>
      <c r="BN367" s="312"/>
      <c r="BO367" s="312"/>
      <c r="BP367" s="312"/>
      <c r="BQ367" s="312"/>
      <c r="BR367" s="312"/>
      <c r="BS367" s="312"/>
      <c r="BT367" s="312"/>
      <c r="BU367" s="312"/>
      <c r="BV367" s="312"/>
      <c r="BW367" s="312"/>
      <c r="BX367" s="312"/>
      <c r="BY367" s="312"/>
      <c r="BZ367" s="312"/>
    </row>
    <row r="368" spans="1:78" ht="15" customHeight="1" x14ac:dyDescent="0.2">
      <c r="A368" s="733"/>
      <c r="B368" s="733"/>
      <c r="C368" s="733"/>
      <c r="D368" s="733"/>
      <c r="E368" s="733"/>
      <c r="F368" s="733"/>
      <c r="G368" s="733"/>
      <c r="H368" s="733"/>
      <c r="I368" s="733"/>
      <c r="J368" s="733"/>
      <c r="K368" s="733"/>
      <c r="L368" s="733"/>
      <c r="M368" s="733"/>
      <c r="N368" s="733"/>
      <c r="O368" s="733"/>
      <c r="P368" s="733"/>
      <c r="Q368" s="733"/>
      <c r="R368" s="733"/>
      <c r="S368" s="733"/>
      <c r="T368" s="733"/>
      <c r="U368" s="733"/>
      <c r="V368" s="733"/>
      <c r="W368" s="733"/>
      <c r="X368" s="733"/>
      <c r="AZ368" s="390"/>
      <c r="BA368" s="386"/>
      <c r="BB368" s="733"/>
      <c r="BC368" s="312"/>
      <c r="BD368" s="312"/>
      <c r="BE368" s="312"/>
      <c r="BF368" s="312"/>
      <c r="BG368" s="312"/>
      <c r="BH368" s="312"/>
      <c r="BI368" s="312"/>
      <c r="BJ368" s="312"/>
      <c r="BK368" s="312"/>
      <c r="BL368" s="312"/>
      <c r="BM368" s="312"/>
      <c r="BN368" s="312"/>
      <c r="BO368" s="312"/>
      <c r="BP368" s="312"/>
      <c r="BQ368" s="312"/>
      <c r="BR368" s="312"/>
      <c r="BS368" s="312"/>
      <c r="BT368" s="312"/>
      <c r="BU368" s="312"/>
      <c r="BV368" s="312"/>
      <c r="BW368" s="312"/>
      <c r="BX368" s="312"/>
      <c r="BY368" s="312"/>
      <c r="BZ368" s="312"/>
    </row>
    <row r="369" spans="1:78" ht="15" customHeight="1" x14ac:dyDescent="0.2">
      <c r="A369" s="733"/>
      <c r="B369" s="733"/>
      <c r="C369" s="733"/>
      <c r="D369" s="733"/>
      <c r="E369" s="733"/>
      <c r="F369" s="733"/>
      <c r="G369" s="733"/>
      <c r="H369" s="733"/>
      <c r="I369" s="733"/>
      <c r="J369" s="733"/>
      <c r="K369" s="733"/>
      <c r="L369" s="733"/>
      <c r="M369" s="733"/>
      <c r="N369" s="733"/>
      <c r="O369" s="733"/>
      <c r="P369" s="733"/>
      <c r="Q369" s="733"/>
      <c r="R369" s="733"/>
      <c r="S369" s="733"/>
      <c r="T369" s="733"/>
      <c r="U369" s="733"/>
      <c r="V369" s="733"/>
      <c r="W369" s="733"/>
      <c r="X369" s="733"/>
      <c r="AZ369" s="390"/>
      <c r="BA369" s="386"/>
      <c r="BB369" s="733"/>
      <c r="BC369" s="312"/>
      <c r="BD369" s="312"/>
      <c r="BE369" s="312"/>
      <c r="BF369" s="312"/>
      <c r="BG369" s="312"/>
      <c r="BH369" s="312"/>
      <c r="BI369" s="312"/>
      <c r="BJ369" s="312"/>
      <c r="BK369" s="312"/>
      <c r="BL369" s="312"/>
      <c r="BM369" s="312"/>
      <c r="BN369" s="312"/>
      <c r="BO369" s="312"/>
      <c r="BP369" s="312"/>
      <c r="BQ369" s="312"/>
      <c r="BR369" s="312"/>
      <c r="BS369" s="312"/>
      <c r="BT369" s="312"/>
      <c r="BU369" s="312"/>
      <c r="BV369" s="312"/>
      <c r="BW369" s="312"/>
      <c r="BX369" s="312"/>
      <c r="BY369" s="312"/>
      <c r="BZ369" s="312"/>
    </row>
    <row r="370" spans="1:78" ht="15" customHeight="1" x14ac:dyDescent="0.2">
      <c r="A370" s="733"/>
      <c r="B370" s="733"/>
      <c r="C370" s="733"/>
      <c r="D370" s="733"/>
      <c r="E370" s="733"/>
      <c r="F370" s="733"/>
      <c r="G370" s="733"/>
      <c r="H370" s="733"/>
      <c r="I370" s="733"/>
      <c r="J370" s="733"/>
      <c r="K370" s="733"/>
      <c r="L370" s="733"/>
      <c r="M370" s="733"/>
      <c r="N370" s="733"/>
      <c r="O370" s="733"/>
      <c r="P370" s="733"/>
      <c r="Q370" s="733"/>
      <c r="R370" s="733"/>
      <c r="S370" s="733"/>
      <c r="T370" s="733"/>
      <c r="U370" s="733"/>
      <c r="V370" s="733"/>
      <c r="W370" s="733"/>
      <c r="X370" s="733"/>
      <c r="AZ370" s="390"/>
      <c r="BA370" s="386"/>
      <c r="BB370" s="733"/>
      <c r="BC370" s="312"/>
      <c r="BD370" s="312"/>
      <c r="BE370" s="312"/>
      <c r="BF370" s="312"/>
      <c r="BG370" s="312"/>
      <c r="BH370" s="312"/>
      <c r="BI370" s="312"/>
      <c r="BJ370" s="312"/>
      <c r="BK370" s="312"/>
      <c r="BL370" s="312"/>
      <c r="BM370" s="312"/>
      <c r="BN370" s="312"/>
      <c r="BO370" s="312"/>
      <c r="BP370" s="312"/>
      <c r="BQ370" s="312"/>
      <c r="BR370" s="312"/>
      <c r="BS370" s="312"/>
      <c r="BT370" s="312"/>
      <c r="BU370" s="312"/>
      <c r="BV370" s="312"/>
      <c r="BW370" s="312"/>
      <c r="BX370" s="312"/>
      <c r="BY370" s="312"/>
      <c r="BZ370" s="312"/>
    </row>
    <row r="371" spans="1:78" ht="15" customHeight="1" x14ac:dyDescent="0.2">
      <c r="A371" s="733"/>
      <c r="B371" s="733"/>
      <c r="C371" s="733"/>
      <c r="D371" s="733"/>
      <c r="E371" s="733"/>
      <c r="F371" s="733"/>
      <c r="G371" s="733"/>
      <c r="H371" s="733"/>
      <c r="I371" s="733"/>
      <c r="J371" s="733"/>
      <c r="K371" s="733"/>
      <c r="L371" s="733"/>
      <c r="M371" s="733"/>
      <c r="N371" s="733"/>
      <c r="O371" s="733"/>
      <c r="P371" s="733"/>
      <c r="Q371" s="733"/>
      <c r="R371" s="733"/>
      <c r="S371" s="733"/>
      <c r="T371" s="733"/>
      <c r="U371" s="733"/>
      <c r="V371" s="733"/>
      <c r="W371" s="733"/>
      <c r="X371" s="733"/>
      <c r="AZ371" s="390"/>
      <c r="BA371" s="386"/>
      <c r="BB371" s="733"/>
      <c r="BC371" s="312"/>
      <c r="BD371" s="312"/>
      <c r="BE371" s="312"/>
      <c r="BF371" s="312"/>
      <c r="BG371" s="312"/>
      <c r="BH371" s="312"/>
      <c r="BI371" s="312"/>
      <c r="BJ371" s="312"/>
      <c r="BK371" s="312"/>
      <c r="BL371" s="312"/>
      <c r="BM371" s="312"/>
      <c r="BN371" s="312"/>
      <c r="BO371" s="312"/>
      <c r="BP371" s="312"/>
      <c r="BQ371" s="312"/>
      <c r="BR371" s="312"/>
      <c r="BS371" s="312"/>
      <c r="BT371" s="312"/>
      <c r="BU371" s="312"/>
      <c r="BV371" s="312"/>
      <c r="BW371" s="312"/>
      <c r="BX371" s="312"/>
      <c r="BY371" s="312"/>
      <c r="BZ371" s="312"/>
    </row>
    <row r="372" spans="1:78" ht="15" customHeight="1" x14ac:dyDescent="0.2">
      <c r="A372" s="733"/>
      <c r="B372" s="733"/>
      <c r="C372" s="733"/>
      <c r="D372" s="733"/>
      <c r="E372" s="733"/>
      <c r="F372" s="733"/>
      <c r="G372" s="733"/>
      <c r="H372" s="733"/>
      <c r="I372" s="733"/>
      <c r="J372" s="733"/>
      <c r="K372" s="733"/>
      <c r="L372" s="733"/>
      <c r="M372" s="733"/>
      <c r="N372" s="733"/>
      <c r="O372" s="733"/>
      <c r="P372" s="733"/>
      <c r="Q372" s="733"/>
      <c r="R372" s="733"/>
      <c r="S372" s="733"/>
      <c r="T372" s="733"/>
      <c r="U372" s="733"/>
      <c r="V372" s="733"/>
      <c r="W372" s="733"/>
      <c r="X372" s="733"/>
      <c r="AZ372" s="390"/>
      <c r="BA372" s="386"/>
      <c r="BB372" s="733"/>
      <c r="BC372" s="312"/>
      <c r="BD372" s="312"/>
      <c r="BE372" s="312"/>
      <c r="BF372" s="312"/>
      <c r="BG372" s="312"/>
      <c r="BH372" s="312"/>
      <c r="BI372" s="312"/>
      <c r="BJ372" s="312"/>
      <c r="BK372" s="312"/>
      <c r="BL372" s="312"/>
      <c r="BM372" s="312"/>
      <c r="BN372" s="312"/>
      <c r="BO372" s="312"/>
      <c r="BP372" s="312"/>
      <c r="BQ372" s="312"/>
      <c r="BR372" s="312"/>
      <c r="BS372" s="312"/>
      <c r="BT372" s="312"/>
      <c r="BU372" s="312"/>
      <c r="BV372" s="312"/>
      <c r="BW372" s="312"/>
      <c r="BX372" s="312"/>
      <c r="BY372" s="312"/>
      <c r="BZ372" s="312"/>
    </row>
    <row r="373" spans="1:78" ht="15" customHeight="1" x14ac:dyDescent="0.2">
      <c r="A373" s="733"/>
      <c r="B373" s="733"/>
      <c r="C373" s="733"/>
      <c r="D373" s="733"/>
      <c r="E373" s="733"/>
      <c r="F373" s="733"/>
      <c r="G373" s="733"/>
      <c r="H373" s="733"/>
      <c r="I373" s="733"/>
      <c r="J373" s="733"/>
      <c r="K373" s="733"/>
      <c r="L373" s="733"/>
      <c r="M373" s="733"/>
      <c r="N373" s="733"/>
      <c r="O373" s="733"/>
      <c r="P373" s="733"/>
      <c r="Q373" s="733"/>
      <c r="R373" s="733"/>
      <c r="S373" s="733"/>
      <c r="T373" s="733"/>
      <c r="U373" s="733"/>
      <c r="V373" s="733"/>
      <c r="W373" s="733"/>
      <c r="X373" s="733"/>
      <c r="AZ373" s="390"/>
      <c r="BA373" s="386"/>
      <c r="BB373" s="733"/>
      <c r="BC373" s="312"/>
      <c r="BD373" s="312"/>
      <c r="BE373" s="312"/>
      <c r="BF373" s="312"/>
      <c r="BG373" s="312"/>
      <c r="BH373" s="312"/>
      <c r="BI373" s="312"/>
      <c r="BJ373" s="312"/>
      <c r="BK373" s="312"/>
      <c r="BL373" s="312"/>
      <c r="BM373" s="312"/>
      <c r="BN373" s="312"/>
      <c r="BO373" s="312"/>
      <c r="BP373" s="312"/>
      <c r="BQ373" s="312"/>
      <c r="BR373" s="312"/>
      <c r="BS373" s="312"/>
      <c r="BT373" s="312"/>
      <c r="BU373" s="312"/>
      <c r="BV373" s="312"/>
      <c r="BW373" s="312"/>
      <c r="BX373" s="312"/>
      <c r="BY373" s="312"/>
      <c r="BZ373" s="312"/>
    </row>
    <row r="374" spans="1:78" ht="15" customHeight="1" x14ac:dyDescent="0.2">
      <c r="A374" s="733"/>
      <c r="B374" s="733"/>
      <c r="C374" s="733"/>
      <c r="D374" s="733"/>
      <c r="E374" s="733"/>
      <c r="F374" s="733"/>
      <c r="G374" s="733"/>
      <c r="H374" s="733"/>
      <c r="I374" s="733"/>
      <c r="J374" s="733"/>
      <c r="K374" s="733"/>
      <c r="L374" s="733"/>
      <c r="M374" s="733"/>
      <c r="N374" s="733"/>
      <c r="O374" s="733"/>
      <c r="P374" s="733"/>
      <c r="Q374" s="733"/>
      <c r="R374" s="733"/>
      <c r="S374" s="733"/>
      <c r="T374" s="733"/>
      <c r="U374" s="733"/>
      <c r="V374" s="733"/>
      <c r="W374" s="733"/>
      <c r="X374" s="733"/>
      <c r="AZ374" s="390"/>
      <c r="BA374" s="386"/>
      <c r="BB374" s="733"/>
      <c r="BC374" s="312"/>
      <c r="BD374" s="312"/>
      <c r="BE374" s="312"/>
      <c r="BF374" s="312"/>
      <c r="BG374" s="312"/>
      <c r="BH374" s="312"/>
      <c r="BI374" s="312"/>
      <c r="BJ374" s="312"/>
      <c r="BK374" s="312"/>
      <c r="BL374" s="312"/>
      <c r="BM374" s="312"/>
      <c r="BN374" s="312"/>
      <c r="BO374" s="312"/>
      <c r="BP374" s="312"/>
      <c r="BQ374" s="312"/>
      <c r="BR374" s="312"/>
      <c r="BS374" s="312"/>
      <c r="BT374" s="312"/>
      <c r="BU374" s="312"/>
      <c r="BV374" s="312"/>
      <c r="BW374" s="312"/>
      <c r="BX374" s="312"/>
      <c r="BY374" s="312"/>
      <c r="BZ374" s="312"/>
    </row>
    <row r="375" spans="1:78" ht="15" customHeight="1" x14ac:dyDescent="0.2">
      <c r="A375" s="733"/>
      <c r="B375" s="733"/>
      <c r="C375" s="733"/>
      <c r="D375" s="733"/>
      <c r="E375" s="733"/>
      <c r="F375" s="733"/>
      <c r="G375" s="733"/>
      <c r="H375" s="733"/>
      <c r="I375" s="733"/>
      <c r="J375" s="733"/>
      <c r="K375" s="733"/>
      <c r="L375" s="733"/>
      <c r="M375" s="733"/>
      <c r="N375" s="733"/>
      <c r="O375" s="733"/>
      <c r="P375" s="733"/>
      <c r="Q375" s="733"/>
      <c r="R375" s="733"/>
      <c r="S375" s="733"/>
      <c r="T375" s="733"/>
      <c r="U375" s="733"/>
      <c r="V375" s="733"/>
      <c r="W375" s="733"/>
      <c r="X375" s="733"/>
      <c r="AZ375" s="390"/>
      <c r="BA375" s="386"/>
      <c r="BB375" s="733"/>
      <c r="BC375" s="312"/>
      <c r="BD375" s="312"/>
      <c r="BE375" s="312"/>
      <c r="BF375" s="312"/>
      <c r="BG375" s="312"/>
      <c r="BH375" s="312"/>
      <c r="BI375" s="312"/>
      <c r="BJ375" s="312"/>
      <c r="BK375" s="312"/>
      <c r="BL375" s="312"/>
      <c r="BM375" s="312"/>
      <c r="BN375" s="312"/>
      <c r="BO375" s="312"/>
      <c r="BP375" s="312"/>
      <c r="BQ375" s="312"/>
      <c r="BR375" s="312"/>
      <c r="BS375" s="312"/>
      <c r="BT375" s="312"/>
      <c r="BU375" s="312"/>
      <c r="BV375" s="312"/>
      <c r="BW375" s="312"/>
      <c r="BX375" s="312"/>
      <c r="BY375" s="312"/>
      <c r="BZ375" s="312"/>
    </row>
    <row r="376" spans="1:78" ht="15" customHeight="1" x14ac:dyDescent="0.2">
      <c r="A376" s="733"/>
      <c r="B376" s="733"/>
      <c r="C376" s="733"/>
      <c r="D376" s="733"/>
      <c r="E376" s="733"/>
      <c r="F376" s="733"/>
      <c r="G376" s="733"/>
      <c r="H376" s="733"/>
      <c r="I376" s="733"/>
      <c r="J376" s="733"/>
      <c r="K376" s="733"/>
      <c r="L376" s="733"/>
      <c r="M376" s="733"/>
      <c r="N376" s="733"/>
      <c r="O376" s="733"/>
      <c r="P376" s="733"/>
      <c r="Q376" s="733"/>
      <c r="R376" s="733"/>
      <c r="S376" s="733"/>
      <c r="T376" s="733"/>
      <c r="U376" s="733"/>
      <c r="V376" s="733"/>
      <c r="W376" s="733"/>
      <c r="X376" s="733"/>
      <c r="AZ376" s="390"/>
      <c r="BA376" s="386"/>
      <c r="BB376" s="733"/>
      <c r="BC376" s="312"/>
      <c r="BD376" s="312"/>
      <c r="BE376" s="312"/>
      <c r="BF376" s="312"/>
      <c r="BG376" s="312"/>
      <c r="BH376" s="312"/>
      <c r="BI376" s="312"/>
      <c r="BJ376" s="312"/>
      <c r="BK376" s="312"/>
      <c r="BL376" s="312"/>
      <c r="BM376" s="312"/>
      <c r="BN376" s="312"/>
      <c r="BO376" s="312"/>
      <c r="BP376" s="312"/>
      <c r="BQ376" s="312"/>
      <c r="BR376" s="312"/>
      <c r="BS376" s="312"/>
      <c r="BT376" s="312"/>
      <c r="BU376" s="312"/>
      <c r="BV376" s="312"/>
      <c r="BW376" s="312"/>
      <c r="BX376" s="312"/>
      <c r="BY376" s="312"/>
      <c r="BZ376" s="312"/>
    </row>
    <row r="377" spans="1:78" ht="15" customHeight="1" x14ac:dyDescent="0.2">
      <c r="A377" s="733"/>
      <c r="B377" s="733"/>
      <c r="C377" s="733"/>
      <c r="D377" s="733"/>
      <c r="E377" s="733"/>
      <c r="F377" s="733"/>
      <c r="G377" s="733"/>
      <c r="H377" s="733"/>
      <c r="I377" s="733"/>
      <c r="J377" s="733"/>
      <c r="K377" s="733"/>
      <c r="L377" s="733"/>
      <c r="M377" s="733"/>
      <c r="N377" s="733"/>
      <c r="O377" s="733"/>
      <c r="P377" s="733"/>
      <c r="Q377" s="733"/>
      <c r="R377" s="733"/>
      <c r="S377" s="733"/>
      <c r="T377" s="733"/>
      <c r="U377" s="733"/>
      <c r="V377" s="733"/>
      <c r="W377" s="733"/>
      <c r="X377" s="733"/>
      <c r="AZ377" s="390"/>
      <c r="BA377" s="386"/>
      <c r="BB377" s="733"/>
      <c r="BC377" s="312"/>
      <c r="BD377" s="312"/>
      <c r="BE377" s="312"/>
      <c r="BF377" s="312"/>
      <c r="BG377" s="312"/>
      <c r="BH377" s="312"/>
      <c r="BI377" s="312"/>
      <c r="BJ377" s="312"/>
      <c r="BK377" s="312"/>
      <c r="BL377" s="312"/>
      <c r="BM377" s="312"/>
      <c r="BN377" s="312"/>
      <c r="BO377" s="312"/>
      <c r="BP377" s="312"/>
      <c r="BQ377" s="312"/>
      <c r="BR377" s="312"/>
      <c r="BS377" s="312"/>
      <c r="BT377" s="312"/>
      <c r="BU377" s="312"/>
      <c r="BV377" s="312"/>
      <c r="BW377" s="312"/>
      <c r="BX377" s="312"/>
      <c r="BY377" s="312"/>
      <c r="BZ377" s="312"/>
    </row>
    <row r="378" spans="1:78" ht="15" customHeight="1" x14ac:dyDescent="0.2">
      <c r="A378" s="733"/>
      <c r="B378" s="733"/>
      <c r="C378" s="733"/>
      <c r="D378" s="733"/>
      <c r="E378" s="733"/>
      <c r="F378" s="733"/>
      <c r="G378" s="733"/>
      <c r="H378" s="733"/>
      <c r="I378" s="733"/>
      <c r="J378" s="733"/>
      <c r="K378" s="733"/>
      <c r="L378" s="733"/>
      <c r="M378" s="733"/>
      <c r="N378" s="733"/>
      <c r="O378" s="733"/>
      <c r="P378" s="733"/>
      <c r="Q378" s="733"/>
      <c r="R378" s="733"/>
      <c r="S378" s="733"/>
      <c r="T378" s="733"/>
      <c r="U378" s="733"/>
      <c r="V378" s="733"/>
      <c r="W378" s="733"/>
      <c r="X378" s="733"/>
      <c r="AZ378" s="390"/>
      <c r="BA378" s="386"/>
      <c r="BB378" s="733"/>
      <c r="BC378" s="312"/>
      <c r="BD378" s="312"/>
      <c r="BE378" s="312"/>
      <c r="BF378" s="312"/>
      <c r="BG378" s="312"/>
      <c r="BH378" s="312"/>
      <c r="BI378" s="312"/>
      <c r="BJ378" s="312"/>
      <c r="BK378" s="312"/>
      <c r="BL378" s="312"/>
      <c r="BM378" s="312"/>
      <c r="BN378" s="312"/>
      <c r="BO378" s="312"/>
      <c r="BP378" s="312"/>
      <c r="BQ378" s="312"/>
      <c r="BR378" s="312"/>
      <c r="BS378" s="312"/>
      <c r="BT378" s="312"/>
      <c r="BU378" s="312"/>
      <c r="BV378" s="312"/>
      <c r="BW378" s="312"/>
      <c r="BX378" s="312"/>
      <c r="BY378" s="312"/>
      <c r="BZ378" s="312"/>
    </row>
    <row r="379" spans="1:78" ht="15" customHeight="1" x14ac:dyDescent="0.2">
      <c r="A379" s="733"/>
      <c r="B379" s="733"/>
      <c r="C379" s="733"/>
      <c r="D379" s="733"/>
      <c r="E379" s="733"/>
      <c r="F379" s="733"/>
      <c r="G379" s="733"/>
      <c r="H379" s="733"/>
      <c r="I379" s="733"/>
      <c r="J379" s="733"/>
      <c r="K379" s="733"/>
      <c r="L379" s="733"/>
      <c r="M379" s="733"/>
      <c r="N379" s="733"/>
      <c r="O379" s="733"/>
      <c r="P379" s="733"/>
      <c r="Q379" s="733"/>
      <c r="R379" s="733"/>
      <c r="S379" s="733"/>
      <c r="T379" s="733"/>
      <c r="U379" s="733"/>
      <c r="V379" s="733"/>
      <c r="W379" s="733"/>
      <c r="X379" s="733"/>
      <c r="AZ379" s="390"/>
      <c r="BA379" s="386"/>
      <c r="BB379" s="733"/>
      <c r="BC379" s="312"/>
      <c r="BD379" s="312"/>
      <c r="BE379" s="312"/>
      <c r="BF379" s="312"/>
      <c r="BG379" s="312"/>
      <c r="BH379" s="312"/>
      <c r="BI379" s="312"/>
      <c r="BJ379" s="312"/>
      <c r="BK379" s="312"/>
      <c r="BL379" s="312"/>
      <c r="BM379" s="312"/>
      <c r="BN379" s="312"/>
      <c r="BO379" s="312"/>
      <c r="BP379" s="312"/>
      <c r="BQ379" s="312"/>
      <c r="BR379" s="312"/>
      <c r="BS379" s="312"/>
      <c r="BT379" s="312"/>
      <c r="BU379" s="312"/>
      <c r="BV379" s="312"/>
      <c r="BW379" s="312"/>
      <c r="BX379" s="312"/>
      <c r="BY379" s="312"/>
      <c r="BZ379" s="312"/>
    </row>
    <row r="380" spans="1:78" ht="15" customHeight="1" x14ac:dyDescent="0.2">
      <c r="A380" s="733"/>
      <c r="B380" s="733"/>
      <c r="C380" s="733"/>
      <c r="D380" s="733"/>
      <c r="E380" s="733"/>
      <c r="F380" s="733"/>
      <c r="G380" s="733"/>
      <c r="H380" s="733"/>
      <c r="I380" s="733"/>
      <c r="J380" s="733"/>
      <c r="K380" s="733"/>
      <c r="L380" s="733"/>
      <c r="M380" s="733"/>
      <c r="N380" s="733"/>
      <c r="O380" s="733"/>
      <c r="P380" s="733"/>
      <c r="Q380" s="733"/>
      <c r="R380" s="733"/>
      <c r="S380" s="733"/>
      <c r="T380" s="733"/>
      <c r="U380" s="733"/>
      <c r="V380" s="733"/>
      <c r="W380" s="733"/>
      <c r="X380" s="733"/>
      <c r="AZ380" s="390"/>
      <c r="BA380" s="386"/>
      <c r="BB380" s="733"/>
      <c r="BC380" s="312"/>
      <c r="BD380" s="312"/>
      <c r="BE380" s="312"/>
      <c r="BF380" s="312"/>
      <c r="BG380" s="312"/>
      <c r="BH380" s="312"/>
      <c r="BI380" s="312"/>
      <c r="BJ380" s="312"/>
      <c r="BK380" s="312"/>
      <c r="BL380" s="312"/>
      <c r="BM380" s="312"/>
      <c r="BN380" s="312"/>
      <c r="BO380" s="312"/>
      <c r="BP380" s="312"/>
      <c r="BQ380" s="312"/>
      <c r="BR380" s="312"/>
      <c r="BS380" s="312"/>
      <c r="BT380" s="312"/>
      <c r="BU380" s="312"/>
      <c r="BV380" s="312"/>
      <c r="BW380" s="312"/>
      <c r="BX380" s="312"/>
      <c r="BY380" s="312"/>
      <c r="BZ380" s="312"/>
    </row>
    <row r="381" spans="1:78" ht="15" customHeight="1" x14ac:dyDescent="0.2">
      <c r="A381" s="733"/>
      <c r="B381" s="733"/>
      <c r="C381" s="733"/>
      <c r="D381" s="733"/>
      <c r="E381" s="733"/>
      <c r="F381" s="733"/>
      <c r="G381" s="733"/>
      <c r="H381" s="733"/>
      <c r="I381" s="733"/>
      <c r="J381" s="733"/>
      <c r="K381" s="733"/>
      <c r="L381" s="733"/>
      <c r="M381" s="733"/>
      <c r="N381" s="733"/>
      <c r="O381" s="733"/>
      <c r="P381" s="733"/>
      <c r="Q381" s="733"/>
      <c r="R381" s="733"/>
      <c r="S381" s="733"/>
      <c r="T381" s="733"/>
      <c r="U381" s="733"/>
      <c r="V381" s="733"/>
      <c r="W381" s="733"/>
      <c r="X381" s="733"/>
      <c r="AZ381" s="390"/>
      <c r="BA381" s="386"/>
      <c r="BB381" s="733"/>
      <c r="BC381" s="312"/>
      <c r="BD381" s="312"/>
      <c r="BE381" s="312"/>
      <c r="BF381" s="312"/>
      <c r="BG381" s="312"/>
      <c r="BH381" s="312"/>
      <c r="BI381" s="312"/>
      <c r="BJ381" s="312"/>
      <c r="BK381" s="312"/>
      <c r="BL381" s="312"/>
      <c r="BM381" s="312"/>
      <c r="BN381" s="312"/>
      <c r="BO381" s="312"/>
      <c r="BP381" s="312"/>
      <c r="BQ381" s="312"/>
      <c r="BR381" s="312"/>
      <c r="BS381" s="312"/>
      <c r="BT381" s="312"/>
      <c r="BU381" s="312"/>
      <c r="BV381" s="312"/>
      <c r="BW381" s="312"/>
      <c r="BX381" s="312"/>
      <c r="BY381" s="312"/>
      <c r="BZ381" s="312"/>
    </row>
    <row r="382" spans="1:78" ht="15" customHeight="1" x14ac:dyDescent="0.2">
      <c r="A382" s="733"/>
      <c r="B382" s="733"/>
      <c r="C382" s="733"/>
      <c r="D382" s="733"/>
      <c r="E382" s="733"/>
      <c r="F382" s="733"/>
      <c r="G382" s="733"/>
      <c r="H382" s="733"/>
      <c r="I382" s="733"/>
      <c r="J382" s="733"/>
      <c r="K382" s="733"/>
      <c r="L382" s="733"/>
      <c r="M382" s="733"/>
      <c r="N382" s="733"/>
      <c r="O382" s="733"/>
      <c r="P382" s="733"/>
      <c r="Q382" s="733"/>
      <c r="R382" s="733"/>
      <c r="S382" s="733"/>
      <c r="T382" s="733"/>
      <c r="U382" s="733"/>
      <c r="V382" s="733"/>
      <c r="W382" s="733"/>
      <c r="X382" s="733"/>
      <c r="AZ382" s="390"/>
      <c r="BA382" s="386"/>
      <c r="BB382" s="733"/>
      <c r="BC382" s="312"/>
      <c r="BD382" s="312"/>
      <c r="BE382" s="312"/>
      <c r="BF382" s="312"/>
      <c r="BG382" s="312"/>
      <c r="BH382" s="312"/>
      <c r="BI382" s="312"/>
      <c r="BJ382" s="312"/>
      <c r="BK382" s="312"/>
      <c r="BL382" s="312"/>
      <c r="BM382" s="312"/>
      <c r="BN382" s="312"/>
      <c r="BO382" s="312"/>
      <c r="BP382" s="312"/>
      <c r="BQ382" s="312"/>
      <c r="BR382" s="312"/>
      <c r="BS382" s="312"/>
      <c r="BT382" s="312"/>
      <c r="BU382" s="312"/>
      <c r="BV382" s="312"/>
      <c r="BW382" s="312"/>
      <c r="BX382" s="312"/>
      <c r="BY382" s="312"/>
      <c r="BZ382" s="312"/>
    </row>
    <row r="383" spans="1:78" ht="15" customHeight="1" x14ac:dyDescent="0.2">
      <c r="A383" s="733"/>
      <c r="B383" s="733"/>
      <c r="C383" s="733"/>
      <c r="D383" s="733"/>
      <c r="E383" s="733"/>
      <c r="F383" s="733"/>
      <c r="G383" s="733"/>
      <c r="H383" s="733"/>
      <c r="I383" s="733"/>
      <c r="J383" s="733"/>
      <c r="K383" s="733"/>
      <c r="L383" s="733"/>
      <c r="M383" s="733"/>
      <c r="N383" s="733"/>
      <c r="O383" s="733"/>
      <c r="P383" s="733"/>
      <c r="Q383" s="733"/>
      <c r="R383" s="733"/>
      <c r="S383" s="733"/>
      <c r="T383" s="733"/>
      <c r="U383" s="733"/>
      <c r="V383" s="733"/>
      <c r="W383" s="733"/>
      <c r="X383" s="733"/>
      <c r="AZ383" s="390"/>
      <c r="BA383" s="386"/>
      <c r="BB383" s="733"/>
      <c r="BC383" s="312"/>
      <c r="BD383" s="312"/>
      <c r="BE383" s="312"/>
      <c r="BF383" s="312"/>
      <c r="BG383" s="312"/>
      <c r="BH383" s="312"/>
      <c r="BI383" s="312"/>
      <c r="BJ383" s="312"/>
      <c r="BK383" s="312"/>
      <c r="BL383" s="312"/>
      <c r="BM383" s="312"/>
      <c r="BN383" s="312"/>
      <c r="BO383" s="312"/>
      <c r="BP383" s="312"/>
      <c r="BQ383" s="312"/>
      <c r="BR383" s="312"/>
      <c r="BS383" s="312"/>
      <c r="BT383" s="312"/>
      <c r="BU383" s="312"/>
      <c r="BV383" s="312"/>
      <c r="BW383" s="312"/>
      <c r="BX383" s="312"/>
      <c r="BY383" s="312"/>
      <c r="BZ383" s="312"/>
    </row>
    <row r="384" spans="1:78" ht="15" customHeight="1" x14ac:dyDescent="0.2">
      <c r="A384" s="733"/>
      <c r="B384" s="733"/>
      <c r="C384" s="733"/>
      <c r="D384" s="733"/>
      <c r="E384" s="733"/>
      <c r="F384" s="733"/>
      <c r="G384" s="733"/>
      <c r="H384" s="733"/>
      <c r="I384" s="733"/>
      <c r="J384" s="733"/>
      <c r="K384" s="733"/>
      <c r="L384" s="733"/>
      <c r="M384" s="733"/>
      <c r="N384" s="733"/>
      <c r="O384" s="733"/>
      <c r="P384" s="733"/>
      <c r="Q384" s="733"/>
      <c r="R384" s="733"/>
      <c r="S384" s="733"/>
      <c r="T384" s="733"/>
      <c r="U384" s="733"/>
      <c r="V384" s="733"/>
      <c r="W384" s="733"/>
      <c r="X384" s="733"/>
      <c r="AZ384" s="390"/>
      <c r="BA384" s="386"/>
      <c r="BB384" s="733"/>
      <c r="BC384" s="312"/>
      <c r="BD384" s="312"/>
      <c r="BE384" s="312"/>
      <c r="BF384" s="312"/>
      <c r="BG384" s="312"/>
      <c r="BH384" s="312"/>
      <c r="BI384" s="312"/>
      <c r="BJ384" s="312"/>
      <c r="BK384" s="312"/>
      <c r="BL384" s="312"/>
      <c r="BM384" s="312"/>
      <c r="BN384" s="312"/>
      <c r="BO384" s="312"/>
      <c r="BP384" s="312"/>
      <c r="BQ384" s="312"/>
      <c r="BR384" s="312"/>
      <c r="BS384" s="312"/>
      <c r="BT384" s="312"/>
      <c r="BU384" s="312"/>
      <c r="BV384" s="312"/>
      <c r="BW384" s="312"/>
      <c r="BX384" s="312"/>
      <c r="BY384" s="312"/>
      <c r="BZ384" s="312"/>
    </row>
    <row r="385" spans="1:78" ht="15" customHeight="1" x14ac:dyDescent="0.2">
      <c r="A385" s="733"/>
      <c r="B385" s="733"/>
      <c r="C385" s="733"/>
      <c r="D385" s="733"/>
      <c r="E385" s="733"/>
      <c r="F385" s="733"/>
      <c r="G385" s="733"/>
      <c r="H385" s="733"/>
      <c r="I385" s="733"/>
      <c r="J385" s="733"/>
      <c r="K385" s="733"/>
      <c r="L385" s="733"/>
      <c r="M385" s="733"/>
      <c r="N385" s="733"/>
      <c r="O385" s="733"/>
      <c r="P385" s="733"/>
      <c r="Q385" s="733"/>
      <c r="R385" s="733"/>
      <c r="S385" s="733"/>
      <c r="T385" s="733"/>
      <c r="U385" s="733"/>
      <c r="V385" s="733"/>
      <c r="W385" s="733"/>
      <c r="X385" s="733"/>
      <c r="AZ385" s="390"/>
      <c r="BA385" s="386"/>
      <c r="BB385" s="733"/>
      <c r="BC385" s="312"/>
      <c r="BD385" s="312"/>
      <c r="BE385" s="312"/>
      <c r="BF385" s="312"/>
      <c r="BG385" s="312"/>
      <c r="BH385" s="312"/>
      <c r="BI385" s="312"/>
      <c r="BJ385" s="312"/>
      <c r="BK385" s="312"/>
      <c r="BL385" s="312"/>
      <c r="BM385" s="312"/>
      <c r="BN385" s="312"/>
      <c r="BO385" s="312"/>
      <c r="BP385" s="312"/>
      <c r="BQ385" s="312"/>
      <c r="BR385" s="312"/>
      <c r="BS385" s="312"/>
      <c r="BT385" s="312"/>
      <c r="BU385" s="312"/>
      <c r="BV385" s="312"/>
      <c r="BW385" s="312"/>
      <c r="BX385" s="312"/>
      <c r="BY385" s="312"/>
      <c r="BZ385" s="312"/>
    </row>
    <row r="386" spans="1:78" ht="15" customHeight="1" x14ac:dyDescent="0.2">
      <c r="A386" s="733"/>
      <c r="B386" s="733"/>
      <c r="C386" s="733"/>
      <c r="D386" s="733"/>
      <c r="E386" s="733"/>
      <c r="F386" s="733"/>
      <c r="G386" s="733"/>
      <c r="H386" s="733"/>
      <c r="I386" s="733"/>
      <c r="J386" s="733"/>
      <c r="K386" s="733"/>
      <c r="L386" s="733"/>
      <c r="M386" s="733"/>
      <c r="N386" s="733"/>
      <c r="O386" s="733"/>
      <c r="P386" s="733"/>
      <c r="Q386" s="733"/>
      <c r="R386" s="733"/>
      <c r="S386" s="733"/>
      <c r="T386" s="733"/>
      <c r="U386" s="733"/>
      <c r="V386" s="733"/>
      <c r="W386" s="733"/>
      <c r="X386" s="733"/>
      <c r="AZ386" s="390"/>
      <c r="BA386" s="386"/>
      <c r="BB386" s="733"/>
      <c r="BC386" s="312"/>
      <c r="BD386" s="312"/>
      <c r="BE386" s="312"/>
      <c r="BF386" s="312"/>
      <c r="BG386" s="312"/>
      <c r="BH386" s="312"/>
      <c r="BI386" s="312"/>
      <c r="BJ386" s="312"/>
      <c r="BK386" s="312"/>
      <c r="BL386" s="312"/>
      <c r="BM386" s="312"/>
      <c r="BN386" s="312"/>
      <c r="BO386" s="312"/>
      <c r="BP386" s="312"/>
      <c r="BQ386" s="312"/>
      <c r="BR386" s="312"/>
      <c r="BS386" s="312"/>
      <c r="BT386" s="312"/>
      <c r="BU386" s="312"/>
      <c r="BV386" s="312"/>
      <c r="BW386" s="312"/>
      <c r="BX386" s="312"/>
      <c r="BY386" s="312"/>
      <c r="BZ386" s="312"/>
    </row>
    <row r="387" spans="1:78" ht="15" customHeight="1" x14ac:dyDescent="0.2">
      <c r="A387" s="733"/>
      <c r="B387" s="733"/>
      <c r="C387" s="733"/>
      <c r="D387" s="733"/>
      <c r="E387" s="733"/>
      <c r="F387" s="733"/>
      <c r="G387" s="733"/>
      <c r="H387" s="733"/>
      <c r="I387" s="733"/>
      <c r="J387" s="733"/>
      <c r="K387" s="733"/>
      <c r="L387" s="733"/>
      <c r="M387" s="733"/>
      <c r="N387" s="733"/>
      <c r="O387" s="733"/>
      <c r="P387" s="733"/>
      <c r="Q387" s="733"/>
      <c r="R387" s="733"/>
      <c r="S387" s="733"/>
      <c r="T387" s="733"/>
      <c r="U387" s="733"/>
      <c r="V387" s="733"/>
      <c r="W387" s="733"/>
      <c r="X387" s="733"/>
      <c r="AZ387" s="390"/>
      <c r="BA387" s="386"/>
      <c r="BB387" s="733"/>
      <c r="BC387" s="312"/>
      <c r="BD387" s="312"/>
      <c r="BE387" s="312"/>
      <c r="BF387" s="312"/>
      <c r="BG387" s="312"/>
      <c r="BH387" s="312"/>
      <c r="BI387" s="312"/>
      <c r="BJ387" s="312"/>
      <c r="BK387" s="312"/>
      <c r="BL387" s="312"/>
      <c r="BM387" s="312"/>
      <c r="BN387" s="312"/>
      <c r="BO387" s="312"/>
      <c r="BP387" s="312"/>
      <c r="BQ387" s="312"/>
      <c r="BR387" s="312"/>
      <c r="BS387" s="312"/>
      <c r="BT387" s="312"/>
      <c r="BU387" s="312"/>
      <c r="BV387" s="312"/>
      <c r="BW387" s="312"/>
      <c r="BX387" s="312"/>
      <c r="BY387" s="312"/>
      <c r="BZ387" s="312"/>
    </row>
    <row r="388" spans="1:78" ht="15" customHeight="1" x14ac:dyDescent="0.2">
      <c r="A388" s="733"/>
      <c r="B388" s="733"/>
      <c r="C388" s="733"/>
      <c r="D388" s="733"/>
      <c r="E388" s="733"/>
      <c r="F388" s="733"/>
      <c r="G388" s="733"/>
      <c r="H388" s="733"/>
      <c r="I388" s="733"/>
      <c r="J388" s="733"/>
      <c r="K388" s="733"/>
      <c r="L388" s="733"/>
      <c r="M388" s="733"/>
      <c r="N388" s="733"/>
      <c r="O388" s="733"/>
      <c r="P388" s="733"/>
      <c r="Q388" s="733"/>
      <c r="R388" s="733"/>
      <c r="S388" s="733"/>
      <c r="T388" s="733"/>
      <c r="U388" s="733"/>
      <c r="V388" s="733"/>
      <c r="W388" s="733"/>
      <c r="X388" s="733"/>
      <c r="AZ388" s="390"/>
      <c r="BA388" s="386"/>
      <c r="BB388" s="733"/>
      <c r="BC388" s="312"/>
      <c r="BD388" s="312"/>
      <c r="BE388" s="312"/>
      <c r="BF388" s="312"/>
      <c r="BG388" s="312"/>
      <c r="BH388" s="312"/>
      <c r="BI388" s="312"/>
      <c r="BJ388" s="312"/>
      <c r="BK388" s="312"/>
      <c r="BL388" s="312"/>
      <c r="BM388" s="312"/>
      <c r="BN388" s="312"/>
      <c r="BO388" s="312"/>
      <c r="BP388" s="312"/>
      <c r="BQ388" s="312"/>
      <c r="BR388" s="312"/>
      <c r="BS388" s="312"/>
      <c r="BT388" s="312"/>
      <c r="BU388" s="312"/>
      <c r="BV388" s="312"/>
      <c r="BW388" s="312"/>
      <c r="BX388" s="312"/>
      <c r="BY388" s="312"/>
      <c r="BZ388" s="312"/>
    </row>
    <row r="389" spans="1:78" ht="15" customHeight="1" x14ac:dyDescent="0.2">
      <c r="A389" s="733"/>
      <c r="B389" s="733"/>
      <c r="C389" s="733"/>
      <c r="D389" s="733"/>
      <c r="E389" s="733"/>
      <c r="F389" s="733"/>
      <c r="G389" s="733"/>
      <c r="H389" s="733"/>
      <c r="I389" s="733"/>
      <c r="J389" s="733"/>
      <c r="K389" s="733"/>
      <c r="L389" s="733"/>
      <c r="M389" s="733"/>
      <c r="N389" s="733"/>
      <c r="O389" s="733"/>
      <c r="P389" s="733"/>
      <c r="Q389" s="733"/>
      <c r="R389" s="733"/>
      <c r="S389" s="733"/>
      <c r="T389" s="733"/>
      <c r="U389" s="733"/>
      <c r="V389" s="733"/>
      <c r="W389" s="733"/>
      <c r="X389" s="733"/>
      <c r="AZ389" s="390"/>
      <c r="BA389" s="386"/>
      <c r="BB389" s="733"/>
      <c r="BC389" s="312"/>
      <c r="BD389" s="312"/>
      <c r="BE389" s="312"/>
      <c r="BF389" s="312"/>
      <c r="BG389" s="312"/>
      <c r="BH389" s="312"/>
      <c r="BI389" s="312"/>
      <c r="BJ389" s="312"/>
      <c r="BK389" s="312"/>
      <c r="BL389" s="312"/>
      <c r="BM389" s="312"/>
      <c r="BN389" s="312"/>
      <c r="BO389" s="312"/>
      <c r="BP389" s="312"/>
      <c r="BQ389" s="312"/>
      <c r="BR389" s="312"/>
      <c r="BS389" s="312"/>
      <c r="BT389" s="312"/>
      <c r="BU389" s="312"/>
      <c r="BV389" s="312"/>
      <c r="BW389" s="312"/>
      <c r="BX389" s="312"/>
      <c r="BY389" s="312"/>
      <c r="BZ389" s="312"/>
    </row>
    <row r="390" spans="1:78" ht="15" customHeight="1" x14ac:dyDescent="0.2">
      <c r="A390" s="733"/>
      <c r="B390" s="733"/>
      <c r="C390" s="733"/>
      <c r="D390" s="733"/>
      <c r="E390" s="733"/>
      <c r="F390" s="733"/>
      <c r="G390" s="733"/>
      <c r="H390" s="733"/>
      <c r="I390" s="733"/>
      <c r="J390" s="733"/>
      <c r="K390" s="733"/>
      <c r="L390" s="733"/>
      <c r="M390" s="733"/>
      <c r="N390" s="733"/>
      <c r="O390" s="733"/>
      <c r="P390" s="733"/>
      <c r="Q390" s="733"/>
      <c r="R390" s="733"/>
      <c r="S390" s="733"/>
      <c r="T390" s="733"/>
      <c r="U390" s="733"/>
      <c r="V390" s="733"/>
      <c r="W390" s="733"/>
      <c r="X390" s="733"/>
      <c r="AZ390" s="390"/>
      <c r="BA390" s="386"/>
      <c r="BB390" s="733"/>
      <c r="BC390" s="312"/>
      <c r="BD390" s="312"/>
      <c r="BE390" s="312"/>
      <c r="BF390" s="312"/>
      <c r="BG390" s="312"/>
      <c r="BH390" s="312"/>
      <c r="BI390" s="312"/>
      <c r="BJ390" s="312"/>
      <c r="BK390" s="312"/>
      <c r="BL390" s="312"/>
      <c r="BM390" s="312"/>
      <c r="BN390" s="312"/>
      <c r="BO390" s="312"/>
      <c r="BP390" s="312"/>
      <c r="BQ390" s="312"/>
      <c r="BR390" s="312"/>
      <c r="BS390" s="312"/>
      <c r="BT390" s="312"/>
      <c r="BU390" s="312"/>
      <c r="BV390" s="312"/>
      <c r="BW390" s="312"/>
      <c r="BX390" s="312"/>
      <c r="BY390" s="312"/>
      <c r="BZ390" s="312"/>
    </row>
    <row r="391" spans="1:78" ht="15" customHeight="1" x14ac:dyDescent="0.2">
      <c r="A391" s="733"/>
      <c r="B391" s="733"/>
      <c r="C391" s="733"/>
      <c r="D391" s="733"/>
      <c r="E391" s="733"/>
      <c r="F391" s="733"/>
      <c r="G391" s="733"/>
      <c r="H391" s="733"/>
      <c r="I391" s="733"/>
      <c r="J391" s="733"/>
      <c r="K391" s="733"/>
      <c r="L391" s="733"/>
      <c r="M391" s="733"/>
      <c r="N391" s="733"/>
      <c r="O391" s="733"/>
      <c r="P391" s="733"/>
      <c r="Q391" s="733"/>
      <c r="R391" s="733"/>
      <c r="S391" s="733"/>
      <c r="T391" s="733"/>
      <c r="U391" s="733"/>
      <c r="V391" s="733"/>
      <c r="W391" s="733"/>
      <c r="X391" s="733"/>
      <c r="AZ391" s="390"/>
      <c r="BA391" s="386"/>
      <c r="BB391" s="733"/>
      <c r="BC391" s="312"/>
      <c r="BD391" s="312"/>
      <c r="BE391" s="312"/>
      <c r="BF391" s="312"/>
      <c r="BG391" s="312"/>
      <c r="BH391" s="312"/>
      <c r="BI391" s="312"/>
      <c r="BJ391" s="312"/>
      <c r="BK391" s="312"/>
      <c r="BL391" s="312"/>
      <c r="BM391" s="312"/>
      <c r="BN391" s="312"/>
      <c r="BO391" s="312"/>
      <c r="BP391" s="312"/>
      <c r="BQ391" s="312"/>
      <c r="BR391" s="312"/>
      <c r="BS391" s="312"/>
      <c r="BT391" s="312"/>
      <c r="BU391" s="312"/>
      <c r="BV391" s="312"/>
      <c r="BW391" s="312"/>
      <c r="BX391" s="312"/>
      <c r="BY391" s="312"/>
      <c r="BZ391" s="312"/>
    </row>
    <row r="392" spans="1:78" ht="15" customHeight="1" x14ac:dyDescent="0.2">
      <c r="A392" s="733"/>
      <c r="B392" s="733"/>
      <c r="C392" s="733"/>
      <c r="D392" s="733"/>
      <c r="E392" s="733"/>
      <c r="F392" s="733"/>
      <c r="G392" s="733"/>
      <c r="H392" s="733"/>
      <c r="I392" s="733"/>
      <c r="J392" s="733"/>
      <c r="K392" s="733"/>
      <c r="L392" s="733"/>
      <c r="M392" s="733"/>
      <c r="N392" s="733"/>
      <c r="O392" s="733"/>
      <c r="P392" s="733"/>
      <c r="Q392" s="733"/>
      <c r="R392" s="733"/>
      <c r="S392" s="733"/>
      <c r="T392" s="733"/>
      <c r="U392" s="733"/>
      <c r="V392" s="733"/>
      <c r="W392" s="733"/>
      <c r="X392" s="733"/>
      <c r="AZ392" s="390"/>
      <c r="BA392" s="386"/>
      <c r="BB392" s="733"/>
      <c r="BC392" s="312"/>
      <c r="BD392" s="312"/>
      <c r="BE392" s="312"/>
      <c r="BF392" s="312"/>
      <c r="BG392" s="312"/>
      <c r="BH392" s="312"/>
      <c r="BI392" s="312"/>
      <c r="BJ392" s="312"/>
      <c r="BK392" s="312"/>
      <c r="BL392" s="312"/>
      <c r="BM392" s="312"/>
      <c r="BN392" s="312"/>
      <c r="BO392" s="312"/>
      <c r="BP392" s="312"/>
      <c r="BQ392" s="312"/>
      <c r="BR392" s="312"/>
      <c r="BS392" s="312"/>
      <c r="BT392" s="312"/>
      <c r="BU392" s="312"/>
      <c r="BV392" s="312"/>
      <c r="BW392" s="312"/>
      <c r="BX392" s="312"/>
      <c r="BY392" s="312"/>
      <c r="BZ392" s="312"/>
    </row>
    <row r="393" spans="1:78" ht="15" customHeight="1" x14ac:dyDescent="0.2">
      <c r="A393" s="733"/>
      <c r="B393" s="733"/>
      <c r="C393" s="733"/>
      <c r="D393" s="733"/>
      <c r="E393" s="733"/>
      <c r="F393" s="733"/>
      <c r="G393" s="733"/>
      <c r="H393" s="733"/>
      <c r="I393" s="733"/>
      <c r="J393" s="733"/>
      <c r="K393" s="733"/>
      <c r="L393" s="733"/>
      <c r="M393" s="733"/>
      <c r="N393" s="733"/>
      <c r="O393" s="733"/>
      <c r="P393" s="733"/>
      <c r="Q393" s="733"/>
      <c r="R393" s="733"/>
      <c r="S393" s="733"/>
      <c r="T393" s="733"/>
      <c r="U393" s="733"/>
      <c r="V393" s="733"/>
      <c r="W393" s="733"/>
      <c r="X393" s="733"/>
      <c r="AZ393" s="390"/>
      <c r="BA393" s="386"/>
      <c r="BB393" s="733"/>
      <c r="BC393" s="312"/>
      <c r="BD393" s="312"/>
      <c r="BE393" s="312"/>
      <c r="BF393" s="312"/>
      <c r="BG393" s="312"/>
      <c r="BH393" s="312"/>
      <c r="BI393" s="312"/>
      <c r="BJ393" s="312"/>
      <c r="BK393" s="312"/>
      <c r="BL393" s="312"/>
      <c r="BM393" s="312"/>
      <c r="BN393" s="312"/>
      <c r="BO393" s="312"/>
      <c r="BP393" s="312"/>
      <c r="BQ393" s="312"/>
      <c r="BR393" s="312"/>
      <c r="BS393" s="312"/>
      <c r="BT393" s="312"/>
      <c r="BU393" s="312"/>
      <c r="BV393" s="312"/>
      <c r="BW393" s="312"/>
      <c r="BX393" s="312"/>
      <c r="BY393" s="312"/>
      <c r="BZ393" s="312"/>
    </row>
    <row r="394" spans="1:78" ht="15" customHeight="1" x14ac:dyDescent="0.2">
      <c r="A394" s="733"/>
      <c r="B394" s="733"/>
      <c r="C394" s="733"/>
      <c r="D394" s="733"/>
      <c r="E394" s="733"/>
      <c r="F394" s="733"/>
      <c r="G394" s="733"/>
      <c r="H394" s="733"/>
      <c r="I394" s="733"/>
      <c r="J394" s="733"/>
      <c r="K394" s="733"/>
      <c r="L394" s="733"/>
      <c r="M394" s="733"/>
      <c r="N394" s="733"/>
      <c r="O394" s="733"/>
      <c r="P394" s="733"/>
      <c r="Q394" s="733"/>
      <c r="R394" s="733"/>
      <c r="S394" s="733"/>
      <c r="T394" s="733"/>
      <c r="U394" s="733"/>
      <c r="V394" s="733"/>
      <c r="W394" s="733"/>
      <c r="X394" s="733"/>
      <c r="AZ394" s="390"/>
      <c r="BA394" s="386"/>
      <c r="BB394" s="733"/>
      <c r="BC394" s="312"/>
      <c r="BD394" s="312"/>
      <c r="BE394" s="312"/>
      <c r="BF394" s="312"/>
      <c r="BG394" s="312"/>
      <c r="BH394" s="312"/>
      <c r="BI394" s="312"/>
      <c r="BJ394" s="312"/>
      <c r="BK394" s="312"/>
      <c r="BL394" s="312"/>
      <c r="BM394" s="312"/>
      <c r="BN394" s="312"/>
      <c r="BO394" s="312"/>
      <c r="BP394" s="312"/>
      <c r="BQ394" s="312"/>
      <c r="BR394" s="312"/>
      <c r="BS394" s="312"/>
      <c r="BT394" s="312"/>
      <c r="BU394" s="312"/>
      <c r="BV394" s="312"/>
      <c r="BW394" s="312"/>
      <c r="BX394" s="312"/>
      <c r="BY394" s="312"/>
      <c r="BZ394" s="312"/>
    </row>
    <row r="395" spans="1:78" ht="15" customHeight="1" x14ac:dyDescent="0.2">
      <c r="A395" s="733"/>
      <c r="B395" s="733"/>
      <c r="C395" s="733"/>
      <c r="D395" s="733"/>
      <c r="E395" s="733"/>
      <c r="F395" s="733"/>
      <c r="G395" s="733"/>
      <c r="H395" s="733"/>
      <c r="I395" s="733"/>
      <c r="J395" s="733"/>
      <c r="K395" s="733"/>
      <c r="L395" s="733"/>
      <c r="M395" s="733"/>
      <c r="N395" s="733"/>
      <c r="O395" s="733"/>
      <c r="P395" s="733"/>
      <c r="Q395" s="733"/>
      <c r="R395" s="733"/>
      <c r="S395" s="733"/>
      <c r="T395" s="733"/>
      <c r="U395" s="733"/>
      <c r="V395" s="733"/>
      <c r="W395" s="733"/>
      <c r="X395" s="733"/>
      <c r="AZ395" s="390"/>
      <c r="BA395" s="386"/>
      <c r="BB395" s="733"/>
      <c r="BC395" s="312"/>
      <c r="BD395" s="312"/>
      <c r="BE395" s="312"/>
      <c r="BF395" s="312"/>
      <c r="BG395" s="312"/>
      <c r="BH395" s="312"/>
      <c r="BI395" s="312"/>
      <c r="BJ395" s="312"/>
      <c r="BK395" s="312"/>
      <c r="BL395" s="312"/>
      <c r="BM395" s="312"/>
      <c r="BN395" s="312"/>
      <c r="BO395" s="312"/>
      <c r="BP395" s="312"/>
      <c r="BQ395" s="312"/>
      <c r="BR395" s="312"/>
      <c r="BS395" s="312"/>
      <c r="BT395" s="312"/>
      <c r="BU395" s="312"/>
      <c r="BV395" s="312"/>
      <c r="BW395" s="312"/>
      <c r="BX395" s="312"/>
      <c r="BY395" s="312"/>
      <c r="BZ395" s="312"/>
    </row>
    <row r="396" spans="1:78" ht="15" customHeight="1" x14ac:dyDescent="0.2">
      <c r="A396" s="733"/>
      <c r="B396" s="733"/>
      <c r="C396" s="733"/>
      <c r="D396" s="733"/>
      <c r="E396" s="733"/>
      <c r="F396" s="733"/>
      <c r="G396" s="733"/>
      <c r="H396" s="733"/>
      <c r="I396" s="733"/>
      <c r="J396" s="733"/>
      <c r="K396" s="733"/>
      <c r="L396" s="733"/>
      <c r="M396" s="733"/>
      <c r="N396" s="733"/>
      <c r="O396" s="733"/>
      <c r="P396" s="733"/>
      <c r="Q396" s="733"/>
      <c r="R396" s="733"/>
      <c r="S396" s="733"/>
      <c r="T396" s="733"/>
      <c r="U396" s="733"/>
      <c r="V396" s="733"/>
      <c r="W396" s="733"/>
      <c r="X396" s="733"/>
      <c r="AZ396" s="390"/>
      <c r="BA396" s="386"/>
      <c r="BB396" s="733"/>
      <c r="BC396" s="312"/>
      <c r="BD396" s="312"/>
      <c r="BE396" s="312"/>
      <c r="BF396" s="312"/>
      <c r="BG396" s="312"/>
      <c r="BH396" s="312"/>
      <c r="BI396" s="312"/>
      <c r="BJ396" s="312"/>
      <c r="BK396" s="312"/>
      <c r="BL396" s="312"/>
      <c r="BM396" s="312"/>
      <c r="BN396" s="312"/>
      <c r="BO396" s="312"/>
      <c r="BP396" s="312"/>
      <c r="BQ396" s="312"/>
      <c r="BR396" s="312"/>
      <c r="BS396" s="312"/>
      <c r="BT396" s="312"/>
      <c r="BU396" s="312"/>
      <c r="BV396" s="312"/>
      <c r="BW396" s="312"/>
      <c r="BX396" s="312"/>
      <c r="BY396" s="312"/>
      <c r="BZ396" s="312"/>
    </row>
    <row r="397" spans="1:78" ht="15" customHeight="1" x14ac:dyDescent="0.2">
      <c r="A397" s="733"/>
      <c r="B397" s="733"/>
      <c r="C397" s="733"/>
      <c r="D397" s="733"/>
      <c r="E397" s="733"/>
      <c r="F397" s="733"/>
      <c r="G397" s="733"/>
      <c r="H397" s="733"/>
      <c r="I397" s="733"/>
      <c r="J397" s="733"/>
      <c r="K397" s="733"/>
      <c r="L397" s="733"/>
      <c r="M397" s="733"/>
      <c r="N397" s="733"/>
      <c r="O397" s="733"/>
      <c r="P397" s="733"/>
      <c r="Q397" s="733"/>
      <c r="R397" s="733"/>
      <c r="S397" s="733"/>
      <c r="T397" s="733"/>
      <c r="U397" s="733"/>
      <c r="V397" s="733"/>
      <c r="W397" s="733"/>
      <c r="X397" s="733"/>
      <c r="AZ397" s="390"/>
      <c r="BA397" s="386"/>
      <c r="BB397" s="733"/>
      <c r="BC397" s="312"/>
      <c r="BD397" s="312"/>
      <c r="BE397" s="312"/>
      <c r="BF397" s="312"/>
      <c r="BG397" s="312"/>
      <c r="BH397" s="312"/>
      <c r="BI397" s="312"/>
      <c r="BJ397" s="312"/>
      <c r="BK397" s="312"/>
      <c r="BL397" s="312"/>
      <c r="BM397" s="312"/>
      <c r="BN397" s="312"/>
      <c r="BO397" s="312"/>
      <c r="BP397" s="312"/>
      <c r="BQ397" s="312"/>
      <c r="BR397" s="312"/>
      <c r="BS397" s="312"/>
      <c r="BT397" s="312"/>
      <c r="BU397" s="312"/>
      <c r="BV397" s="312"/>
      <c r="BW397" s="312"/>
      <c r="BX397" s="312"/>
      <c r="BY397" s="312"/>
      <c r="BZ397" s="312"/>
    </row>
    <row r="398" spans="1:78" ht="15" customHeight="1" x14ac:dyDescent="0.2">
      <c r="A398" s="733"/>
      <c r="B398" s="733"/>
      <c r="C398" s="733"/>
      <c r="D398" s="733"/>
      <c r="E398" s="733"/>
      <c r="F398" s="733"/>
      <c r="G398" s="733"/>
      <c r="H398" s="733"/>
      <c r="I398" s="733"/>
      <c r="J398" s="733"/>
      <c r="K398" s="733"/>
      <c r="L398" s="733"/>
      <c r="M398" s="733"/>
      <c r="N398" s="733"/>
      <c r="O398" s="733"/>
      <c r="P398" s="733"/>
      <c r="Q398" s="733"/>
      <c r="R398" s="733"/>
      <c r="S398" s="733"/>
      <c r="T398" s="733"/>
      <c r="U398" s="733"/>
      <c r="V398" s="733"/>
      <c r="W398" s="733"/>
      <c r="X398" s="733"/>
      <c r="AZ398" s="390"/>
      <c r="BA398" s="386"/>
      <c r="BB398" s="733"/>
      <c r="BC398" s="312"/>
      <c r="BD398" s="312"/>
      <c r="BE398" s="312"/>
      <c r="BF398" s="312"/>
      <c r="BG398" s="312"/>
      <c r="BH398" s="312"/>
      <c r="BI398" s="312"/>
      <c r="BJ398" s="312"/>
      <c r="BK398" s="312"/>
      <c r="BL398" s="312"/>
      <c r="BM398" s="312"/>
      <c r="BN398" s="312"/>
      <c r="BO398" s="312"/>
      <c r="BP398" s="312"/>
      <c r="BQ398" s="312"/>
      <c r="BR398" s="312"/>
      <c r="BS398" s="312"/>
      <c r="BT398" s="312"/>
      <c r="BU398" s="312"/>
      <c r="BV398" s="312"/>
      <c r="BW398" s="312"/>
      <c r="BX398" s="312"/>
      <c r="BY398" s="312"/>
      <c r="BZ398" s="312"/>
    </row>
    <row r="399" spans="1:78" ht="15" customHeight="1" x14ac:dyDescent="0.2">
      <c r="A399" s="733"/>
      <c r="B399" s="733"/>
      <c r="C399" s="733"/>
      <c r="D399" s="733"/>
      <c r="E399" s="733"/>
      <c r="F399" s="733"/>
      <c r="G399" s="733"/>
      <c r="H399" s="733"/>
      <c r="I399" s="733"/>
      <c r="J399" s="733"/>
      <c r="K399" s="733"/>
      <c r="L399" s="733"/>
      <c r="M399" s="733"/>
      <c r="N399" s="733"/>
      <c r="O399" s="733"/>
      <c r="P399" s="733"/>
      <c r="Q399" s="733"/>
      <c r="R399" s="733"/>
      <c r="S399" s="733"/>
      <c r="T399" s="733"/>
      <c r="U399" s="733"/>
      <c r="V399" s="733"/>
      <c r="W399" s="733"/>
      <c r="X399" s="733"/>
      <c r="AZ399" s="390"/>
      <c r="BA399" s="386"/>
      <c r="BB399" s="733"/>
      <c r="BC399" s="312"/>
      <c r="BD399" s="312"/>
      <c r="BE399" s="312"/>
      <c r="BF399" s="312"/>
      <c r="BG399" s="312"/>
      <c r="BH399" s="312"/>
      <c r="BI399" s="312"/>
      <c r="BJ399" s="312"/>
      <c r="BK399" s="312"/>
      <c r="BL399" s="312"/>
      <c r="BM399" s="312"/>
      <c r="BN399" s="312"/>
      <c r="BO399" s="312"/>
      <c r="BP399" s="312"/>
      <c r="BQ399" s="312"/>
      <c r="BR399" s="312"/>
      <c r="BS399" s="312"/>
      <c r="BT399" s="312"/>
      <c r="BU399" s="312"/>
      <c r="BV399" s="312"/>
      <c r="BW399" s="312"/>
      <c r="BX399" s="312"/>
      <c r="BY399" s="312"/>
      <c r="BZ399" s="312"/>
    </row>
    <row r="400" spans="1:78" ht="15" customHeight="1" x14ac:dyDescent="0.2">
      <c r="A400" s="733"/>
      <c r="B400" s="733"/>
      <c r="C400" s="733"/>
      <c r="D400" s="733"/>
      <c r="E400" s="733"/>
      <c r="F400" s="733"/>
      <c r="G400" s="733"/>
      <c r="H400" s="733"/>
      <c r="I400" s="733"/>
      <c r="J400" s="733"/>
      <c r="K400" s="733"/>
      <c r="L400" s="733"/>
      <c r="M400" s="733"/>
      <c r="N400" s="733"/>
      <c r="O400" s="733"/>
      <c r="P400" s="733"/>
      <c r="Q400" s="733"/>
      <c r="R400" s="733"/>
      <c r="S400" s="733"/>
      <c r="T400" s="733"/>
      <c r="U400" s="733"/>
      <c r="V400" s="733"/>
      <c r="W400" s="733"/>
      <c r="X400" s="733"/>
      <c r="AZ400" s="390"/>
      <c r="BA400" s="386"/>
      <c r="BB400" s="733"/>
      <c r="BC400" s="312"/>
      <c r="BD400" s="312"/>
      <c r="BE400" s="312"/>
      <c r="BF400" s="312"/>
      <c r="BG400" s="312"/>
      <c r="BH400" s="312"/>
      <c r="BI400" s="312"/>
      <c r="BJ400" s="312"/>
      <c r="BK400" s="312"/>
      <c r="BL400" s="312"/>
      <c r="BM400" s="312"/>
      <c r="BN400" s="312"/>
      <c r="BO400" s="312"/>
      <c r="BP400" s="312"/>
      <c r="BQ400" s="312"/>
      <c r="BR400" s="312"/>
      <c r="BS400" s="312"/>
      <c r="BT400" s="312"/>
      <c r="BU400" s="312"/>
      <c r="BV400" s="312"/>
      <c r="BW400" s="312"/>
      <c r="BX400" s="312"/>
      <c r="BY400" s="312"/>
      <c r="BZ400" s="312"/>
    </row>
    <row r="401" spans="1:78" ht="15" customHeight="1" x14ac:dyDescent="0.2">
      <c r="A401" s="733"/>
      <c r="B401" s="733"/>
      <c r="C401" s="733"/>
      <c r="D401" s="733"/>
      <c r="E401" s="733"/>
      <c r="F401" s="733"/>
      <c r="G401" s="733"/>
      <c r="H401" s="733"/>
      <c r="I401" s="733"/>
      <c r="J401" s="733"/>
      <c r="K401" s="733"/>
      <c r="L401" s="733"/>
      <c r="M401" s="733"/>
      <c r="N401" s="733"/>
      <c r="O401" s="733"/>
      <c r="P401" s="733"/>
      <c r="Q401" s="733"/>
      <c r="R401" s="733"/>
      <c r="S401" s="733"/>
      <c r="T401" s="733"/>
      <c r="U401" s="733"/>
      <c r="V401" s="733"/>
      <c r="W401" s="733"/>
      <c r="X401" s="733"/>
      <c r="AZ401" s="390"/>
      <c r="BA401" s="386"/>
      <c r="BB401" s="733"/>
      <c r="BC401" s="312"/>
      <c r="BD401" s="312"/>
      <c r="BE401" s="312"/>
      <c r="BF401" s="312"/>
      <c r="BG401" s="312"/>
      <c r="BH401" s="312"/>
      <c r="BI401" s="312"/>
      <c r="BJ401" s="312"/>
      <c r="BK401" s="312"/>
      <c r="BL401" s="312"/>
      <c r="BM401" s="312"/>
      <c r="BN401" s="312"/>
      <c r="BO401" s="312"/>
      <c r="BP401" s="312"/>
      <c r="BQ401" s="312"/>
      <c r="BR401" s="312"/>
      <c r="BS401" s="312"/>
      <c r="BT401" s="312"/>
      <c r="BU401" s="312"/>
      <c r="BV401" s="312"/>
      <c r="BW401" s="312"/>
      <c r="BX401" s="312"/>
      <c r="BY401" s="312"/>
      <c r="BZ401" s="312"/>
    </row>
    <row r="402" spans="1:78" ht="15" customHeight="1" x14ac:dyDescent="0.2">
      <c r="A402" s="733"/>
      <c r="B402" s="733"/>
      <c r="C402" s="733"/>
      <c r="D402" s="733"/>
      <c r="E402" s="733"/>
      <c r="F402" s="733"/>
      <c r="G402" s="733"/>
      <c r="H402" s="733"/>
      <c r="I402" s="733"/>
      <c r="J402" s="733"/>
      <c r="K402" s="733"/>
      <c r="L402" s="733"/>
      <c r="M402" s="733"/>
      <c r="N402" s="733"/>
      <c r="O402" s="733"/>
      <c r="P402" s="733"/>
      <c r="Q402" s="733"/>
      <c r="R402" s="733"/>
      <c r="S402" s="733"/>
      <c r="T402" s="733"/>
      <c r="U402" s="733"/>
      <c r="V402" s="733"/>
      <c r="W402" s="733"/>
      <c r="X402" s="733"/>
      <c r="AZ402" s="390"/>
      <c r="BA402" s="386"/>
      <c r="BB402" s="733"/>
      <c r="BC402" s="312"/>
      <c r="BD402" s="312"/>
      <c r="BE402" s="312"/>
      <c r="BF402" s="312"/>
      <c r="BG402" s="312"/>
      <c r="BH402" s="312"/>
      <c r="BI402" s="312"/>
      <c r="BJ402" s="312"/>
      <c r="BK402" s="312"/>
      <c r="BL402" s="312"/>
      <c r="BM402" s="312"/>
      <c r="BN402" s="312"/>
      <c r="BO402" s="312"/>
      <c r="BP402" s="312"/>
      <c r="BQ402" s="312"/>
      <c r="BR402" s="312"/>
      <c r="BS402" s="312"/>
      <c r="BT402" s="312"/>
      <c r="BU402" s="312"/>
      <c r="BV402" s="312"/>
      <c r="BW402" s="312"/>
      <c r="BX402" s="312"/>
      <c r="BY402" s="312"/>
      <c r="BZ402" s="312"/>
    </row>
    <row r="403" spans="1:78" ht="15" customHeight="1" x14ac:dyDescent="0.2">
      <c r="A403" s="733"/>
      <c r="B403" s="733"/>
      <c r="C403" s="733"/>
      <c r="D403" s="733"/>
      <c r="E403" s="733"/>
      <c r="F403" s="733"/>
      <c r="G403" s="733"/>
      <c r="H403" s="733"/>
      <c r="I403" s="733"/>
      <c r="J403" s="733"/>
      <c r="K403" s="733"/>
      <c r="L403" s="733"/>
      <c r="M403" s="733"/>
      <c r="N403" s="733"/>
      <c r="O403" s="733"/>
      <c r="P403" s="733"/>
      <c r="Q403" s="733"/>
      <c r="R403" s="733"/>
      <c r="S403" s="733"/>
      <c r="T403" s="733"/>
      <c r="U403" s="733"/>
      <c r="V403" s="733"/>
      <c r="W403" s="733"/>
      <c r="X403" s="733"/>
      <c r="AZ403" s="390"/>
      <c r="BA403" s="386"/>
      <c r="BB403" s="733"/>
      <c r="BC403" s="312"/>
      <c r="BD403" s="312"/>
      <c r="BE403" s="312"/>
      <c r="BF403" s="312"/>
      <c r="BG403" s="312"/>
      <c r="BH403" s="312"/>
      <c r="BI403" s="312"/>
      <c r="BJ403" s="312"/>
      <c r="BK403" s="312"/>
      <c r="BL403" s="312"/>
      <c r="BM403" s="312"/>
      <c r="BN403" s="312"/>
      <c r="BO403" s="312"/>
      <c r="BP403" s="312"/>
      <c r="BQ403" s="312"/>
      <c r="BR403" s="312"/>
      <c r="BS403" s="312"/>
      <c r="BT403" s="312"/>
      <c r="BU403" s="312"/>
      <c r="BV403" s="312"/>
      <c r="BW403" s="312"/>
      <c r="BX403" s="312"/>
      <c r="BY403" s="312"/>
      <c r="BZ403" s="312"/>
    </row>
    <row r="404" spans="1:78" ht="15" customHeight="1" x14ac:dyDescent="0.2">
      <c r="A404" s="733"/>
      <c r="B404" s="733"/>
      <c r="C404" s="733"/>
      <c r="D404" s="733"/>
      <c r="E404" s="733"/>
      <c r="F404" s="733"/>
      <c r="G404" s="733"/>
      <c r="H404" s="733"/>
      <c r="I404" s="733"/>
      <c r="J404" s="733"/>
      <c r="K404" s="733"/>
      <c r="L404" s="733"/>
      <c r="M404" s="733"/>
      <c r="N404" s="733"/>
      <c r="O404" s="733"/>
      <c r="P404" s="733"/>
      <c r="Q404" s="733"/>
      <c r="R404" s="733"/>
      <c r="S404" s="733"/>
      <c r="T404" s="733"/>
      <c r="U404" s="733"/>
      <c r="V404" s="733"/>
      <c r="W404" s="733"/>
      <c r="X404" s="733"/>
      <c r="AZ404" s="390"/>
      <c r="BA404" s="386"/>
      <c r="BB404" s="733"/>
      <c r="BC404" s="312"/>
      <c r="BD404" s="312"/>
      <c r="BE404" s="312"/>
      <c r="BF404" s="312"/>
      <c r="BG404" s="312"/>
      <c r="BH404" s="312"/>
      <c r="BI404" s="312"/>
      <c r="BJ404" s="312"/>
      <c r="BK404" s="312"/>
      <c r="BL404" s="312"/>
      <c r="BM404" s="312"/>
      <c r="BN404" s="312"/>
      <c r="BO404" s="312"/>
      <c r="BP404" s="312"/>
      <c r="BQ404" s="312"/>
      <c r="BR404" s="312"/>
      <c r="BS404" s="312"/>
      <c r="BT404" s="312"/>
      <c r="BU404" s="312"/>
      <c r="BV404" s="312"/>
      <c r="BW404" s="312"/>
      <c r="BX404" s="312"/>
      <c r="BY404" s="312"/>
      <c r="BZ404" s="312"/>
    </row>
    <row r="405" spans="1:78" ht="15" customHeight="1" x14ac:dyDescent="0.2">
      <c r="A405" s="733"/>
      <c r="B405" s="733"/>
      <c r="C405" s="733"/>
      <c r="D405" s="733"/>
      <c r="E405" s="733"/>
      <c r="F405" s="733"/>
      <c r="G405" s="733"/>
      <c r="H405" s="733"/>
      <c r="I405" s="733"/>
      <c r="J405" s="733"/>
      <c r="K405" s="733"/>
      <c r="L405" s="733"/>
      <c r="M405" s="733"/>
      <c r="N405" s="733"/>
      <c r="O405" s="733"/>
      <c r="P405" s="733"/>
      <c r="Q405" s="733"/>
      <c r="R405" s="733"/>
      <c r="S405" s="733"/>
      <c r="T405" s="733"/>
      <c r="U405" s="733"/>
      <c r="V405" s="733"/>
      <c r="W405" s="733"/>
      <c r="X405" s="733"/>
      <c r="AZ405" s="390"/>
      <c r="BA405" s="386"/>
      <c r="BB405" s="733"/>
      <c r="BC405" s="312"/>
      <c r="BD405" s="312"/>
      <c r="BE405" s="312"/>
      <c r="BF405" s="312"/>
      <c r="BG405" s="312"/>
      <c r="BH405" s="312"/>
      <c r="BI405" s="312"/>
      <c r="BJ405" s="312"/>
      <c r="BK405" s="312"/>
      <c r="BL405" s="312"/>
      <c r="BM405" s="312"/>
      <c r="BN405" s="312"/>
      <c r="BO405" s="312"/>
      <c r="BP405" s="312"/>
      <c r="BQ405" s="312"/>
      <c r="BR405" s="312"/>
      <c r="BS405" s="312"/>
      <c r="BT405" s="312"/>
      <c r="BU405" s="312"/>
      <c r="BV405" s="312"/>
      <c r="BW405" s="312"/>
      <c r="BX405" s="312"/>
      <c r="BY405" s="312"/>
      <c r="BZ405" s="312"/>
    </row>
    <row r="406" spans="1:78" ht="15" customHeight="1" x14ac:dyDescent="0.2">
      <c r="A406" s="733"/>
      <c r="B406" s="733"/>
      <c r="C406" s="733"/>
      <c r="D406" s="733"/>
      <c r="E406" s="733"/>
      <c r="F406" s="733"/>
      <c r="G406" s="733"/>
      <c r="H406" s="733"/>
      <c r="I406" s="733"/>
      <c r="J406" s="733"/>
      <c r="K406" s="733"/>
      <c r="L406" s="733"/>
      <c r="M406" s="733"/>
      <c r="N406" s="733"/>
      <c r="O406" s="733"/>
      <c r="P406" s="733"/>
      <c r="Q406" s="733"/>
      <c r="R406" s="733"/>
      <c r="S406" s="733"/>
      <c r="T406" s="733"/>
      <c r="U406" s="733"/>
      <c r="V406" s="733"/>
      <c r="W406" s="733"/>
      <c r="X406" s="733"/>
      <c r="AZ406" s="390"/>
      <c r="BA406" s="386"/>
      <c r="BB406" s="733"/>
      <c r="BC406" s="312"/>
      <c r="BD406" s="312"/>
      <c r="BE406" s="312"/>
      <c r="BF406" s="312"/>
      <c r="BG406" s="312"/>
      <c r="BH406" s="312"/>
      <c r="BI406" s="312"/>
      <c r="BJ406" s="312"/>
      <c r="BK406" s="312"/>
      <c r="BL406" s="312"/>
      <c r="BM406" s="312"/>
      <c r="BN406" s="312"/>
      <c r="BO406" s="312"/>
      <c r="BP406" s="312"/>
      <c r="BQ406" s="312"/>
      <c r="BR406" s="312"/>
      <c r="BS406" s="312"/>
      <c r="BT406" s="312"/>
      <c r="BU406" s="312"/>
      <c r="BV406" s="312"/>
      <c r="BW406" s="312"/>
      <c r="BX406" s="312"/>
      <c r="BY406" s="312"/>
      <c r="BZ406" s="312"/>
    </row>
    <row r="407" spans="1:78" ht="15" customHeight="1" x14ac:dyDescent="0.2">
      <c r="A407" s="733"/>
      <c r="B407" s="733"/>
      <c r="C407" s="733"/>
      <c r="D407" s="733"/>
      <c r="E407" s="733"/>
      <c r="F407" s="733"/>
      <c r="G407" s="733"/>
      <c r="H407" s="733"/>
      <c r="I407" s="733"/>
      <c r="J407" s="733"/>
      <c r="K407" s="733"/>
      <c r="L407" s="733"/>
      <c r="M407" s="733"/>
      <c r="N407" s="733"/>
      <c r="O407" s="733"/>
      <c r="P407" s="733"/>
      <c r="Q407" s="733"/>
      <c r="R407" s="733"/>
      <c r="S407" s="733"/>
      <c r="T407" s="733"/>
      <c r="U407" s="733"/>
      <c r="V407" s="733"/>
      <c r="W407" s="733"/>
      <c r="X407" s="733"/>
      <c r="AZ407" s="390"/>
      <c r="BA407" s="386"/>
      <c r="BB407" s="733"/>
      <c r="BC407" s="312"/>
      <c r="BD407" s="312"/>
      <c r="BE407" s="312"/>
      <c r="BF407" s="312"/>
      <c r="BG407" s="312"/>
      <c r="BH407" s="312"/>
      <c r="BI407" s="312"/>
      <c r="BJ407" s="312"/>
      <c r="BK407" s="312"/>
      <c r="BL407" s="312"/>
      <c r="BM407" s="312"/>
      <c r="BN407" s="312"/>
      <c r="BO407" s="312"/>
      <c r="BP407" s="312"/>
      <c r="BQ407" s="312"/>
      <c r="BR407" s="312"/>
      <c r="BS407" s="312"/>
      <c r="BT407" s="312"/>
      <c r="BU407" s="312"/>
      <c r="BV407" s="312"/>
      <c r="BW407" s="312"/>
      <c r="BX407" s="312"/>
      <c r="BY407" s="312"/>
      <c r="BZ407" s="312"/>
    </row>
    <row r="408" spans="1:78" ht="15" customHeight="1" x14ac:dyDescent="0.2">
      <c r="A408" s="733"/>
      <c r="B408" s="733"/>
      <c r="C408" s="733"/>
      <c r="D408" s="733"/>
      <c r="E408" s="733"/>
      <c r="F408" s="733"/>
      <c r="G408" s="733"/>
      <c r="H408" s="733"/>
      <c r="I408" s="733"/>
      <c r="J408" s="733"/>
      <c r="K408" s="733"/>
      <c r="L408" s="733"/>
      <c r="M408" s="733"/>
      <c r="N408" s="733"/>
      <c r="O408" s="733"/>
      <c r="P408" s="733"/>
      <c r="Q408" s="733"/>
      <c r="R408" s="733"/>
      <c r="S408" s="733"/>
      <c r="T408" s="733"/>
      <c r="U408" s="733"/>
      <c r="V408" s="733"/>
      <c r="W408" s="733"/>
      <c r="X408" s="733"/>
      <c r="AZ408" s="390"/>
      <c r="BA408" s="386"/>
      <c r="BB408" s="733"/>
      <c r="BC408" s="312"/>
      <c r="BD408" s="312"/>
      <c r="BE408" s="312"/>
      <c r="BF408" s="312"/>
      <c r="BG408" s="312"/>
      <c r="BH408" s="312"/>
      <c r="BI408" s="312"/>
      <c r="BJ408" s="312"/>
      <c r="BK408" s="312"/>
      <c r="BL408" s="312"/>
      <c r="BM408" s="312"/>
      <c r="BN408" s="312"/>
      <c r="BO408" s="312"/>
      <c r="BP408" s="312"/>
      <c r="BQ408" s="312"/>
      <c r="BR408" s="312"/>
      <c r="BS408" s="312"/>
      <c r="BT408" s="312"/>
      <c r="BU408" s="312"/>
      <c r="BV408" s="312"/>
      <c r="BW408" s="312"/>
      <c r="BX408" s="312"/>
      <c r="BY408" s="312"/>
      <c r="BZ408" s="312"/>
    </row>
    <row r="409" spans="1:78" ht="15" customHeight="1" x14ac:dyDescent="0.2">
      <c r="A409" s="733"/>
      <c r="B409" s="733"/>
      <c r="C409" s="733"/>
      <c r="D409" s="733"/>
      <c r="E409" s="733"/>
      <c r="F409" s="733"/>
      <c r="G409" s="733"/>
      <c r="H409" s="733"/>
      <c r="I409" s="733"/>
      <c r="J409" s="733"/>
      <c r="K409" s="733"/>
      <c r="L409" s="733"/>
      <c r="M409" s="733"/>
      <c r="N409" s="733"/>
      <c r="O409" s="733"/>
      <c r="P409" s="733"/>
      <c r="Q409" s="733"/>
      <c r="R409" s="733"/>
      <c r="S409" s="733"/>
      <c r="T409" s="733"/>
      <c r="U409" s="733"/>
      <c r="V409" s="733"/>
      <c r="W409" s="733"/>
      <c r="X409" s="733"/>
      <c r="AZ409" s="390"/>
      <c r="BA409" s="386"/>
      <c r="BB409" s="733"/>
      <c r="BC409" s="312"/>
      <c r="BD409" s="312"/>
      <c r="BE409" s="312"/>
      <c r="BF409" s="312"/>
      <c r="BG409" s="312"/>
      <c r="BH409" s="312"/>
      <c r="BI409" s="312"/>
      <c r="BJ409" s="312"/>
      <c r="BK409" s="312"/>
      <c r="BL409" s="312"/>
      <c r="BM409" s="312"/>
      <c r="BN409" s="312"/>
      <c r="BO409" s="312"/>
      <c r="BP409" s="312"/>
      <c r="BQ409" s="312"/>
      <c r="BR409" s="312"/>
      <c r="BS409" s="312"/>
      <c r="BT409" s="312"/>
      <c r="BU409" s="312"/>
      <c r="BV409" s="312"/>
      <c r="BW409" s="312"/>
      <c r="BX409" s="312"/>
      <c r="BY409" s="312"/>
      <c r="BZ409" s="312"/>
    </row>
    <row r="410" spans="1:78" ht="15" customHeight="1" x14ac:dyDescent="0.2">
      <c r="A410" s="733"/>
      <c r="B410" s="733"/>
      <c r="C410" s="733"/>
      <c r="D410" s="733"/>
      <c r="E410" s="733"/>
      <c r="F410" s="733"/>
      <c r="G410" s="733"/>
      <c r="H410" s="733"/>
      <c r="I410" s="733"/>
      <c r="J410" s="733"/>
      <c r="K410" s="733"/>
      <c r="L410" s="733"/>
      <c r="M410" s="733"/>
      <c r="N410" s="733"/>
      <c r="O410" s="733"/>
      <c r="P410" s="733"/>
      <c r="Q410" s="733"/>
      <c r="R410" s="733"/>
      <c r="S410" s="733"/>
      <c r="T410" s="733"/>
      <c r="U410" s="733"/>
      <c r="V410" s="733"/>
      <c r="W410" s="733"/>
      <c r="X410" s="733"/>
      <c r="AZ410" s="390"/>
      <c r="BA410" s="386"/>
      <c r="BB410" s="733"/>
      <c r="BC410" s="312"/>
      <c r="BD410" s="312"/>
      <c r="BE410" s="312"/>
      <c r="BF410" s="312"/>
      <c r="BG410" s="312"/>
      <c r="BH410" s="312"/>
      <c r="BI410" s="312"/>
      <c r="BJ410" s="312"/>
      <c r="BK410" s="312"/>
      <c r="BL410" s="312"/>
      <c r="BM410" s="312"/>
      <c r="BN410" s="312"/>
      <c r="BO410" s="312"/>
      <c r="BP410" s="312"/>
      <c r="BQ410" s="312"/>
      <c r="BR410" s="312"/>
      <c r="BS410" s="312"/>
      <c r="BT410" s="312"/>
      <c r="BU410" s="312"/>
      <c r="BV410" s="312"/>
      <c r="BW410" s="312"/>
      <c r="BX410" s="312"/>
      <c r="BY410" s="312"/>
      <c r="BZ410" s="312"/>
    </row>
    <row r="411" spans="1:78" ht="15" customHeight="1" x14ac:dyDescent="0.2">
      <c r="A411" s="733"/>
      <c r="B411" s="733"/>
      <c r="C411" s="733"/>
      <c r="D411" s="733"/>
      <c r="E411" s="733"/>
      <c r="F411" s="733"/>
      <c r="G411" s="733"/>
      <c r="H411" s="733"/>
      <c r="I411" s="733"/>
      <c r="J411" s="733"/>
      <c r="K411" s="733"/>
      <c r="L411" s="733"/>
      <c r="M411" s="733"/>
      <c r="N411" s="733"/>
      <c r="O411" s="733"/>
      <c r="P411" s="733"/>
      <c r="Q411" s="733"/>
      <c r="R411" s="733"/>
      <c r="S411" s="733"/>
      <c r="T411" s="733"/>
      <c r="U411" s="733"/>
      <c r="V411" s="733"/>
      <c r="W411" s="733"/>
      <c r="X411" s="733"/>
      <c r="AZ411" s="390"/>
      <c r="BA411" s="386"/>
      <c r="BB411" s="733"/>
      <c r="BC411" s="312"/>
      <c r="BD411" s="312"/>
      <c r="BE411" s="312"/>
      <c r="BF411" s="312"/>
      <c r="BG411" s="312"/>
      <c r="BH411" s="312"/>
      <c r="BI411" s="312"/>
      <c r="BJ411" s="312"/>
      <c r="BK411" s="312"/>
      <c r="BL411" s="312"/>
      <c r="BM411" s="312"/>
      <c r="BN411" s="312"/>
      <c r="BO411" s="312"/>
      <c r="BP411" s="312"/>
      <c r="BQ411" s="312"/>
      <c r="BR411" s="312"/>
      <c r="BS411" s="312"/>
      <c r="BT411" s="312"/>
      <c r="BU411" s="312"/>
      <c r="BV411" s="312"/>
      <c r="BW411" s="312"/>
      <c r="BX411" s="312"/>
      <c r="BY411" s="312"/>
      <c r="BZ411" s="312"/>
    </row>
    <row r="412" spans="1:78" ht="15" customHeight="1" x14ac:dyDescent="0.2">
      <c r="A412" s="733"/>
      <c r="B412" s="733"/>
      <c r="C412" s="733"/>
      <c r="D412" s="733"/>
      <c r="E412" s="733"/>
      <c r="F412" s="733"/>
      <c r="G412" s="733"/>
      <c r="H412" s="733"/>
      <c r="I412" s="733"/>
      <c r="J412" s="733"/>
      <c r="K412" s="733"/>
      <c r="L412" s="733"/>
      <c r="M412" s="733"/>
      <c r="N412" s="733"/>
      <c r="O412" s="733"/>
      <c r="P412" s="733"/>
      <c r="Q412" s="733"/>
      <c r="R412" s="733"/>
      <c r="S412" s="733"/>
      <c r="T412" s="733"/>
      <c r="U412" s="733"/>
      <c r="V412" s="733"/>
      <c r="W412" s="733"/>
      <c r="X412" s="733"/>
      <c r="AZ412" s="390"/>
      <c r="BA412" s="386"/>
      <c r="BB412" s="733"/>
      <c r="BC412" s="312"/>
      <c r="BD412" s="312"/>
      <c r="BE412" s="312"/>
      <c r="BF412" s="312"/>
      <c r="BG412" s="312"/>
      <c r="BH412" s="312"/>
      <c r="BI412" s="312"/>
      <c r="BJ412" s="312"/>
      <c r="BK412" s="312"/>
      <c r="BL412" s="312"/>
      <c r="BM412" s="312"/>
      <c r="BN412" s="312"/>
      <c r="BO412" s="312"/>
      <c r="BP412" s="312"/>
      <c r="BQ412" s="312"/>
      <c r="BR412" s="312"/>
      <c r="BS412" s="312"/>
      <c r="BT412" s="312"/>
      <c r="BU412" s="312"/>
      <c r="BV412" s="312"/>
      <c r="BW412" s="312"/>
      <c r="BX412" s="312"/>
      <c r="BY412" s="312"/>
      <c r="BZ412" s="312"/>
    </row>
    <row r="413" spans="1:78" ht="15" customHeight="1" x14ac:dyDescent="0.2">
      <c r="A413" s="733"/>
      <c r="B413" s="733"/>
      <c r="C413" s="733"/>
      <c r="D413" s="733"/>
      <c r="E413" s="733"/>
      <c r="F413" s="733"/>
      <c r="G413" s="733"/>
      <c r="H413" s="733"/>
      <c r="I413" s="733"/>
      <c r="J413" s="733"/>
      <c r="K413" s="733"/>
      <c r="L413" s="733"/>
      <c r="M413" s="733"/>
      <c r="N413" s="733"/>
      <c r="O413" s="733"/>
      <c r="P413" s="733"/>
      <c r="Q413" s="733"/>
      <c r="R413" s="733"/>
      <c r="S413" s="733"/>
      <c r="T413" s="733"/>
      <c r="U413" s="733"/>
      <c r="V413" s="733"/>
      <c r="W413" s="733"/>
      <c r="X413" s="733"/>
      <c r="AZ413" s="390"/>
      <c r="BA413" s="386"/>
      <c r="BB413" s="733"/>
      <c r="BC413" s="312"/>
      <c r="BD413" s="312"/>
      <c r="BE413" s="312"/>
      <c r="BF413" s="312"/>
      <c r="BG413" s="312"/>
      <c r="BH413" s="312"/>
      <c r="BI413" s="312"/>
      <c r="BJ413" s="312"/>
      <c r="BK413" s="312"/>
      <c r="BL413" s="312"/>
      <c r="BM413" s="312"/>
      <c r="BN413" s="312"/>
      <c r="BO413" s="312"/>
      <c r="BP413" s="312"/>
      <c r="BQ413" s="312"/>
      <c r="BR413" s="312"/>
      <c r="BS413" s="312"/>
      <c r="BT413" s="312"/>
      <c r="BU413" s="312"/>
      <c r="BV413" s="312"/>
      <c r="BW413" s="312"/>
      <c r="BX413" s="312"/>
      <c r="BY413" s="312"/>
      <c r="BZ413" s="312"/>
    </row>
    <row r="414" spans="1:78" ht="15" customHeight="1" x14ac:dyDescent="0.2">
      <c r="A414" s="733"/>
      <c r="B414" s="733"/>
      <c r="C414" s="733"/>
      <c r="D414" s="733"/>
      <c r="E414" s="733"/>
      <c r="F414" s="733"/>
      <c r="G414" s="733"/>
      <c r="H414" s="733"/>
      <c r="I414" s="733"/>
      <c r="J414" s="733"/>
      <c r="K414" s="733"/>
      <c r="L414" s="733"/>
      <c r="M414" s="733"/>
      <c r="N414" s="733"/>
      <c r="O414" s="733"/>
      <c r="P414" s="733"/>
      <c r="Q414" s="733"/>
      <c r="R414" s="733"/>
      <c r="S414" s="733"/>
      <c r="T414" s="733"/>
      <c r="U414" s="733"/>
      <c r="V414" s="733"/>
      <c r="W414" s="733"/>
      <c r="X414" s="733"/>
      <c r="AZ414" s="390"/>
      <c r="BA414" s="386"/>
      <c r="BB414" s="733"/>
      <c r="BC414" s="312"/>
      <c r="BD414" s="312"/>
      <c r="BE414" s="312"/>
      <c r="BF414" s="312"/>
      <c r="BG414" s="312"/>
      <c r="BH414" s="312"/>
      <c r="BI414" s="312"/>
      <c r="BJ414" s="312"/>
      <c r="BK414" s="312"/>
      <c r="BL414" s="312"/>
      <c r="BM414" s="312"/>
      <c r="BN414" s="312"/>
      <c r="BO414" s="312"/>
      <c r="BP414" s="312"/>
      <c r="BQ414" s="312"/>
      <c r="BR414" s="312"/>
      <c r="BS414" s="312"/>
      <c r="BT414" s="312"/>
      <c r="BU414" s="312"/>
      <c r="BV414" s="312"/>
      <c r="BW414" s="312"/>
      <c r="BX414" s="312"/>
      <c r="BY414" s="312"/>
      <c r="BZ414" s="312"/>
    </row>
    <row r="415" spans="1:78" ht="15" customHeight="1" x14ac:dyDescent="0.2">
      <c r="A415" s="733"/>
      <c r="B415" s="733"/>
      <c r="C415" s="733"/>
      <c r="D415" s="733"/>
      <c r="E415" s="733"/>
      <c r="F415" s="733"/>
      <c r="G415" s="733"/>
      <c r="H415" s="733"/>
      <c r="I415" s="733"/>
      <c r="J415" s="733"/>
      <c r="K415" s="733"/>
      <c r="L415" s="733"/>
      <c r="M415" s="733"/>
      <c r="N415" s="733"/>
      <c r="O415" s="733"/>
      <c r="P415" s="733"/>
      <c r="Q415" s="733"/>
      <c r="R415" s="733"/>
      <c r="S415" s="733"/>
      <c r="T415" s="733"/>
      <c r="U415" s="733"/>
      <c r="V415" s="733"/>
      <c r="W415" s="733"/>
      <c r="X415" s="733"/>
      <c r="AZ415" s="390"/>
      <c r="BA415" s="386"/>
      <c r="BB415" s="733"/>
      <c r="BC415" s="312"/>
      <c r="BD415" s="312"/>
      <c r="BE415" s="312"/>
      <c r="BF415" s="312"/>
      <c r="BG415" s="312"/>
      <c r="BH415" s="312"/>
      <c r="BI415" s="312"/>
      <c r="BJ415" s="312"/>
      <c r="BK415" s="312"/>
      <c r="BL415" s="312"/>
      <c r="BM415" s="312"/>
      <c r="BN415" s="312"/>
      <c r="BO415" s="312"/>
      <c r="BP415" s="312"/>
      <c r="BQ415" s="312"/>
      <c r="BR415" s="312"/>
      <c r="BS415" s="312"/>
      <c r="BT415" s="312"/>
      <c r="BU415" s="312"/>
      <c r="BV415" s="312"/>
      <c r="BW415" s="312"/>
      <c r="BX415" s="312"/>
      <c r="BY415" s="312"/>
      <c r="BZ415" s="312"/>
    </row>
    <row r="416" spans="1:78" ht="15" customHeight="1" x14ac:dyDescent="0.2">
      <c r="A416" s="733"/>
      <c r="B416" s="733"/>
      <c r="C416" s="733"/>
      <c r="D416" s="733"/>
      <c r="E416" s="733"/>
      <c r="F416" s="733"/>
      <c r="G416" s="733"/>
      <c r="H416" s="733"/>
      <c r="I416" s="733"/>
      <c r="J416" s="733"/>
      <c r="K416" s="733"/>
      <c r="L416" s="733"/>
      <c r="M416" s="733"/>
      <c r="N416" s="733"/>
      <c r="O416" s="733"/>
      <c r="P416" s="733"/>
      <c r="Q416" s="733"/>
      <c r="R416" s="733"/>
      <c r="S416" s="733"/>
      <c r="T416" s="733"/>
      <c r="U416" s="733"/>
      <c r="V416" s="733"/>
      <c r="W416" s="733"/>
      <c r="X416" s="733"/>
      <c r="AZ416" s="390"/>
      <c r="BA416" s="386"/>
      <c r="BB416" s="733"/>
      <c r="BC416" s="312"/>
      <c r="BD416" s="312"/>
      <c r="BE416" s="312"/>
      <c r="BF416" s="312"/>
      <c r="BG416" s="312"/>
      <c r="BH416" s="312"/>
      <c r="BI416" s="312"/>
      <c r="BJ416" s="312"/>
      <c r="BK416" s="312"/>
      <c r="BL416" s="312"/>
      <c r="BM416" s="312"/>
      <c r="BN416" s="312"/>
      <c r="BO416" s="312"/>
      <c r="BP416" s="312"/>
      <c r="BQ416" s="312"/>
      <c r="BR416" s="312"/>
      <c r="BS416" s="312"/>
      <c r="BT416" s="312"/>
      <c r="BU416" s="312"/>
      <c r="BV416" s="312"/>
      <c r="BW416" s="312"/>
      <c r="BX416" s="312"/>
      <c r="BY416" s="312"/>
      <c r="BZ416" s="312"/>
    </row>
    <row r="417" spans="1:82" ht="15" customHeight="1" x14ac:dyDescent="0.2">
      <c r="A417" s="733"/>
      <c r="B417" s="733"/>
      <c r="C417" s="733"/>
      <c r="D417" s="733"/>
      <c r="E417" s="733"/>
      <c r="F417" s="733"/>
      <c r="G417" s="733"/>
      <c r="H417" s="733"/>
      <c r="I417" s="733"/>
      <c r="J417" s="733"/>
      <c r="K417" s="733"/>
      <c r="L417" s="733"/>
      <c r="M417" s="733"/>
      <c r="N417" s="733"/>
      <c r="O417" s="733"/>
      <c r="P417" s="733"/>
      <c r="Q417" s="733"/>
      <c r="R417" s="733"/>
      <c r="S417" s="733"/>
      <c r="T417" s="733"/>
      <c r="U417" s="733"/>
      <c r="V417" s="733"/>
      <c r="W417" s="733"/>
      <c r="X417" s="733"/>
      <c r="AZ417" s="390"/>
      <c r="BA417" s="386"/>
      <c r="BB417" s="733"/>
      <c r="BC417" s="312"/>
      <c r="BD417" s="312"/>
      <c r="BE417" s="312"/>
      <c r="BF417" s="312"/>
      <c r="BG417" s="312"/>
      <c r="BH417" s="312"/>
      <c r="BI417" s="312"/>
      <c r="BJ417" s="312"/>
      <c r="BK417" s="312"/>
      <c r="BL417" s="312"/>
      <c r="BM417" s="312"/>
      <c r="BN417" s="312"/>
      <c r="BO417" s="312"/>
      <c r="BP417" s="312"/>
      <c r="BQ417" s="312"/>
      <c r="BR417" s="312"/>
      <c r="BS417" s="312"/>
      <c r="BT417" s="312"/>
      <c r="BU417" s="312"/>
      <c r="BV417" s="312"/>
      <c r="BW417" s="312"/>
      <c r="BX417" s="312"/>
      <c r="BY417" s="312"/>
      <c r="BZ417" s="312"/>
    </row>
    <row r="418" spans="1:82" ht="15" customHeight="1" x14ac:dyDescent="0.2">
      <c r="A418" s="733"/>
      <c r="B418" s="733"/>
      <c r="C418" s="733"/>
      <c r="D418" s="733"/>
      <c r="E418" s="733"/>
      <c r="F418" s="733"/>
      <c r="G418" s="733"/>
      <c r="H418" s="733"/>
      <c r="I418" s="733"/>
      <c r="J418" s="733"/>
      <c r="K418" s="733"/>
      <c r="L418" s="733"/>
      <c r="M418" s="733"/>
      <c r="N418" s="733"/>
      <c r="O418" s="733"/>
      <c r="P418" s="733"/>
      <c r="Q418" s="733"/>
      <c r="R418" s="733"/>
      <c r="S418" s="733"/>
      <c r="T418" s="733"/>
      <c r="U418" s="733"/>
      <c r="V418" s="733"/>
      <c r="W418" s="733"/>
      <c r="X418" s="733"/>
      <c r="AZ418" s="390"/>
      <c r="BA418" s="386"/>
      <c r="BB418" s="733"/>
      <c r="BC418" s="312"/>
      <c r="BD418" s="312"/>
      <c r="BE418" s="312"/>
      <c r="BF418" s="312"/>
      <c r="BG418" s="312"/>
      <c r="BH418" s="312"/>
      <c r="BI418" s="312"/>
      <c r="BJ418" s="312"/>
      <c r="BK418" s="312"/>
      <c r="BL418" s="312"/>
      <c r="BM418" s="312"/>
      <c r="BN418" s="312"/>
      <c r="BO418" s="312"/>
      <c r="BP418" s="312"/>
      <c r="BQ418" s="312"/>
      <c r="BR418" s="312"/>
      <c r="BS418" s="312"/>
      <c r="BT418" s="312"/>
      <c r="BU418" s="312"/>
      <c r="BV418" s="312"/>
      <c r="BW418" s="312"/>
      <c r="BX418" s="312"/>
      <c r="BY418" s="312"/>
      <c r="BZ418" s="312"/>
    </row>
    <row r="419" spans="1:82" ht="15" customHeight="1" x14ac:dyDescent="0.2">
      <c r="A419" s="733"/>
      <c r="B419" s="733"/>
      <c r="C419" s="733"/>
      <c r="D419" s="733"/>
      <c r="E419" s="733"/>
      <c r="F419" s="733"/>
      <c r="G419" s="733"/>
      <c r="H419" s="733"/>
      <c r="I419" s="733"/>
      <c r="J419" s="733"/>
      <c r="K419" s="733"/>
      <c r="L419" s="733"/>
      <c r="M419" s="733"/>
      <c r="N419" s="733"/>
      <c r="O419" s="733"/>
      <c r="P419" s="733"/>
      <c r="Q419" s="733"/>
      <c r="R419" s="733"/>
      <c r="S419" s="733"/>
      <c r="T419" s="733"/>
      <c r="U419" s="733"/>
      <c r="V419" s="733"/>
      <c r="W419" s="733"/>
      <c r="X419" s="733"/>
      <c r="AZ419" s="390"/>
      <c r="BA419" s="386"/>
    </row>
    <row r="420" spans="1:82" ht="15" customHeight="1" x14ac:dyDescent="0.2">
      <c r="A420" s="733"/>
      <c r="B420" s="733"/>
      <c r="C420" s="733"/>
      <c r="D420" s="733"/>
      <c r="E420" s="733"/>
      <c r="F420" s="733"/>
      <c r="G420" s="733"/>
      <c r="H420" s="733"/>
      <c r="I420" s="733"/>
      <c r="J420" s="733"/>
      <c r="K420" s="733"/>
      <c r="L420" s="733"/>
      <c r="M420" s="733"/>
      <c r="N420" s="733"/>
      <c r="O420" s="733"/>
      <c r="P420" s="733"/>
      <c r="Q420" s="733"/>
      <c r="R420" s="733"/>
      <c r="S420" s="733"/>
      <c r="T420" s="733"/>
      <c r="U420" s="733"/>
      <c r="V420" s="733"/>
      <c r="W420" s="733"/>
      <c r="X420" s="733"/>
      <c r="AZ420" s="390"/>
      <c r="BA420" s="386"/>
    </row>
    <row r="421" spans="1:82" ht="15" customHeight="1" x14ac:dyDescent="0.2">
      <c r="A421" s="733"/>
      <c r="B421" s="733"/>
      <c r="C421" s="733"/>
      <c r="D421" s="733"/>
      <c r="E421" s="733"/>
      <c r="F421" s="733"/>
      <c r="G421" s="733"/>
      <c r="H421" s="733"/>
      <c r="I421" s="733"/>
      <c r="J421" s="733"/>
      <c r="K421" s="733"/>
      <c r="L421" s="733"/>
      <c r="M421" s="733"/>
      <c r="N421" s="733"/>
      <c r="O421" s="733"/>
      <c r="P421" s="733"/>
      <c r="Q421" s="733"/>
      <c r="R421" s="733"/>
      <c r="S421" s="733"/>
      <c r="T421" s="733"/>
      <c r="U421" s="733"/>
      <c r="V421" s="733"/>
      <c r="W421" s="733"/>
      <c r="X421" s="733"/>
      <c r="AZ421" s="390"/>
      <c r="BA421" s="386"/>
    </row>
    <row r="422" spans="1:82" ht="15" customHeight="1" x14ac:dyDescent="0.2">
      <c r="A422" s="733"/>
      <c r="B422" s="733"/>
      <c r="C422" s="733"/>
      <c r="D422" s="733"/>
      <c r="E422" s="733"/>
      <c r="F422" s="733"/>
      <c r="G422" s="733"/>
      <c r="H422" s="733"/>
      <c r="I422" s="733"/>
      <c r="J422" s="733"/>
      <c r="K422" s="733"/>
      <c r="L422" s="733"/>
      <c r="M422" s="733"/>
      <c r="N422" s="733"/>
      <c r="O422" s="733"/>
      <c r="P422" s="733"/>
      <c r="Q422" s="733"/>
      <c r="R422" s="733"/>
      <c r="S422" s="733"/>
      <c r="T422" s="733"/>
      <c r="U422" s="733"/>
      <c r="V422" s="733"/>
      <c r="W422" s="733"/>
      <c r="X422" s="733"/>
      <c r="AZ422" s="390"/>
      <c r="BA422" s="386"/>
    </row>
    <row r="423" spans="1:82" ht="15" customHeight="1" x14ac:dyDescent="0.2">
      <c r="A423" s="733"/>
      <c r="B423" s="733"/>
      <c r="C423" s="733"/>
      <c r="D423" s="733"/>
      <c r="E423" s="733"/>
      <c r="F423" s="733"/>
      <c r="G423" s="733"/>
      <c r="H423" s="733"/>
      <c r="I423" s="733"/>
      <c r="J423" s="733"/>
      <c r="K423" s="733"/>
      <c r="L423" s="733"/>
      <c r="M423" s="733"/>
      <c r="N423" s="733"/>
      <c r="O423" s="733"/>
      <c r="P423" s="733"/>
      <c r="Q423" s="733"/>
      <c r="R423" s="733"/>
      <c r="S423" s="733"/>
      <c r="T423" s="733"/>
      <c r="U423" s="733"/>
      <c r="V423" s="733"/>
      <c r="W423" s="733"/>
      <c r="X423" s="733"/>
      <c r="AZ423" s="390"/>
      <c r="BA423" s="386"/>
    </row>
    <row r="424" spans="1:82" s="314" customFormat="1" ht="15" customHeight="1" x14ac:dyDescent="0.2">
      <c r="A424" s="733"/>
      <c r="B424" s="733"/>
      <c r="C424" s="733"/>
      <c r="D424" s="733"/>
      <c r="E424" s="733"/>
      <c r="F424" s="733"/>
      <c r="G424" s="733"/>
      <c r="H424" s="733"/>
      <c r="I424" s="733"/>
      <c r="J424" s="733"/>
      <c r="K424" s="733"/>
      <c r="L424" s="733"/>
      <c r="M424" s="733"/>
      <c r="N424" s="733"/>
      <c r="O424" s="733"/>
      <c r="P424" s="733"/>
      <c r="Q424" s="733"/>
      <c r="R424" s="733"/>
      <c r="S424" s="733"/>
      <c r="T424" s="733"/>
      <c r="U424" s="733"/>
      <c r="V424" s="733"/>
      <c r="W424" s="733"/>
      <c r="X424" s="733"/>
      <c r="Y424" s="347"/>
      <c r="Z424" s="347"/>
      <c r="AA424" s="347"/>
      <c r="AB424" s="347"/>
      <c r="AC424" s="347"/>
      <c r="AD424" s="347"/>
      <c r="AE424" s="347"/>
      <c r="AF424" s="347"/>
      <c r="AG424" s="347"/>
      <c r="AH424" s="347"/>
      <c r="AI424" s="347"/>
      <c r="AJ424" s="347"/>
      <c r="AK424" s="347"/>
      <c r="AL424" s="347"/>
      <c r="AM424" s="347"/>
      <c r="AN424" s="347"/>
      <c r="AO424" s="347"/>
      <c r="AP424" s="347"/>
      <c r="AQ424" s="347"/>
      <c r="AR424" s="347"/>
      <c r="AS424" s="347"/>
      <c r="AT424" s="347"/>
      <c r="AU424" s="347"/>
      <c r="AV424" s="347"/>
      <c r="AW424" s="347"/>
      <c r="AX424" s="347"/>
      <c r="AY424" s="347"/>
      <c r="AZ424" s="390"/>
      <c r="BA424" s="386"/>
      <c r="BB424" s="202"/>
      <c r="BC424" s="731"/>
      <c r="BD424" s="731"/>
      <c r="BE424" s="731"/>
      <c r="BF424" s="731"/>
      <c r="BG424" s="731"/>
      <c r="BH424" s="731"/>
      <c r="BI424" s="731"/>
      <c r="BJ424" s="731"/>
      <c r="BK424" s="731"/>
      <c r="BL424" s="731"/>
      <c r="BM424" s="731"/>
      <c r="BN424" s="731"/>
      <c r="BO424" s="731"/>
      <c r="BP424" s="731"/>
      <c r="BQ424" s="731"/>
      <c r="BR424" s="731"/>
      <c r="BS424" s="731"/>
      <c r="BT424" s="731"/>
      <c r="BU424" s="731"/>
      <c r="BV424" s="731"/>
      <c r="BW424" s="731"/>
      <c r="BX424" s="731"/>
      <c r="BY424" s="731"/>
      <c r="BZ424" s="731"/>
      <c r="CA424" s="731"/>
      <c r="CB424" s="731"/>
      <c r="CC424" s="731"/>
      <c r="CD424" s="731"/>
    </row>
    <row r="425" spans="1:82" s="314" customFormat="1" ht="15" customHeight="1" x14ac:dyDescent="0.2">
      <c r="A425" s="733"/>
      <c r="B425" s="733"/>
      <c r="C425" s="733"/>
      <c r="D425" s="733"/>
      <c r="E425" s="733"/>
      <c r="F425" s="733"/>
      <c r="G425" s="733"/>
      <c r="H425" s="733"/>
      <c r="I425" s="733"/>
      <c r="J425" s="733"/>
      <c r="K425" s="733"/>
      <c r="L425" s="733"/>
      <c r="M425" s="733"/>
      <c r="N425" s="733"/>
      <c r="O425" s="733"/>
      <c r="P425" s="733"/>
      <c r="Q425" s="733"/>
      <c r="R425" s="733"/>
      <c r="S425" s="733"/>
      <c r="T425" s="733"/>
      <c r="U425" s="733"/>
      <c r="V425" s="733"/>
      <c r="W425" s="733"/>
      <c r="X425" s="733"/>
      <c r="Y425" s="347"/>
      <c r="Z425" s="347"/>
      <c r="AA425" s="347"/>
      <c r="AB425" s="347"/>
      <c r="AC425" s="347"/>
      <c r="AD425" s="347"/>
      <c r="AE425" s="347"/>
      <c r="AF425" s="347"/>
      <c r="AG425" s="347"/>
      <c r="AH425" s="347"/>
      <c r="AI425" s="347"/>
      <c r="AJ425" s="347"/>
      <c r="AK425" s="347"/>
      <c r="AL425" s="347"/>
      <c r="AM425" s="347"/>
      <c r="AN425" s="347"/>
      <c r="AO425" s="347"/>
      <c r="AP425" s="347"/>
      <c r="AQ425" s="347"/>
      <c r="AR425" s="347"/>
      <c r="AS425" s="347"/>
      <c r="AT425" s="347"/>
      <c r="AU425" s="347"/>
      <c r="AV425" s="347"/>
      <c r="AW425" s="347"/>
      <c r="AX425" s="347"/>
      <c r="AY425" s="347"/>
      <c r="AZ425" s="390"/>
      <c r="BA425" s="386"/>
      <c r="BB425" s="202"/>
      <c r="BC425" s="731"/>
      <c r="BD425" s="731"/>
      <c r="BE425" s="731"/>
      <c r="BF425" s="731"/>
      <c r="BG425" s="731"/>
      <c r="BH425" s="731"/>
      <c r="BI425" s="731"/>
      <c r="BJ425" s="731"/>
      <c r="BK425" s="731"/>
      <c r="BL425" s="731"/>
      <c r="BM425" s="731"/>
      <c r="BN425" s="731"/>
      <c r="BO425" s="731"/>
      <c r="BP425" s="731"/>
      <c r="BQ425" s="731"/>
      <c r="BR425" s="731"/>
      <c r="BS425" s="731"/>
      <c r="BT425" s="731"/>
      <c r="BU425" s="731"/>
      <c r="BV425" s="731"/>
      <c r="BW425" s="731"/>
      <c r="BX425" s="731"/>
      <c r="BY425" s="731"/>
      <c r="BZ425" s="731"/>
      <c r="CA425" s="731"/>
      <c r="CB425" s="731"/>
      <c r="CC425" s="731"/>
      <c r="CD425" s="731"/>
    </row>
    <row r="426" spans="1:82" s="314" customFormat="1" ht="15" customHeight="1" x14ac:dyDescent="0.2">
      <c r="A426" s="733"/>
      <c r="B426" s="733"/>
      <c r="C426" s="733"/>
      <c r="D426" s="733"/>
      <c r="E426" s="733"/>
      <c r="F426" s="733"/>
      <c r="G426" s="733"/>
      <c r="H426" s="733"/>
      <c r="I426" s="733"/>
      <c r="J426" s="733"/>
      <c r="K426" s="733"/>
      <c r="L426" s="733"/>
      <c r="M426" s="733"/>
      <c r="N426" s="733"/>
      <c r="O426" s="733"/>
      <c r="P426" s="733"/>
      <c r="Q426" s="733"/>
      <c r="R426" s="733"/>
      <c r="S426" s="733"/>
      <c r="T426" s="733"/>
      <c r="U426" s="733"/>
      <c r="V426" s="733"/>
      <c r="W426" s="733"/>
      <c r="X426" s="733"/>
      <c r="Y426" s="347"/>
      <c r="Z426" s="347"/>
      <c r="AA426" s="347"/>
      <c r="AB426" s="347"/>
      <c r="AC426" s="347"/>
      <c r="AD426" s="347"/>
      <c r="AE426" s="347"/>
      <c r="AF426" s="347"/>
      <c r="AG426" s="347"/>
      <c r="AH426" s="347"/>
      <c r="AI426" s="347"/>
      <c r="AJ426" s="347"/>
      <c r="AK426" s="347"/>
      <c r="AL426" s="347"/>
      <c r="AM426" s="347"/>
      <c r="AN426" s="347"/>
      <c r="AO426" s="347"/>
      <c r="AP426" s="347"/>
      <c r="AQ426" s="347"/>
      <c r="AR426" s="347"/>
      <c r="AS426" s="347"/>
      <c r="AT426" s="347"/>
      <c r="AU426" s="347"/>
      <c r="AV426" s="347"/>
      <c r="AW426" s="347"/>
      <c r="AX426" s="347"/>
      <c r="AY426" s="347"/>
      <c r="AZ426" s="390"/>
      <c r="BA426" s="386"/>
      <c r="BB426" s="202"/>
      <c r="BC426" s="731"/>
      <c r="BD426" s="731"/>
      <c r="BE426" s="731"/>
      <c r="BF426" s="731"/>
      <c r="BG426" s="731"/>
      <c r="BH426" s="731"/>
      <c r="BI426" s="731"/>
      <c r="BJ426" s="731"/>
      <c r="BK426" s="731"/>
      <c r="BL426" s="731"/>
      <c r="BM426" s="731"/>
      <c r="BN426" s="731"/>
      <c r="BO426" s="731"/>
      <c r="BP426" s="731"/>
      <c r="BQ426" s="731"/>
      <c r="BR426" s="731"/>
      <c r="BS426" s="731"/>
      <c r="BT426" s="731"/>
      <c r="BU426" s="731"/>
      <c r="BV426" s="731"/>
      <c r="BW426" s="731"/>
      <c r="BX426" s="731"/>
      <c r="BY426" s="731"/>
      <c r="BZ426" s="731"/>
      <c r="CA426" s="731"/>
      <c r="CB426" s="731"/>
      <c r="CC426" s="731"/>
      <c r="CD426" s="731"/>
    </row>
    <row r="427" spans="1:82" s="314" customFormat="1" ht="15" customHeight="1" x14ac:dyDescent="0.2">
      <c r="A427" s="733"/>
      <c r="B427" s="733"/>
      <c r="C427" s="733"/>
      <c r="D427" s="733"/>
      <c r="E427" s="733"/>
      <c r="F427" s="733"/>
      <c r="G427" s="733"/>
      <c r="H427" s="733"/>
      <c r="I427" s="733"/>
      <c r="J427" s="733"/>
      <c r="K427" s="733"/>
      <c r="L427" s="733"/>
      <c r="M427" s="733"/>
      <c r="N427" s="733"/>
      <c r="O427" s="733"/>
      <c r="P427" s="733"/>
      <c r="Q427" s="733"/>
      <c r="R427" s="733"/>
      <c r="S427" s="733"/>
      <c r="T427" s="733"/>
      <c r="U427" s="733"/>
      <c r="V427" s="733"/>
      <c r="W427" s="733"/>
      <c r="X427" s="733"/>
      <c r="Y427" s="347"/>
      <c r="Z427" s="347"/>
      <c r="AA427" s="347"/>
      <c r="AB427" s="347"/>
      <c r="AC427" s="347"/>
      <c r="AD427" s="347"/>
      <c r="AE427" s="347"/>
      <c r="AF427" s="347"/>
      <c r="AG427" s="347"/>
      <c r="AH427" s="347"/>
      <c r="AI427" s="347"/>
      <c r="AJ427" s="347"/>
      <c r="AK427" s="347"/>
      <c r="AL427" s="347"/>
      <c r="AM427" s="347"/>
      <c r="AN427" s="347"/>
      <c r="AO427" s="347"/>
      <c r="AP427" s="347"/>
      <c r="AQ427" s="347"/>
      <c r="AR427" s="347"/>
      <c r="AS427" s="347"/>
      <c r="AT427" s="347"/>
      <c r="AU427" s="347"/>
      <c r="AV427" s="347"/>
      <c r="AW427" s="347"/>
      <c r="AX427" s="347"/>
      <c r="AY427" s="347"/>
      <c r="AZ427" s="390"/>
      <c r="BA427" s="386"/>
      <c r="BB427" s="202"/>
      <c r="BC427" s="731"/>
      <c r="BD427" s="731"/>
      <c r="BE427" s="731"/>
      <c r="BF427" s="731"/>
      <c r="BG427" s="731"/>
      <c r="BH427" s="731"/>
      <c r="BI427" s="731"/>
      <c r="BJ427" s="731"/>
      <c r="BK427" s="731"/>
      <c r="BL427" s="731"/>
      <c r="BM427" s="731"/>
      <c r="BN427" s="731"/>
      <c r="BO427" s="731"/>
      <c r="BP427" s="731"/>
      <c r="BQ427" s="731"/>
      <c r="BR427" s="731"/>
      <c r="BS427" s="731"/>
      <c r="BT427" s="731"/>
      <c r="BU427" s="731"/>
      <c r="BV427" s="731"/>
      <c r="BW427" s="731"/>
      <c r="BX427" s="731"/>
      <c r="BY427" s="731"/>
      <c r="BZ427" s="731"/>
      <c r="CA427" s="731"/>
      <c r="CB427" s="731"/>
      <c r="CC427" s="731"/>
      <c r="CD427" s="731"/>
    </row>
    <row r="428" spans="1:82" s="314" customFormat="1" ht="15" customHeight="1" x14ac:dyDescent="0.2">
      <c r="A428" s="733"/>
      <c r="B428" s="733"/>
      <c r="C428" s="733"/>
      <c r="D428" s="733"/>
      <c r="E428" s="733"/>
      <c r="F428" s="733"/>
      <c r="G428" s="733"/>
      <c r="H428" s="733"/>
      <c r="I428" s="733"/>
      <c r="J428" s="733"/>
      <c r="K428" s="733"/>
      <c r="L428" s="733"/>
      <c r="M428" s="733"/>
      <c r="N428" s="733"/>
      <c r="O428" s="733"/>
      <c r="P428" s="733"/>
      <c r="Q428" s="733"/>
      <c r="R428" s="733"/>
      <c r="S428" s="733"/>
      <c r="T428" s="733"/>
      <c r="U428" s="733"/>
      <c r="V428" s="733"/>
      <c r="W428" s="733"/>
      <c r="X428" s="733"/>
      <c r="Y428" s="347"/>
      <c r="Z428" s="347"/>
      <c r="AA428" s="347"/>
      <c r="AB428" s="347"/>
      <c r="AC428" s="347"/>
      <c r="AD428" s="347"/>
      <c r="AE428" s="347"/>
      <c r="AF428" s="347"/>
      <c r="AG428" s="347"/>
      <c r="AH428" s="347"/>
      <c r="AI428" s="347"/>
      <c r="AJ428" s="347"/>
      <c r="AK428" s="347"/>
      <c r="AL428" s="347"/>
      <c r="AM428" s="347"/>
      <c r="AN428" s="347"/>
      <c r="AO428" s="347"/>
      <c r="AP428" s="347"/>
      <c r="AQ428" s="347"/>
      <c r="AR428" s="347"/>
      <c r="AS428" s="347"/>
      <c r="AT428" s="347"/>
      <c r="AU428" s="347"/>
      <c r="AV428" s="347"/>
      <c r="AW428" s="347"/>
      <c r="AX428" s="347"/>
      <c r="AY428" s="347"/>
      <c r="AZ428" s="390"/>
      <c r="BA428" s="386"/>
      <c r="BB428" s="202"/>
      <c r="BC428" s="731"/>
      <c r="BD428" s="731"/>
      <c r="BE428" s="731"/>
      <c r="BF428" s="731"/>
      <c r="BG428" s="731"/>
      <c r="BH428" s="731"/>
      <c r="BI428" s="731"/>
      <c r="BJ428" s="731"/>
      <c r="BK428" s="731"/>
      <c r="BL428" s="731"/>
      <c r="BM428" s="731"/>
      <c r="BN428" s="731"/>
      <c r="BO428" s="731"/>
      <c r="BP428" s="731"/>
      <c r="BQ428" s="731"/>
      <c r="BR428" s="731"/>
      <c r="BS428" s="731"/>
      <c r="BT428" s="731"/>
      <c r="BU428" s="731"/>
      <c r="BV428" s="731"/>
      <c r="BW428" s="731"/>
      <c r="BX428" s="731"/>
      <c r="BY428" s="731"/>
      <c r="BZ428" s="731"/>
      <c r="CA428" s="731"/>
      <c r="CB428" s="731"/>
      <c r="CC428" s="731"/>
      <c r="CD428" s="731"/>
    </row>
    <row r="429" spans="1:82" s="314" customFormat="1" ht="15" customHeight="1" x14ac:dyDescent="0.2">
      <c r="A429" s="733"/>
      <c r="B429" s="733"/>
      <c r="C429" s="733"/>
      <c r="D429" s="733"/>
      <c r="E429" s="733"/>
      <c r="F429" s="733"/>
      <c r="G429" s="733"/>
      <c r="H429" s="733"/>
      <c r="I429" s="733"/>
      <c r="J429" s="733"/>
      <c r="K429" s="733"/>
      <c r="L429" s="733"/>
      <c r="M429" s="733"/>
      <c r="N429" s="733"/>
      <c r="O429" s="733"/>
      <c r="P429" s="733"/>
      <c r="Q429" s="733"/>
      <c r="R429" s="733"/>
      <c r="S429" s="733"/>
      <c r="T429" s="733"/>
      <c r="U429" s="733"/>
      <c r="V429" s="733"/>
      <c r="W429" s="733"/>
      <c r="X429" s="733"/>
      <c r="Y429" s="347"/>
      <c r="Z429" s="347"/>
      <c r="AA429" s="347"/>
      <c r="AB429" s="347"/>
      <c r="AC429" s="347"/>
      <c r="AD429" s="347"/>
      <c r="AE429" s="347"/>
      <c r="AF429" s="347"/>
      <c r="AG429" s="347"/>
      <c r="AH429" s="347"/>
      <c r="AI429" s="347"/>
      <c r="AJ429" s="347"/>
      <c r="AK429" s="347"/>
      <c r="AL429" s="347"/>
      <c r="AM429" s="347"/>
      <c r="AN429" s="347"/>
      <c r="AO429" s="347"/>
      <c r="AP429" s="347"/>
      <c r="AQ429" s="347"/>
      <c r="AR429" s="347"/>
      <c r="AS429" s="347"/>
      <c r="AT429" s="347"/>
      <c r="AU429" s="347"/>
      <c r="AV429" s="347"/>
      <c r="AW429" s="347"/>
      <c r="AX429" s="347"/>
      <c r="AY429" s="347"/>
      <c r="AZ429" s="390"/>
      <c r="BA429" s="386"/>
      <c r="BB429" s="202"/>
      <c r="BC429" s="731"/>
      <c r="BD429" s="731"/>
      <c r="BE429" s="731"/>
      <c r="BF429" s="731"/>
      <c r="BG429" s="731"/>
      <c r="BH429" s="731"/>
      <c r="BI429" s="731"/>
      <c r="BJ429" s="731"/>
      <c r="BK429" s="731"/>
      <c r="BL429" s="731"/>
      <c r="BM429" s="731"/>
      <c r="BN429" s="731"/>
      <c r="BO429" s="731"/>
      <c r="BP429" s="731"/>
      <c r="BQ429" s="731"/>
      <c r="BR429" s="731"/>
      <c r="BS429" s="731"/>
      <c r="BT429" s="731"/>
      <c r="BU429" s="731"/>
      <c r="BV429" s="731"/>
      <c r="BW429" s="731"/>
      <c r="BX429" s="731"/>
      <c r="BY429" s="731"/>
      <c r="BZ429" s="731"/>
      <c r="CA429" s="731"/>
      <c r="CB429" s="731"/>
      <c r="CC429" s="731"/>
      <c r="CD429" s="731"/>
    </row>
    <row r="430" spans="1:82" s="314" customFormat="1" ht="15" customHeight="1" x14ac:dyDescent="0.2">
      <c r="A430" s="733"/>
      <c r="B430" s="733"/>
      <c r="C430" s="733"/>
      <c r="D430" s="733"/>
      <c r="E430" s="733"/>
      <c r="F430" s="733"/>
      <c r="G430" s="733"/>
      <c r="H430" s="733"/>
      <c r="I430" s="733"/>
      <c r="J430" s="733"/>
      <c r="K430" s="733"/>
      <c r="L430" s="733"/>
      <c r="M430" s="733"/>
      <c r="N430" s="733"/>
      <c r="O430" s="733"/>
      <c r="P430" s="733"/>
      <c r="Q430" s="733"/>
      <c r="R430" s="733"/>
      <c r="S430" s="733"/>
      <c r="T430" s="733"/>
      <c r="U430" s="733"/>
      <c r="V430" s="733"/>
      <c r="W430" s="733"/>
      <c r="X430" s="733"/>
      <c r="Y430" s="347"/>
      <c r="Z430" s="347"/>
      <c r="AA430" s="347"/>
      <c r="AB430" s="347"/>
      <c r="AC430" s="347"/>
      <c r="AD430" s="347"/>
      <c r="AE430" s="347"/>
      <c r="AF430" s="347"/>
      <c r="AG430" s="347"/>
      <c r="AH430" s="347"/>
      <c r="AI430" s="347"/>
      <c r="AJ430" s="347"/>
      <c r="AK430" s="347"/>
      <c r="AL430" s="347"/>
      <c r="AM430" s="347"/>
      <c r="AN430" s="347"/>
      <c r="AO430" s="347"/>
      <c r="AP430" s="347"/>
      <c r="AQ430" s="347"/>
      <c r="AR430" s="347"/>
      <c r="AS430" s="347"/>
      <c r="AT430" s="347"/>
      <c r="AU430" s="347"/>
      <c r="AV430" s="347"/>
      <c r="AW430" s="347"/>
      <c r="AX430" s="347"/>
      <c r="AY430" s="347"/>
      <c r="AZ430" s="390"/>
      <c r="BA430" s="386"/>
      <c r="BB430" s="202"/>
      <c r="BC430" s="731"/>
      <c r="BD430" s="731"/>
      <c r="BE430" s="731"/>
      <c r="BF430" s="731"/>
      <c r="BG430" s="731"/>
      <c r="BH430" s="731"/>
      <c r="BI430" s="731"/>
      <c r="BJ430" s="731"/>
      <c r="BK430" s="731"/>
      <c r="BL430" s="731"/>
      <c r="BM430" s="731"/>
      <c r="BN430" s="731"/>
      <c r="BO430" s="731"/>
      <c r="BP430" s="731"/>
      <c r="BQ430" s="731"/>
      <c r="BR430" s="731"/>
      <c r="BS430" s="731"/>
      <c r="BT430" s="731"/>
      <c r="BU430" s="731"/>
      <c r="BV430" s="731"/>
      <c r="BW430" s="731"/>
      <c r="BX430" s="731"/>
      <c r="BY430" s="731"/>
      <c r="BZ430" s="731"/>
      <c r="CA430" s="731"/>
      <c r="CB430" s="731"/>
      <c r="CC430" s="731"/>
      <c r="CD430" s="731"/>
    </row>
    <row r="431" spans="1:82" s="314" customFormat="1" ht="15" customHeight="1" x14ac:dyDescent="0.2">
      <c r="A431" s="733"/>
      <c r="B431" s="733"/>
      <c r="C431" s="733"/>
      <c r="D431" s="733"/>
      <c r="E431" s="733"/>
      <c r="F431" s="733"/>
      <c r="G431" s="733"/>
      <c r="H431" s="733"/>
      <c r="I431" s="733"/>
      <c r="J431" s="733"/>
      <c r="K431" s="733"/>
      <c r="L431" s="733"/>
      <c r="M431" s="733"/>
      <c r="N431" s="733"/>
      <c r="O431" s="733"/>
      <c r="P431" s="733"/>
      <c r="Q431" s="733"/>
      <c r="R431" s="733"/>
      <c r="S431" s="733"/>
      <c r="T431" s="733"/>
      <c r="U431" s="733"/>
      <c r="V431" s="733"/>
      <c r="W431" s="733"/>
      <c r="X431" s="733"/>
      <c r="Y431" s="347"/>
      <c r="Z431" s="347"/>
      <c r="AA431" s="347"/>
      <c r="AB431" s="347"/>
      <c r="AC431" s="347"/>
      <c r="AD431" s="347"/>
      <c r="AE431" s="347"/>
      <c r="AF431" s="347"/>
      <c r="AG431" s="347"/>
      <c r="AH431" s="347"/>
      <c r="AI431" s="347"/>
      <c r="AJ431" s="347"/>
      <c r="AK431" s="347"/>
      <c r="AL431" s="347"/>
      <c r="AM431" s="347"/>
      <c r="AN431" s="347"/>
      <c r="AO431" s="347"/>
      <c r="AP431" s="347"/>
      <c r="AQ431" s="347"/>
      <c r="AR431" s="347"/>
      <c r="AS431" s="347"/>
      <c r="AT431" s="347"/>
      <c r="AU431" s="347"/>
      <c r="AV431" s="347"/>
      <c r="AW431" s="347"/>
      <c r="AX431" s="347"/>
      <c r="AY431" s="347"/>
      <c r="AZ431" s="390"/>
      <c r="BA431" s="386"/>
      <c r="BB431" s="202"/>
      <c r="BC431" s="731"/>
      <c r="BD431" s="731"/>
      <c r="BE431" s="731"/>
      <c r="BF431" s="731"/>
      <c r="BG431" s="731"/>
      <c r="BH431" s="731"/>
      <c r="BI431" s="731"/>
      <c r="BJ431" s="731"/>
      <c r="BK431" s="731"/>
      <c r="BL431" s="731"/>
      <c r="BM431" s="731"/>
      <c r="BN431" s="731"/>
      <c r="BO431" s="731"/>
      <c r="BP431" s="731"/>
      <c r="BQ431" s="731"/>
      <c r="BR431" s="731"/>
      <c r="BS431" s="731"/>
      <c r="BT431" s="731"/>
      <c r="BU431" s="731"/>
      <c r="BV431" s="731"/>
      <c r="BW431" s="731"/>
      <c r="BX431" s="731"/>
      <c r="BY431" s="731"/>
      <c r="BZ431" s="731"/>
      <c r="CA431" s="731"/>
      <c r="CB431" s="731"/>
      <c r="CC431" s="731"/>
      <c r="CD431" s="731"/>
    </row>
    <row r="432" spans="1:82" s="314" customFormat="1" ht="15" customHeight="1" x14ac:dyDescent="0.2">
      <c r="A432" s="733"/>
      <c r="B432" s="733"/>
      <c r="C432" s="733"/>
      <c r="D432" s="733"/>
      <c r="E432" s="733"/>
      <c r="F432" s="733"/>
      <c r="G432" s="733"/>
      <c r="H432" s="733"/>
      <c r="I432" s="733"/>
      <c r="J432" s="733"/>
      <c r="K432" s="733"/>
      <c r="L432" s="733"/>
      <c r="M432" s="733"/>
      <c r="N432" s="733"/>
      <c r="O432" s="733"/>
      <c r="P432" s="733"/>
      <c r="Q432" s="733"/>
      <c r="R432" s="733"/>
      <c r="S432" s="733"/>
      <c r="T432" s="733"/>
      <c r="U432" s="733"/>
      <c r="V432" s="733"/>
      <c r="W432" s="733"/>
      <c r="X432" s="733"/>
      <c r="Y432" s="347"/>
      <c r="Z432" s="347"/>
      <c r="AA432" s="347"/>
      <c r="AB432" s="347"/>
      <c r="AC432" s="347"/>
      <c r="AD432" s="347"/>
      <c r="AE432" s="347"/>
      <c r="AF432" s="347"/>
      <c r="AG432" s="347"/>
      <c r="AH432" s="347"/>
      <c r="AI432" s="347"/>
      <c r="AJ432" s="347"/>
      <c r="AK432" s="347"/>
      <c r="AL432" s="347"/>
      <c r="AM432" s="347"/>
      <c r="AN432" s="347"/>
      <c r="AO432" s="347"/>
      <c r="AP432" s="347"/>
      <c r="AQ432" s="347"/>
      <c r="AR432" s="347"/>
      <c r="AS432" s="347"/>
      <c r="AT432" s="347"/>
      <c r="AU432" s="347"/>
      <c r="AV432" s="347"/>
      <c r="AW432" s="347"/>
      <c r="AX432" s="347"/>
      <c r="AY432" s="347"/>
      <c r="AZ432" s="390"/>
      <c r="BA432" s="386"/>
      <c r="BB432" s="202"/>
      <c r="BC432" s="731"/>
      <c r="BD432" s="731"/>
      <c r="BE432" s="731"/>
      <c r="BF432" s="731"/>
      <c r="BG432" s="731"/>
      <c r="BH432" s="731"/>
      <c r="BI432" s="731"/>
      <c r="BJ432" s="731"/>
      <c r="BK432" s="731"/>
      <c r="BL432" s="731"/>
      <c r="BM432" s="731"/>
      <c r="BN432" s="731"/>
      <c r="BO432" s="731"/>
      <c r="BP432" s="731"/>
      <c r="BQ432" s="731"/>
      <c r="BR432" s="731"/>
      <c r="BS432" s="731"/>
      <c r="BT432" s="731"/>
      <c r="BU432" s="731"/>
      <c r="BV432" s="731"/>
      <c r="BW432" s="731"/>
      <c r="BX432" s="731"/>
      <c r="BY432" s="731"/>
      <c r="BZ432" s="731"/>
      <c r="CA432" s="731"/>
      <c r="CB432" s="731"/>
      <c r="CC432" s="731"/>
      <c r="CD432" s="731"/>
    </row>
    <row r="433" spans="1:82" s="314" customFormat="1" ht="15" customHeight="1" x14ac:dyDescent="0.2">
      <c r="A433" s="733"/>
      <c r="B433" s="733"/>
      <c r="C433" s="733"/>
      <c r="D433" s="733"/>
      <c r="E433" s="733"/>
      <c r="F433" s="733"/>
      <c r="G433" s="733"/>
      <c r="H433" s="733"/>
      <c r="I433" s="733"/>
      <c r="J433" s="733"/>
      <c r="K433" s="733"/>
      <c r="L433" s="733"/>
      <c r="M433" s="733"/>
      <c r="N433" s="733"/>
      <c r="O433" s="733"/>
      <c r="P433" s="733"/>
      <c r="Q433" s="733"/>
      <c r="R433" s="733"/>
      <c r="S433" s="733"/>
      <c r="T433" s="733"/>
      <c r="U433" s="733"/>
      <c r="V433" s="733"/>
      <c r="W433" s="733"/>
      <c r="X433" s="733"/>
      <c r="Y433" s="347"/>
      <c r="Z433" s="347"/>
      <c r="AA433" s="347"/>
      <c r="AB433" s="347"/>
      <c r="AC433" s="347"/>
      <c r="AD433" s="347"/>
      <c r="AE433" s="347"/>
      <c r="AF433" s="347"/>
      <c r="AG433" s="347"/>
      <c r="AH433" s="347"/>
      <c r="AI433" s="347"/>
      <c r="AJ433" s="347"/>
      <c r="AK433" s="347"/>
      <c r="AL433" s="347"/>
      <c r="AM433" s="347"/>
      <c r="AN433" s="347"/>
      <c r="AO433" s="347"/>
      <c r="AP433" s="347"/>
      <c r="AQ433" s="347"/>
      <c r="AR433" s="347"/>
      <c r="AS433" s="347"/>
      <c r="AT433" s="347"/>
      <c r="AU433" s="347"/>
      <c r="AV433" s="347"/>
      <c r="AW433" s="347"/>
      <c r="AX433" s="347"/>
      <c r="AY433" s="347"/>
      <c r="AZ433" s="390"/>
      <c r="BA433" s="386"/>
      <c r="BB433" s="202"/>
      <c r="BC433" s="731"/>
      <c r="BD433" s="731"/>
      <c r="BE433" s="731"/>
      <c r="BF433" s="731"/>
      <c r="BG433" s="731"/>
      <c r="BH433" s="731"/>
      <c r="BI433" s="731"/>
      <c r="BJ433" s="731"/>
      <c r="BK433" s="731"/>
      <c r="BL433" s="731"/>
      <c r="BM433" s="731"/>
      <c r="BN433" s="731"/>
      <c r="BO433" s="731"/>
      <c r="BP433" s="731"/>
      <c r="BQ433" s="731"/>
      <c r="BR433" s="731"/>
      <c r="BS433" s="731"/>
      <c r="BT433" s="731"/>
      <c r="BU433" s="731"/>
      <c r="BV433" s="731"/>
      <c r="BW433" s="731"/>
      <c r="BX433" s="731"/>
      <c r="BY433" s="731"/>
      <c r="BZ433" s="731"/>
      <c r="CA433" s="731"/>
      <c r="CB433" s="731"/>
      <c r="CC433" s="731"/>
      <c r="CD433" s="731"/>
    </row>
    <row r="434" spans="1:82" s="314" customFormat="1" ht="15" customHeight="1" x14ac:dyDescent="0.2">
      <c r="A434" s="733"/>
      <c r="B434" s="733"/>
      <c r="C434" s="733"/>
      <c r="D434" s="733"/>
      <c r="E434" s="733"/>
      <c r="F434" s="733"/>
      <c r="G434" s="733"/>
      <c r="H434" s="733"/>
      <c r="I434" s="733"/>
      <c r="J434" s="733"/>
      <c r="K434" s="733"/>
      <c r="L434" s="733"/>
      <c r="M434" s="733"/>
      <c r="N434" s="733"/>
      <c r="O434" s="733"/>
      <c r="P434" s="733"/>
      <c r="Q434" s="733"/>
      <c r="R434" s="733"/>
      <c r="S434" s="733"/>
      <c r="T434" s="733"/>
      <c r="U434" s="733"/>
      <c r="V434" s="733"/>
      <c r="W434" s="733"/>
      <c r="X434" s="733"/>
      <c r="Y434" s="347"/>
      <c r="Z434" s="347"/>
      <c r="AA434" s="347"/>
      <c r="AB434" s="347"/>
      <c r="AC434" s="347"/>
      <c r="AD434" s="347"/>
      <c r="AE434" s="347"/>
      <c r="AF434" s="347"/>
      <c r="AG434" s="347"/>
      <c r="AH434" s="347"/>
      <c r="AI434" s="347"/>
      <c r="AJ434" s="347"/>
      <c r="AK434" s="347"/>
      <c r="AL434" s="347"/>
      <c r="AM434" s="347"/>
      <c r="AN434" s="347"/>
      <c r="AO434" s="347"/>
      <c r="AP434" s="347"/>
      <c r="AQ434" s="347"/>
      <c r="AR434" s="347"/>
      <c r="AS434" s="347"/>
      <c r="AT434" s="347"/>
      <c r="AU434" s="347"/>
      <c r="AV434" s="347"/>
      <c r="AW434" s="347"/>
      <c r="AX434" s="347"/>
      <c r="AY434" s="347"/>
      <c r="AZ434" s="390"/>
      <c r="BA434" s="386"/>
      <c r="BB434" s="202"/>
      <c r="BC434" s="731"/>
      <c r="BD434" s="731"/>
      <c r="BE434" s="731"/>
      <c r="BF434" s="731"/>
      <c r="BG434" s="731"/>
      <c r="BH434" s="731"/>
      <c r="BI434" s="731"/>
      <c r="BJ434" s="731"/>
      <c r="BK434" s="731"/>
      <c r="BL434" s="731"/>
      <c r="BM434" s="731"/>
      <c r="BN434" s="731"/>
      <c r="BO434" s="731"/>
      <c r="BP434" s="731"/>
      <c r="BQ434" s="731"/>
      <c r="BR434" s="731"/>
      <c r="BS434" s="731"/>
      <c r="BT434" s="731"/>
      <c r="BU434" s="731"/>
      <c r="BV434" s="731"/>
      <c r="BW434" s="731"/>
      <c r="BX434" s="731"/>
      <c r="BY434" s="731"/>
      <c r="BZ434" s="731"/>
      <c r="CA434" s="731"/>
      <c r="CB434" s="731"/>
      <c r="CC434" s="731"/>
      <c r="CD434" s="731"/>
    </row>
    <row r="435" spans="1:82" s="314" customFormat="1" ht="15" customHeight="1" x14ac:dyDescent="0.2">
      <c r="A435" s="733"/>
      <c r="B435" s="733"/>
      <c r="C435" s="733"/>
      <c r="D435" s="733"/>
      <c r="E435" s="733"/>
      <c r="F435" s="733"/>
      <c r="G435" s="733"/>
      <c r="H435" s="733"/>
      <c r="I435" s="733"/>
      <c r="J435" s="733"/>
      <c r="K435" s="733"/>
      <c r="L435" s="733"/>
      <c r="M435" s="733"/>
      <c r="N435" s="733"/>
      <c r="O435" s="733"/>
      <c r="P435" s="733"/>
      <c r="Q435" s="733"/>
      <c r="R435" s="733"/>
      <c r="S435" s="733"/>
      <c r="T435" s="733"/>
      <c r="U435" s="733"/>
      <c r="V435" s="733"/>
      <c r="W435" s="733"/>
      <c r="X435" s="733"/>
      <c r="Y435" s="347"/>
      <c r="Z435" s="347"/>
      <c r="AA435" s="347"/>
      <c r="AB435" s="347"/>
      <c r="AC435" s="347"/>
      <c r="AD435" s="347"/>
      <c r="AE435" s="347"/>
      <c r="AF435" s="347"/>
      <c r="AG435" s="347"/>
      <c r="AH435" s="347"/>
      <c r="AI435" s="347"/>
      <c r="AJ435" s="347"/>
      <c r="AK435" s="347"/>
      <c r="AL435" s="347"/>
      <c r="AM435" s="347"/>
      <c r="AN435" s="347"/>
      <c r="AO435" s="347"/>
      <c r="AP435" s="347"/>
      <c r="AQ435" s="347"/>
      <c r="AR435" s="347"/>
      <c r="AS435" s="347"/>
      <c r="AT435" s="347"/>
      <c r="AU435" s="347"/>
      <c r="AV435" s="347"/>
      <c r="AW435" s="347"/>
      <c r="AX435" s="347"/>
      <c r="AY435" s="347"/>
      <c r="AZ435" s="390"/>
      <c r="BA435" s="386"/>
      <c r="BB435" s="202"/>
      <c r="BC435" s="731"/>
      <c r="BD435" s="731"/>
      <c r="BE435" s="731"/>
      <c r="BF435" s="731"/>
      <c r="BG435" s="731"/>
      <c r="BH435" s="731"/>
      <c r="BI435" s="731"/>
      <c r="BJ435" s="731"/>
      <c r="BK435" s="731"/>
      <c r="BL435" s="731"/>
      <c r="BM435" s="731"/>
      <c r="BN435" s="731"/>
      <c r="BO435" s="731"/>
      <c r="BP435" s="731"/>
      <c r="BQ435" s="731"/>
      <c r="BR435" s="731"/>
      <c r="BS435" s="731"/>
      <c r="BT435" s="731"/>
      <c r="BU435" s="731"/>
      <c r="BV435" s="731"/>
      <c r="BW435" s="731"/>
      <c r="BX435" s="731"/>
      <c r="BY435" s="731"/>
      <c r="BZ435" s="731"/>
      <c r="CA435" s="731"/>
      <c r="CB435" s="731"/>
      <c r="CC435" s="731"/>
      <c r="CD435" s="731"/>
    </row>
    <row r="436" spans="1:82" s="314" customFormat="1" ht="15" customHeight="1" x14ac:dyDescent="0.2">
      <c r="A436" s="733"/>
      <c r="B436" s="733"/>
      <c r="C436" s="733"/>
      <c r="D436" s="733"/>
      <c r="E436" s="733"/>
      <c r="F436" s="733"/>
      <c r="G436" s="733"/>
      <c r="H436" s="733"/>
      <c r="I436" s="733"/>
      <c r="J436" s="733"/>
      <c r="K436" s="733"/>
      <c r="L436" s="733"/>
      <c r="M436" s="733"/>
      <c r="N436" s="733"/>
      <c r="O436" s="733"/>
      <c r="P436" s="733"/>
      <c r="Q436" s="733"/>
      <c r="R436" s="733"/>
      <c r="S436" s="733"/>
      <c r="T436" s="733"/>
      <c r="U436" s="733"/>
      <c r="V436" s="733"/>
      <c r="W436" s="733"/>
      <c r="X436" s="733"/>
      <c r="Y436" s="347"/>
      <c r="Z436" s="347"/>
      <c r="AA436" s="347"/>
      <c r="AB436" s="347"/>
      <c r="AC436" s="347"/>
      <c r="AD436" s="347"/>
      <c r="AE436" s="347"/>
      <c r="AF436" s="347"/>
      <c r="AG436" s="347"/>
      <c r="AH436" s="347"/>
      <c r="AI436" s="347"/>
      <c r="AJ436" s="347"/>
      <c r="AK436" s="347"/>
      <c r="AL436" s="347"/>
      <c r="AM436" s="347"/>
      <c r="AN436" s="347"/>
      <c r="AO436" s="347"/>
      <c r="AP436" s="347"/>
      <c r="AQ436" s="347"/>
      <c r="AR436" s="347"/>
      <c r="AS436" s="347"/>
      <c r="AT436" s="347"/>
      <c r="AU436" s="347"/>
      <c r="AV436" s="347"/>
      <c r="AW436" s="347"/>
      <c r="AX436" s="347"/>
      <c r="AY436" s="347"/>
      <c r="AZ436" s="390"/>
      <c r="BA436" s="386"/>
      <c r="BB436" s="202"/>
      <c r="BC436" s="731"/>
      <c r="BD436" s="731"/>
      <c r="BE436" s="731"/>
      <c r="BF436" s="731"/>
      <c r="BG436" s="731"/>
      <c r="BH436" s="731"/>
      <c r="BI436" s="731"/>
      <c r="BJ436" s="731"/>
      <c r="BK436" s="731"/>
      <c r="BL436" s="731"/>
      <c r="BM436" s="731"/>
      <c r="BN436" s="731"/>
      <c r="BO436" s="731"/>
      <c r="BP436" s="731"/>
      <c r="BQ436" s="731"/>
      <c r="BR436" s="731"/>
      <c r="BS436" s="731"/>
      <c r="BT436" s="731"/>
      <c r="BU436" s="731"/>
      <c r="BV436" s="731"/>
      <c r="BW436" s="731"/>
      <c r="BX436" s="731"/>
      <c r="BY436" s="731"/>
      <c r="BZ436" s="731"/>
      <c r="CA436" s="731"/>
      <c r="CB436" s="731"/>
      <c r="CC436" s="731"/>
      <c r="CD436" s="731"/>
    </row>
    <row r="437" spans="1:82" s="314" customFormat="1" ht="15" customHeight="1" x14ac:dyDescent="0.2">
      <c r="A437" s="733"/>
      <c r="B437" s="733"/>
      <c r="C437" s="733"/>
      <c r="D437" s="733"/>
      <c r="E437" s="733"/>
      <c r="F437" s="733"/>
      <c r="G437" s="733"/>
      <c r="H437" s="733"/>
      <c r="I437" s="733"/>
      <c r="J437" s="733"/>
      <c r="K437" s="733"/>
      <c r="L437" s="733"/>
      <c r="M437" s="733"/>
      <c r="N437" s="733"/>
      <c r="O437" s="733"/>
      <c r="P437" s="733"/>
      <c r="Q437" s="733"/>
      <c r="R437" s="733"/>
      <c r="S437" s="733"/>
      <c r="T437" s="733"/>
      <c r="U437" s="733"/>
      <c r="V437" s="733"/>
      <c r="W437" s="733"/>
      <c r="X437" s="733"/>
      <c r="Y437" s="347"/>
      <c r="Z437" s="347"/>
      <c r="AA437" s="347"/>
      <c r="AB437" s="347"/>
      <c r="AC437" s="347"/>
      <c r="AD437" s="347"/>
      <c r="AE437" s="347"/>
      <c r="AF437" s="347"/>
      <c r="AG437" s="347"/>
      <c r="AH437" s="347"/>
      <c r="AI437" s="347"/>
      <c r="AJ437" s="347"/>
      <c r="AK437" s="347"/>
      <c r="AL437" s="347"/>
      <c r="AM437" s="347"/>
      <c r="AN437" s="347"/>
      <c r="AO437" s="347"/>
      <c r="AP437" s="347"/>
      <c r="AQ437" s="347"/>
      <c r="AR437" s="347"/>
      <c r="AS437" s="347"/>
      <c r="AT437" s="347"/>
      <c r="AU437" s="347"/>
      <c r="AV437" s="347"/>
      <c r="AW437" s="347"/>
      <c r="AX437" s="347"/>
      <c r="AY437" s="347"/>
      <c r="AZ437" s="390"/>
      <c r="BA437" s="386"/>
      <c r="BB437" s="202"/>
      <c r="BC437" s="731"/>
      <c r="BD437" s="731"/>
      <c r="BE437" s="731"/>
      <c r="BF437" s="731"/>
      <c r="BG437" s="731"/>
      <c r="BH437" s="731"/>
      <c r="BI437" s="731"/>
      <c r="BJ437" s="731"/>
      <c r="BK437" s="731"/>
      <c r="BL437" s="731"/>
      <c r="BM437" s="731"/>
      <c r="BN437" s="731"/>
      <c r="BO437" s="731"/>
      <c r="BP437" s="731"/>
      <c r="BQ437" s="731"/>
      <c r="BR437" s="731"/>
      <c r="BS437" s="731"/>
      <c r="BT437" s="731"/>
      <c r="BU437" s="731"/>
      <c r="BV437" s="731"/>
      <c r="BW437" s="731"/>
      <c r="BX437" s="731"/>
      <c r="BY437" s="731"/>
      <c r="BZ437" s="731"/>
      <c r="CA437" s="731"/>
      <c r="CB437" s="731"/>
      <c r="CC437" s="731"/>
      <c r="CD437" s="731"/>
    </row>
    <row r="438" spans="1:82" s="314" customFormat="1" ht="15" customHeight="1" x14ac:dyDescent="0.2">
      <c r="A438" s="733"/>
      <c r="B438" s="733"/>
      <c r="C438" s="733"/>
      <c r="D438" s="733"/>
      <c r="E438" s="733"/>
      <c r="F438" s="733"/>
      <c r="G438" s="733"/>
      <c r="H438" s="733"/>
      <c r="I438" s="733"/>
      <c r="J438" s="733"/>
      <c r="K438" s="733"/>
      <c r="L438" s="733"/>
      <c r="M438" s="733"/>
      <c r="N438" s="733"/>
      <c r="O438" s="733"/>
      <c r="P438" s="733"/>
      <c r="Q438" s="733"/>
      <c r="R438" s="733"/>
      <c r="S438" s="733"/>
      <c r="T438" s="733"/>
      <c r="U438" s="733"/>
      <c r="V438" s="733"/>
      <c r="W438" s="733"/>
      <c r="X438" s="733"/>
      <c r="Y438" s="347"/>
      <c r="Z438" s="347"/>
      <c r="AA438" s="347"/>
      <c r="AB438" s="347"/>
      <c r="AC438" s="347"/>
      <c r="AD438" s="347"/>
      <c r="AE438" s="347"/>
      <c r="AF438" s="347"/>
      <c r="AG438" s="347"/>
      <c r="AH438" s="347"/>
      <c r="AI438" s="347"/>
      <c r="AJ438" s="347"/>
      <c r="AK438" s="347"/>
      <c r="AL438" s="347"/>
      <c r="AM438" s="347"/>
      <c r="AN438" s="347"/>
      <c r="AO438" s="347"/>
      <c r="AP438" s="347"/>
      <c r="AQ438" s="347"/>
      <c r="AR438" s="347"/>
      <c r="AS438" s="347"/>
      <c r="AT438" s="347"/>
      <c r="AU438" s="347"/>
      <c r="AV438" s="347"/>
      <c r="AW438" s="347"/>
      <c r="AX438" s="347"/>
      <c r="AY438" s="347"/>
      <c r="AZ438" s="390"/>
      <c r="BA438" s="386"/>
      <c r="BB438" s="202"/>
      <c r="BC438" s="731"/>
      <c r="BD438" s="731"/>
      <c r="BE438" s="731"/>
      <c r="BF438" s="731"/>
      <c r="BG438" s="731"/>
      <c r="BH438" s="731"/>
      <c r="BI438" s="731"/>
      <c r="BJ438" s="731"/>
      <c r="BK438" s="731"/>
      <c r="BL438" s="731"/>
      <c r="BM438" s="731"/>
      <c r="BN438" s="731"/>
      <c r="BO438" s="731"/>
      <c r="BP438" s="731"/>
      <c r="BQ438" s="731"/>
      <c r="BR438" s="731"/>
      <c r="BS438" s="731"/>
      <c r="BT438" s="731"/>
      <c r="BU438" s="731"/>
      <c r="BV438" s="731"/>
      <c r="BW438" s="731"/>
      <c r="BX438" s="731"/>
      <c r="BY438" s="731"/>
      <c r="BZ438" s="731"/>
      <c r="CA438" s="731"/>
      <c r="CB438" s="731"/>
      <c r="CC438" s="731"/>
      <c r="CD438" s="731"/>
    </row>
    <row r="439" spans="1:82" s="314" customFormat="1" ht="15" customHeight="1" x14ac:dyDescent="0.2">
      <c r="A439" s="733"/>
      <c r="B439" s="733"/>
      <c r="C439" s="733"/>
      <c r="D439" s="733"/>
      <c r="E439" s="733"/>
      <c r="F439" s="733"/>
      <c r="G439" s="733"/>
      <c r="H439" s="733"/>
      <c r="I439" s="733"/>
      <c r="J439" s="733"/>
      <c r="K439" s="733"/>
      <c r="L439" s="733"/>
      <c r="M439" s="733"/>
      <c r="N439" s="733"/>
      <c r="O439" s="733"/>
      <c r="P439" s="733"/>
      <c r="Q439" s="733"/>
      <c r="R439" s="733"/>
      <c r="S439" s="733"/>
      <c r="T439" s="733"/>
      <c r="U439" s="733"/>
      <c r="V439" s="733"/>
      <c r="W439" s="733"/>
      <c r="X439" s="733"/>
      <c r="Y439" s="347"/>
      <c r="Z439" s="347"/>
      <c r="AA439" s="347"/>
      <c r="AB439" s="347"/>
      <c r="AC439" s="347"/>
      <c r="AD439" s="347"/>
      <c r="AE439" s="347"/>
      <c r="AF439" s="347"/>
      <c r="AG439" s="347"/>
      <c r="AH439" s="347"/>
      <c r="AI439" s="347"/>
      <c r="AJ439" s="347"/>
      <c r="AK439" s="347"/>
      <c r="AL439" s="347"/>
      <c r="AM439" s="347"/>
      <c r="AN439" s="347"/>
      <c r="AO439" s="347"/>
      <c r="AP439" s="347"/>
      <c r="AQ439" s="347"/>
      <c r="AR439" s="347"/>
      <c r="AS439" s="347"/>
      <c r="AT439" s="347"/>
      <c r="AU439" s="347"/>
      <c r="AV439" s="347"/>
      <c r="AW439" s="347"/>
      <c r="AX439" s="347"/>
      <c r="AY439" s="347"/>
      <c r="AZ439" s="390"/>
      <c r="BA439" s="386"/>
      <c r="BB439" s="202"/>
      <c r="BC439" s="731"/>
      <c r="BD439" s="731"/>
      <c r="BE439" s="731"/>
      <c r="BF439" s="731"/>
      <c r="BG439" s="731"/>
      <c r="BH439" s="731"/>
      <c r="BI439" s="731"/>
      <c r="BJ439" s="731"/>
      <c r="BK439" s="731"/>
      <c r="BL439" s="731"/>
      <c r="BM439" s="731"/>
      <c r="BN439" s="731"/>
      <c r="BO439" s="731"/>
      <c r="BP439" s="731"/>
      <c r="BQ439" s="731"/>
      <c r="BR439" s="731"/>
      <c r="BS439" s="731"/>
      <c r="BT439" s="731"/>
      <c r="BU439" s="731"/>
      <c r="BV439" s="731"/>
      <c r="BW439" s="731"/>
      <c r="BX439" s="731"/>
      <c r="BY439" s="731"/>
      <c r="BZ439" s="731"/>
      <c r="CA439" s="731"/>
      <c r="CB439" s="731"/>
      <c r="CC439" s="731"/>
      <c r="CD439" s="731"/>
    </row>
    <row r="440" spans="1:82" s="314" customFormat="1" ht="15" customHeight="1" x14ac:dyDescent="0.2">
      <c r="A440" s="733"/>
      <c r="B440" s="733"/>
      <c r="C440" s="733"/>
      <c r="D440" s="733"/>
      <c r="E440" s="733"/>
      <c r="F440" s="733"/>
      <c r="G440" s="733"/>
      <c r="H440" s="733"/>
      <c r="I440" s="733"/>
      <c r="J440" s="733"/>
      <c r="K440" s="733"/>
      <c r="L440" s="733"/>
      <c r="M440" s="733"/>
      <c r="N440" s="733"/>
      <c r="O440" s="733"/>
      <c r="P440" s="733"/>
      <c r="Q440" s="733"/>
      <c r="R440" s="733"/>
      <c r="S440" s="733"/>
      <c r="T440" s="733"/>
      <c r="U440" s="733"/>
      <c r="V440" s="733"/>
      <c r="W440" s="733"/>
      <c r="X440" s="733"/>
      <c r="Y440" s="347"/>
      <c r="Z440" s="347"/>
      <c r="AA440" s="347"/>
      <c r="AB440" s="347"/>
      <c r="AC440" s="347"/>
      <c r="AD440" s="347"/>
      <c r="AE440" s="347"/>
      <c r="AF440" s="347"/>
      <c r="AG440" s="347"/>
      <c r="AH440" s="347"/>
      <c r="AI440" s="347"/>
      <c r="AJ440" s="347"/>
      <c r="AK440" s="347"/>
      <c r="AL440" s="347"/>
      <c r="AM440" s="347"/>
      <c r="AN440" s="347"/>
      <c r="AO440" s="347"/>
      <c r="AP440" s="347"/>
      <c r="AQ440" s="347"/>
      <c r="AR440" s="347"/>
      <c r="AS440" s="347"/>
      <c r="AT440" s="347"/>
      <c r="AU440" s="347"/>
      <c r="AV440" s="347"/>
      <c r="AW440" s="347"/>
      <c r="AX440" s="347"/>
      <c r="AY440" s="347"/>
      <c r="AZ440" s="390"/>
      <c r="BA440" s="386"/>
      <c r="BB440" s="202"/>
      <c r="BC440" s="731"/>
      <c r="BD440" s="731"/>
      <c r="BE440" s="731"/>
      <c r="BF440" s="731"/>
      <c r="BG440" s="731"/>
      <c r="BH440" s="731"/>
      <c r="BI440" s="731"/>
      <c r="BJ440" s="731"/>
      <c r="BK440" s="731"/>
      <c r="BL440" s="731"/>
      <c r="BM440" s="731"/>
      <c r="BN440" s="731"/>
      <c r="BO440" s="731"/>
      <c r="BP440" s="731"/>
      <c r="BQ440" s="731"/>
      <c r="BR440" s="731"/>
      <c r="BS440" s="731"/>
      <c r="BT440" s="731"/>
      <c r="BU440" s="731"/>
      <c r="BV440" s="731"/>
      <c r="BW440" s="731"/>
      <c r="BX440" s="731"/>
      <c r="BY440" s="731"/>
      <c r="BZ440" s="731"/>
      <c r="CA440" s="731"/>
      <c r="CB440" s="731"/>
      <c r="CC440" s="731"/>
      <c r="CD440" s="731"/>
    </row>
    <row r="441" spans="1:82" s="314" customFormat="1" ht="15" customHeight="1" x14ac:dyDescent="0.2">
      <c r="A441" s="733"/>
      <c r="B441" s="733"/>
      <c r="C441" s="733"/>
      <c r="D441" s="733"/>
      <c r="E441" s="733"/>
      <c r="F441" s="733"/>
      <c r="G441" s="733"/>
      <c r="H441" s="733"/>
      <c r="I441" s="733"/>
      <c r="J441" s="733"/>
      <c r="K441" s="733"/>
      <c r="L441" s="733"/>
      <c r="M441" s="733"/>
      <c r="N441" s="733"/>
      <c r="O441" s="733"/>
      <c r="P441" s="733"/>
      <c r="Q441" s="733"/>
      <c r="R441" s="733"/>
      <c r="S441" s="733"/>
      <c r="T441" s="733"/>
      <c r="U441" s="733"/>
      <c r="V441" s="733"/>
      <c r="W441" s="733"/>
      <c r="X441" s="733"/>
      <c r="Y441" s="347"/>
      <c r="Z441" s="347"/>
      <c r="AA441" s="347"/>
      <c r="AB441" s="347"/>
      <c r="AC441" s="347"/>
      <c r="AD441" s="347"/>
      <c r="AE441" s="347"/>
      <c r="AF441" s="347"/>
      <c r="AG441" s="347"/>
      <c r="AH441" s="347"/>
      <c r="AI441" s="347"/>
      <c r="AJ441" s="347"/>
      <c r="AK441" s="347"/>
      <c r="AL441" s="347"/>
      <c r="AM441" s="347"/>
      <c r="AN441" s="347"/>
      <c r="AO441" s="347"/>
      <c r="AP441" s="347"/>
      <c r="AQ441" s="347"/>
      <c r="AR441" s="347"/>
      <c r="AS441" s="347"/>
      <c r="AT441" s="347"/>
      <c r="AU441" s="347"/>
      <c r="AV441" s="347"/>
      <c r="AW441" s="347"/>
      <c r="AX441" s="347"/>
      <c r="AY441" s="347"/>
      <c r="AZ441" s="390"/>
      <c r="BA441" s="386"/>
      <c r="BB441" s="202"/>
      <c r="BC441" s="731"/>
      <c r="BD441" s="731"/>
      <c r="BE441" s="731"/>
      <c r="BF441" s="731"/>
      <c r="BG441" s="731"/>
      <c r="BH441" s="731"/>
      <c r="BI441" s="731"/>
      <c r="BJ441" s="731"/>
      <c r="BK441" s="731"/>
      <c r="BL441" s="731"/>
      <c r="BM441" s="731"/>
      <c r="BN441" s="731"/>
      <c r="BO441" s="731"/>
      <c r="BP441" s="731"/>
      <c r="BQ441" s="731"/>
      <c r="BR441" s="731"/>
      <c r="BS441" s="731"/>
      <c r="BT441" s="731"/>
      <c r="BU441" s="731"/>
      <c r="BV441" s="731"/>
      <c r="BW441" s="731"/>
      <c r="BX441" s="731"/>
      <c r="BY441" s="731"/>
      <c r="BZ441" s="731"/>
      <c r="CA441" s="731"/>
      <c r="CB441" s="731"/>
      <c r="CC441" s="731"/>
      <c r="CD441" s="731"/>
    </row>
    <row r="442" spans="1:82" s="314" customFormat="1" ht="15" customHeight="1" x14ac:dyDescent="0.2">
      <c r="A442" s="733"/>
      <c r="B442" s="733"/>
      <c r="C442" s="733"/>
      <c r="D442" s="733"/>
      <c r="E442" s="733"/>
      <c r="F442" s="733"/>
      <c r="G442" s="733"/>
      <c r="H442" s="733"/>
      <c r="I442" s="733"/>
      <c r="J442" s="733"/>
      <c r="K442" s="733"/>
      <c r="L442" s="733"/>
      <c r="M442" s="733"/>
      <c r="N442" s="733"/>
      <c r="O442" s="733"/>
      <c r="P442" s="733"/>
      <c r="Q442" s="733"/>
      <c r="R442" s="733"/>
      <c r="S442" s="733"/>
      <c r="T442" s="733"/>
      <c r="U442" s="733"/>
      <c r="V442" s="733"/>
      <c r="W442" s="733"/>
      <c r="X442" s="733"/>
      <c r="Y442" s="347"/>
      <c r="Z442" s="347"/>
      <c r="AA442" s="347"/>
      <c r="AB442" s="347"/>
      <c r="AC442" s="347"/>
      <c r="AD442" s="347"/>
      <c r="AE442" s="347"/>
      <c r="AF442" s="347"/>
      <c r="AG442" s="347"/>
      <c r="AH442" s="347"/>
      <c r="AI442" s="347"/>
      <c r="AJ442" s="347"/>
      <c r="AK442" s="347"/>
      <c r="AL442" s="347"/>
      <c r="AM442" s="347"/>
      <c r="AN442" s="347"/>
      <c r="AO442" s="347"/>
      <c r="AP442" s="347"/>
      <c r="AQ442" s="347"/>
      <c r="AR442" s="347"/>
      <c r="AS442" s="347"/>
      <c r="AT442" s="347"/>
      <c r="AU442" s="347"/>
      <c r="AV442" s="347"/>
      <c r="AW442" s="347"/>
      <c r="AX442" s="347"/>
      <c r="AY442" s="347"/>
      <c r="AZ442" s="390"/>
      <c r="BA442" s="386"/>
      <c r="BB442" s="202"/>
      <c r="BC442" s="731"/>
      <c r="BD442" s="731"/>
      <c r="BE442" s="731"/>
      <c r="BF442" s="731"/>
      <c r="BG442" s="731"/>
      <c r="BH442" s="731"/>
      <c r="BI442" s="731"/>
      <c r="BJ442" s="731"/>
      <c r="BK442" s="731"/>
      <c r="BL442" s="731"/>
      <c r="BM442" s="731"/>
      <c r="BN442" s="731"/>
      <c r="BO442" s="731"/>
      <c r="BP442" s="731"/>
      <c r="BQ442" s="731"/>
      <c r="BR442" s="731"/>
      <c r="BS442" s="731"/>
      <c r="BT442" s="731"/>
      <c r="BU442" s="731"/>
      <c r="BV442" s="731"/>
      <c r="BW442" s="731"/>
      <c r="BX442" s="731"/>
      <c r="BY442" s="731"/>
      <c r="BZ442" s="731"/>
      <c r="CA442" s="731"/>
      <c r="CB442" s="731"/>
      <c r="CC442" s="731"/>
      <c r="CD442" s="731"/>
    </row>
    <row r="443" spans="1:82" s="314" customFormat="1" ht="15" customHeight="1" x14ac:dyDescent="0.2">
      <c r="A443" s="733"/>
      <c r="B443" s="733"/>
      <c r="C443" s="733"/>
      <c r="D443" s="733"/>
      <c r="E443" s="733"/>
      <c r="F443" s="733"/>
      <c r="G443" s="733"/>
      <c r="H443" s="733"/>
      <c r="I443" s="733"/>
      <c r="J443" s="733"/>
      <c r="K443" s="733"/>
      <c r="L443" s="733"/>
      <c r="M443" s="733"/>
      <c r="N443" s="733"/>
      <c r="O443" s="733"/>
      <c r="P443" s="733"/>
      <c r="Q443" s="733"/>
      <c r="R443" s="733"/>
      <c r="S443" s="733"/>
      <c r="T443" s="733"/>
      <c r="U443" s="733"/>
      <c r="V443" s="733"/>
      <c r="W443" s="733"/>
      <c r="X443" s="733"/>
      <c r="Y443" s="347"/>
      <c r="Z443" s="347"/>
      <c r="AA443" s="347"/>
      <c r="AB443" s="347"/>
      <c r="AC443" s="347"/>
      <c r="AD443" s="347"/>
      <c r="AE443" s="347"/>
      <c r="AF443" s="347"/>
      <c r="AG443" s="347"/>
      <c r="AH443" s="347"/>
      <c r="AI443" s="347"/>
      <c r="AJ443" s="347"/>
      <c r="AK443" s="347"/>
      <c r="AL443" s="347"/>
      <c r="AM443" s="347"/>
      <c r="AN443" s="347"/>
      <c r="AO443" s="347"/>
      <c r="AP443" s="347"/>
      <c r="AQ443" s="347"/>
      <c r="AR443" s="347"/>
      <c r="AS443" s="347"/>
      <c r="AT443" s="347"/>
      <c r="AU443" s="347"/>
      <c r="AV443" s="347"/>
      <c r="AW443" s="347"/>
      <c r="AX443" s="347"/>
      <c r="AY443" s="347"/>
      <c r="AZ443" s="390"/>
      <c r="BA443" s="386"/>
      <c r="BB443" s="202"/>
      <c r="BC443" s="731"/>
      <c r="BD443" s="731"/>
      <c r="BE443" s="731"/>
      <c r="BF443" s="731"/>
      <c r="BG443" s="731"/>
      <c r="BH443" s="731"/>
      <c r="BI443" s="731"/>
      <c r="BJ443" s="731"/>
      <c r="BK443" s="731"/>
      <c r="BL443" s="731"/>
      <c r="BM443" s="731"/>
      <c r="BN443" s="731"/>
      <c r="BO443" s="731"/>
      <c r="BP443" s="731"/>
      <c r="BQ443" s="731"/>
      <c r="BR443" s="731"/>
      <c r="BS443" s="731"/>
      <c r="BT443" s="731"/>
      <c r="BU443" s="731"/>
      <c r="BV443" s="731"/>
      <c r="BW443" s="731"/>
      <c r="BX443" s="731"/>
      <c r="BY443" s="731"/>
      <c r="BZ443" s="731"/>
      <c r="CA443" s="731"/>
      <c r="CB443" s="731"/>
      <c r="CC443" s="731"/>
      <c r="CD443" s="731"/>
    </row>
    <row r="444" spans="1:82" s="314" customFormat="1" ht="15" customHeight="1" x14ac:dyDescent="0.2">
      <c r="A444" s="733"/>
      <c r="B444" s="733"/>
      <c r="C444" s="733"/>
      <c r="D444" s="733"/>
      <c r="E444" s="733"/>
      <c r="F444" s="733"/>
      <c r="G444" s="733"/>
      <c r="H444" s="733"/>
      <c r="I444" s="733"/>
      <c r="J444" s="733"/>
      <c r="K444" s="733"/>
      <c r="L444" s="733"/>
      <c r="M444" s="733"/>
      <c r="N444" s="733"/>
      <c r="O444" s="733"/>
      <c r="P444" s="733"/>
      <c r="Q444" s="733"/>
      <c r="R444" s="733"/>
      <c r="S444" s="733"/>
      <c r="T444" s="733"/>
      <c r="U444" s="733"/>
      <c r="V444" s="733"/>
      <c r="W444" s="733"/>
      <c r="X444" s="733"/>
      <c r="Y444" s="347"/>
      <c r="Z444" s="347"/>
      <c r="AA444" s="347"/>
      <c r="AB444" s="347"/>
      <c r="AC444" s="347"/>
      <c r="AD444" s="347"/>
      <c r="AE444" s="347"/>
      <c r="AF444" s="347"/>
      <c r="AG444" s="347"/>
      <c r="AH444" s="347"/>
      <c r="AI444" s="347"/>
      <c r="AJ444" s="347"/>
      <c r="AK444" s="347"/>
      <c r="AL444" s="347"/>
      <c r="AM444" s="347"/>
      <c r="AN444" s="347"/>
      <c r="AO444" s="347"/>
      <c r="AP444" s="347"/>
      <c r="AQ444" s="347"/>
      <c r="AR444" s="347"/>
      <c r="AS444" s="347"/>
      <c r="AT444" s="347"/>
      <c r="AU444" s="347"/>
      <c r="AV444" s="347"/>
      <c r="AW444" s="347"/>
      <c r="AX444" s="347"/>
      <c r="AY444" s="347"/>
      <c r="AZ444" s="390"/>
      <c r="BA444" s="386"/>
      <c r="BB444" s="202"/>
      <c r="BC444" s="731"/>
      <c r="BD444" s="731"/>
      <c r="BE444" s="731"/>
      <c r="BF444" s="731"/>
      <c r="BG444" s="731"/>
      <c r="BH444" s="731"/>
      <c r="BI444" s="731"/>
      <c r="BJ444" s="731"/>
      <c r="BK444" s="731"/>
      <c r="BL444" s="731"/>
      <c r="BM444" s="731"/>
      <c r="BN444" s="731"/>
      <c r="BO444" s="731"/>
      <c r="BP444" s="731"/>
      <c r="BQ444" s="731"/>
      <c r="BR444" s="731"/>
      <c r="BS444" s="731"/>
      <c r="BT444" s="731"/>
      <c r="BU444" s="731"/>
      <c r="BV444" s="731"/>
      <c r="BW444" s="731"/>
      <c r="BX444" s="731"/>
      <c r="BY444" s="731"/>
      <c r="BZ444" s="731"/>
      <c r="CA444" s="731"/>
      <c r="CB444" s="731"/>
      <c r="CC444" s="731"/>
      <c r="CD444" s="731"/>
    </row>
    <row r="445" spans="1:82" s="314" customFormat="1" ht="15" customHeight="1" x14ac:dyDescent="0.2">
      <c r="A445" s="733"/>
      <c r="B445" s="733"/>
      <c r="C445" s="733"/>
      <c r="D445" s="733"/>
      <c r="E445" s="733"/>
      <c r="F445" s="733"/>
      <c r="G445" s="733"/>
      <c r="H445" s="733"/>
      <c r="I445" s="733"/>
      <c r="J445" s="733"/>
      <c r="K445" s="733"/>
      <c r="L445" s="733"/>
      <c r="M445" s="733"/>
      <c r="N445" s="733"/>
      <c r="O445" s="733"/>
      <c r="P445" s="733"/>
      <c r="Q445" s="733"/>
      <c r="R445" s="733"/>
      <c r="S445" s="733"/>
      <c r="T445" s="733"/>
      <c r="U445" s="733"/>
      <c r="V445" s="733"/>
      <c r="W445" s="733"/>
      <c r="X445" s="733"/>
      <c r="Y445" s="347"/>
      <c r="Z445" s="347"/>
      <c r="AA445" s="347"/>
      <c r="AB445" s="347"/>
      <c r="AC445" s="347"/>
      <c r="AD445" s="347"/>
      <c r="AE445" s="347"/>
      <c r="AF445" s="347"/>
      <c r="AG445" s="347"/>
      <c r="AH445" s="347"/>
      <c r="AI445" s="347"/>
      <c r="AJ445" s="347"/>
      <c r="AK445" s="347"/>
      <c r="AL445" s="347"/>
      <c r="AM445" s="347"/>
      <c r="AN445" s="347"/>
      <c r="AO445" s="347"/>
      <c r="AP445" s="347"/>
      <c r="AQ445" s="347"/>
      <c r="AR445" s="347"/>
      <c r="AS445" s="347"/>
      <c r="AT445" s="347"/>
      <c r="AU445" s="347"/>
      <c r="AV445" s="347"/>
      <c r="AW445" s="347"/>
      <c r="AX445" s="347"/>
      <c r="AY445" s="347"/>
      <c r="AZ445" s="390"/>
      <c r="BA445" s="386"/>
      <c r="BB445" s="202"/>
      <c r="BC445" s="731"/>
      <c r="BD445" s="731"/>
      <c r="BE445" s="731"/>
      <c r="BF445" s="731"/>
      <c r="BG445" s="731"/>
      <c r="BH445" s="731"/>
      <c r="BI445" s="731"/>
      <c r="BJ445" s="731"/>
      <c r="BK445" s="731"/>
      <c r="BL445" s="731"/>
      <c r="BM445" s="731"/>
      <c r="BN445" s="731"/>
      <c r="BO445" s="731"/>
      <c r="BP445" s="731"/>
      <c r="BQ445" s="731"/>
      <c r="BR445" s="731"/>
      <c r="BS445" s="731"/>
      <c r="BT445" s="731"/>
      <c r="BU445" s="731"/>
      <c r="BV445" s="731"/>
      <c r="BW445" s="731"/>
      <c r="BX445" s="731"/>
      <c r="BY445" s="731"/>
      <c r="BZ445" s="731"/>
      <c r="CA445" s="731"/>
      <c r="CB445" s="731"/>
      <c r="CC445" s="731"/>
      <c r="CD445" s="731"/>
    </row>
    <row r="446" spans="1:82" s="314" customFormat="1" ht="15" customHeight="1" x14ac:dyDescent="0.2">
      <c r="A446" s="733"/>
      <c r="B446" s="733"/>
      <c r="C446" s="733"/>
      <c r="D446" s="733"/>
      <c r="E446" s="733"/>
      <c r="F446" s="733"/>
      <c r="G446" s="733"/>
      <c r="H446" s="733"/>
      <c r="I446" s="733"/>
      <c r="J446" s="733"/>
      <c r="K446" s="733"/>
      <c r="L446" s="733"/>
      <c r="M446" s="733"/>
      <c r="N446" s="733"/>
      <c r="O446" s="733"/>
      <c r="P446" s="733"/>
      <c r="Q446" s="733"/>
      <c r="R446" s="733"/>
      <c r="S446" s="733"/>
      <c r="T446" s="733"/>
      <c r="U446" s="733"/>
      <c r="V446" s="733"/>
      <c r="W446" s="733"/>
      <c r="X446" s="733"/>
      <c r="Y446" s="347"/>
      <c r="Z446" s="347"/>
      <c r="AA446" s="347"/>
      <c r="AB446" s="347"/>
      <c r="AC446" s="347"/>
      <c r="AD446" s="347"/>
      <c r="AE446" s="347"/>
      <c r="AF446" s="347"/>
      <c r="AG446" s="347"/>
      <c r="AH446" s="347"/>
      <c r="AI446" s="347"/>
      <c r="AJ446" s="347"/>
      <c r="AK446" s="347"/>
      <c r="AL446" s="347"/>
      <c r="AM446" s="347"/>
      <c r="AN446" s="347"/>
      <c r="AO446" s="347"/>
      <c r="AP446" s="347"/>
      <c r="AQ446" s="347"/>
      <c r="AR446" s="347"/>
      <c r="AS446" s="347"/>
      <c r="AT446" s="347"/>
      <c r="AU446" s="347"/>
      <c r="AV446" s="347"/>
      <c r="AW446" s="347"/>
      <c r="AX446" s="347"/>
      <c r="AY446" s="347"/>
      <c r="AZ446" s="390"/>
      <c r="BA446" s="386"/>
      <c r="BB446" s="202"/>
      <c r="BC446" s="731"/>
      <c r="BD446" s="731"/>
      <c r="BE446" s="731"/>
      <c r="BF446" s="731"/>
      <c r="BG446" s="731"/>
      <c r="BH446" s="731"/>
      <c r="BI446" s="731"/>
      <c r="BJ446" s="731"/>
      <c r="BK446" s="731"/>
      <c r="BL446" s="731"/>
      <c r="BM446" s="731"/>
      <c r="BN446" s="731"/>
      <c r="BO446" s="731"/>
      <c r="BP446" s="731"/>
      <c r="BQ446" s="731"/>
      <c r="BR446" s="731"/>
      <c r="BS446" s="731"/>
      <c r="BT446" s="731"/>
      <c r="BU446" s="731"/>
      <c r="BV446" s="731"/>
      <c r="BW446" s="731"/>
      <c r="BX446" s="731"/>
      <c r="BY446" s="731"/>
      <c r="BZ446" s="731"/>
      <c r="CA446" s="731"/>
      <c r="CB446" s="731"/>
      <c r="CC446" s="731"/>
      <c r="CD446" s="731"/>
    </row>
    <row r="447" spans="1:82" s="314" customFormat="1" ht="15" customHeight="1" x14ac:dyDescent="0.2">
      <c r="A447" s="733"/>
      <c r="B447" s="733"/>
      <c r="C447" s="733"/>
      <c r="D447" s="733"/>
      <c r="E447" s="733"/>
      <c r="F447" s="733"/>
      <c r="G447" s="733"/>
      <c r="H447" s="733"/>
      <c r="I447" s="733"/>
      <c r="J447" s="733"/>
      <c r="K447" s="733"/>
      <c r="L447" s="733"/>
      <c r="M447" s="733"/>
      <c r="N447" s="733"/>
      <c r="O447" s="733"/>
      <c r="P447" s="733"/>
      <c r="Q447" s="733"/>
      <c r="R447" s="733"/>
      <c r="S447" s="733"/>
      <c r="T447" s="733"/>
      <c r="U447" s="733"/>
      <c r="V447" s="733"/>
      <c r="W447" s="733"/>
      <c r="X447" s="733"/>
      <c r="Y447" s="347"/>
      <c r="Z447" s="347"/>
      <c r="AA447" s="347"/>
      <c r="AB447" s="347"/>
      <c r="AC447" s="347"/>
      <c r="AD447" s="347"/>
      <c r="AE447" s="347"/>
      <c r="AF447" s="347"/>
      <c r="AG447" s="347"/>
      <c r="AH447" s="347"/>
      <c r="AI447" s="347"/>
      <c r="AJ447" s="347"/>
      <c r="AK447" s="347"/>
      <c r="AL447" s="347"/>
      <c r="AM447" s="347"/>
      <c r="AN447" s="347"/>
      <c r="AO447" s="347"/>
      <c r="AP447" s="347"/>
      <c r="AQ447" s="347"/>
      <c r="AR447" s="347"/>
      <c r="AS447" s="347"/>
      <c r="AT447" s="347"/>
      <c r="AU447" s="347"/>
      <c r="AV447" s="347"/>
      <c r="AW447" s="347"/>
      <c r="AX447" s="347"/>
      <c r="AY447" s="347"/>
      <c r="AZ447" s="390"/>
      <c r="BA447" s="386"/>
      <c r="BB447" s="202"/>
      <c r="BC447" s="731"/>
      <c r="BD447" s="731"/>
      <c r="BE447" s="731"/>
      <c r="BF447" s="731"/>
      <c r="BG447" s="731"/>
      <c r="BH447" s="731"/>
      <c r="BI447" s="731"/>
      <c r="BJ447" s="731"/>
      <c r="BK447" s="731"/>
      <c r="BL447" s="731"/>
      <c r="BM447" s="731"/>
      <c r="BN447" s="731"/>
      <c r="BO447" s="731"/>
      <c r="BP447" s="731"/>
      <c r="BQ447" s="731"/>
      <c r="BR447" s="731"/>
      <c r="BS447" s="731"/>
      <c r="BT447" s="731"/>
      <c r="BU447" s="731"/>
      <c r="BV447" s="731"/>
      <c r="BW447" s="731"/>
      <c r="BX447" s="731"/>
      <c r="BY447" s="731"/>
      <c r="BZ447" s="731"/>
      <c r="CA447" s="731"/>
      <c r="CB447" s="731"/>
      <c r="CC447" s="731"/>
      <c r="CD447" s="731"/>
    </row>
    <row r="448" spans="1:82" s="314" customFormat="1" ht="15" customHeight="1" x14ac:dyDescent="0.2">
      <c r="A448" s="733"/>
      <c r="B448" s="733"/>
      <c r="C448" s="733"/>
      <c r="D448" s="733"/>
      <c r="E448" s="733"/>
      <c r="F448" s="733"/>
      <c r="G448" s="733"/>
      <c r="H448" s="733"/>
      <c r="I448" s="733"/>
      <c r="J448" s="733"/>
      <c r="K448" s="733"/>
      <c r="L448" s="733"/>
      <c r="M448" s="733"/>
      <c r="N448" s="733"/>
      <c r="O448" s="733"/>
      <c r="P448" s="733"/>
      <c r="Q448" s="733"/>
      <c r="R448" s="733"/>
      <c r="S448" s="733"/>
      <c r="T448" s="733"/>
      <c r="U448" s="733"/>
      <c r="V448" s="733"/>
      <c r="W448" s="733"/>
      <c r="X448" s="733"/>
      <c r="Y448" s="347"/>
      <c r="Z448" s="347"/>
      <c r="AA448" s="347"/>
      <c r="AB448" s="347"/>
      <c r="AC448" s="347"/>
      <c r="AD448" s="347"/>
      <c r="AE448" s="347"/>
      <c r="AF448" s="347"/>
      <c r="AG448" s="347"/>
      <c r="AH448" s="347"/>
      <c r="AI448" s="347"/>
      <c r="AJ448" s="347"/>
      <c r="AK448" s="347"/>
      <c r="AL448" s="347"/>
      <c r="AM448" s="347"/>
      <c r="AN448" s="347"/>
      <c r="AO448" s="347"/>
      <c r="AP448" s="347"/>
      <c r="AQ448" s="347"/>
      <c r="AR448" s="347"/>
      <c r="AS448" s="347"/>
      <c r="AT448" s="347"/>
      <c r="AU448" s="347"/>
      <c r="AV448" s="347"/>
      <c r="AW448" s="347"/>
      <c r="AX448" s="347"/>
      <c r="AY448" s="347"/>
      <c r="AZ448" s="390"/>
      <c r="BA448" s="386"/>
      <c r="BB448" s="202"/>
      <c r="BC448" s="731"/>
      <c r="BD448" s="731"/>
      <c r="BE448" s="731"/>
      <c r="BF448" s="731"/>
      <c r="BG448" s="731"/>
      <c r="BH448" s="731"/>
      <c r="BI448" s="731"/>
      <c r="BJ448" s="731"/>
      <c r="BK448" s="731"/>
      <c r="BL448" s="731"/>
      <c r="BM448" s="731"/>
      <c r="BN448" s="731"/>
      <c r="BO448" s="731"/>
      <c r="BP448" s="731"/>
      <c r="BQ448" s="731"/>
      <c r="BR448" s="731"/>
      <c r="BS448" s="731"/>
      <c r="BT448" s="731"/>
      <c r="BU448" s="731"/>
      <c r="BV448" s="731"/>
      <c r="BW448" s="731"/>
      <c r="BX448" s="731"/>
      <c r="BY448" s="731"/>
      <c r="BZ448" s="731"/>
      <c r="CA448" s="731"/>
      <c r="CB448" s="731"/>
      <c r="CC448" s="731"/>
      <c r="CD448" s="731"/>
    </row>
    <row r="449" spans="1:82" s="314" customFormat="1" ht="15" customHeight="1" x14ac:dyDescent="0.2">
      <c r="A449" s="733"/>
      <c r="B449" s="733"/>
      <c r="C449" s="733"/>
      <c r="D449" s="733"/>
      <c r="E449" s="733"/>
      <c r="F449" s="733"/>
      <c r="G449" s="733"/>
      <c r="H449" s="733"/>
      <c r="I449" s="733"/>
      <c r="J449" s="733"/>
      <c r="K449" s="733"/>
      <c r="L449" s="733"/>
      <c r="M449" s="733"/>
      <c r="N449" s="733"/>
      <c r="O449" s="733"/>
      <c r="P449" s="733"/>
      <c r="Q449" s="733"/>
      <c r="R449" s="733"/>
      <c r="S449" s="733"/>
      <c r="T449" s="733"/>
      <c r="U449" s="733"/>
      <c r="V449" s="733"/>
      <c r="W449" s="733"/>
      <c r="X449" s="733"/>
      <c r="Y449" s="347"/>
      <c r="Z449" s="347"/>
      <c r="AA449" s="347"/>
      <c r="AB449" s="347"/>
      <c r="AC449" s="347"/>
      <c r="AD449" s="347"/>
      <c r="AE449" s="347"/>
      <c r="AF449" s="347"/>
      <c r="AG449" s="347"/>
      <c r="AH449" s="347"/>
      <c r="AI449" s="347"/>
      <c r="AJ449" s="347"/>
      <c r="AK449" s="347"/>
      <c r="AL449" s="347"/>
      <c r="AM449" s="347"/>
      <c r="AN449" s="347"/>
      <c r="AO449" s="347"/>
      <c r="AP449" s="347"/>
      <c r="AQ449" s="347"/>
      <c r="AR449" s="347"/>
      <c r="AS449" s="347"/>
      <c r="AT449" s="347"/>
      <c r="AU449" s="347"/>
      <c r="AV449" s="347"/>
      <c r="AW449" s="347"/>
      <c r="AX449" s="347"/>
      <c r="AY449" s="347"/>
      <c r="AZ449" s="390"/>
      <c r="BA449" s="386"/>
      <c r="BB449" s="202"/>
      <c r="BC449" s="731"/>
      <c r="BD449" s="731"/>
      <c r="BE449" s="731"/>
      <c r="BF449" s="731"/>
      <c r="BG449" s="731"/>
      <c r="BH449" s="731"/>
      <c r="BI449" s="731"/>
      <c r="BJ449" s="731"/>
      <c r="BK449" s="731"/>
      <c r="BL449" s="731"/>
      <c r="BM449" s="731"/>
      <c r="BN449" s="731"/>
      <c r="BO449" s="731"/>
      <c r="BP449" s="731"/>
      <c r="BQ449" s="731"/>
      <c r="BR449" s="731"/>
      <c r="BS449" s="731"/>
      <c r="BT449" s="731"/>
      <c r="BU449" s="731"/>
      <c r="BV449" s="731"/>
      <c r="BW449" s="731"/>
      <c r="BX449" s="731"/>
      <c r="BY449" s="731"/>
      <c r="BZ449" s="731"/>
      <c r="CA449" s="731"/>
      <c r="CB449" s="731"/>
      <c r="CC449" s="731"/>
      <c r="CD449" s="731"/>
    </row>
    <row r="450" spans="1:82" s="314" customFormat="1" ht="15" customHeight="1" x14ac:dyDescent="0.2">
      <c r="A450" s="733"/>
      <c r="B450" s="733"/>
      <c r="C450" s="733"/>
      <c r="D450" s="733"/>
      <c r="E450" s="733"/>
      <c r="F450" s="733"/>
      <c r="G450" s="733"/>
      <c r="H450" s="733"/>
      <c r="I450" s="733"/>
      <c r="J450" s="733"/>
      <c r="K450" s="733"/>
      <c r="L450" s="733"/>
      <c r="M450" s="733"/>
      <c r="N450" s="733"/>
      <c r="O450" s="733"/>
      <c r="P450" s="733"/>
      <c r="Q450" s="733"/>
      <c r="R450" s="733"/>
      <c r="S450" s="733"/>
      <c r="T450" s="733"/>
      <c r="U450" s="733"/>
      <c r="V450" s="733"/>
      <c r="W450" s="733"/>
      <c r="X450" s="733"/>
      <c r="Y450" s="347"/>
      <c r="Z450" s="347"/>
      <c r="AA450" s="347"/>
      <c r="AB450" s="347"/>
      <c r="AC450" s="347"/>
      <c r="AD450" s="347"/>
      <c r="AE450" s="347"/>
      <c r="AF450" s="347"/>
      <c r="AG450" s="347"/>
      <c r="AH450" s="347"/>
      <c r="AI450" s="347"/>
      <c r="AJ450" s="347"/>
      <c r="AK450" s="347"/>
      <c r="AL450" s="347"/>
      <c r="AM450" s="347"/>
      <c r="AN450" s="347"/>
      <c r="AO450" s="347"/>
      <c r="AP450" s="347"/>
      <c r="AQ450" s="347"/>
      <c r="AR450" s="347"/>
      <c r="AS450" s="347"/>
      <c r="AT450" s="347"/>
      <c r="AU450" s="347"/>
      <c r="AV450" s="347"/>
      <c r="AW450" s="347"/>
      <c r="AX450" s="347"/>
      <c r="AY450" s="347"/>
      <c r="AZ450" s="390"/>
      <c r="BA450" s="386"/>
      <c r="BB450" s="202"/>
      <c r="BC450" s="731"/>
      <c r="BD450" s="731"/>
      <c r="BE450" s="731"/>
      <c r="BF450" s="731"/>
      <c r="BG450" s="731"/>
      <c r="BH450" s="731"/>
      <c r="BI450" s="731"/>
      <c r="BJ450" s="731"/>
      <c r="BK450" s="731"/>
      <c r="BL450" s="731"/>
      <c r="BM450" s="731"/>
      <c r="BN450" s="731"/>
      <c r="BO450" s="731"/>
      <c r="BP450" s="731"/>
      <c r="BQ450" s="731"/>
      <c r="BR450" s="731"/>
      <c r="BS450" s="731"/>
      <c r="BT450" s="731"/>
      <c r="BU450" s="731"/>
      <c r="BV450" s="731"/>
      <c r="BW450" s="731"/>
      <c r="BX450" s="731"/>
      <c r="BY450" s="731"/>
      <c r="BZ450" s="731"/>
      <c r="CA450" s="731"/>
      <c r="CB450" s="731"/>
      <c r="CC450" s="731"/>
      <c r="CD450" s="731"/>
    </row>
    <row r="451" spans="1:82" s="314" customFormat="1" ht="15" customHeight="1" x14ac:dyDescent="0.2">
      <c r="A451" s="733"/>
      <c r="B451" s="733"/>
      <c r="C451" s="733"/>
      <c r="D451" s="733"/>
      <c r="E451" s="733"/>
      <c r="F451" s="733"/>
      <c r="G451" s="733"/>
      <c r="H451" s="733"/>
      <c r="I451" s="733"/>
      <c r="J451" s="733"/>
      <c r="K451" s="733"/>
      <c r="L451" s="733"/>
      <c r="M451" s="733"/>
      <c r="N451" s="733"/>
      <c r="O451" s="733"/>
      <c r="P451" s="733"/>
      <c r="Q451" s="733"/>
      <c r="R451" s="733"/>
      <c r="S451" s="733"/>
      <c r="T451" s="733"/>
      <c r="U451" s="733"/>
      <c r="V451" s="733"/>
      <c r="W451" s="733"/>
      <c r="X451" s="733"/>
      <c r="Y451" s="347"/>
      <c r="Z451" s="347"/>
      <c r="AA451" s="347"/>
      <c r="AB451" s="347"/>
      <c r="AC451" s="347"/>
      <c r="AD451" s="347"/>
      <c r="AE451" s="347"/>
      <c r="AF451" s="347"/>
      <c r="AG451" s="347"/>
      <c r="AH451" s="347"/>
      <c r="AI451" s="347"/>
      <c r="AJ451" s="347"/>
      <c r="AK451" s="347"/>
      <c r="AL451" s="347"/>
      <c r="AM451" s="347"/>
      <c r="AN451" s="347"/>
      <c r="AO451" s="347"/>
      <c r="AP451" s="347"/>
      <c r="AQ451" s="347"/>
      <c r="AR451" s="347"/>
      <c r="AS451" s="347"/>
      <c r="AT451" s="347"/>
      <c r="AU451" s="347"/>
      <c r="AV451" s="347"/>
      <c r="AW451" s="347"/>
      <c r="AX451" s="347"/>
      <c r="AY451" s="347"/>
      <c r="AZ451" s="390"/>
      <c r="BA451" s="386"/>
      <c r="BB451" s="202"/>
      <c r="BC451" s="731"/>
      <c r="BD451" s="731"/>
      <c r="BE451" s="731"/>
      <c r="BF451" s="731"/>
      <c r="BG451" s="731"/>
      <c r="BH451" s="731"/>
      <c r="BI451" s="731"/>
      <c r="BJ451" s="731"/>
      <c r="BK451" s="731"/>
      <c r="BL451" s="731"/>
      <c r="BM451" s="731"/>
      <c r="BN451" s="731"/>
      <c r="BO451" s="731"/>
      <c r="BP451" s="731"/>
      <c r="BQ451" s="731"/>
      <c r="BR451" s="731"/>
      <c r="BS451" s="731"/>
      <c r="BT451" s="731"/>
      <c r="BU451" s="731"/>
      <c r="BV451" s="731"/>
      <c r="BW451" s="731"/>
      <c r="BX451" s="731"/>
      <c r="BY451" s="731"/>
      <c r="BZ451" s="731"/>
      <c r="CA451" s="731"/>
      <c r="CB451" s="731"/>
      <c r="CC451" s="731"/>
      <c r="CD451" s="731"/>
    </row>
    <row r="452" spans="1:82" s="314" customFormat="1" ht="15" customHeight="1" x14ac:dyDescent="0.2">
      <c r="A452" s="733"/>
      <c r="B452" s="733"/>
      <c r="C452" s="733"/>
      <c r="D452" s="733"/>
      <c r="E452" s="733"/>
      <c r="F452" s="733"/>
      <c r="G452" s="733"/>
      <c r="H452" s="733"/>
      <c r="I452" s="733"/>
      <c r="J452" s="733"/>
      <c r="K452" s="733"/>
      <c r="L452" s="733"/>
      <c r="M452" s="733"/>
      <c r="N452" s="733"/>
      <c r="O452" s="733"/>
      <c r="P452" s="733"/>
      <c r="Q452" s="733"/>
      <c r="R452" s="733"/>
      <c r="S452" s="733"/>
      <c r="T452" s="733"/>
      <c r="U452" s="733"/>
      <c r="V452" s="733"/>
      <c r="W452" s="733"/>
      <c r="X452" s="733"/>
      <c r="Y452" s="347"/>
      <c r="Z452" s="347"/>
      <c r="AA452" s="347"/>
      <c r="AB452" s="347"/>
      <c r="AC452" s="347"/>
      <c r="AD452" s="347"/>
      <c r="AE452" s="347"/>
      <c r="AF452" s="347"/>
      <c r="AG452" s="347"/>
      <c r="AH452" s="347"/>
      <c r="AI452" s="347"/>
      <c r="AJ452" s="347"/>
      <c r="AK452" s="347"/>
      <c r="AL452" s="347"/>
      <c r="AM452" s="347"/>
      <c r="AN452" s="347"/>
      <c r="AO452" s="347"/>
      <c r="AP452" s="347"/>
      <c r="AQ452" s="347"/>
      <c r="AR452" s="347"/>
      <c r="AS452" s="347"/>
      <c r="AT452" s="347"/>
      <c r="AU452" s="347"/>
      <c r="AV452" s="347"/>
      <c r="AW452" s="347"/>
      <c r="AX452" s="347"/>
      <c r="AY452" s="347"/>
      <c r="AZ452" s="390"/>
      <c r="BA452" s="386"/>
      <c r="BB452" s="202"/>
      <c r="BC452" s="731"/>
      <c r="BD452" s="731"/>
      <c r="BE452" s="731"/>
      <c r="BF452" s="731"/>
      <c r="BG452" s="731"/>
      <c r="BH452" s="731"/>
      <c r="BI452" s="731"/>
      <c r="BJ452" s="731"/>
      <c r="BK452" s="731"/>
      <c r="BL452" s="731"/>
      <c r="BM452" s="731"/>
      <c r="BN452" s="731"/>
      <c r="BO452" s="731"/>
      <c r="BP452" s="731"/>
      <c r="BQ452" s="731"/>
      <c r="BR452" s="731"/>
      <c r="BS452" s="731"/>
      <c r="BT452" s="731"/>
      <c r="BU452" s="731"/>
      <c r="BV452" s="731"/>
      <c r="BW452" s="731"/>
      <c r="BX452" s="731"/>
      <c r="BY452" s="731"/>
      <c r="BZ452" s="731"/>
      <c r="CA452" s="731"/>
      <c r="CB452" s="731"/>
      <c r="CC452" s="731"/>
      <c r="CD452" s="731"/>
    </row>
    <row r="453" spans="1:82" s="314" customFormat="1" ht="15" customHeight="1" x14ac:dyDescent="0.2">
      <c r="A453" s="733"/>
      <c r="B453" s="733"/>
      <c r="C453" s="733"/>
      <c r="D453" s="733"/>
      <c r="E453" s="733"/>
      <c r="F453" s="733"/>
      <c r="G453" s="733"/>
      <c r="H453" s="733"/>
      <c r="I453" s="733"/>
      <c r="J453" s="733"/>
      <c r="K453" s="733"/>
      <c r="L453" s="733"/>
      <c r="M453" s="733"/>
      <c r="N453" s="733"/>
      <c r="O453" s="733"/>
      <c r="P453" s="733"/>
      <c r="Q453" s="733"/>
      <c r="R453" s="733"/>
      <c r="S453" s="733"/>
      <c r="T453" s="733"/>
      <c r="U453" s="733"/>
      <c r="V453" s="733"/>
      <c r="W453" s="733"/>
      <c r="X453" s="733"/>
      <c r="Y453" s="347"/>
      <c r="Z453" s="347"/>
      <c r="AA453" s="347"/>
      <c r="AB453" s="347"/>
      <c r="AC453" s="347"/>
      <c r="AD453" s="347"/>
      <c r="AE453" s="347"/>
      <c r="AF453" s="347"/>
      <c r="AG453" s="347"/>
      <c r="AH453" s="347"/>
      <c r="AI453" s="347"/>
      <c r="AJ453" s="347"/>
      <c r="AK453" s="347"/>
      <c r="AL453" s="347"/>
      <c r="AM453" s="347"/>
      <c r="AN453" s="347"/>
      <c r="AO453" s="347"/>
      <c r="AP453" s="347"/>
      <c r="AQ453" s="347"/>
      <c r="AR453" s="347"/>
      <c r="AS453" s="347"/>
      <c r="AT453" s="347"/>
      <c r="AU453" s="347"/>
      <c r="AV453" s="347"/>
      <c r="AW453" s="347"/>
      <c r="AX453" s="347"/>
      <c r="AY453" s="347"/>
      <c r="AZ453" s="390"/>
      <c r="BA453" s="386"/>
      <c r="BB453" s="202"/>
      <c r="BC453" s="731"/>
      <c r="BD453" s="731"/>
      <c r="BE453" s="731"/>
      <c r="BF453" s="731"/>
      <c r="BG453" s="731"/>
      <c r="BH453" s="731"/>
      <c r="BI453" s="731"/>
      <c r="BJ453" s="731"/>
      <c r="BK453" s="731"/>
      <c r="BL453" s="731"/>
      <c r="BM453" s="731"/>
      <c r="BN453" s="731"/>
      <c r="BO453" s="731"/>
      <c r="BP453" s="731"/>
      <c r="BQ453" s="731"/>
      <c r="BR453" s="731"/>
      <c r="BS453" s="731"/>
      <c r="BT453" s="731"/>
      <c r="BU453" s="731"/>
      <c r="BV453" s="731"/>
      <c r="BW453" s="731"/>
      <c r="BX453" s="731"/>
      <c r="BY453" s="731"/>
      <c r="BZ453" s="731"/>
      <c r="CA453" s="731"/>
      <c r="CB453" s="731"/>
      <c r="CC453" s="731"/>
      <c r="CD453" s="731"/>
    </row>
    <row r="454" spans="1:82" s="314" customFormat="1" ht="15" customHeight="1" x14ac:dyDescent="0.2">
      <c r="A454" s="733"/>
      <c r="B454" s="733"/>
      <c r="C454" s="733"/>
      <c r="D454" s="733"/>
      <c r="E454" s="733"/>
      <c r="F454" s="733"/>
      <c r="G454" s="733"/>
      <c r="H454" s="733"/>
      <c r="I454" s="733"/>
      <c r="J454" s="733"/>
      <c r="K454" s="733"/>
      <c r="L454" s="733"/>
      <c r="M454" s="733"/>
      <c r="N454" s="733"/>
      <c r="O454" s="733"/>
      <c r="P454" s="733"/>
      <c r="Q454" s="733"/>
      <c r="R454" s="733"/>
      <c r="S454" s="733"/>
      <c r="T454" s="733"/>
      <c r="U454" s="733"/>
      <c r="V454" s="733"/>
      <c r="W454" s="733"/>
      <c r="X454" s="733"/>
      <c r="Y454" s="347"/>
      <c r="Z454" s="347"/>
      <c r="AA454" s="347"/>
      <c r="AB454" s="347"/>
      <c r="AC454" s="347"/>
      <c r="AD454" s="347"/>
      <c r="AE454" s="347"/>
      <c r="AF454" s="347"/>
      <c r="AG454" s="347"/>
      <c r="AH454" s="347"/>
      <c r="AI454" s="347"/>
      <c r="AJ454" s="347"/>
      <c r="AK454" s="347"/>
      <c r="AL454" s="347"/>
      <c r="AM454" s="347"/>
      <c r="AN454" s="347"/>
      <c r="AO454" s="347"/>
      <c r="AP454" s="347"/>
      <c r="AQ454" s="347"/>
      <c r="AR454" s="347"/>
      <c r="AS454" s="347"/>
      <c r="AT454" s="347"/>
      <c r="AU454" s="347"/>
      <c r="AV454" s="347"/>
      <c r="AW454" s="347"/>
      <c r="AX454" s="347"/>
      <c r="AY454" s="347"/>
      <c r="AZ454" s="390"/>
      <c r="BA454" s="386"/>
      <c r="BB454" s="202"/>
      <c r="BC454" s="731"/>
      <c r="BD454" s="731"/>
      <c r="BE454" s="731"/>
      <c r="BF454" s="731"/>
      <c r="BG454" s="731"/>
      <c r="BH454" s="731"/>
      <c r="BI454" s="731"/>
      <c r="BJ454" s="731"/>
      <c r="BK454" s="731"/>
      <c r="BL454" s="731"/>
      <c r="BM454" s="731"/>
      <c r="BN454" s="731"/>
      <c r="BO454" s="731"/>
      <c r="BP454" s="731"/>
      <c r="BQ454" s="731"/>
      <c r="BR454" s="731"/>
      <c r="BS454" s="731"/>
      <c r="BT454" s="731"/>
      <c r="BU454" s="731"/>
      <c r="BV454" s="731"/>
      <c r="BW454" s="731"/>
      <c r="BX454" s="731"/>
      <c r="BY454" s="731"/>
      <c r="BZ454" s="731"/>
      <c r="CA454" s="731"/>
      <c r="CB454" s="731"/>
      <c r="CC454" s="731"/>
      <c r="CD454" s="731"/>
    </row>
    <row r="455" spans="1:82" s="314" customFormat="1" ht="15" customHeight="1" x14ac:dyDescent="0.2">
      <c r="A455" s="733"/>
      <c r="B455" s="733"/>
      <c r="C455" s="733"/>
      <c r="D455" s="733"/>
      <c r="E455" s="733"/>
      <c r="F455" s="733"/>
      <c r="G455" s="733"/>
      <c r="H455" s="733"/>
      <c r="I455" s="733"/>
      <c r="J455" s="733"/>
      <c r="K455" s="733"/>
      <c r="L455" s="733"/>
      <c r="M455" s="733"/>
      <c r="N455" s="733"/>
      <c r="O455" s="733"/>
      <c r="P455" s="733"/>
      <c r="Q455" s="733"/>
      <c r="R455" s="733"/>
      <c r="S455" s="733"/>
      <c r="T455" s="733"/>
      <c r="U455" s="733"/>
      <c r="V455" s="733"/>
      <c r="W455" s="733"/>
      <c r="X455" s="733"/>
      <c r="Y455" s="347"/>
      <c r="Z455" s="347"/>
      <c r="AA455" s="347"/>
      <c r="AB455" s="347"/>
      <c r="AC455" s="347"/>
      <c r="AD455" s="347"/>
      <c r="AE455" s="347"/>
      <c r="AF455" s="347"/>
      <c r="AG455" s="347"/>
      <c r="AH455" s="347"/>
      <c r="AI455" s="347"/>
      <c r="AJ455" s="347"/>
      <c r="AK455" s="347"/>
      <c r="AL455" s="347"/>
      <c r="AM455" s="347"/>
      <c r="AN455" s="347"/>
      <c r="AO455" s="347"/>
      <c r="AP455" s="347"/>
      <c r="AQ455" s="347"/>
      <c r="AR455" s="347"/>
      <c r="AS455" s="347"/>
      <c r="AT455" s="347"/>
      <c r="AU455" s="347"/>
      <c r="AV455" s="347"/>
      <c r="AW455" s="347"/>
      <c r="AX455" s="347"/>
      <c r="AY455" s="347"/>
      <c r="AZ455" s="390"/>
      <c r="BA455" s="386"/>
      <c r="BB455" s="202"/>
      <c r="BC455" s="731"/>
      <c r="BD455" s="731"/>
      <c r="BE455" s="731"/>
      <c r="BF455" s="731"/>
      <c r="BG455" s="731"/>
      <c r="BH455" s="731"/>
      <c r="BI455" s="731"/>
      <c r="BJ455" s="731"/>
      <c r="BK455" s="731"/>
      <c r="BL455" s="731"/>
      <c r="BM455" s="731"/>
      <c r="BN455" s="731"/>
      <c r="BO455" s="731"/>
      <c r="BP455" s="731"/>
      <c r="BQ455" s="731"/>
      <c r="BR455" s="731"/>
      <c r="BS455" s="731"/>
      <c r="BT455" s="731"/>
      <c r="BU455" s="731"/>
      <c r="BV455" s="731"/>
      <c r="BW455" s="731"/>
      <c r="BX455" s="731"/>
      <c r="BY455" s="731"/>
      <c r="BZ455" s="731"/>
      <c r="CA455" s="731"/>
      <c r="CB455" s="731"/>
      <c r="CC455" s="731"/>
      <c r="CD455" s="731"/>
    </row>
    <row r="456" spans="1:82" s="314" customFormat="1" ht="15" customHeight="1" x14ac:dyDescent="0.2">
      <c r="A456" s="733"/>
      <c r="B456" s="733"/>
      <c r="C456" s="733"/>
      <c r="D456" s="733"/>
      <c r="E456" s="733"/>
      <c r="F456" s="733"/>
      <c r="G456" s="733"/>
      <c r="H456" s="733"/>
      <c r="I456" s="733"/>
      <c r="J456" s="733"/>
      <c r="K456" s="733"/>
      <c r="L456" s="733"/>
      <c r="M456" s="733"/>
      <c r="N456" s="733"/>
      <c r="O456" s="733"/>
      <c r="P456" s="733"/>
      <c r="Q456" s="733"/>
      <c r="R456" s="733"/>
      <c r="S456" s="733"/>
      <c r="T456" s="733"/>
      <c r="U456" s="733"/>
      <c r="V456" s="733"/>
      <c r="W456" s="733"/>
      <c r="X456" s="733"/>
      <c r="Y456" s="347"/>
      <c r="Z456" s="347"/>
      <c r="AA456" s="347"/>
      <c r="AB456" s="347"/>
      <c r="AC456" s="347"/>
      <c r="AD456" s="347"/>
      <c r="AE456" s="347"/>
      <c r="AF456" s="347"/>
      <c r="AG456" s="347"/>
      <c r="AH456" s="347"/>
      <c r="AI456" s="347"/>
      <c r="AJ456" s="347"/>
      <c r="AK456" s="347"/>
      <c r="AL456" s="347"/>
      <c r="AM456" s="347"/>
      <c r="AN456" s="347"/>
      <c r="AO456" s="347"/>
      <c r="AP456" s="347"/>
      <c r="AQ456" s="347"/>
      <c r="AR456" s="347"/>
      <c r="AS456" s="347"/>
      <c r="AT456" s="347"/>
      <c r="AU456" s="347"/>
      <c r="AV456" s="347"/>
      <c r="AW456" s="347"/>
      <c r="AX456" s="347"/>
      <c r="AY456" s="347"/>
      <c r="AZ456" s="390"/>
      <c r="BA456" s="386"/>
      <c r="BB456" s="202"/>
      <c r="BC456" s="731"/>
      <c r="BD456" s="731"/>
      <c r="BE456" s="731"/>
      <c r="BF456" s="731"/>
      <c r="BG456" s="731"/>
      <c r="BH456" s="731"/>
      <c r="BI456" s="731"/>
      <c r="BJ456" s="731"/>
      <c r="BK456" s="731"/>
      <c r="BL456" s="731"/>
      <c r="BM456" s="731"/>
      <c r="BN456" s="731"/>
      <c r="BO456" s="731"/>
      <c r="BP456" s="731"/>
      <c r="BQ456" s="731"/>
      <c r="BR456" s="731"/>
      <c r="BS456" s="731"/>
      <c r="BT456" s="731"/>
      <c r="BU456" s="731"/>
      <c r="BV456" s="731"/>
      <c r="BW456" s="731"/>
      <c r="BX456" s="731"/>
      <c r="BY456" s="731"/>
      <c r="BZ456" s="731"/>
      <c r="CA456" s="731"/>
      <c r="CB456" s="731"/>
      <c r="CC456" s="731"/>
      <c r="CD456" s="731"/>
    </row>
    <row r="457" spans="1:82" s="314" customFormat="1" ht="15" customHeight="1" x14ac:dyDescent="0.2">
      <c r="A457" s="733"/>
      <c r="B457" s="733"/>
      <c r="C457" s="733"/>
      <c r="D457" s="733"/>
      <c r="E457" s="733"/>
      <c r="F457" s="733"/>
      <c r="G457" s="733"/>
      <c r="H457" s="733"/>
      <c r="I457" s="733"/>
      <c r="J457" s="733"/>
      <c r="K457" s="733"/>
      <c r="L457" s="733"/>
      <c r="M457" s="733"/>
      <c r="N457" s="733"/>
      <c r="O457" s="733"/>
      <c r="P457" s="733"/>
      <c r="Q457" s="733"/>
      <c r="R457" s="733"/>
      <c r="S457" s="733"/>
      <c r="T457" s="733"/>
      <c r="U457" s="733"/>
      <c r="V457" s="733"/>
      <c r="W457" s="733"/>
      <c r="X457" s="733"/>
      <c r="Y457" s="347"/>
      <c r="Z457" s="347"/>
      <c r="AA457" s="347"/>
      <c r="AB457" s="347"/>
      <c r="AC457" s="347"/>
      <c r="AD457" s="347"/>
      <c r="AE457" s="347"/>
      <c r="AF457" s="347"/>
      <c r="AG457" s="347"/>
      <c r="AH457" s="347"/>
      <c r="AI457" s="347"/>
      <c r="AJ457" s="347"/>
      <c r="AK457" s="347"/>
      <c r="AL457" s="347"/>
      <c r="AM457" s="347"/>
      <c r="AN457" s="347"/>
      <c r="AO457" s="347"/>
      <c r="AP457" s="347"/>
      <c r="AQ457" s="347"/>
      <c r="AR457" s="347"/>
      <c r="AS457" s="347"/>
      <c r="AT457" s="347"/>
      <c r="AU457" s="347"/>
      <c r="AV457" s="347"/>
      <c r="AW457" s="347"/>
      <c r="AX457" s="347"/>
      <c r="AY457" s="347"/>
      <c r="AZ457" s="390"/>
      <c r="BA457" s="386"/>
      <c r="BB457" s="202"/>
      <c r="BC457" s="731"/>
      <c r="BD457" s="731"/>
      <c r="BE457" s="731"/>
      <c r="BF457" s="731"/>
      <c r="BG457" s="731"/>
      <c r="BH457" s="731"/>
      <c r="BI457" s="731"/>
      <c r="BJ457" s="731"/>
      <c r="BK457" s="731"/>
      <c r="BL457" s="731"/>
      <c r="BM457" s="731"/>
      <c r="BN457" s="731"/>
      <c r="BO457" s="731"/>
      <c r="BP457" s="731"/>
      <c r="BQ457" s="731"/>
      <c r="BR457" s="731"/>
      <c r="BS457" s="731"/>
      <c r="BT457" s="731"/>
      <c r="BU457" s="731"/>
      <c r="BV457" s="731"/>
      <c r="BW457" s="731"/>
      <c r="BX457" s="731"/>
      <c r="BY457" s="731"/>
      <c r="BZ457" s="731"/>
      <c r="CA457" s="731"/>
      <c r="CB457" s="731"/>
      <c r="CC457" s="731"/>
      <c r="CD457" s="731"/>
    </row>
    <row r="458" spans="1:82" s="314" customFormat="1" ht="15" customHeight="1" x14ac:dyDescent="0.2">
      <c r="A458" s="733"/>
      <c r="B458" s="733"/>
      <c r="C458" s="733"/>
      <c r="D458" s="733"/>
      <c r="E458" s="733"/>
      <c r="F458" s="733"/>
      <c r="G458" s="733"/>
      <c r="H458" s="733"/>
      <c r="I458" s="733"/>
      <c r="J458" s="733"/>
      <c r="K458" s="733"/>
      <c r="L458" s="733"/>
      <c r="M458" s="733"/>
      <c r="N458" s="733"/>
      <c r="O458" s="733"/>
      <c r="P458" s="733"/>
      <c r="Q458" s="733"/>
      <c r="R458" s="733"/>
      <c r="S458" s="733"/>
      <c r="T458" s="733"/>
      <c r="U458" s="733"/>
      <c r="V458" s="733"/>
      <c r="W458" s="733"/>
      <c r="X458" s="733"/>
      <c r="Y458" s="347"/>
      <c r="Z458" s="347"/>
      <c r="AA458" s="347"/>
      <c r="AB458" s="347"/>
      <c r="AC458" s="347"/>
      <c r="AD458" s="347"/>
      <c r="AE458" s="347"/>
      <c r="AF458" s="347"/>
      <c r="AG458" s="347"/>
      <c r="AH458" s="347"/>
      <c r="AI458" s="347"/>
      <c r="AJ458" s="347"/>
      <c r="AK458" s="347"/>
      <c r="AL458" s="347"/>
      <c r="AM458" s="347"/>
      <c r="AN458" s="347"/>
      <c r="AO458" s="347"/>
      <c r="AP458" s="347"/>
      <c r="AQ458" s="347"/>
      <c r="AR458" s="347"/>
      <c r="AS458" s="347"/>
      <c r="AT458" s="347"/>
      <c r="AU458" s="347"/>
      <c r="AV458" s="347"/>
      <c r="AW458" s="347"/>
      <c r="AX458" s="347"/>
      <c r="AY458" s="347"/>
      <c r="AZ458" s="390"/>
      <c r="BA458" s="386"/>
      <c r="BB458" s="202"/>
      <c r="BC458" s="731"/>
      <c r="BD458" s="731"/>
      <c r="BE458" s="731"/>
      <c r="BF458" s="731"/>
      <c r="BG458" s="731"/>
      <c r="BH458" s="731"/>
      <c r="BI458" s="731"/>
      <c r="BJ458" s="731"/>
      <c r="BK458" s="731"/>
      <c r="BL458" s="731"/>
      <c r="BM458" s="731"/>
      <c r="BN458" s="731"/>
      <c r="BO458" s="731"/>
      <c r="BP458" s="731"/>
      <c r="BQ458" s="731"/>
      <c r="BR458" s="731"/>
      <c r="BS458" s="731"/>
      <c r="BT458" s="731"/>
      <c r="BU458" s="731"/>
      <c r="BV458" s="731"/>
      <c r="BW458" s="731"/>
      <c r="BX458" s="731"/>
      <c r="BY458" s="731"/>
      <c r="BZ458" s="731"/>
      <c r="CA458" s="731"/>
      <c r="CB458" s="731"/>
      <c r="CC458" s="731"/>
      <c r="CD458" s="731"/>
    </row>
    <row r="459" spans="1:82" s="314" customFormat="1" ht="15" customHeight="1" x14ac:dyDescent="0.2">
      <c r="A459" s="733"/>
      <c r="B459" s="733"/>
      <c r="C459" s="733"/>
      <c r="D459" s="733"/>
      <c r="E459" s="733"/>
      <c r="F459" s="733"/>
      <c r="G459" s="733"/>
      <c r="H459" s="733"/>
      <c r="I459" s="733"/>
      <c r="J459" s="733"/>
      <c r="K459" s="733"/>
      <c r="L459" s="733"/>
      <c r="M459" s="733"/>
      <c r="N459" s="733"/>
      <c r="O459" s="733"/>
      <c r="P459" s="733"/>
      <c r="Q459" s="733"/>
      <c r="R459" s="733"/>
      <c r="S459" s="733"/>
      <c r="T459" s="733"/>
      <c r="U459" s="733"/>
      <c r="V459" s="733"/>
      <c r="W459" s="733"/>
      <c r="X459" s="733"/>
      <c r="Y459" s="347"/>
      <c r="Z459" s="347"/>
      <c r="AA459" s="347"/>
      <c r="AB459" s="347"/>
      <c r="AC459" s="347"/>
      <c r="AD459" s="347"/>
      <c r="AE459" s="347"/>
      <c r="AF459" s="347"/>
      <c r="AG459" s="347"/>
      <c r="AH459" s="347"/>
      <c r="AI459" s="347"/>
      <c r="AJ459" s="347"/>
      <c r="AK459" s="347"/>
      <c r="AL459" s="347"/>
      <c r="AM459" s="347"/>
      <c r="AN459" s="347"/>
      <c r="AO459" s="347"/>
      <c r="AP459" s="347"/>
      <c r="AQ459" s="347"/>
      <c r="AR459" s="347"/>
      <c r="AS459" s="347"/>
      <c r="AT459" s="347"/>
      <c r="AU459" s="347"/>
      <c r="AV459" s="347"/>
      <c r="AW459" s="347"/>
      <c r="AX459" s="347"/>
      <c r="AY459" s="347"/>
      <c r="AZ459" s="390"/>
      <c r="BA459" s="386"/>
      <c r="BB459" s="202"/>
      <c r="BC459" s="731"/>
      <c r="BD459" s="731"/>
      <c r="BE459" s="731"/>
      <c r="BF459" s="731"/>
      <c r="BG459" s="731"/>
      <c r="BH459" s="731"/>
      <c r="BI459" s="731"/>
      <c r="BJ459" s="731"/>
      <c r="BK459" s="731"/>
      <c r="BL459" s="731"/>
      <c r="BM459" s="731"/>
      <c r="BN459" s="731"/>
      <c r="BO459" s="731"/>
      <c r="BP459" s="731"/>
      <c r="BQ459" s="731"/>
      <c r="BR459" s="731"/>
      <c r="BS459" s="731"/>
      <c r="BT459" s="731"/>
      <c r="BU459" s="731"/>
      <c r="BV459" s="731"/>
      <c r="BW459" s="731"/>
      <c r="BX459" s="731"/>
      <c r="BY459" s="731"/>
      <c r="BZ459" s="731"/>
      <c r="CA459" s="731"/>
      <c r="CB459" s="731"/>
      <c r="CC459" s="731"/>
      <c r="CD459" s="731"/>
    </row>
    <row r="460" spans="1:82" s="314" customFormat="1" ht="15" customHeight="1" x14ac:dyDescent="0.2">
      <c r="A460" s="733"/>
      <c r="B460" s="733"/>
      <c r="C460" s="733"/>
      <c r="D460" s="733"/>
      <c r="E460" s="733"/>
      <c r="F460" s="733"/>
      <c r="G460" s="733"/>
      <c r="H460" s="733"/>
      <c r="I460" s="733"/>
      <c r="J460" s="733"/>
      <c r="K460" s="733"/>
      <c r="L460" s="733"/>
      <c r="M460" s="733"/>
      <c r="N460" s="733"/>
      <c r="O460" s="733"/>
      <c r="P460" s="733"/>
      <c r="Q460" s="733"/>
      <c r="R460" s="733"/>
      <c r="S460" s="733"/>
      <c r="T460" s="733"/>
      <c r="U460" s="733"/>
      <c r="V460" s="733"/>
      <c r="W460" s="733"/>
      <c r="X460" s="733"/>
      <c r="Y460" s="347"/>
      <c r="Z460" s="347"/>
      <c r="AA460" s="347"/>
      <c r="AB460" s="347"/>
      <c r="AC460" s="347"/>
      <c r="AD460" s="347"/>
      <c r="AE460" s="347"/>
      <c r="AF460" s="347"/>
      <c r="AG460" s="347"/>
      <c r="AH460" s="347"/>
      <c r="AI460" s="347"/>
      <c r="AJ460" s="347"/>
      <c r="AK460" s="347"/>
      <c r="AL460" s="347"/>
      <c r="AM460" s="347"/>
      <c r="AN460" s="347"/>
      <c r="AO460" s="347"/>
      <c r="AP460" s="347"/>
      <c r="AQ460" s="347"/>
      <c r="AR460" s="347"/>
      <c r="AS460" s="347"/>
      <c r="AT460" s="347"/>
      <c r="AU460" s="347"/>
      <c r="AV460" s="347"/>
      <c r="AW460" s="347"/>
      <c r="AX460" s="347"/>
      <c r="AY460" s="347"/>
      <c r="AZ460" s="390"/>
      <c r="BA460" s="386"/>
      <c r="BB460" s="202"/>
      <c r="BC460" s="731"/>
      <c r="BD460" s="731"/>
      <c r="BE460" s="731"/>
      <c r="BF460" s="731"/>
      <c r="BG460" s="731"/>
      <c r="BH460" s="731"/>
      <c r="BI460" s="731"/>
      <c r="BJ460" s="731"/>
      <c r="BK460" s="731"/>
      <c r="BL460" s="731"/>
      <c r="BM460" s="731"/>
      <c r="BN460" s="731"/>
      <c r="BO460" s="731"/>
      <c r="BP460" s="731"/>
      <c r="BQ460" s="731"/>
      <c r="BR460" s="731"/>
      <c r="BS460" s="731"/>
      <c r="BT460" s="731"/>
      <c r="BU460" s="731"/>
      <c r="BV460" s="731"/>
      <c r="BW460" s="731"/>
      <c r="BX460" s="731"/>
      <c r="BY460" s="731"/>
      <c r="BZ460" s="731"/>
      <c r="CA460" s="731"/>
      <c r="CB460" s="731"/>
      <c r="CC460" s="731"/>
      <c r="CD460" s="731"/>
    </row>
    <row r="461" spans="1:82" s="314" customFormat="1" ht="15" customHeight="1" x14ac:dyDescent="0.2">
      <c r="A461" s="733"/>
      <c r="B461" s="733"/>
      <c r="C461" s="733"/>
      <c r="D461" s="733"/>
      <c r="E461" s="733"/>
      <c r="F461" s="733"/>
      <c r="G461" s="733"/>
      <c r="H461" s="733"/>
      <c r="I461" s="733"/>
      <c r="J461" s="733"/>
      <c r="K461" s="733"/>
      <c r="L461" s="733"/>
      <c r="M461" s="733"/>
      <c r="N461" s="733"/>
      <c r="O461" s="733"/>
      <c r="P461" s="733"/>
      <c r="Q461" s="733"/>
      <c r="R461" s="733"/>
      <c r="S461" s="733"/>
      <c r="T461" s="733"/>
      <c r="U461" s="733"/>
      <c r="V461" s="733"/>
      <c r="W461" s="733"/>
      <c r="X461" s="733"/>
      <c r="Y461" s="347"/>
      <c r="Z461" s="347"/>
      <c r="AA461" s="347"/>
      <c r="AB461" s="347"/>
      <c r="AC461" s="347"/>
      <c r="AD461" s="347"/>
      <c r="AE461" s="347"/>
      <c r="AF461" s="347"/>
      <c r="AG461" s="347"/>
      <c r="AH461" s="347"/>
      <c r="AI461" s="347"/>
      <c r="AJ461" s="347"/>
      <c r="AK461" s="347"/>
      <c r="AL461" s="347"/>
      <c r="AM461" s="347"/>
      <c r="AN461" s="347"/>
      <c r="AO461" s="347"/>
      <c r="AP461" s="347"/>
      <c r="AQ461" s="347"/>
      <c r="AR461" s="347"/>
      <c r="AS461" s="347"/>
      <c r="AT461" s="347"/>
      <c r="AU461" s="347"/>
      <c r="AV461" s="347"/>
      <c r="AW461" s="347"/>
      <c r="AX461" s="347"/>
      <c r="AY461" s="347"/>
      <c r="AZ461" s="390"/>
      <c r="BA461" s="386"/>
      <c r="BB461" s="202"/>
      <c r="BC461" s="731"/>
      <c r="BD461" s="731"/>
      <c r="BE461" s="731"/>
      <c r="BF461" s="731"/>
      <c r="BG461" s="731"/>
      <c r="BH461" s="731"/>
      <c r="BI461" s="731"/>
      <c r="BJ461" s="731"/>
      <c r="BK461" s="731"/>
      <c r="BL461" s="731"/>
      <c r="BM461" s="731"/>
      <c r="BN461" s="731"/>
      <c r="BO461" s="731"/>
      <c r="BP461" s="731"/>
      <c r="BQ461" s="731"/>
      <c r="BR461" s="731"/>
      <c r="BS461" s="731"/>
      <c r="BT461" s="731"/>
      <c r="BU461" s="731"/>
      <c r="BV461" s="731"/>
      <c r="BW461" s="731"/>
      <c r="BX461" s="731"/>
      <c r="BY461" s="731"/>
      <c r="BZ461" s="731"/>
      <c r="CA461" s="731"/>
      <c r="CB461" s="731"/>
      <c r="CC461" s="731"/>
      <c r="CD461" s="731"/>
    </row>
    <row r="462" spans="1:82" s="314" customFormat="1" ht="15" customHeight="1" x14ac:dyDescent="0.2">
      <c r="A462" s="733"/>
      <c r="B462" s="733"/>
      <c r="C462" s="733"/>
      <c r="D462" s="733"/>
      <c r="E462" s="733"/>
      <c r="F462" s="733"/>
      <c r="G462" s="733"/>
      <c r="H462" s="733"/>
      <c r="I462" s="733"/>
      <c r="J462" s="733"/>
      <c r="K462" s="733"/>
      <c r="L462" s="733"/>
      <c r="M462" s="733"/>
      <c r="N462" s="733"/>
      <c r="O462" s="733"/>
      <c r="P462" s="733"/>
      <c r="Q462" s="733"/>
      <c r="R462" s="733"/>
      <c r="S462" s="733"/>
      <c r="T462" s="733"/>
      <c r="U462" s="733"/>
      <c r="V462" s="733"/>
      <c r="W462" s="733"/>
      <c r="X462" s="733"/>
      <c r="Y462" s="347"/>
      <c r="Z462" s="347"/>
      <c r="AA462" s="347"/>
      <c r="AB462" s="347"/>
      <c r="AC462" s="347"/>
      <c r="AD462" s="347"/>
      <c r="AE462" s="347"/>
      <c r="AF462" s="347"/>
      <c r="AG462" s="347"/>
      <c r="AH462" s="347"/>
      <c r="AI462" s="347"/>
      <c r="AJ462" s="347"/>
      <c r="AK462" s="347"/>
      <c r="AL462" s="347"/>
      <c r="AM462" s="347"/>
      <c r="AN462" s="347"/>
      <c r="AO462" s="347"/>
      <c r="AP462" s="347"/>
      <c r="AQ462" s="347"/>
      <c r="AR462" s="347"/>
      <c r="AS462" s="347"/>
      <c r="AT462" s="347"/>
      <c r="AU462" s="347"/>
      <c r="AV462" s="347"/>
      <c r="AW462" s="347"/>
      <c r="AX462" s="347"/>
      <c r="AY462" s="347"/>
      <c r="AZ462" s="390"/>
      <c r="BA462" s="386"/>
      <c r="BB462" s="202"/>
      <c r="BC462" s="731"/>
      <c r="BD462" s="731"/>
      <c r="BE462" s="731"/>
      <c r="BF462" s="731"/>
      <c r="BG462" s="731"/>
      <c r="BH462" s="731"/>
      <c r="BI462" s="731"/>
      <c r="BJ462" s="731"/>
      <c r="BK462" s="731"/>
      <c r="BL462" s="731"/>
      <c r="BM462" s="731"/>
      <c r="BN462" s="731"/>
      <c r="BO462" s="731"/>
      <c r="BP462" s="731"/>
      <c r="BQ462" s="731"/>
      <c r="BR462" s="731"/>
      <c r="BS462" s="731"/>
      <c r="BT462" s="731"/>
      <c r="BU462" s="731"/>
      <c r="BV462" s="731"/>
      <c r="BW462" s="731"/>
      <c r="BX462" s="731"/>
      <c r="BY462" s="731"/>
      <c r="BZ462" s="731"/>
      <c r="CA462" s="731"/>
      <c r="CB462" s="731"/>
      <c r="CC462" s="731"/>
      <c r="CD462" s="731"/>
    </row>
    <row r="463" spans="1:82" s="314" customFormat="1" ht="15" customHeight="1" x14ac:dyDescent="0.2">
      <c r="A463" s="733"/>
      <c r="B463" s="733"/>
      <c r="C463" s="733"/>
      <c r="D463" s="733"/>
      <c r="E463" s="733"/>
      <c r="F463" s="733"/>
      <c r="G463" s="733"/>
      <c r="H463" s="733"/>
      <c r="I463" s="733"/>
      <c r="J463" s="733"/>
      <c r="K463" s="733"/>
      <c r="L463" s="733"/>
      <c r="M463" s="733"/>
      <c r="N463" s="733"/>
      <c r="O463" s="733"/>
      <c r="P463" s="733"/>
      <c r="Q463" s="733"/>
      <c r="R463" s="733"/>
      <c r="S463" s="733"/>
      <c r="T463" s="733"/>
      <c r="U463" s="733"/>
      <c r="V463" s="733"/>
      <c r="W463" s="733"/>
      <c r="X463" s="733"/>
      <c r="Y463" s="347"/>
      <c r="Z463" s="347"/>
      <c r="AA463" s="347"/>
      <c r="AB463" s="347"/>
      <c r="AC463" s="347"/>
      <c r="AD463" s="347"/>
      <c r="AE463" s="347"/>
      <c r="AF463" s="347"/>
      <c r="AG463" s="347"/>
      <c r="AH463" s="347"/>
      <c r="AI463" s="347"/>
      <c r="AJ463" s="347"/>
      <c r="AK463" s="347"/>
      <c r="AL463" s="347"/>
      <c r="AM463" s="347"/>
      <c r="AN463" s="347"/>
      <c r="AO463" s="347"/>
      <c r="AP463" s="347"/>
      <c r="AQ463" s="347"/>
      <c r="AR463" s="347"/>
      <c r="AS463" s="347"/>
      <c r="AT463" s="347"/>
      <c r="AU463" s="347"/>
      <c r="AV463" s="347"/>
      <c r="AW463" s="347"/>
      <c r="AX463" s="347"/>
      <c r="AY463" s="347"/>
      <c r="AZ463" s="390"/>
      <c r="BA463" s="386"/>
      <c r="BB463" s="202"/>
      <c r="BC463" s="731"/>
      <c r="BD463" s="731"/>
      <c r="BE463" s="731"/>
      <c r="BF463" s="731"/>
      <c r="BG463" s="731"/>
      <c r="BH463" s="731"/>
      <c r="BI463" s="731"/>
      <c r="BJ463" s="731"/>
      <c r="BK463" s="731"/>
      <c r="BL463" s="731"/>
      <c r="BM463" s="731"/>
      <c r="BN463" s="731"/>
      <c r="BO463" s="731"/>
      <c r="BP463" s="731"/>
      <c r="BQ463" s="731"/>
      <c r="BR463" s="731"/>
      <c r="BS463" s="731"/>
      <c r="BT463" s="731"/>
      <c r="BU463" s="731"/>
      <c r="BV463" s="731"/>
      <c r="BW463" s="731"/>
      <c r="BX463" s="731"/>
      <c r="BY463" s="731"/>
      <c r="BZ463" s="731"/>
      <c r="CA463" s="731"/>
      <c r="CB463" s="731"/>
      <c r="CC463" s="731"/>
      <c r="CD463" s="731"/>
    </row>
    <row r="464" spans="1:82" s="314" customFormat="1" ht="15" customHeight="1" x14ac:dyDescent="0.2">
      <c r="A464" s="733"/>
      <c r="B464" s="733"/>
      <c r="C464" s="733"/>
      <c r="D464" s="733"/>
      <c r="E464" s="733"/>
      <c r="F464" s="733"/>
      <c r="G464" s="733"/>
      <c r="H464" s="733"/>
      <c r="I464" s="733"/>
      <c r="J464" s="733"/>
      <c r="K464" s="733"/>
      <c r="L464" s="733"/>
      <c r="M464" s="733"/>
      <c r="N464" s="733"/>
      <c r="O464" s="733"/>
      <c r="P464" s="733"/>
      <c r="Q464" s="733"/>
      <c r="R464" s="733"/>
      <c r="S464" s="733"/>
      <c r="T464" s="733"/>
      <c r="U464" s="733"/>
      <c r="V464" s="733"/>
      <c r="W464" s="733"/>
      <c r="X464" s="733"/>
      <c r="Y464" s="347"/>
      <c r="Z464" s="347"/>
      <c r="AA464" s="347"/>
      <c r="AB464" s="347"/>
      <c r="AC464" s="347"/>
      <c r="AD464" s="347"/>
      <c r="AE464" s="347"/>
      <c r="AF464" s="347"/>
      <c r="AG464" s="347"/>
      <c r="AH464" s="347"/>
      <c r="AI464" s="347"/>
      <c r="AJ464" s="347"/>
      <c r="AK464" s="347"/>
      <c r="AL464" s="347"/>
      <c r="AM464" s="347"/>
      <c r="AN464" s="347"/>
      <c r="AO464" s="347"/>
      <c r="AP464" s="347"/>
      <c r="AQ464" s="347"/>
      <c r="AR464" s="347"/>
      <c r="AS464" s="347"/>
      <c r="AT464" s="347"/>
      <c r="AU464" s="347"/>
      <c r="AV464" s="347"/>
      <c r="AW464" s="347"/>
      <c r="AX464" s="347"/>
      <c r="AY464" s="347"/>
      <c r="AZ464" s="390"/>
      <c r="BA464" s="386"/>
      <c r="BB464" s="202"/>
      <c r="BC464" s="731"/>
      <c r="BD464" s="731"/>
      <c r="BE464" s="731"/>
      <c r="BF464" s="731"/>
      <c r="BG464" s="731"/>
      <c r="BH464" s="731"/>
      <c r="BI464" s="731"/>
      <c r="BJ464" s="731"/>
      <c r="BK464" s="731"/>
      <c r="BL464" s="731"/>
      <c r="BM464" s="731"/>
      <c r="BN464" s="731"/>
      <c r="BO464" s="731"/>
      <c r="BP464" s="731"/>
      <c r="BQ464" s="731"/>
      <c r="BR464" s="731"/>
      <c r="BS464" s="731"/>
      <c r="BT464" s="731"/>
      <c r="BU464" s="731"/>
      <c r="BV464" s="731"/>
      <c r="BW464" s="731"/>
      <c r="BX464" s="731"/>
      <c r="BY464" s="731"/>
      <c r="BZ464" s="731"/>
      <c r="CA464" s="731"/>
      <c r="CB464" s="731"/>
      <c r="CC464" s="731"/>
      <c r="CD464" s="731"/>
    </row>
    <row r="465" spans="1:82" s="314" customFormat="1" ht="15" customHeight="1" x14ac:dyDescent="0.2">
      <c r="A465" s="733"/>
      <c r="B465" s="733"/>
      <c r="C465" s="733"/>
      <c r="D465" s="733"/>
      <c r="E465" s="733"/>
      <c r="F465" s="733"/>
      <c r="G465" s="733"/>
      <c r="H465" s="733"/>
      <c r="I465" s="733"/>
      <c r="J465" s="733"/>
      <c r="K465" s="733"/>
      <c r="L465" s="733"/>
      <c r="M465" s="733"/>
      <c r="N465" s="733"/>
      <c r="O465" s="733"/>
      <c r="P465" s="733"/>
      <c r="Q465" s="733"/>
      <c r="R465" s="733"/>
      <c r="S465" s="733"/>
      <c r="T465" s="733"/>
      <c r="U465" s="733"/>
      <c r="V465" s="733"/>
      <c r="W465" s="733"/>
      <c r="X465" s="733"/>
      <c r="Y465" s="347"/>
      <c r="Z465" s="347"/>
      <c r="AA465" s="347"/>
      <c r="AB465" s="347"/>
      <c r="AC465" s="347"/>
      <c r="AD465" s="347"/>
      <c r="AE465" s="347"/>
      <c r="AF465" s="347"/>
      <c r="AG465" s="347"/>
      <c r="AH465" s="347"/>
      <c r="AI465" s="347"/>
      <c r="AJ465" s="347"/>
      <c r="AK465" s="347"/>
      <c r="AL465" s="347"/>
      <c r="AM465" s="347"/>
      <c r="AN465" s="347"/>
      <c r="AO465" s="347"/>
      <c r="AP465" s="347"/>
      <c r="AQ465" s="347"/>
      <c r="AR465" s="347"/>
      <c r="AS465" s="347"/>
      <c r="AT465" s="347"/>
      <c r="AU465" s="347"/>
      <c r="AV465" s="347"/>
      <c r="AW465" s="347"/>
      <c r="AX465" s="347"/>
      <c r="AY465" s="347"/>
      <c r="AZ465" s="390"/>
      <c r="BA465" s="386"/>
      <c r="BB465" s="202"/>
      <c r="BC465" s="731"/>
      <c r="BD465" s="731"/>
      <c r="BE465" s="731"/>
      <c r="BF465" s="731"/>
      <c r="BG465" s="731"/>
      <c r="BH465" s="731"/>
      <c r="BI465" s="731"/>
      <c r="BJ465" s="731"/>
      <c r="BK465" s="731"/>
      <c r="BL465" s="731"/>
      <c r="BM465" s="731"/>
      <c r="BN465" s="731"/>
      <c r="BO465" s="731"/>
      <c r="BP465" s="731"/>
      <c r="BQ465" s="731"/>
      <c r="BR465" s="731"/>
      <c r="BS465" s="731"/>
      <c r="BT465" s="731"/>
      <c r="BU465" s="731"/>
      <c r="BV465" s="731"/>
      <c r="BW465" s="731"/>
      <c r="BX465" s="731"/>
      <c r="BY465" s="731"/>
      <c r="BZ465" s="731"/>
      <c r="CA465" s="731"/>
      <c r="CB465" s="731"/>
      <c r="CC465" s="731"/>
      <c r="CD465" s="731"/>
    </row>
    <row r="466" spans="1:82" s="314" customFormat="1" ht="15" customHeight="1" x14ac:dyDescent="0.2">
      <c r="A466" s="733"/>
      <c r="B466" s="733"/>
      <c r="C466" s="733"/>
      <c r="D466" s="733"/>
      <c r="E466" s="733"/>
      <c r="F466" s="733"/>
      <c r="G466" s="733"/>
      <c r="H466" s="733"/>
      <c r="I466" s="733"/>
      <c r="J466" s="733"/>
      <c r="K466" s="733"/>
      <c r="L466" s="733"/>
      <c r="M466" s="733"/>
      <c r="N466" s="733"/>
      <c r="O466" s="733"/>
      <c r="P466" s="733"/>
      <c r="Q466" s="733"/>
      <c r="R466" s="733"/>
      <c r="S466" s="733"/>
      <c r="T466" s="733"/>
      <c r="U466" s="733"/>
      <c r="V466" s="733"/>
      <c r="W466" s="733"/>
      <c r="X466" s="733"/>
      <c r="Y466" s="347"/>
      <c r="Z466" s="347"/>
      <c r="AA466" s="347"/>
      <c r="AB466" s="347"/>
      <c r="AC466" s="347"/>
      <c r="AD466" s="347"/>
      <c r="AE466" s="347"/>
      <c r="AF466" s="347"/>
      <c r="AG466" s="347"/>
      <c r="AH466" s="347"/>
      <c r="AI466" s="347"/>
      <c r="AJ466" s="347"/>
      <c r="AK466" s="347"/>
      <c r="AL466" s="347"/>
      <c r="AM466" s="347"/>
      <c r="AN466" s="347"/>
      <c r="AO466" s="347"/>
      <c r="AP466" s="347"/>
      <c r="AQ466" s="347"/>
      <c r="AR466" s="347"/>
      <c r="AS466" s="347"/>
      <c r="AT466" s="347"/>
      <c r="AU466" s="347"/>
      <c r="AV466" s="347"/>
      <c r="AW466" s="347"/>
      <c r="AX466" s="347"/>
      <c r="AY466" s="347"/>
      <c r="AZ466" s="390"/>
      <c r="BA466" s="386"/>
      <c r="BB466" s="202"/>
      <c r="BC466" s="731"/>
      <c r="BD466" s="731"/>
      <c r="BE466" s="731"/>
      <c r="BF466" s="731"/>
      <c r="BG466" s="731"/>
      <c r="BH466" s="731"/>
      <c r="BI466" s="731"/>
      <c r="BJ466" s="731"/>
      <c r="BK466" s="731"/>
      <c r="BL466" s="731"/>
      <c r="BM466" s="731"/>
      <c r="BN466" s="731"/>
      <c r="BO466" s="731"/>
      <c r="BP466" s="731"/>
      <c r="BQ466" s="731"/>
      <c r="BR466" s="731"/>
      <c r="BS466" s="731"/>
      <c r="BT466" s="731"/>
      <c r="BU466" s="731"/>
      <c r="BV466" s="731"/>
      <c r="BW466" s="731"/>
      <c r="BX466" s="731"/>
      <c r="BY466" s="731"/>
      <c r="BZ466" s="731"/>
      <c r="CA466" s="731"/>
      <c r="CB466" s="731"/>
      <c r="CC466" s="731"/>
      <c r="CD466" s="731"/>
    </row>
    <row r="467" spans="1:82" s="314" customFormat="1" ht="15" customHeight="1" x14ac:dyDescent="0.2">
      <c r="A467" s="733"/>
      <c r="B467" s="733"/>
      <c r="C467" s="733"/>
      <c r="D467" s="733"/>
      <c r="E467" s="733"/>
      <c r="F467" s="733"/>
      <c r="G467" s="733"/>
      <c r="H467" s="733"/>
      <c r="I467" s="733"/>
      <c r="J467" s="733"/>
      <c r="K467" s="733"/>
      <c r="L467" s="733"/>
      <c r="M467" s="733"/>
      <c r="N467" s="733"/>
      <c r="O467" s="733"/>
      <c r="P467" s="733"/>
      <c r="Q467" s="733"/>
      <c r="R467" s="733"/>
      <c r="S467" s="733"/>
      <c r="T467" s="733"/>
      <c r="U467" s="733"/>
      <c r="V467" s="733"/>
      <c r="W467" s="733"/>
      <c r="X467" s="733"/>
      <c r="Y467" s="347"/>
      <c r="Z467" s="347"/>
      <c r="AA467" s="347"/>
      <c r="AB467" s="347"/>
      <c r="AC467" s="347"/>
      <c r="AD467" s="347"/>
      <c r="AE467" s="347"/>
      <c r="AF467" s="347"/>
      <c r="AG467" s="347"/>
      <c r="AH467" s="347"/>
      <c r="AI467" s="347"/>
      <c r="AJ467" s="347"/>
      <c r="AK467" s="347"/>
      <c r="AL467" s="347"/>
      <c r="AM467" s="347"/>
      <c r="AN467" s="347"/>
      <c r="AO467" s="347"/>
      <c r="AP467" s="347"/>
      <c r="AQ467" s="347"/>
      <c r="AR467" s="347"/>
      <c r="AS467" s="347"/>
      <c r="AT467" s="347"/>
      <c r="AU467" s="347"/>
      <c r="AV467" s="347"/>
      <c r="AW467" s="347"/>
      <c r="AX467" s="347"/>
      <c r="AY467" s="347"/>
      <c r="AZ467" s="390"/>
      <c r="BA467" s="386"/>
      <c r="BB467" s="202"/>
      <c r="BC467" s="731"/>
      <c r="BD467" s="731"/>
      <c r="BE467" s="731"/>
      <c r="BF467" s="731"/>
      <c r="BG467" s="731"/>
      <c r="BH467" s="731"/>
      <c r="BI467" s="731"/>
      <c r="BJ467" s="731"/>
      <c r="BK467" s="731"/>
      <c r="BL467" s="731"/>
      <c r="BM467" s="731"/>
      <c r="BN467" s="731"/>
      <c r="BO467" s="731"/>
      <c r="BP467" s="731"/>
      <c r="BQ467" s="731"/>
      <c r="BR467" s="731"/>
      <c r="BS467" s="731"/>
      <c r="BT467" s="731"/>
      <c r="BU467" s="731"/>
      <c r="BV467" s="731"/>
      <c r="BW467" s="731"/>
      <c r="BX467" s="731"/>
      <c r="BY467" s="731"/>
      <c r="BZ467" s="731"/>
      <c r="CA467" s="731"/>
      <c r="CB467" s="731"/>
      <c r="CC467" s="731"/>
      <c r="CD467" s="731"/>
    </row>
    <row r="468" spans="1:82" s="314" customFormat="1" ht="15" customHeight="1" x14ac:dyDescent="0.2">
      <c r="A468" s="733"/>
      <c r="B468" s="733"/>
      <c r="C468" s="733"/>
      <c r="D468" s="733"/>
      <c r="E468" s="733"/>
      <c r="F468" s="733"/>
      <c r="G468" s="733"/>
      <c r="H468" s="733"/>
      <c r="I468" s="733"/>
      <c r="J468" s="733"/>
      <c r="K468" s="733"/>
      <c r="L468" s="733"/>
      <c r="M468" s="733"/>
      <c r="N468" s="733"/>
      <c r="O468" s="733"/>
      <c r="P468" s="733"/>
      <c r="Q468" s="733"/>
      <c r="R468" s="733"/>
      <c r="S468" s="733"/>
      <c r="T468" s="733"/>
      <c r="U468" s="733"/>
      <c r="V468" s="733"/>
      <c r="W468" s="733"/>
      <c r="X468" s="733"/>
      <c r="Y468" s="347"/>
      <c r="Z468" s="347"/>
      <c r="AA468" s="347"/>
      <c r="AB468" s="347"/>
      <c r="AC468" s="347"/>
      <c r="AD468" s="347"/>
      <c r="AE468" s="347"/>
      <c r="AF468" s="347"/>
      <c r="AG468" s="347"/>
      <c r="AH468" s="347"/>
      <c r="AI468" s="347"/>
      <c r="AJ468" s="347"/>
      <c r="AK468" s="347"/>
      <c r="AL468" s="347"/>
      <c r="AM468" s="347"/>
      <c r="AN468" s="347"/>
      <c r="AO468" s="347"/>
      <c r="AP468" s="347"/>
      <c r="AQ468" s="347"/>
      <c r="AR468" s="347"/>
      <c r="AS468" s="347"/>
      <c r="AT468" s="347"/>
      <c r="AU468" s="347"/>
      <c r="AV468" s="347"/>
      <c r="AW468" s="347"/>
      <c r="AX468" s="347"/>
      <c r="AY468" s="347"/>
      <c r="AZ468" s="390"/>
      <c r="BA468" s="386"/>
      <c r="BB468" s="202"/>
      <c r="BC468" s="731"/>
      <c r="BD468" s="731"/>
      <c r="BE468" s="731"/>
      <c r="BF468" s="731"/>
      <c r="BG468" s="731"/>
      <c r="BH468" s="731"/>
      <c r="BI468" s="731"/>
      <c r="BJ468" s="731"/>
      <c r="BK468" s="731"/>
      <c r="BL468" s="731"/>
      <c r="BM468" s="731"/>
      <c r="BN468" s="731"/>
      <c r="BO468" s="731"/>
      <c r="BP468" s="731"/>
      <c r="BQ468" s="731"/>
      <c r="BR468" s="731"/>
      <c r="BS468" s="731"/>
      <c r="BT468" s="731"/>
      <c r="BU468" s="731"/>
      <c r="BV468" s="731"/>
      <c r="BW468" s="731"/>
      <c r="BX468" s="731"/>
      <c r="BY468" s="731"/>
      <c r="BZ468" s="731"/>
      <c r="CA468" s="731"/>
      <c r="CB468" s="731"/>
      <c r="CC468" s="731"/>
      <c r="CD468" s="731"/>
    </row>
    <row r="469" spans="1:82" s="314" customFormat="1" ht="15" customHeight="1" x14ac:dyDescent="0.2">
      <c r="A469" s="733"/>
      <c r="B469" s="733"/>
      <c r="C469" s="733"/>
      <c r="D469" s="733"/>
      <c r="E469" s="733"/>
      <c r="F469" s="733"/>
      <c r="G469" s="733"/>
      <c r="H469" s="733"/>
      <c r="I469" s="733"/>
      <c r="J469" s="733"/>
      <c r="K469" s="733"/>
      <c r="L469" s="733"/>
      <c r="M469" s="733"/>
      <c r="N469" s="733"/>
      <c r="O469" s="733"/>
      <c r="P469" s="733"/>
      <c r="Q469" s="733"/>
      <c r="R469" s="733"/>
      <c r="S469" s="733"/>
      <c r="T469" s="733"/>
      <c r="U469" s="733"/>
      <c r="V469" s="733"/>
      <c r="W469" s="733"/>
      <c r="X469" s="733"/>
      <c r="Y469" s="347"/>
      <c r="Z469" s="347"/>
      <c r="AA469" s="347"/>
      <c r="AB469" s="347"/>
      <c r="AC469" s="347"/>
      <c r="AD469" s="347"/>
      <c r="AE469" s="347"/>
      <c r="AF469" s="347"/>
      <c r="AG469" s="347"/>
      <c r="AH469" s="347"/>
      <c r="AI469" s="347"/>
      <c r="AJ469" s="347"/>
      <c r="AK469" s="347"/>
      <c r="AL469" s="347"/>
      <c r="AM469" s="347"/>
      <c r="AN469" s="347"/>
      <c r="AO469" s="347"/>
      <c r="AP469" s="347"/>
      <c r="AQ469" s="347"/>
      <c r="AR469" s="347"/>
      <c r="AS469" s="347"/>
      <c r="AT469" s="347"/>
      <c r="AU469" s="347"/>
      <c r="AV469" s="347"/>
      <c r="AW469" s="347"/>
      <c r="AX469" s="347"/>
      <c r="AY469" s="347"/>
      <c r="AZ469" s="390"/>
      <c r="BA469" s="386"/>
      <c r="BB469" s="202"/>
      <c r="BC469" s="731"/>
      <c r="BD469" s="731"/>
      <c r="BE469" s="731"/>
      <c r="BF469" s="731"/>
      <c r="BG469" s="731"/>
      <c r="BH469" s="731"/>
      <c r="BI469" s="731"/>
      <c r="BJ469" s="731"/>
      <c r="BK469" s="731"/>
      <c r="BL469" s="731"/>
      <c r="BM469" s="731"/>
      <c r="BN469" s="731"/>
      <c r="BO469" s="731"/>
      <c r="BP469" s="731"/>
      <c r="BQ469" s="731"/>
      <c r="BR469" s="731"/>
      <c r="BS469" s="731"/>
      <c r="BT469" s="731"/>
      <c r="BU469" s="731"/>
      <c r="BV469" s="731"/>
      <c r="BW469" s="731"/>
      <c r="BX469" s="731"/>
      <c r="BY469" s="731"/>
      <c r="BZ469" s="731"/>
      <c r="CA469" s="731"/>
      <c r="CB469" s="731"/>
      <c r="CC469" s="731"/>
      <c r="CD469" s="731"/>
    </row>
    <row r="470" spans="1:82" s="314" customFormat="1" ht="15" customHeight="1" x14ac:dyDescent="0.2">
      <c r="A470" s="733"/>
      <c r="B470" s="733"/>
      <c r="C470" s="733"/>
      <c r="D470" s="733"/>
      <c r="E470" s="733"/>
      <c r="F470" s="733"/>
      <c r="G470" s="733"/>
      <c r="H470" s="733"/>
      <c r="I470" s="733"/>
      <c r="J470" s="733"/>
      <c r="K470" s="733"/>
      <c r="L470" s="733"/>
      <c r="M470" s="733"/>
      <c r="N470" s="733"/>
      <c r="O470" s="733"/>
      <c r="P470" s="733"/>
      <c r="Q470" s="733"/>
      <c r="R470" s="733"/>
      <c r="S470" s="733"/>
      <c r="T470" s="733"/>
      <c r="U470" s="733"/>
      <c r="V470" s="733"/>
      <c r="W470" s="733"/>
      <c r="X470" s="733"/>
      <c r="Y470" s="347"/>
      <c r="Z470" s="347"/>
      <c r="AA470" s="347"/>
      <c r="AB470" s="347"/>
      <c r="AC470" s="347"/>
      <c r="AD470" s="347"/>
      <c r="AE470" s="347"/>
      <c r="AF470" s="347"/>
      <c r="AG470" s="347"/>
      <c r="AH470" s="347"/>
      <c r="AI470" s="347"/>
      <c r="AJ470" s="347"/>
      <c r="AK470" s="347"/>
      <c r="AL470" s="347"/>
      <c r="AM470" s="347"/>
      <c r="AN470" s="347"/>
      <c r="AO470" s="347"/>
      <c r="AP470" s="347"/>
      <c r="AQ470" s="347"/>
      <c r="AR470" s="347"/>
      <c r="AS470" s="347"/>
      <c r="AT470" s="347"/>
      <c r="AU470" s="347"/>
      <c r="AV470" s="347"/>
      <c r="AW470" s="347"/>
      <c r="AX470" s="347"/>
      <c r="AY470" s="347"/>
      <c r="AZ470" s="390"/>
      <c r="BA470" s="386"/>
      <c r="BB470" s="202"/>
      <c r="BC470" s="731"/>
      <c r="BD470" s="731"/>
      <c r="BE470" s="731"/>
      <c r="BF470" s="731"/>
      <c r="BG470" s="731"/>
      <c r="BH470" s="731"/>
      <c r="BI470" s="731"/>
      <c r="BJ470" s="731"/>
      <c r="BK470" s="731"/>
      <c r="BL470" s="731"/>
      <c r="BM470" s="731"/>
      <c r="BN470" s="731"/>
      <c r="BO470" s="731"/>
      <c r="BP470" s="731"/>
      <c r="BQ470" s="731"/>
      <c r="BR470" s="731"/>
      <c r="BS470" s="731"/>
      <c r="BT470" s="731"/>
      <c r="BU470" s="731"/>
      <c r="BV470" s="731"/>
      <c r="BW470" s="731"/>
      <c r="BX470" s="731"/>
      <c r="BY470" s="731"/>
      <c r="BZ470" s="731"/>
      <c r="CA470" s="731"/>
      <c r="CB470" s="731"/>
      <c r="CC470" s="731"/>
      <c r="CD470" s="731"/>
    </row>
    <row r="471" spans="1:82" s="314" customFormat="1" ht="15" customHeight="1" x14ac:dyDescent="0.2">
      <c r="A471" s="733"/>
      <c r="B471" s="733"/>
      <c r="C471" s="733"/>
      <c r="D471" s="733"/>
      <c r="E471" s="733"/>
      <c r="F471" s="733"/>
      <c r="G471" s="733"/>
      <c r="H471" s="733"/>
      <c r="I471" s="733"/>
      <c r="J471" s="733"/>
      <c r="K471" s="733"/>
      <c r="L471" s="733"/>
      <c r="M471" s="733"/>
      <c r="N471" s="733"/>
      <c r="O471" s="733"/>
      <c r="P471" s="733"/>
      <c r="Q471" s="733"/>
      <c r="R471" s="733"/>
      <c r="S471" s="733"/>
      <c r="T471" s="733"/>
      <c r="U471" s="733"/>
      <c r="V471" s="733"/>
      <c r="W471" s="733"/>
      <c r="X471" s="733"/>
      <c r="Y471" s="347"/>
      <c r="Z471" s="347"/>
      <c r="AA471" s="347"/>
      <c r="AB471" s="347"/>
      <c r="AC471" s="347"/>
      <c r="AD471" s="347"/>
      <c r="AE471" s="347"/>
      <c r="AF471" s="347"/>
      <c r="AG471" s="347"/>
      <c r="AH471" s="347"/>
      <c r="AI471" s="347"/>
      <c r="AJ471" s="347"/>
      <c r="AK471" s="347"/>
      <c r="AL471" s="347"/>
      <c r="AM471" s="347"/>
      <c r="AN471" s="347"/>
      <c r="AO471" s="347"/>
      <c r="AP471" s="347"/>
      <c r="AQ471" s="347"/>
      <c r="AR471" s="347"/>
      <c r="AS471" s="347"/>
      <c r="AT471" s="347"/>
      <c r="AU471" s="347"/>
      <c r="AV471" s="347"/>
      <c r="AW471" s="347"/>
      <c r="AX471" s="347"/>
      <c r="AY471" s="347"/>
      <c r="AZ471" s="390"/>
      <c r="BA471" s="386"/>
      <c r="BB471" s="202"/>
      <c r="BC471" s="731"/>
      <c r="BD471" s="731"/>
      <c r="BE471" s="731"/>
      <c r="BF471" s="731"/>
      <c r="BG471" s="731"/>
      <c r="BH471" s="731"/>
      <c r="BI471" s="731"/>
      <c r="BJ471" s="731"/>
      <c r="BK471" s="731"/>
      <c r="BL471" s="731"/>
      <c r="BM471" s="731"/>
      <c r="BN471" s="731"/>
      <c r="BO471" s="731"/>
      <c r="BP471" s="731"/>
      <c r="BQ471" s="731"/>
      <c r="BR471" s="731"/>
      <c r="BS471" s="731"/>
      <c r="BT471" s="731"/>
      <c r="BU471" s="731"/>
      <c r="BV471" s="731"/>
      <c r="BW471" s="731"/>
      <c r="BX471" s="731"/>
      <c r="BY471" s="731"/>
      <c r="BZ471" s="731"/>
      <c r="CA471" s="731"/>
      <c r="CB471" s="731"/>
      <c r="CC471" s="731"/>
      <c r="CD471" s="731"/>
    </row>
    <row r="472" spans="1:82" s="314" customFormat="1" ht="15" customHeight="1" x14ac:dyDescent="0.2">
      <c r="A472" s="733"/>
      <c r="B472" s="733"/>
      <c r="C472" s="733"/>
      <c r="D472" s="733"/>
      <c r="E472" s="733"/>
      <c r="F472" s="733"/>
      <c r="G472" s="733"/>
      <c r="H472" s="733"/>
      <c r="I472" s="733"/>
      <c r="J472" s="733"/>
      <c r="K472" s="733"/>
      <c r="L472" s="733"/>
      <c r="M472" s="733"/>
      <c r="N472" s="733"/>
      <c r="O472" s="733"/>
      <c r="P472" s="733"/>
      <c r="Q472" s="733"/>
      <c r="R472" s="733"/>
      <c r="S472" s="733"/>
      <c r="T472" s="733"/>
      <c r="U472" s="733"/>
      <c r="V472" s="733"/>
      <c r="W472" s="733"/>
      <c r="X472" s="733"/>
      <c r="Y472" s="347"/>
      <c r="Z472" s="347"/>
      <c r="AA472" s="347"/>
      <c r="AB472" s="347"/>
      <c r="AC472" s="347"/>
      <c r="AD472" s="347"/>
      <c r="AE472" s="347"/>
      <c r="AF472" s="347"/>
      <c r="AG472" s="347"/>
      <c r="AH472" s="347"/>
      <c r="AI472" s="347"/>
      <c r="AJ472" s="347"/>
      <c r="AK472" s="347"/>
      <c r="AL472" s="347"/>
      <c r="AM472" s="347"/>
      <c r="AN472" s="347"/>
      <c r="AO472" s="347"/>
      <c r="AP472" s="347"/>
      <c r="AQ472" s="347"/>
      <c r="AR472" s="347"/>
      <c r="AS472" s="347"/>
      <c r="AT472" s="347"/>
      <c r="AU472" s="347"/>
      <c r="AV472" s="347"/>
      <c r="AW472" s="347"/>
      <c r="AX472" s="347"/>
      <c r="AY472" s="347"/>
      <c r="AZ472" s="390"/>
      <c r="BA472" s="386"/>
      <c r="BB472" s="202"/>
      <c r="BC472" s="731"/>
      <c r="BD472" s="731"/>
      <c r="BE472" s="731"/>
      <c r="BF472" s="731"/>
      <c r="BG472" s="731"/>
      <c r="BH472" s="731"/>
      <c r="BI472" s="731"/>
      <c r="BJ472" s="731"/>
      <c r="BK472" s="731"/>
      <c r="BL472" s="731"/>
      <c r="BM472" s="731"/>
      <c r="BN472" s="731"/>
      <c r="BO472" s="731"/>
      <c r="BP472" s="731"/>
      <c r="BQ472" s="731"/>
      <c r="BR472" s="731"/>
      <c r="BS472" s="731"/>
      <c r="BT472" s="731"/>
      <c r="BU472" s="731"/>
      <c r="BV472" s="731"/>
      <c r="BW472" s="731"/>
      <c r="BX472" s="731"/>
      <c r="BY472" s="731"/>
      <c r="BZ472" s="731"/>
      <c r="CA472" s="731"/>
      <c r="CB472" s="731"/>
      <c r="CC472" s="731"/>
      <c r="CD472" s="731"/>
    </row>
    <row r="473" spans="1:82" s="314" customFormat="1" ht="15" customHeight="1" x14ac:dyDescent="0.2">
      <c r="A473" s="733"/>
      <c r="B473" s="733"/>
      <c r="C473" s="733"/>
      <c r="D473" s="733"/>
      <c r="E473" s="733"/>
      <c r="F473" s="733"/>
      <c r="G473" s="733"/>
      <c r="H473" s="733"/>
      <c r="I473" s="733"/>
      <c r="J473" s="733"/>
      <c r="K473" s="733"/>
      <c r="L473" s="733"/>
      <c r="M473" s="733"/>
      <c r="N473" s="733"/>
      <c r="O473" s="733"/>
      <c r="P473" s="733"/>
      <c r="Q473" s="733"/>
      <c r="R473" s="733"/>
      <c r="S473" s="733"/>
      <c r="T473" s="733"/>
      <c r="U473" s="733"/>
      <c r="V473" s="733"/>
      <c r="W473" s="733"/>
      <c r="X473" s="733"/>
      <c r="Y473" s="347"/>
      <c r="Z473" s="347"/>
      <c r="AA473" s="347"/>
      <c r="AB473" s="347"/>
      <c r="AC473" s="347"/>
      <c r="AD473" s="347"/>
      <c r="AE473" s="347"/>
      <c r="AF473" s="347"/>
      <c r="AG473" s="347"/>
      <c r="AH473" s="347"/>
      <c r="AI473" s="347"/>
      <c r="AJ473" s="347"/>
      <c r="AK473" s="347"/>
      <c r="AL473" s="347"/>
      <c r="AM473" s="347"/>
      <c r="AN473" s="347"/>
      <c r="AO473" s="347"/>
      <c r="AP473" s="347"/>
      <c r="AQ473" s="347"/>
      <c r="AR473" s="347"/>
      <c r="AS473" s="347"/>
      <c r="AT473" s="347"/>
      <c r="AU473" s="347"/>
      <c r="AV473" s="347"/>
      <c r="AW473" s="347"/>
      <c r="AX473" s="347"/>
      <c r="AY473" s="347"/>
      <c r="AZ473" s="390"/>
      <c r="BA473" s="386"/>
      <c r="BB473" s="202"/>
      <c r="BC473" s="731"/>
      <c r="BD473" s="731"/>
      <c r="BE473" s="731"/>
      <c r="BF473" s="731"/>
      <c r="BG473" s="731"/>
      <c r="BH473" s="731"/>
      <c r="BI473" s="731"/>
      <c r="BJ473" s="731"/>
      <c r="BK473" s="731"/>
      <c r="BL473" s="731"/>
      <c r="BM473" s="731"/>
      <c r="BN473" s="731"/>
      <c r="BO473" s="731"/>
      <c r="BP473" s="731"/>
      <c r="BQ473" s="731"/>
      <c r="BR473" s="731"/>
      <c r="BS473" s="731"/>
      <c r="BT473" s="731"/>
      <c r="BU473" s="731"/>
      <c r="BV473" s="731"/>
      <c r="BW473" s="731"/>
      <c r="BX473" s="731"/>
      <c r="BY473" s="731"/>
      <c r="BZ473" s="731"/>
      <c r="CA473" s="731"/>
      <c r="CB473" s="731"/>
      <c r="CC473" s="731"/>
      <c r="CD473" s="731"/>
    </row>
    <row r="474" spans="1:82" s="314" customFormat="1" ht="15" customHeight="1" x14ac:dyDescent="0.2">
      <c r="A474" s="733"/>
      <c r="B474" s="733"/>
      <c r="C474" s="733"/>
      <c r="D474" s="733"/>
      <c r="E474" s="733"/>
      <c r="F474" s="733"/>
      <c r="G474" s="733"/>
      <c r="H474" s="733"/>
      <c r="I474" s="733"/>
      <c r="J474" s="733"/>
      <c r="K474" s="733"/>
      <c r="L474" s="733"/>
      <c r="M474" s="733"/>
      <c r="N474" s="733"/>
      <c r="O474" s="733"/>
      <c r="P474" s="733"/>
      <c r="Q474" s="733"/>
      <c r="R474" s="733"/>
      <c r="S474" s="733"/>
      <c r="T474" s="733"/>
      <c r="U474" s="733"/>
      <c r="V474" s="733"/>
      <c r="W474" s="733"/>
      <c r="X474" s="733"/>
      <c r="Y474" s="347"/>
      <c r="Z474" s="347"/>
      <c r="AA474" s="347"/>
      <c r="AB474" s="347"/>
      <c r="AC474" s="347"/>
      <c r="AD474" s="347"/>
      <c r="AE474" s="347"/>
      <c r="AF474" s="347"/>
      <c r="AG474" s="347"/>
      <c r="AH474" s="347"/>
      <c r="AI474" s="347"/>
      <c r="AJ474" s="347"/>
      <c r="AK474" s="347"/>
      <c r="AL474" s="347"/>
      <c r="AM474" s="347"/>
      <c r="AN474" s="347"/>
      <c r="AO474" s="347"/>
      <c r="AP474" s="347"/>
      <c r="AQ474" s="347"/>
      <c r="AR474" s="347"/>
      <c r="AS474" s="347"/>
      <c r="AT474" s="347"/>
      <c r="AU474" s="347"/>
      <c r="AV474" s="347"/>
      <c r="AW474" s="347"/>
      <c r="AX474" s="347"/>
      <c r="AY474" s="347"/>
      <c r="AZ474" s="390"/>
      <c r="BA474" s="386"/>
      <c r="BB474" s="202"/>
      <c r="BC474" s="731"/>
      <c r="BD474" s="731"/>
      <c r="BE474" s="731"/>
      <c r="BF474" s="731"/>
      <c r="BG474" s="731"/>
      <c r="BH474" s="731"/>
      <c r="BI474" s="731"/>
      <c r="BJ474" s="731"/>
      <c r="BK474" s="731"/>
      <c r="BL474" s="731"/>
      <c r="BM474" s="731"/>
      <c r="BN474" s="731"/>
      <c r="BO474" s="731"/>
      <c r="BP474" s="731"/>
      <c r="BQ474" s="731"/>
      <c r="BR474" s="731"/>
      <c r="BS474" s="731"/>
      <c r="BT474" s="731"/>
      <c r="BU474" s="731"/>
      <c r="BV474" s="731"/>
      <c r="BW474" s="731"/>
      <c r="BX474" s="731"/>
      <c r="BY474" s="731"/>
      <c r="BZ474" s="731"/>
      <c r="CA474" s="731"/>
      <c r="CB474" s="731"/>
      <c r="CC474" s="731"/>
      <c r="CD474" s="731"/>
    </row>
    <row r="475" spans="1:82" s="314" customFormat="1" ht="15" customHeight="1" x14ac:dyDescent="0.2">
      <c r="A475" s="733"/>
      <c r="B475" s="733"/>
      <c r="C475" s="733"/>
      <c r="D475" s="733"/>
      <c r="E475" s="733"/>
      <c r="F475" s="733"/>
      <c r="G475" s="733"/>
      <c r="H475" s="733"/>
      <c r="I475" s="733"/>
      <c r="J475" s="733"/>
      <c r="K475" s="733"/>
      <c r="L475" s="733"/>
      <c r="M475" s="733"/>
      <c r="N475" s="733"/>
      <c r="O475" s="733"/>
      <c r="P475" s="733"/>
      <c r="Q475" s="733"/>
      <c r="R475" s="733"/>
      <c r="S475" s="733"/>
      <c r="T475" s="733"/>
      <c r="U475" s="733"/>
      <c r="V475" s="733"/>
      <c r="W475" s="733"/>
      <c r="X475" s="733"/>
      <c r="Y475" s="347"/>
      <c r="Z475" s="347"/>
      <c r="AA475" s="347"/>
      <c r="AB475" s="347"/>
      <c r="AC475" s="347"/>
      <c r="AD475" s="347"/>
      <c r="AE475" s="347"/>
      <c r="AF475" s="347"/>
      <c r="AG475" s="347"/>
      <c r="AH475" s="347"/>
      <c r="AI475" s="347"/>
      <c r="AJ475" s="347"/>
      <c r="AK475" s="347"/>
      <c r="AL475" s="347"/>
      <c r="AM475" s="347"/>
      <c r="AN475" s="347"/>
      <c r="AO475" s="347"/>
      <c r="AP475" s="347"/>
      <c r="AQ475" s="347"/>
      <c r="AR475" s="347"/>
      <c r="AS475" s="347"/>
      <c r="AT475" s="347"/>
      <c r="AU475" s="347"/>
      <c r="AV475" s="347"/>
      <c r="AW475" s="347"/>
      <c r="AX475" s="347"/>
      <c r="AY475" s="347"/>
      <c r="AZ475" s="390"/>
      <c r="BA475" s="386"/>
      <c r="BB475" s="202"/>
      <c r="BC475" s="731"/>
      <c r="BD475" s="731"/>
      <c r="BE475" s="731"/>
      <c r="BF475" s="731"/>
      <c r="BG475" s="731"/>
      <c r="BH475" s="731"/>
      <c r="BI475" s="731"/>
      <c r="BJ475" s="731"/>
      <c r="BK475" s="731"/>
      <c r="BL475" s="731"/>
      <c r="BM475" s="731"/>
      <c r="BN475" s="731"/>
      <c r="BO475" s="731"/>
      <c r="BP475" s="731"/>
      <c r="BQ475" s="731"/>
      <c r="BR475" s="731"/>
      <c r="BS475" s="731"/>
      <c r="BT475" s="731"/>
      <c r="BU475" s="731"/>
      <c r="BV475" s="731"/>
      <c r="BW475" s="731"/>
      <c r="BX475" s="731"/>
      <c r="BY475" s="731"/>
      <c r="BZ475" s="731"/>
      <c r="CA475" s="731"/>
      <c r="CB475" s="731"/>
      <c r="CC475" s="731"/>
      <c r="CD475" s="731"/>
    </row>
    <row r="476" spans="1:82" s="314" customFormat="1" ht="15" customHeight="1" x14ac:dyDescent="0.2">
      <c r="A476" s="733"/>
      <c r="B476" s="733"/>
      <c r="C476" s="733"/>
      <c r="D476" s="733"/>
      <c r="E476" s="733"/>
      <c r="F476" s="733"/>
      <c r="G476" s="733"/>
      <c r="H476" s="733"/>
      <c r="I476" s="733"/>
      <c r="J476" s="733"/>
      <c r="K476" s="733"/>
      <c r="L476" s="733"/>
      <c r="M476" s="733"/>
      <c r="N476" s="733"/>
      <c r="O476" s="733"/>
      <c r="P476" s="733"/>
      <c r="Q476" s="733"/>
      <c r="R476" s="733"/>
      <c r="S476" s="733"/>
      <c r="T476" s="733"/>
      <c r="U476" s="733"/>
      <c r="V476" s="733"/>
      <c r="W476" s="733"/>
      <c r="X476" s="733"/>
      <c r="Y476" s="347"/>
      <c r="Z476" s="347"/>
      <c r="AA476" s="347"/>
      <c r="AB476" s="347"/>
      <c r="AC476" s="347"/>
      <c r="AD476" s="347"/>
      <c r="AE476" s="347"/>
      <c r="AF476" s="347"/>
      <c r="AG476" s="347"/>
      <c r="AH476" s="347"/>
      <c r="AI476" s="347"/>
      <c r="AJ476" s="347"/>
      <c r="AK476" s="347"/>
      <c r="AL476" s="347"/>
      <c r="AM476" s="347"/>
      <c r="AN476" s="347"/>
      <c r="AO476" s="347"/>
      <c r="AP476" s="347"/>
      <c r="AQ476" s="347"/>
      <c r="AR476" s="347"/>
      <c r="AS476" s="347"/>
      <c r="AT476" s="347"/>
      <c r="AU476" s="347"/>
      <c r="AV476" s="347"/>
      <c r="AW476" s="347"/>
      <c r="AX476" s="347"/>
      <c r="AY476" s="347"/>
      <c r="AZ476" s="390"/>
      <c r="BA476" s="386"/>
      <c r="BB476" s="202"/>
      <c r="BC476" s="731"/>
      <c r="BD476" s="731"/>
      <c r="BE476" s="731"/>
      <c r="BF476" s="731"/>
      <c r="BG476" s="731"/>
      <c r="BH476" s="731"/>
      <c r="BI476" s="731"/>
      <c r="BJ476" s="731"/>
      <c r="BK476" s="731"/>
      <c r="BL476" s="731"/>
      <c r="BM476" s="731"/>
      <c r="BN476" s="731"/>
      <c r="BO476" s="731"/>
      <c r="BP476" s="731"/>
      <c r="BQ476" s="731"/>
      <c r="BR476" s="731"/>
      <c r="BS476" s="731"/>
      <c r="BT476" s="731"/>
      <c r="BU476" s="731"/>
      <c r="BV476" s="731"/>
      <c r="BW476" s="731"/>
      <c r="BX476" s="731"/>
      <c r="BY476" s="731"/>
      <c r="BZ476" s="731"/>
      <c r="CA476" s="731"/>
      <c r="CB476" s="731"/>
      <c r="CC476" s="731"/>
      <c r="CD476" s="731"/>
    </row>
    <row r="477" spans="1:82" s="314" customFormat="1" ht="15" customHeight="1" x14ac:dyDescent="0.2">
      <c r="A477" s="733"/>
      <c r="B477" s="733"/>
      <c r="C477" s="733"/>
      <c r="D477" s="733"/>
      <c r="E477" s="733"/>
      <c r="F477" s="733"/>
      <c r="G477" s="733"/>
      <c r="H477" s="733"/>
      <c r="I477" s="733"/>
      <c r="J477" s="733"/>
      <c r="K477" s="733"/>
      <c r="L477" s="733"/>
      <c r="M477" s="733"/>
      <c r="N477" s="733"/>
      <c r="O477" s="733"/>
      <c r="P477" s="733"/>
      <c r="Q477" s="733"/>
      <c r="R477" s="733"/>
      <c r="S477" s="733"/>
      <c r="T477" s="733"/>
      <c r="U477" s="733"/>
      <c r="V477" s="733"/>
      <c r="W477" s="733"/>
      <c r="X477" s="733"/>
      <c r="Y477" s="347"/>
      <c r="Z477" s="347"/>
      <c r="AA477" s="347"/>
      <c r="AB477" s="347"/>
      <c r="AC477" s="347"/>
      <c r="AD477" s="347"/>
      <c r="AE477" s="347"/>
      <c r="AF477" s="347"/>
      <c r="AG477" s="347"/>
      <c r="AH477" s="347"/>
      <c r="AI477" s="347"/>
      <c r="AJ477" s="347"/>
      <c r="AK477" s="347"/>
      <c r="AL477" s="347"/>
      <c r="AM477" s="347"/>
      <c r="AN477" s="347"/>
      <c r="AO477" s="347"/>
      <c r="AP477" s="347"/>
      <c r="AQ477" s="347"/>
      <c r="AR477" s="347"/>
      <c r="AS477" s="347"/>
      <c r="AT477" s="347"/>
      <c r="AU477" s="347"/>
      <c r="AV477" s="347"/>
      <c r="AW477" s="347"/>
      <c r="AX477" s="347"/>
      <c r="AY477" s="347"/>
      <c r="AZ477" s="390"/>
      <c r="BA477" s="386"/>
      <c r="BB477" s="202"/>
      <c r="BC477" s="731"/>
      <c r="BD477" s="731"/>
      <c r="BE477" s="731"/>
      <c r="BF477" s="731"/>
      <c r="BG477" s="731"/>
      <c r="BH477" s="731"/>
      <c r="BI477" s="731"/>
      <c r="BJ477" s="731"/>
      <c r="BK477" s="731"/>
      <c r="BL477" s="731"/>
      <c r="BM477" s="731"/>
      <c r="BN477" s="731"/>
      <c r="BO477" s="731"/>
      <c r="BP477" s="731"/>
      <c r="BQ477" s="731"/>
      <c r="BR477" s="731"/>
      <c r="BS477" s="731"/>
      <c r="BT477" s="731"/>
      <c r="BU477" s="731"/>
      <c r="BV477" s="731"/>
      <c r="BW477" s="731"/>
      <c r="BX477" s="731"/>
      <c r="BY477" s="731"/>
      <c r="BZ477" s="731"/>
      <c r="CA477" s="731"/>
      <c r="CB477" s="731"/>
      <c r="CC477" s="731"/>
      <c r="CD477" s="731"/>
    </row>
    <row r="478" spans="1:82" s="314" customFormat="1" ht="15" customHeight="1" x14ac:dyDescent="0.2">
      <c r="A478" s="733"/>
      <c r="B478" s="733"/>
      <c r="C478" s="733"/>
      <c r="D478" s="733"/>
      <c r="E478" s="733"/>
      <c r="F478" s="733"/>
      <c r="G478" s="733"/>
      <c r="H478" s="733"/>
      <c r="I478" s="733"/>
      <c r="J478" s="733"/>
      <c r="K478" s="733"/>
      <c r="L478" s="733"/>
      <c r="M478" s="733"/>
      <c r="N478" s="733"/>
      <c r="O478" s="733"/>
      <c r="P478" s="733"/>
      <c r="Q478" s="733"/>
      <c r="R478" s="733"/>
      <c r="S478" s="733"/>
      <c r="T478" s="733"/>
      <c r="U478" s="733"/>
      <c r="V478" s="733"/>
      <c r="W478" s="733"/>
      <c r="X478" s="733"/>
      <c r="Y478" s="347"/>
      <c r="Z478" s="347"/>
      <c r="AA478" s="347"/>
      <c r="AB478" s="347"/>
      <c r="AC478" s="347"/>
      <c r="AD478" s="347"/>
      <c r="AE478" s="347"/>
      <c r="AF478" s="347"/>
      <c r="AG478" s="347"/>
      <c r="AH478" s="347"/>
      <c r="AI478" s="347"/>
      <c r="AJ478" s="347"/>
      <c r="AK478" s="347"/>
      <c r="AL478" s="347"/>
      <c r="AM478" s="347"/>
      <c r="AN478" s="347"/>
      <c r="AO478" s="347"/>
      <c r="AP478" s="347"/>
      <c r="AQ478" s="347"/>
      <c r="AR478" s="347"/>
      <c r="AS478" s="347"/>
      <c r="AT478" s="347"/>
      <c r="AU478" s="347"/>
      <c r="AV478" s="347"/>
      <c r="AW478" s="347"/>
      <c r="AX478" s="347"/>
      <c r="AY478" s="347"/>
      <c r="AZ478" s="390"/>
      <c r="BA478" s="386"/>
      <c r="BB478" s="202"/>
      <c r="BC478" s="731"/>
      <c r="BD478" s="731"/>
      <c r="BE478" s="731"/>
      <c r="BF478" s="731"/>
      <c r="BG478" s="731"/>
      <c r="BH478" s="731"/>
      <c r="BI478" s="731"/>
      <c r="BJ478" s="731"/>
      <c r="BK478" s="731"/>
      <c r="BL478" s="731"/>
      <c r="BM478" s="731"/>
      <c r="BN478" s="731"/>
      <c r="BO478" s="731"/>
      <c r="BP478" s="731"/>
      <c r="BQ478" s="731"/>
      <c r="BR478" s="731"/>
      <c r="BS478" s="731"/>
      <c r="BT478" s="731"/>
      <c r="BU478" s="731"/>
      <c r="BV478" s="731"/>
      <c r="BW478" s="731"/>
      <c r="BX478" s="731"/>
      <c r="BY478" s="731"/>
      <c r="BZ478" s="731"/>
      <c r="CA478" s="731"/>
      <c r="CB478" s="731"/>
      <c r="CC478" s="731"/>
      <c r="CD478" s="731"/>
    </row>
    <row r="479" spans="1:82" s="314" customFormat="1" ht="15" customHeight="1" x14ac:dyDescent="0.2">
      <c r="A479" s="733"/>
      <c r="B479" s="733"/>
      <c r="C479" s="733"/>
      <c r="D479" s="733"/>
      <c r="E479" s="733"/>
      <c r="F479" s="733"/>
      <c r="G479" s="733"/>
      <c r="H479" s="733"/>
      <c r="I479" s="733"/>
      <c r="J479" s="733"/>
      <c r="K479" s="733"/>
      <c r="L479" s="733"/>
      <c r="M479" s="733"/>
      <c r="N479" s="733"/>
      <c r="O479" s="733"/>
      <c r="P479" s="733"/>
      <c r="Q479" s="733"/>
      <c r="R479" s="733"/>
      <c r="S479" s="733"/>
      <c r="T479" s="733"/>
      <c r="U479" s="733"/>
      <c r="V479" s="733"/>
      <c r="W479" s="733"/>
      <c r="X479" s="733"/>
      <c r="Y479" s="347"/>
      <c r="Z479" s="347"/>
      <c r="AA479" s="347"/>
      <c r="AB479" s="347"/>
      <c r="AC479" s="347"/>
      <c r="AD479" s="347"/>
      <c r="AE479" s="347"/>
      <c r="AF479" s="347"/>
      <c r="AG479" s="347"/>
      <c r="AH479" s="347"/>
      <c r="AI479" s="347"/>
      <c r="AJ479" s="347"/>
      <c r="AK479" s="347"/>
      <c r="AL479" s="347"/>
      <c r="AM479" s="347"/>
      <c r="AN479" s="347"/>
      <c r="AO479" s="347"/>
      <c r="AP479" s="347"/>
      <c r="AQ479" s="347"/>
      <c r="AR479" s="347"/>
      <c r="AS479" s="347"/>
      <c r="AT479" s="347"/>
      <c r="AU479" s="347"/>
      <c r="AV479" s="347"/>
      <c r="AW479" s="347"/>
      <c r="AX479" s="347"/>
      <c r="AY479" s="347"/>
      <c r="AZ479" s="390"/>
      <c r="BA479" s="386"/>
      <c r="BB479" s="202"/>
      <c r="BC479" s="731"/>
      <c r="BD479" s="731"/>
      <c r="BE479" s="731"/>
      <c r="BF479" s="731"/>
      <c r="BG479" s="731"/>
      <c r="BH479" s="731"/>
      <c r="BI479" s="731"/>
      <c r="BJ479" s="731"/>
      <c r="BK479" s="731"/>
      <c r="BL479" s="731"/>
      <c r="BM479" s="731"/>
      <c r="BN479" s="731"/>
      <c r="BO479" s="731"/>
      <c r="BP479" s="731"/>
      <c r="BQ479" s="731"/>
      <c r="BR479" s="731"/>
      <c r="BS479" s="731"/>
      <c r="BT479" s="731"/>
      <c r="BU479" s="731"/>
      <c r="BV479" s="731"/>
      <c r="BW479" s="731"/>
      <c r="BX479" s="731"/>
      <c r="BY479" s="731"/>
      <c r="BZ479" s="731"/>
      <c r="CA479" s="731"/>
      <c r="CB479" s="731"/>
      <c r="CC479" s="731"/>
      <c r="CD479" s="731"/>
    </row>
    <row r="480" spans="1:82" s="314" customFormat="1" ht="15" customHeight="1" x14ac:dyDescent="0.2">
      <c r="A480" s="733"/>
      <c r="B480" s="733"/>
      <c r="C480" s="733"/>
      <c r="D480" s="733"/>
      <c r="E480" s="733"/>
      <c r="F480" s="733"/>
      <c r="G480" s="733"/>
      <c r="H480" s="733"/>
      <c r="I480" s="733"/>
      <c r="J480" s="733"/>
      <c r="K480" s="733"/>
      <c r="L480" s="733"/>
      <c r="M480" s="733"/>
      <c r="N480" s="733"/>
      <c r="O480" s="733"/>
      <c r="P480" s="733"/>
      <c r="Q480" s="733"/>
      <c r="R480" s="733"/>
      <c r="S480" s="733"/>
      <c r="T480" s="733"/>
      <c r="U480" s="733"/>
      <c r="V480" s="733"/>
      <c r="W480" s="733"/>
      <c r="X480" s="733"/>
      <c r="Y480" s="347"/>
      <c r="Z480" s="347"/>
      <c r="AA480" s="347"/>
      <c r="AB480" s="347"/>
      <c r="AC480" s="347"/>
      <c r="AD480" s="347"/>
      <c r="AE480" s="347"/>
      <c r="AF480" s="347"/>
      <c r="AG480" s="347"/>
      <c r="AH480" s="347"/>
      <c r="AI480" s="347"/>
      <c r="AJ480" s="347"/>
      <c r="AK480" s="347"/>
      <c r="AL480" s="347"/>
      <c r="AM480" s="347"/>
      <c r="AN480" s="347"/>
      <c r="AO480" s="347"/>
      <c r="AP480" s="347"/>
      <c r="AQ480" s="347"/>
      <c r="AR480" s="347"/>
      <c r="AS480" s="347"/>
      <c r="AT480" s="347"/>
      <c r="AU480" s="347"/>
      <c r="AV480" s="347"/>
      <c r="AW480" s="347"/>
      <c r="AX480" s="347"/>
      <c r="AY480" s="347"/>
      <c r="AZ480" s="390"/>
      <c r="BA480" s="386"/>
      <c r="BB480" s="202"/>
      <c r="BC480" s="731"/>
      <c r="BD480" s="731"/>
      <c r="BE480" s="731"/>
      <c r="BF480" s="731"/>
      <c r="BG480" s="731"/>
      <c r="BH480" s="731"/>
      <c r="BI480" s="731"/>
      <c r="BJ480" s="731"/>
      <c r="BK480" s="731"/>
      <c r="BL480" s="731"/>
      <c r="BM480" s="731"/>
      <c r="BN480" s="731"/>
      <c r="BO480" s="731"/>
      <c r="BP480" s="731"/>
      <c r="BQ480" s="731"/>
      <c r="BR480" s="731"/>
      <c r="BS480" s="731"/>
      <c r="BT480" s="731"/>
      <c r="BU480" s="731"/>
      <c r="BV480" s="731"/>
      <c r="BW480" s="731"/>
      <c r="BX480" s="731"/>
      <c r="BY480" s="731"/>
      <c r="BZ480" s="731"/>
      <c r="CA480" s="731"/>
      <c r="CB480" s="731"/>
      <c r="CC480" s="731"/>
      <c r="CD480" s="731"/>
    </row>
    <row r="481" spans="1:82" s="314" customFormat="1" ht="15" customHeight="1" x14ac:dyDescent="0.2">
      <c r="A481" s="733"/>
      <c r="B481" s="733"/>
      <c r="C481" s="733"/>
      <c r="D481" s="733"/>
      <c r="E481" s="733"/>
      <c r="F481" s="733"/>
      <c r="G481" s="733"/>
      <c r="H481" s="733"/>
      <c r="I481" s="733"/>
      <c r="J481" s="733"/>
      <c r="K481" s="733"/>
      <c r="L481" s="733"/>
      <c r="M481" s="733"/>
      <c r="N481" s="733"/>
      <c r="O481" s="733"/>
      <c r="P481" s="733"/>
      <c r="Q481" s="733"/>
      <c r="R481" s="733"/>
      <c r="S481" s="733"/>
      <c r="T481" s="733"/>
      <c r="U481" s="733"/>
      <c r="V481" s="733"/>
      <c r="W481" s="733"/>
      <c r="X481" s="733"/>
      <c r="Y481" s="347"/>
      <c r="Z481" s="347"/>
      <c r="AA481" s="347"/>
      <c r="AB481" s="347"/>
      <c r="AC481" s="347"/>
      <c r="AD481" s="347"/>
      <c r="AE481" s="347"/>
      <c r="AF481" s="347"/>
      <c r="AG481" s="347"/>
      <c r="AH481" s="347"/>
      <c r="AI481" s="347"/>
      <c r="AJ481" s="347"/>
      <c r="AK481" s="347"/>
      <c r="AL481" s="347"/>
      <c r="AM481" s="347"/>
      <c r="AN481" s="347"/>
      <c r="AO481" s="347"/>
      <c r="AP481" s="347"/>
      <c r="AQ481" s="347"/>
      <c r="AR481" s="347"/>
      <c r="AS481" s="347"/>
      <c r="AT481" s="347"/>
      <c r="AU481" s="347"/>
      <c r="AV481" s="347"/>
      <c r="AW481" s="347"/>
      <c r="AX481" s="347"/>
      <c r="AY481" s="347"/>
      <c r="AZ481" s="390"/>
      <c r="BA481" s="386"/>
      <c r="BB481" s="202"/>
      <c r="BC481" s="731"/>
      <c r="BD481" s="731"/>
      <c r="BE481" s="731"/>
      <c r="BF481" s="731"/>
      <c r="BG481" s="731"/>
      <c r="BH481" s="731"/>
      <c r="BI481" s="731"/>
      <c r="BJ481" s="731"/>
      <c r="BK481" s="731"/>
      <c r="BL481" s="731"/>
      <c r="BM481" s="731"/>
      <c r="BN481" s="731"/>
      <c r="BO481" s="731"/>
      <c r="BP481" s="731"/>
      <c r="BQ481" s="731"/>
      <c r="BR481" s="731"/>
      <c r="BS481" s="731"/>
      <c r="BT481" s="731"/>
      <c r="BU481" s="731"/>
      <c r="BV481" s="731"/>
      <c r="BW481" s="731"/>
      <c r="BX481" s="731"/>
      <c r="BY481" s="731"/>
      <c r="BZ481" s="731"/>
      <c r="CA481" s="731"/>
      <c r="CB481" s="731"/>
      <c r="CC481" s="731"/>
      <c r="CD481" s="731"/>
    </row>
    <row r="482" spans="1:82" s="314" customFormat="1" ht="15" customHeight="1" x14ac:dyDescent="0.2">
      <c r="A482" s="733"/>
      <c r="B482" s="733"/>
      <c r="C482" s="733"/>
      <c r="D482" s="733"/>
      <c r="E482" s="733"/>
      <c r="F482" s="733"/>
      <c r="G482" s="733"/>
      <c r="H482" s="733"/>
      <c r="I482" s="733"/>
      <c r="J482" s="733"/>
      <c r="K482" s="733"/>
      <c r="L482" s="733"/>
      <c r="M482" s="733"/>
      <c r="N482" s="733"/>
      <c r="O482" s="733"/>
      <c r="P482" s="733"/>
      <c r="Q482" s="733"/>
      <c r="R482" s="733"/>
      <c r="S482" s="733"/>
      <c r="T482" s="733"/>
      <c r="U482" s="733"/>
      <c r="V482" s="733"/>
      <c r="W482" s="733"/>
      <c r="X482" s="733"/>
      <c r="Y482" s="347"/>
      <c r="Z482" s="347"/>
      <c r="AA482" s="347"/>
      <c r="AB482" s="347"/>
      <c r="AC482" s="347"/>
      <c r="AD482" s="347"/>
      <c r="AE482" s="347"/>
      <c r="AF482" s="347"/>
      <c r="AG482" s="347"/>
      <c r="AH482" s="347"/>
      <c r="AI482" s="347"/>
      <c r="AJ482" s="347"/>
      <c r="AK482" s="347"/>
      <c r="AL482" s="347"/>
      <c r="AM482" s="347"/>
      <c r="AN482" s="347"/>
      <c r="AO482" s="347"/>
      <c r="AP482" s="347"/>
      <c r="AQ482" s="347"/>
      <c r="AR482" s="347"/>
      <c r="AS482" s="347"/>
      <c r="AT482" s="347"/>
      <c r="AU482" s="347"/>
      <c r="AV482" s="347"/>
      <c r="AW482" s="347"/>
      <c r="AX482" s="347"/>
      <c r="AY482" s="347"/>
      <c r="AZ482" s="390"/>
      <c r="BA482" s="386"/>
      <c r="BB482" s="202"/>
      <c r="BC482" s="731"/>
      <c r="BD482" s="731"/>
      <c r="BE482" s="731"/>
      <c r="BF482" s="731"/>
      <c r="BG482" s="731"/>
      <c r="BH482" s="731"/>
      <c r="BI482" s="731"/>
      <c r="BJ482" s="731"/>
      <c r="BK482" s="731"/>
      <c r="BL482" s="731"/>
      <c r="BM482" s="731"/>
      <c r="BN482" s="731"/>
      <c r="BO482" s="731"/>
      <c r="BP482" s="731"/>
      <c r="BQ482" s="731"/>
      <c r="BR482" s="731"/>
      <c r="BS482" s="731"/>
      <c r="BT482" s="731"/>
      <c r="BU482" s="731"/>
      <c r="BV482" s="731"/>
      <c r="BW482" s="731"/>
      <c r="BX482" s="731"/>
      <c r="BY482" s="731"/>
      <c r="BZ482" s="731"/>
      <c r="CA482" s="731"/>
      <c r="CB482" s="731"/>
      <c r="CC482" s="731"/>
      <c r="CD482" s="731"/>
    </row>
    <row r="483" spans="1:82" s="314" customFormat="1" ht="15" customHeight="1" x14ac:dyDescent="0.2">
      <c r="A483" s="733"/>
      <c r="B483" s="733"/>
      <c r="C483" s="733"/>
      <c r="D483" s="733"/>
      <c r="E483" s="733"/>
      <c r="F483" s="733"/>
      <c r="G483" s="733"/>
      <c r="H483" s="733"/>
      <c r="I483" s="733"/>
      <c r="J483" s="733"/>
      <c r="K483" s="733"/>
      <c r="L483" s="733"/>
      <c r="M483" s="733"/>
      <c r="N483" s="733"/>
      <c r="O483" s="733"/>
      <c r="P483" s="733"/>
      <c r="Q483" s="733"/>
      <c r="R483" s="733"/>
      <c r="S483" s="733"/>
      <c r="T483" s="733"/>
      <c r="U483" s="733"/>
      <c r="V483" s="733"/>
      <c r="W483" s="733"/>
      <c r="X483" s="733"/>
      <c r="Y483" s="347"/>
      <c r="Z483" s="347"/>
      <c r="AA483" s="347"/>
      <c r="AB483" s="347"/>
      <c r="AC483" s="347"/>
      <c r="AD483" s="347"/>
      <c r="AE483" s="347"/>
      <c r="AF483" s="347"/>
      <c r="AG483" s="347"/>
      <c r="AH483" s="347"/>
      <c r="AI483" s="347"/>
      <c r="AJ483" s="347"/>
      <c r="AK483" s="347"/>
      <c r="AL483" s="347"/>
      <c r="AM483" s="347"/>
      <c r="AN483" s="347"/>
      <c r="AO483" s="347"/>
      <c r="AP483" s="347"/>
      <c r="AQ483" s="347"/>
      <c r="AR483" s="347"/>
      <c r="AS483" s="347"/>
      <c r="AT483" s="347"/>
      <c r="AU483" s="347"/>
      <c r="AV483" s="347"/>
      <c r="AW483" s="347"/>
      <c r="AX483" s="347"/>
      <c r="AY483" s="347"/>
      <c r="AZ483" s="390"/>
      <c r="BA483" s="386"/>
      <c r="BB483" s="202"/>
      <c r="BC483" s="731"/>
      <c r="BD483" s="731"/>
      <c r="BE483" s="731"/>
      <c r="BF483" s="731"/>
      <c r="BG483" s="731"/>
      <c r="BH483" s="731"/>
      <c r="BI483" s="731"/>
      <c r="BJ483" s="731"/>
      <c r="BK483" s="731"/>
      <c r="BL483" s="731"/>
      <c r="BM483" s="731"/>
      <c r="BN483" s="731"/>
      <c r="BO483" s="731"/>
      <c r="BP483" s="731"/>
      <c r="BQ483" s="731"/>
      <c r="BR483" s="731"/>
      <c r="BS483" s="731"/>
      <c r="BT483" s="731"/>
      <c r="BU483" s="731"/>
      <c r="BV483" s="731"/>
      <c r="BW483" s="731"/>
      <c r="BX483" s="731"/>
      <c r="BY483" s="731"/>
      <c r="BZ483" s="731"/>
      <c r="CA483" s="731"/>
      <c r="CB483" s="731"/>
      <c r="CC483" s="731"/>
      <c r="CD483" s="731"/>
    </row>
    <row r="484" spans="1:82" s="314" customFormat="1" ht="15" customHeight="1" x14ac:dyDescent="0.2">
      <c r="A484" s="733"/>
      <c r="B484" s="733"/>
      <c r="C484" s="733"/>
      <c r="D484" s="733"/>
      <c r="E484" s="733"/>
      <c r="F484" s="733"/>
      <c r="G484" s="733"/>
      <c r="H484" s="733"/>
      <c r="I484" s="733"/>
      <c r="J484" s="733"/>
      <c r="K484" s="733"/>
      <c r="L484" s="733"/>
      <c r="M484" s="733"/>
      <c r="N484" s="733"/>
      <c r="O484" s="733"/>
      <c r="P484" s="733"/>
      <c r="Q484" s="733"/>
      <c r="R484" s="733"/>
      <c r="S484" s="733"/>
      <c r="T484" s="733"/>
      <c r="U484" s="733"/>
      <c r="V484" s="733"/>
      <c r="W484" s="733"/>
      <c r="X484" s="733"/>
      <c r="Y484" s="347"/>
      <c r="Z484" s="347"/>
      <c r="AA484" s="347"/>
      <c r="AB484" s="347"/>
      <c r="AC484" s="347"/>
      <c r="AD484" s="347"/>
      <c r="AE484" s="347"/>
      <c r="AF484" s="347"/>
      <c r="AG484" s="347"/>
      <c r="AH484" s="347"/>
      <c r="AI484" s="347"/>
      <c r="AJ484" s="347"/>
      <c r="AK484" s="347"/>
      <c r="AL484" s="347"/>
      <c r="AM484" s="347"/>
      <c r="AN484" s="347"/>
      <c r="AO484" s="347"/>
      <c r="AP484" s="347"/>
      <c r="AQ484" s="347"/>
      <c r="AR484" s="347"/>
      <c r="AS484" s="347"/>
      <c r="AT484" s="347"/>
      <c r="AU484" s="347"/>
      <c r="AV484" s="347"/>
      <c r="AW484" s="347"/>
      <c r="AX484" s="347"/>
      <c r="AY484" s="347"/>
      <c r="AZ484" s="390"/>
      <c r="BA484" s="386"/>
      <c r="BB484" s="202"/>
      <c r="BC484" s="731"/>
      <c r="BD484" s="731"/>
      <c r="BE484" s="731"/>
      <c r="BF484" s="731"/>
      <c r="BG484" s="731"/>
      <c r="BH484" s="731"/>
      <c r="BI484" s="731"/>
      <c r="BJ484" s="731"/>
      <c r="BK484" s="731"/>
      <c r="BL484" s="731"/>
      <c r="BM484" s="731"/>
      <c r="BN484" s="731"/>
      <c r="BO484" s="731"/>
      <c r="BP484" s="731"/>
      <c r="BQ484" s="731"/>
      <c r="BR484" s="731"/>
      <c r="BS484" s="731"/>
      <c r="BT484" s="731"/>
      <c r="BU484" s="731"/>
      <c r="BV484" s="731"/>
      <c r="BW484" s="731"/>
      <c r="BX484" s="731"/>
      <c r="BY484" s="731"/>
      <c r="BZ484" s="731"/>
      <c r="CA484" s="731"/>
      <c r="CB484" s="731"/>
      <c r="CC484" s="731"/>
      <c r="CD484" s="731"/>
    </row>
    <row r="485" spans="1:82" s="314" customFormat="1" ht="15" customHeight="1" x14ac:dyDescent="0.2">
      <c r="A485" s="733"/>
      <c r="B485" s="733"/>
      <c r="C485" s="733"/>
      <c r="D485" s="733"/>
      <c r="E485" s="733"/>
      <c r="F485" s="733"/>
      <c r="G485" s="733"/>
      <c r="H485" s="733"/>
      <c r="I485" s="733"/>
      <c r="J485" s="733"/>
      <c r="K485" s="733"/>
      <c r="L485" s="733"/>
      <c r="M485" s="733"/>
      <c r="N485" s="733"/>
      <c r="O485" s="733"/>
      <c r="P485" s="733"/>
      <c r="Q485" s="733"/>
      <c r="R485" s="733"/>
      <c r="S485" s="733"/>
      <c r="T485" s="733"/>
      <c r="U485" s="733"/>
      <c r="V485" s="733"/>
      <c r="W485" s="733"/>
      <c r="X485" s="733"/>
      <c r="Y485" s="347"/>
      <c r="Z485" s="347"/>
      <c r="AA485" s="347"/>
      <c r="AB485" s="347"/>
      <c r="AC485" s="347"/>
      <c r="AD485" s="347"/>
      <c r="AE485" s="347"/>
      <c r="AF485" s="347"/>
      <c r="AG485" s="347"/>
      <c r="AH485" s="347"/>
      <c r="AI485" s="347"/>
      <c r="AJ485" s="347"/>
      <c r="AK485" s="347"/>
      <c r="AL485" s="347"/>
      <c r="AM485" s="347"/>
      <c r="AN485" s="347"/>
      <c r="AO485" s="347"/>
      <c r="AP485" s="347"/>
      <c r="AQ485" s="347"/>
      <c r="AR485" s="347"/>
      <c r="AS485" s="347"/>
      <c r="AT485" s="347"/>
      <c r="AU485" s="347"/>
      <c r="AV485" s="347"/>
      <c r="AW485" s="347"/>
      <c r="AX485" s="347"/>
      <c r="AY485" s="347"/>
      <c r="AZ485" s="390"/>
      <c r="BA485" s="386"/>
      <c r="BB485" s="202"/>
      <c r="BC485" s="731"/>
      <c r="BD485" s="731"/>
      <c r="BE485" s="731"/>
      <c r="BF485" s="731"/>
      <c r="BG485" s="731"/>
      <c r="BH485" s="731"/>
      <c r="BI485" s="731"/>
      <c r="BJ485" s="731"/>
      <c r="BK485" s="731"/>
      <c r="BL485" s="731"/>
      <c r="BM485" s="731"/>
      <c r="BN485" s="731"/>
      <c r="BO485" s="731"/>
      <c r="BP485" s="731"/>
      <c r="BQ485" s="731"/>
      <c r="BR485" s="731"/>
      <c r="BS485" s="731"/>
      <c r="BT485" s="731"/>
      <c r="BU485" s="731"/>
      <c r="BV485" s="731"/>
      <c r="BW485" s="731"/>
      <c r="BX485" s="731"/>
      <c r="BY485" s="731"/>
      <c r="BZ485" s="731"/>
      <c r="CA485" s="731"/>
      <c r="CB485" s="731"/>
      <c r="CC485" s="731"/>
      <c r="CD485" s="731"/>
    </row>
    <row r="486" spans="1:82" s="314" customFormat="1" ht="15" customHeight="1" x14ac:dyDescent="0.2">
      <c r="A486" s="733"/>
      <c r="B486" s="733"/>
      <c r="C486" s="733"/>
      <c r="D486" s="733"/>
      <c r="E486" s="733"/>
      <c r="F486" s="733"/>
      <c r="G486" s="733"/>
      <c r="H486" s="733"/>
      <c r="I486" s="733"/>
      <c r="J486" s="733"/>
      <c r="K486" s="733"/>
      <c r="L486" s="733"/>
      <c r="M486" s="733"/>
      <c r="N486" s="733"/>
      <c r="O486" s="733"/>
      <c r="P486" s="733"/>
      <c r="Q486" s="733"/>
      <c r="R486" s="733"/>
      <c r="S486" s="733"/>
      <c r="T486" s="733"/>
      <c r="U486" s="733"/>
      <c r="V486" s="733"/>
      <c r="W486" s="733"/>
      <c r="X486" s="733"/>
      <c r="Y486" s="347"/>
      <c r="Z486" s="347"/>
      <c r="AA486" s="347"/>
      <c r="AB486" s="347"/>
      <c r="AC486" s="347"/>
      <c r="AD486" s="347"/>
      <c r="AE486" s="347"/>
      <c r="AF486" s="347"/>
      <c r="AG486" s="347"/>
      <c r="AH486" s="347"/>
      <c r="AI486" s="347"/>
      <c r="AJ486" s="347"/>
      <c r="AK486" s="347"/>
      <c r="AL486" s="347"/>
      <c r="AM486" s="347"/>
      <c r="AN486" s="347"/>
      <c r="AO486" s="347"/>
      <c r="AP486" s="347"/>
      <c r="AQ486" s="347"/>
      <c r="AR486" s="347"/>
      <c r="AS486" s="347"/>
      <c r="AT486" s="347"/>
      <c r="AU486" s="347"/>
      <c r="AV486" s="347"/>
      <c r="AW486" s="347"/>
      <c r="AX486" s="347"/>
      <c r="AY486" s="347"/>
      <c r="AZ486" s="390"/>
      <c r="BA486" s="386"/>
      <c r="BB486" s="202"/>
      <c r="BC486" s="731"/>
      <c r="BD486" s="731"/>
      <c r="BE486" s="731"/>
      <c r="BF486" s="731"/>
      <c r="BG486" s="731"/>
      <c r="BH486" s="731"/>
      <c r="BI486" s="731"/>
      <c r="BJ486" s="731"/>
      <c r="BK486" s="731"/>
      <c r="BL486" s="731"/>
      <c r="BM486" s="731"/>
      <c r="BN486" s="731"/>
      <c r="BO486" s="731"/>
      <c r="BP486" s="731"/>
      <c r="BQ486" s="731"/>
      <c r="BR486" s="731"/>
      <c r="BS486" s="731"/>
      <c r="BT486" s="731"/>
      <c r="BU486" s="731"/>
      <c r="BV486" s="731"/>
      <c r="BW486" s="731"/>
      <c r="BX486" s="731"/>
      <c r="BY486" s="731"/>
      <c r="BZ486" s="731"/>
      <c r="CA486" s="731"/>
      <c r="CB486" s="731"/>
      <c r="CC486" s="731"/>
      <c r="CD486" s="731"/>
    </row>
    <row r="487" spans="1:82" s="314" customFormat="1" ht="15" customHeight="1" x14ac:dyDescent="0.2">
      <c r="A487" s="733"/>
      <c r="B487" s="733"/>
      <c r="C487" s="733"/>
      <c r="D487" s="733"/>
      <c r="E487" s="733"/>
      <c r="F487" s="733"/>
      <c r="G487" s="733"/>
      <c r="H487" s="733"/>
      <c r="I487" s="733"/>
      <c r="J487" s="733"/>
      <c r="K487" s="733"/>
      <c r="L487" s="733"/>
      <c r="M487" s="733"/>
      <c r="N487" s="733"/>
      <c r="O487" s="733"/>
      <c r="P487" s="733"/>
      <c r="Q487" s="733"/>
      <c r="R487" s="733"/>
      <c r="S487" s="733"/>
      <c r="T487" s="733"/>
      <c r="U487" s="733"/>
      <c r="V487" s="733"/>
      <c r="W487" s="733"/>
      <c r="X487" s="733"/>
      <c r="Y487" s="347"/>
      <c r="Z487" s="347"/>
      <c r="AA487" s="347"/>
      <c r="AB487" s="347"/>
      <c r="AC487" s="347"/>
      <c r="AD487" s="347"/>
      <c r="AE487" s="347"/>
      <c r="AF487" s="347"/>
      <c r="AG487" s="347"/>
      <c r="AH487" s="347"/>
      <c r="AI487" s="347"/>
      <c r="AJ487" s="347"/>
      <c r="AK487" s="347"/>
      <c r="AL487" s="347"/>
      <c r="AM487" s="347"/>
      <c r="AN487" s="347"/>
      <c r="AO487" s="347"/>
      <c r="AP487" s="347"/>
      <c r="AQ487" s="347"/>
      <c r="AR487" s="347"/>
      <c r="AS487" s="347"/>
      <c r="AT487" s="347"/>
      <c r="AU487" s="347"/>
      <c r="AV487" s="347"/>
      <c r="AW487" s="347"/>
      <c r="AX487" s="347"/>
      <c r="AY487" s="347"/>
      <c r="AZ487" s="390"/>
      <c r="BA487" s="386"/>
      <c r="BB487" s="202"/>
      <c r="BC487" s="731"/>
      <c r="BD487" s="731"/>
      <c r="BE487" s="731"/>
      <c r="BF487" s="731"/>
      <c r="BG487" s="731"/>
      <c r="BH487" s="731"/>
      <c r="BI487" s="731"/>
      <c r="BJ487" s="731"/>
      <c r="BK487" s="731"/>
      <c r="BL487" s="731"/>
      <c r="BM487" s="731"/>
      <c r="BN487" s="731"/>
      <c r="BO487" s="731"/>
      <c r="BP487" s="731"/>
      <c r="BQ487" s="731"/>
      <c r="BR487" s="731"/>
      <c r="BS487" s="731"/>
      <c r="BT487" s="731"/>
      <c r="BU487" s="731"/>
      <c r="BV487" s="731"/>
      <c r="BW487" s="731"/>
      <c r="BX487" s="731"/>
      <c r="BY487" s="731"/>
      <c r="BZ487" s="731"/>
      <c r="CA487" s="731"/>
      <c r="CB487" s="731"/>
      <c r="CC487" s="731"/>
      <c r="CD487" s="731"/>
    </row>
    <row r="488" spans="1:82" s="314" customFormat="1" ht="15" customHeight="1" x14ac:dyDescent="0.2">
      <c r="A488" s="733"/>
      <c r="B488" s="733"/>
      <c r="C488" s="733"/>
      <c r="D488" s="733"/>
      <c r="E488" s="733"/>
      <c r="F488" s="733"/>
      <c r="G488" s="733"/>
      <c r="H488" s="733"/>
      <c r="I488" s="733"/>
      <c r="J488" s="733"/>
      <c r="K488" s="733"/>
      <c r="L488" s="733"/>
      <c r="M488" s="733"/>
      <c r="N488" s="733"/>
      <c r="O488" s="733"/>
      <c r="P488" s="733"/>
      <c r="Q488" s="733"/>
      <c r="R488" s="733"/>
      <c r="S488" s="733"/>
      <c r="T488" s="733"/>
      <c r="U488" s="733"/>
      <c r="V488" s="733"/>
      <c r="W488" s="733"/>
      <c r="X488" s="733"/>
      <c r="Y488" s="347"/>
      <c r="Z488" s="347"/>
      <c r="AA488" s="347"/>
      <c r="AB488" s="347"/>
      <c r="AC488" s="347"/>
      <c r="AD488" s="347"/>
      <c r="AE488" s="347"/>
      <c r="AF488" s="347"/>
      <c r="AG488" s="347"/>
      <c r="AH488" s="347"/>
      <c r="AI488" s="347"/>
      <c r="AJ488" s="347"/>
      <c r="AK488" s="347"/>
      <c r="AL488" s="347"/>
      <c r="AM488" s="347"/>
      <c r="AN488" s="347"/>
      <c r="AO488" s="347"/>
      <c r="AP488" s="347"/>
      <c r="AQ488" s="347"/>
      <c r="AR488" s="347"/>
      <c r="AS488" s="347"/>
      <c r="AT488" s="347"/>
      <c r="AU488" s="347"/>
      <c r="AV488" s="347"/>
      <c r="AW488" s="347"/>
      <c r="AX488" s="347"/>
      <c r="AY488" s="347"/>
      <c r="AZ488" s="390"/>
      <c r="BA488" s="386"/>
      <c r="BB488" s="202"/>
      <c r="BC488" s="731"/>
      <c r="BD488" s="731"/>
      <c r="BE488" s="731"/>
      <c r="BF488" s="731"/>
      <c r="BG488" s="731"/>
      <c r="BH488" s="731"/>
      <c r="BI488" s="731"/>
      <c r="BJ488" s="731"/>
      <c r="BK488" s="731"/>
      <c r="BL488" s="731"/>
      <c r="BM488" s="731"/>
      <c r="BN488" s="731"/>
      <c r="BO488" s="731"/>
      <c r="BP488" s="731"/>
      <c r="BQ488" s="731"/>
      <c r="BR488" s="731"/>
      <c r="BS488" s="731"/>
      <c r="BT488" s="731"/>
      <c r="BU488" s="731"/>
      <c r="BV488" s="731"/>
      <c r="BW488" s="731"/>
      <c r="BX488" s="731"/>
      <c r="BY488" s="731"/>
      <c r="BZ488" s="731"/>
      <c r="CA488" s="731"/>
      <c r="CB488" s="731"/>
      <c r="CC488" s="731"/>
      <c r="CD488" s="731"/>
    </row>
    <row r="489" spans="1:82" s="314" customFormat="1" ht="15" customHeight="1" x14ac:dyDescent="0.2">
      <c r="A489" s="733"/>
      <c r="B489" s="733"/>
      <c r="C489" s="733"/>
      <c r="D489" s="733"/>
      <c r="E489" s="733"/>
      <c r="F489" s="733"/>
      <c r="G489" s="733"/>
      <c r="H489" s="733"/>
      <c r="I489" s="733"/>
      <c r="J489" s="733"/>
      <c r="K489" s="733"/>
      <c r="L489" s="733"/>
      <c r="M489" s="733"/>
      <c r="N489" s="733"/>
      <c r="O489" s="733"/>
      <c r="P489" s="733"/>
      <c r="Q489" s="733"/>
      <c r="R489" s="733"/>
      <c r="S489" s="733"/>
      <c r="T489" s="733"/>
      <c r="U489" s="733"/>
      <c r="V489" s="733"/>
      <c r="W489" s="733"/>
      <c r="X489" s="733"/>
      <c r="Y489" s="347"/>
      <c r="Z489" s="347"/>
      <c r="AA489" s="347"/>
      <c r="AB489" s="347"/>
      <c r="AC489" s="347"/>
      <c r="AD489" s="347"/>
      <c r="AE489" s="347"/>
      <c r="AF489" s="347"/>
      <c r="AG489" s="347"/>
      <c r="AH489" s="347"/>
      <c r="AI489" s="347"/>
      <c r="AJ489" s="347"/>
      <c r="AK489" s="347"/>
      <c r="AL489" s="347"/>
      <c r="AM489" s="347"/>
      <c r="AN489" s="347"/>
      <c r="AO489" s="347"/>
      <c r="AP489" s="347"/>
      <c r="AQ489" s="347"/>
      <c r="AR489" s="347"/>
      <c r="AS489" s="347"/>
      <c r="AT489" s="347"/>
      <c r="AU489" s="347"/>
      <c r="AV489" s="347"/>
      <c r="AW489" s="347"/>
      <c r="AX489" s="347"/>
      <c r="AY489" s="347"/>
      <c r="AZ489" s="390"/>
      <c r="BA489" s="386"/>
      <c r="BB489" s="202"/>
      <c r="BC489" s="731"/>
      <c r="BD489" s="731"/>
      <c r="BE489" s="731"/>
      <c r="BF489" s="731"/>
      <c r="BG489" s="731"/>
      <c r="BH489" s="731"/>
      <c r="BI489" s="731"/>
      <c r="BJ489" s="731"/>
      <c r="BK489" s="731"/>
      <c r="BL489" s="731"/>
      <c r="BM489" s="731"/>
      <c r="BN489" s="731"/>
      <c r="BO489" s="731"/>
      <c r="BP489" s="731"/>
      <c r="BQ489" s="731"/>
      <c r="BR489" s="731"/>
      <c r="BS489" s="731"/>
      <c r="BT489" s="731"/>
      <c r="BU489" s="731"/>
      <c r="BV489" s="731"/>
      <c r="BW489" s="731"/>
      <c r="BX489" s="731"/>
      <c r="BY489" s="731"/>
      <c r="BZ489" s="731"/>
      <c r="CA489" s="731"/>
      <c r="CB489" s="731"/>
      <c r="CC489" s="731"/>
      <c r="CD489" s="731"/>
    </row>
    <row r="490" spans="1:82" s="314" customFormat="1" ht="15" customHeight="1" x14ac:dyDescent="0.2">
      <c r="A490" s="733"/>
      <c r="B490" s="733"/>
      <c r="C490" s="733"/>
      <c r="D490" s="733"/>
      <c r="E490" s="733"/>
      <c r="F490" s="733"/>
      <c r="G490" s="733"/>
      <c r="H490" s="733"/>
      <c r="I490" s="733"/>
      <c r="J490" s="733"/>
      <c r="K490" s="733"/>
      <c r="L490" s="733"/>
      <c r="M490" s="733"/>
      <c r="N490" s="733"/>
      <c r="O490" s="733"/>
      <c r="P490" s="733"/>
      <c r="Q490" s="733"/>
      <c r="R490" s="733"/>
      <c r="S490" s="733"/>
      <c r="T490" s="733"/>
      <c r="U490" s="733"/>
      <c r="V490" s="733"/>
      <c r="W490" s="733"/>
      <c r="X490" s="733"/>
      <c r="Y490" s="347"/>
      <c r="Z490" s="347"/>
      <c r="AA490" s="347"/>
      <c r="AB490" s="347"/>
      <c r="AC490" s="347"/>
      <c r="AD490" s="347"/>
      <c r="AE490" s="347"/>
      <c r="AF490" s="347"/>
      <c r="AG490" s="347"/>
      <c r="AH490" s="347"/>
      <c r="AI490" s="347"/>
      <c r="AJ490" s="347"/>
      <c r="AK490" s="347"/>
      <c r="AL490" s="347"/>
      <c r="AM490" s="347"/>
      <c r="AN490" s="347"/>
      <c r="AO490" s="347"/>
      <c r="AP490" s="347"/>
      <c r="AQ490" s="347"/>
      <c r="AR490" s="347"/>
      <c r="AS490" s="347"/>
      <c r="AT490" s="347"/>
      <c r="AU490" s="347"/>
      <c r="AV490" s="347"/>
      <c r="AW490" s="347"/>
      <c r="AX490" s="347"/>
      <c r="AY490" s="347"/>
      <c r="AZ490" s="390"/>
      <c r="BA490" s="386"/>
      <c r="BB490" s="202"/>
      <c r="BC490" s="731"/>
      <c r="BD490" s="731"/>
      <c r="BE490" s="731"/>
      <c r="BF490" s="731"/>
      <c r="BG490" s="731"/>
      <c r="BH490" s="731"/>
      <c r="BI490" s="731"/>
      <c r="BJ490" s="731"/>
      <c r="BK490" s="731"/>
      <c r="BL490" s="731"/>
      <c r="BM490" s="731"/>
      <c r="BN490" s="731"/>
      <c r="BO490" s="731"/>
      <c r="BP490" s="731"/>
      <c r="BQ490" s="731"/>
      <c r="BR490" s="731"/>
      <c r="BS490" s="731"/>
      <c r="BT490" s="731"/>
      <c r="BU490" s="731"/>
      <c r="BV490" s="731"/>
      <c r="BW490" s="731"/>
      <c r="BX490" s="731"/>
      <c r="BY490" s="731"/>
      <c r="BZ490" s="731"/>
      <c r="CA490" s="731"/>
      <c r="CB490" s="731"/>
      <c r="CC490" s="731"/>
      <c r="CD490" s="731"/>
    </row>
    <row r="491" spans="1:82" s="314" customFormat="1" ht="15" customHeight="1" x14ac:dyDescent="0.2">
      <c r="A491" s="733"/>
      <c r="B491" s="733"/>
      <c r="C491" s="733"/>
      <c r="D491" s="733"/>
      <c r="E491" s="733"/>
      <c r="F491" s="733"/>
      <c r="G491" s="733"/>
      <c r="H491" s="733"/>
      <c r="I491" s="733"/>
      <c r="J491" s="733"/>
      <c r="K491" s="733"/>
      <c r="L491" s="733"/>
      <c r="M491" s="733"/>
      <c r="N491" s="733"/>
      <c r="O491" s="733"/>
      <c r="P491" s="733"/>
      <c r="Q491" s="733"/>
      <c r="R491" s="733"/>
      <c r="S491" s="733"/>
      <c r="T491" s="733"/>
      <c r="U491" s="733"/>
      <c r="V491" s="733"/>
      <c r="W491" s="733"/>
      <c r="X491" s="733"/>
      <c r="Y491" s="347"/>
      <c r="Z491" s="347"/>
      <c r="AA491" s="347"/>
      <c r="AB491" s="347"/>
      <c r="AC491" s="347"/>
      <c r="AD491" s="347"/>
      <c r="AE491" s="347"/>
      <c r="AF491" s="347"/>
      <c r="AG491" s="347"/>
      <c r="AH491" s="347"/>
      <c r="AI491" s="347"/>
      <c r="AJ491" s="347"/>
      <c r="AK491" s="347"/>
      <c r="AL491" s="347"/>
      <c r="AM491" s="347"/>
      <c r="AN491" s="347"/>
      <c r="AO491" s="347"/>
      <c r="AP491" s="347"/>
      <c r="AQ491" s="347"/>
      <c r="AR491" s="347"/>
      <c r="AS491" s="347"/>
      <c r="AT491" s="347"/>
      <c r="AU491" s="347"/>
      <c r="AV491" s="347"/>
      <c r="AW491" s="347"/>
      <c r="AX491" s="347"/>
      <c r="AY491" s="347"/>
      <c r="AZ491" s="390"/>
      <c r="BA491" s="386"/>
      <c r="BB491" s="202"/>
      <c r="BC491" s="731"/>
      <c r="BD491" s="731"/>
      <c r="BE491" s="731"/>
      <c r="BF491" s="731"/>
      <c r="BG491" s="731"/>
      <c r="BH491" s="731"/>
      <c r="BI491" s="731"/>
      <c r="BJ491" s="731"/>
      <c r="BK491" s="731"/>
      <c r="BL491" s="731"/>
      <c r="BM491" s="731"/>
      <c r="BN491" s="731"/>
      <c r="BO491" s="731"/>
      <c r="BP491" s="731"/>
      <c r="BQ491" s="731"/>
      <c r="BR491" s="731"/>
      <c r="BS491" s="731"/>
      <c r="BT491" s="731"/>
      <c r="BU491" s="731"/>
      <c r="BV491" s="731"/>
      <c r="BW491" s="731"/>
      <c r="BX491" s="731"/>
      <c r="BY491" s="731"/>
      <c r="BZ491" s="731"/>
      <c r="CA491" s="731"/>
      <c r="CB491" s="731"/>
      <c r="CC491" s="731"/>
      <c r="CD491" s="731"/>
    </row>
    <row r="492" spans="1:82" s="314" customFormat="1" ht="15" customHeight="1" x14ac:dyDescent="0.2">
      <c r="A492" s="733"/>
      <c r="B492" s="733"/>
      <c r="C492" s="733"/>
      <c r="D492" s="733"/>
      <c r="E492" s="733"/>
      <c r="F492" s="733"/>
      <c r="G492" s="733"/>
      <c r="H492" s="733"/>
      <c r="I492" s="733"/>
      <c r="J492" s="733"/>
      <c r="K492" s="733"/>
      <c r="L492" s="733"/>
      <c r="M492" s="733"/>
      <c r="N492" s="733"/>
      <c r="O492" s="733"/>
      <c r="P492" s="733"/>
      <c r="Q492" s="733"/>
      <c r="R492" s="733"/>
      <c r="S492" s="733"/>
      <c r="T492" s="733"/>
      <c r="U492" s="733"/>
      <c r="V492" s="733"/>
      <c r="W492" s="733"/>
      <c r="X492" s="733"/>
      <c r="Y492" s="347"/>
      <c r="Z492" s="347"/>
      <c r="AA492" s="347"/>
      <c r="AB492" s="347"/>
      <c r="AC492" s="347"/>
      <c r="AD492" s="347"/>
      <c r="AE492" s="347"/>
      <c r="AF492" s="347"/>
      <c r="AG492" s="347"/>
      <c r="AH492" s="347"/>
      <c r="AI492" s="347"/>
      <c r="AJ492" s="347"/>
      <c r="AK492" s="347"/>
      <c r="AL492" s="347"/>
      <c r="AM492" s="347"/>
      <c r="AN492" s="347"/>
      <c r="AO492" s="347"/>
      <c r="AP492" s="347"/>
      <c r="AQ492" s="347"/>
      <c r="AR492" s="347"/>
      <c r="AS492" s="347"/>
      <c r="AT492" s="347"/>
      <c r="AU492" s="347"/>
      <c r="AV492" s="347"/>
      <c r="AW492" s="347"/>
      <c r="AX492" s="347"/>
      <c r="AY492" s="347"/>
      <c r="AZ492" s="390"/>
      <c r="BA492" s="386"/>
      <c r="BB492" s="202"/>
      <c r="BC492" s="731"/>
      <c r="BD492" s="731"/>
      <c r="BE492" s="731"/>
      <c r="BF492" s="731"/>
      <c r="BG492" s="731"/>
      <c r="BH492" s="731"/>
      <c r="BI492" s="731"/>
      <c r="BJ492" s="731"/>
      <c r="BK492" s="731"/>
      <c r="BL492" s="731"/>
      <c r="BM492" s="731"/>
      <c r="BN492" s="731"/>
      <c r="BO492" s="731"/>
      <c r="BP492" s="731"/>
      <c r="BQ492" s="731"/>
      <c r="BR492" s="731"/>
      <c r="BS492" s="731"/>
      <c r="BT492" s="731"/>
      <c r="BU492" s="731"/>
      <c r="BV492" s="731"/>
      <c r="BW492" s="731"/>
      <c r="BX492" s="731"/>
      <c r="BY492" s="731"/>
      <c r="BZ492" s="731"/>
      <c r="CA492" s="731"/>
      <c r="CB492" s="731"/>
      <c r="CC492" s="731"/>
      <c r="CD492" s="731"/>
    </row>
    <row r="493" spans="1:82" s="314" customFormat="1" ht="15" customHeight="1" x14ac:dyDescent="0.2">
      <c r="A493" s="733"/>
      <c r="B493" s="733"/>
      <c r="C493" s="733"/>
      <c r="D493" s="733"/>
      <c r="E493" s="733"/>
      <c r="F493" s="733"/>
      <c r="G493" s="733"/>
      <c r="H493" s="733"/>
      <c r="I493" s="733"/>
      <c r="J493" s="733"/>
      <c r="K493" s="733"/>
      <c r="L493" s="733"/>
      <c r="M493" s="733"/>
      <c r="N493" s="733"/>
      <c r="O493" s="733"/>
      <c r="P493" s="733"/>
      <c r="Q493" s="733"/>
      <c r="R493" s="733"/>
      <c r="S493" s="733"/>
      <c r="T493" s="733"/>
      <c r="U493" s="733"/>
      <c r="V493" s="733"/>
      <c r="W493" s="733"/>
      <c r="X493" s="733"/>
      <c r="Y493" s="347"/>
      <c r="Z493" s="347"/>
      <c r="AA493" s="347"/>
      <c r="AB493" s="347"/>
      <c r="AC493" s="347"/>
      <c r="AD493" s="347"/>
      <c r="AE493" s="347"/>
      <c r="AF493" s="347"/>
      <c r="AG493" s="347"/>
      <c r="AH493" s="347"/>
      <c r="AI493" s="347"/>
      <c r="AJ493" s="347"/>
      <c r="AK493" s="347"/>
      <c r="AL493" s="347"/>
      <c r="AM493" s="347"/>
      <c r="AN493" s="347"/>
      <c r="AO493" s="347"/>
      <c r="AP493" s="347"/>
      <c r="AQ493" s="347"/>
      <c r="AR493" s="347"/>
      <c r="AS493" s="347"/>
      <c r="AT493" s="347"/>
      <c r="AU493" s="347"/>
      <c r="AV493" s="347"/>
      <c r="AW493" s="347"/>
      <c r="AX493" s="347"/>
      <c r="AY493" s="347"/>
      <c r="AZ493" s="390"/>
      <c r="BA493" s="386"/>
      <c r="BB493" s="202"/>
      <c r="BC493" s="731"/>
      <c r="BD493" s="731"/>
      <c r="BE493" s="731"/>
      <c r="BF493" s="731"/>
      <c r="BG493" s="731"/>
      <c r="BH493" s="731"/>
      <c r="BI493" s="731"/>
      <c r="BJ493" s="731"/>
      <c r="BK493" s="731"/>
      <c r="BL493" s="731"/>
      <c r="BM493" s="731"/>
      <c r="BN493" s="731"/>
      <c r="BO493" s="731"/>
      <c r="BP493" s="731"/>
      <c r="BQ493" s="731"/>
      <c r="BR493" s="731"/>
      <c r="BS493" s="731"/>
      <c r="BT493" s="731"/>
      <c r="BU493" s="731"/>
      <c r="BV493" s="731"/>
      <c r="BW493" s="731"/>
      <c r="BX493" s="731"/>
      <c r="BY493" s="731"/>
      <c r="BZ493" s="731"/>
      <c r="CA493" s="731"/>
      <c r="CB493" s="731"/>
      <c r="CC493" s="731"/>
      <c r="CD493" s="731"/>
    </row>
    <row r="494" spans="1:82" s="314" customFormat="1" ht="15" customHeight="1" x14ac:dyDescent="0.2">
      <c r="A494" s="733"/>
      <c r="B494" s="733"/>
      <c r="C494" s="733"/>
      <c r="D494" s="733"/>
      <c r="E494" s="733"/>
      <c r="F494" s="733"/>
      <c r="G494" s="733"/>
      <c r="H494" s="733"/>
      <c r="I494" s="733"/>
      <c r="J494" s="733"/>
      <c r="K494" s="733"/>
      <c r="L494" s="733"/>
      <c r="M494" s="733"/>
      <c r="N494" s="733"/>
      <c r="O494" s="733"/>
      <c r="P494" s="733"/>
      <c r="Q494" s="733"/>
      <c r="R494" s="733"/>
      <c r="S494" s="733"/>
      <c r="T494" s="733"/>
      <c r="U494" s="733"/>
      <c r="V494" s="733"/>
      <c r="W494" s="733"/>
      <c r="X494" s="733"/>
      <c r="Y494" s="347"/>
      <c r="Z494" s="347"/>
      <c r="AA494" s="347"/>
      <c r="AB494" s="347"/>
      <c r="AC494" s="347"/>
      <c r="AD494" s="347"/>
      <c r="AE494" s="347"/>
      <c r="AF494" s="347"/>
      <c r="AG494" s="347"/>
      <c r="AH494" s="347"/>
      <c r="AI494" s="347"/>
      <c r="AJ494" s="347"/>
      <c r="AK494" s="347"/>
      <c r="AL494" s="347"/>
      <c r="AM494" s="347"/>
      <c r="AN494" s="347"/>
      <c r="AO494" s="347"/>
      <c r="AP494" s="347"/>
      <c r="AQ494" s="347"/>
      <c r="AR494" s="347"/>
      <c r="AS494" s="347"/>
      <c r="AT494" s="347"/>
      <c r="AU494" s="347"/>
      <c r="AV494" s="347"/>
      <c r="AW494" s="347"/>
      <c r="AX494" s="347"/>
      <c r="AY494" s="347"/>
      <c r="AZ494" s="390"/>
      <c r="BA494" s="386"/>
      <c r="BB494" s="202"/>
      <c r="BC494" s="731"/>
      <c r="BD494" s="731"/>
      <c r="BE494" s="731"/>
      <c r="BF494" s="731"/>
      <c r="BG494" s="731"/>
      <c r="BH494" s="731"/>
      <c r="BI494" s="731"/>
      <c r="BJ494" s="731"/>
      <c r="BK494" s="731"/>
      <c r="BL494" s="731"/>
      <c r="BM494" s="731"/>
      <c r="BN494" s="731"/>
      <c r="BO494" s="731"/>
      <c r="BP494" s="731"/>
      <c r="BQ494" s="731"/>
      <c r="BR494" s="731"/>
      <c r="BS494" s="731"/>
      <c r="BT494" s="731"/>
      <c r="BU494" s="731"/>
      <c r="BV494" s="731"/>
      <c r="BW494" s="731"/>
      <c r="BX494" s="731"/>
      <c r="BY494" s="731"/>
      <c r="BZ494" s="731"/>
      <c r="CA494" s="731"/>
      <c r="CB494" s="731"/>
      <c r="CC494" s="731"/>
      <c r="CD494" s="731"/>
    </row>
    <row r="495" spans="1:82" s="314" customFormat="1" ht="15" customHeight="1" x14ac:dyDescent="0.2">
      <c r="A495" s="733"/>
      <c r="B495" s="733"/>
      <c r="C495" s="733"/>
      <c r="D495" s="733"/>
      <c r="E495" s="733"/>
      <c r="F495" s="733"/>
      <c r="G495" s="733"/>
      <c r="H495" s="733"/>
      <c r="I495" s="733"/>
      <c r="J495" s="733"/>
      <c r="K495" s="733"/>
      <c r="L495" s="733"/>
      <c r="M495" s="733"/>
      <c r="N495" s="733"/>
      <c r="O495" s="733"/>
      <c r="P495" s="733"/>
      <c r="Q495" s="733"/>
      <c r="R495" s="733"/>
      <c r="S495" s="733"/>
      <c r="T495" s="733"/>
      <c r="U495" s="733"/>
      <c r="V495" s="733"/>
      <c r="W495" s="733"/>
      <c r="X495" s="733"/>
      <c r="Y495" s="347"/>
      <c r="Z495" s="347"/>
      <c r="AA495" s="347"/>
      <c r="AB495" s="347"/>
      <c r="AC495" s="347"/>
      <c r="AD495" s="347"/>
      <c r="AE495" s="347"/>
      <c r="AF495" s="347"/>
      <c r="AG495" s="347"/>
      <c r="AH495" s="347"/>
      <c r="AI495" s="347"/>
      <c r="AJ495" s="347"/>
      <c r="AK495" s="347"/>
      <c r="AL495" s="347"/>
      <c r="AM495" s="347"/>
      <c r="AN495" s="347"/>
      <c r="AO495" s="347"/>
      <c r="AP495" s="347"/>
      <c r="AQ495" s="347"/>
      <c r="AR495" s="347"/>
      <c r="AS495" s="347"/>
      <c r="AT495" s="347"/>
      <c r="AU495" s="347"/>
      <c r="AV495" s="347"/>
      <c r="AW495" s="347"/>
      <c r="AX495" s="347"/>
      <c r="AY495" s="347"/>
      <c r="AZ495" s="390"/>
      <c r="BA495" s="386"/>
      <c r="BB495" s="202"/>
      <c r="BC495" s="731"/>
      <c r="BD495" s="731"/>
      <c r="BE495" s="731"/>
      <c r="BF495" s="731"/>
      <c r="BG495" s="731"/>
      <c r="BH495" s="731"/>
      <c r="BI495" s="731"/>
      <c r="BJ495" s="731"/>
      <c r="BK495" s="731"/>
      <c r="BL495" s="731"/>
      <c r="BM495" s="731"/>
      <c r="BN495" s="731"/>
      <c r="BO495" s="731"/>
      <c r="BP495" s="731"/>
      <c r="BQ495" s="731"/>
      <c r="BR495" s="731"/>
      <c r="BS495" s="731"/>
      <c r="BT495" s="731"/>
      <c r="BU495" s="731"/>
      <c r="BV495" s="731"/>
      <c r="BW495" s="731"/>
      <c r="BX495" s="731"/>
      <c r="BY495" s="731"/>
      <c r="BZ495" s="731"/>
      <c r="CA495" s="731"/>
      <c r="CB495" s="731"/>
      <c r="CC495" s="731"/>
      <c r="CD495" s="731"/>
    </row>
    <row r="496" spans="1:82" s="314" customFormat="1" ht="15" customHeight="1" x14ac:dyDescent="0.2">
      <c r="A496" s="733"/>
      <c r="B496" s="733"/>
      <c r="C496" s="733"/>
      <c r="D496" s="733"/>
      <c r="E496" s="733"/>
      <c r="F496" s="733"/>
      <c r="G496" s="733"/>
      <c r="H496" s="733"/>
      <c r="I496" s="733"/>
      <c r="J496" s="733"/>
      <c r="K496" s="733"/>
      <c r="L496" s="733"/>
      <c r="M496" s="733"/>
      <c r="N496" s="733"/>
      <c r="O496" s="733"/>
      <c r="P496" s="733"/>
      <c r="Q496" s="733"/>
      <c r="R496" s="733"/>
      <c r="S496" s="733"/>
      <c r="T496" s="733"/>
      <c r="U496" s="733"/>
      <c r="V496" s="733"/>
      <c r="W496" s="733"/>
      <c r="X496" s="733"/>
      <c r="Y496" s="347"/>
      <c r="Z496" s="347"/>
      <c r="AA496" s="347"/>
      <c r="AB496" s="347"/>
      <c r="AC496" s="347"/>
      <c r="AD496" s="347"/>
      <c r="AE496" s="347"/>
      <c r="AF496" s="347"/>
      <c r="AG496" s="347"/>
      <c r="AH496" s="347"/>
      <c r="AI496" s="347"/>
      <c r="AJ496" s="347"/>
      <c r="AK496" s="347"/>
      <c r="AL496" s="347"/>
      <c r="AM496" s="347"/>
      <c r="AN496" s="347"/>
      <c r="AO496" s="347"/>
      <c r="AP496" s="347"/>
      <c r="AQ496" s="347"/>
      <c r="AR496" s="347"/>
      <c r="AS496" s="347"/>
      <c r="AT496" s="347"/>
      <c r="AU496" s="347"/>
      <c r="AV496" s="347"/>
      <c r="AW496" s="347"/>
      <c r="AX496" s="347"/>
      <c r="AY496" s="347"/>
      <c r="AZ496" s="390"/>
      <c r="BA496" s="386"/>
      <c r="BB496" s="202"/>
      <c r="BC496" s="731"/>
      <c r="BD496" s="731"/>
      <c r="BE496" s="731"/>
      <c r="BF496" s="731"/>
      <c r="BG496" s="731"/>
      <c r="BH496" s="731"/>
      <c r="BI496" s="731"/>
      <c r="BJ496" s="731"/>
      <c r="BK496" s="731"/>
      <c r="BL496" s="731"/>
      <c r="BM496" s="731"/>
      <c r="BN496" s="731"/>
      <c r="BO496" s="731"/>
      <c r="BP496" s="731"/>
      <c r="BQ496" s="731"/>
      <c r="BR496" s="731"/>
      <c r="BS496" s="731"/>
      <c r="BT496" s="731"/>
      <c r="BU496" s="731"/>
      <c r="BV496" s="731"/>
      <c r="BW496" s="731"/>
      <c r="BX496" s="731"/>
      <c r="BY496" s="731"/>
      <c r="BZ496" s="731"/>
      <c r="CA496" s="731"/>
      <c r="CB496" s="731"/>
      <c r="CC496" s="731"/>
      <c r="CD496" s="731"/>
    </row>
    <row r="497" spans="1:82" s="314" customFormat="1" ht="15" customHeight="1" x14ac:dyDescent="0.2">
      <c r="A497" s="733"/>
      <c r="B497" s="733"/>
      <c r="C497" s="733"/>
      <c r="D497" s="733"/>
      <c r="E497" s="733"/>
      <c r="F497" s="733"/>
      <c r="G497" s="733"/>
      <c r="H497" s="733"/>
      <c r="I497" s="733"/>
      <c r="J497" s="733"/>
      <c r="K497" s="733"/>
      <c r="L497" s="733"/>
      <c r="M497" s="733"/>
      <c r="N497" s="733"/>
      <c r="O497" s="733"/>
      <c r="P497" s="733"/>
      <c r="Q497" s="733"/>
      <c r="R497" s="733"/>
      <c r="S497" s="733"/>
      <c r="T497" s="733"/>
      <c r="U497" s="733"/>
      <c r="V497" s="733"/>
      <c r="W497" s="733"/>
      <c r="X497" s="733"/>
      <c r="Y497" s="347"/>
      <c r="Z497" s="347"/>
      <c r="AA497" s="347"/>
      <c r="AB497" s="347"/>
      <c r="AC497" s="347"/>
      <c r="AD497" s="347"/>
      <c r="AE497" s="347"/>
      <c r="AF497" s="347"/>
      <c r="AG497" s="347"/>
      <c r="AH497" s="347"/>
      <c r="AI497" s="347"/>
      <c r="AJ497" s="347"/>
      <c r="AK497" s="347"/>
      <c r="AL497" s="347"/>
      <c r="AM497" s="347"/>
      <c r="AN497" s="347"/>
      <c r="AO497" s="347"/>
      <c r="AP497" s="347"/>
      <c r="AQ497" s="347"/>
      <c r="AR497" s="347"/>
      <c r="AS497" s="347"/>
      <c r="AT497" s="347"/>
      <c r="AU497" s="347"/>
      <c r="AV497" s="347"/>
      <c r="AW497" s="347"/>
      <c r="AX497" s="347"/>
      <c r="AY497" s="347"/>
      <c r="AZ497" s="390"/>
      <c r="BA497" s="386"/>
      <c r="BB497" s="202"/>
      <c r="BC497" s="731"/>
      <c r="BD497" s="731"/>
      <c r="BE497" s="731"/>
      <c r="BF497" s="731"/>
      <c r="BG497" s="731"/>
      <c r="BH497" s="731"/>
      <c r="BI497" s="731"/>
      <c r="BJ497" s="731"/>
      <c r="BK497" s="731"/>
      <c r="BL497" s="731"/>
      <c r="BM497" s="731"/>
      <c r="BN497" s="731"/>
      <c r="BO497" s="731"/>
      <c r="BP497" s="731"/>
      <c r="BQ497" s="731"/>
      <c r="BR497" s="731"/>
      <c r="BS497" s="731"/>
      <c r="BT497" s="731"/>
      <c r="BU497" s="731"/>
      <c r="BV497" s="731"/>
      <c r="BW497" s="731"/>
      <c r="BX497" s="731"/>
      <c r="BY497" s="731"/>
      <c r="BZ497" s="731"/>
      <c r="CA497" s="731"/>
      <c r="CB497" s="731"/>
      <c r="CC497" s="731"/>
      <c r="CD497" s="731"/>
    </row>
    <row r="498" spans="1:82" s="314" customFormat="1" ht="15" customHeight="1" x14ac:dyDescent="0.2">
      <c r="A498" s="733"/>
      <c r="B498" s="733"/>
      <c r="C498" s="733"/>
      <c r="D498" s="733"/>
      <c r="E498" s="733"/>
      <c r="F498" s="733"/>
      <c r="G498" s="733"/>
      <c r="H498" s="733"/>
      <c r="I498" s="733"/>
      <c r="J498" s="733"/>
      <c r="K498" s="733"/>
      <c r="L498" s="733"/>
      <c r="M498" s="733"/>
      <c r="N498" s="733"/>
      <c r="O498" s="733"/>
      <c r="P498" s="733"/>
      <c r="Q498" s="733"/>
      <c r="R498" s="733"/>
      <c r="S498" s="733"/>
      <c r="T498" s="733"/>
      <c r="U498" s="733"/>
      <c r="V498" s="733"/>
      <c r="W498" s="733"/>
      <c r="X498" s="733"/>
      <c r="Y498" s="347"/>
      <c r="Z498" s="347"/>
      <c r="AA498" s="347"/>
      <c r="AB498" s="347"/>
      <c r="AC498" s="347"/>
      <c r="AD498" s="347"/>
      <c r="AE498" s="347"/>
      <c r="AF498" s="347"/>
      <c r="AG498" s="347"/>
      <c r="AH498" s="347"/>
      <c r="AI498" s="347"/>
      <c r="AJ498" s="347"/>
      <c r="AK498" s="347"/>
      <c r="AL498" s="347"/>
      <c r="AM498" s="347"/>
      <c r="AN498" s="347"/>
      <c r="AO498" s="347"/>
      <c r="AP498" s="347"/>
      <c r="AQ498" s="347"/>
      <c r="AR498" s="347"/>
      <c r="AS498" s="347"/>
      <c r="AT498" s="347"/>
      <c r="AU498" s="347"/>
      <c r="AV498" s="347"/>
      <c r="AW498" s="347"/>
      <c r="AX498" s="347"/>
      <c r="AY498" s="347"/>
      <c r="AZ498" s="390"/>
      <c r="BA498" s="386"/>
      <c r="BB498" s="202"/>
      <c r="BC498" s="731"/>
      <c r="BD498" s="731"/>
      <c r="BE498" s="731"/>
      <c r="BF498" s="731"/>
      <c r="BG498" s="731"/>
      <c r="BH498" s="731"/>
      <c r="BI498" s="731"/>
      <c r="BJ498" s="731"/>
      <c r="BK498" s="731"/>
      <c r="BL498" s="731"/>
      <c r="BM498" s="731"/>
      <c r="BN498" s="731"/>
      <c r="BO498" s="731"/>
      <c r="BP498" s="731"/>
      <c r="BQ498" s="731"/>
      <c r="BR498" s="731"/>
      <c r="BS498" s="731"/>
      <c r="BT498" s="731"/>
      <c r="BU498" s="731"/>
      <c r="BV498" s="731"/>
      <c r="BW498" s="731"/>
      <c r="BX498" s="731"/>
      <c r="BY498" s="731"/>
      <c r="BZ498" s="731"/>
      <c r="CA498" s="731"/>
      <c r="CB498" s="731"/>
      <c r="CC498" s="731"/>
      <c r="CD498" s="731"/>
    </row>
    <row r="499" spans="1:82" s="314" customFormat="1" ht="15" customHeight="1" x14ac:dyDescent="0.2">
      <c r="A499" s="733"/>
      <c r="B499" s="733"/>
      <c r="C499" s="733"/>
      <c r="D499" s="733"/>
      <c r="E499" s="733"/>
      <c r="F499" s="733"/>
      <c r="G499" s="733"/>
      <c r="H499" s="733"/>
      <c r="I499" s="733"/>
      <c r="J499" s="733"/>
      <c r="K499" s="733"/>
      <c r="L499" s="733"/>
      <c r="M499" s="733"/>
      <c r="N499" s="733"/>
      <c r="O499" s="733"/>
      <c r="P499" s="733"/>
      <c r="Q499" s="733"/>
      <c r="R499" s="733"/>
      <c r="S499" s="733"/>
      <c r="T499" s="733"/>
      <c r="U499" s="733"/>
      <c r="V499" s="733"/>
      <c r="W499" s="733"/>
      <c r="X499" s="733"/>
      <c r="Y499" s="347"/>
      <c r="Z499" s="347"/>
      <c r="AA499" s="347"/>
      <c r="AB499" s="347"/>
      <c r="AC499" s="347"/>
      <c r="AD499" s="347"/>
      <c r="AE499" s="347"/>
      <c r="AF499" s="347"/>
      <c r="AG499" s="347"/>
      <c r="AH499" s="347"/>
      <c r="AI499" s="347"/>
      <c r="AJ499" s="347"/>
      <c r="AK499" s="347"/>
      <c r="AL499" s="347"/>
      <c r="AM499" s="347"/>
      <c r="AN499" s="347"/>
      <c r="AO499" s="347"/>
      <c r="AP499" s="347"/>
      <c r="AQ499" s="347"/>
      <c r="AR499" s="347"/>
      <c r="AS499" s="347"/>
      <c r="AT499" s="347"/>
      <c r="AU499" s="347"/>
      <c r="AV499" s="347"/>
      <c r="AW499" s="347"/>
      <c r="AX499" s="347"/>
      <c r="AY499" s="347"/>
      <c r="AZ499" s="390"/>
      <c r="BA499" s="386"/>
      <c r="BB499" s="202"/>
      <c r="BC499" s="731"/>
      <c r="BD499" s="731"/>
      <c r="BE499" s="731"/>
      <c r="BF499" s="731"/>
      <c r="BG499" s="731"/>
      <c r="BH499" s="731"/>
      <c r="BI499" s="731"/>
      <c r="BJ499" s="731"/>
      <c r="BK499" s="731"/>
      <c r="BL499" s="731"/>
      <c r="BM499" s="731"/>
      <c r="BN499" s="731"/>
      <c r="BO499" s="731"/>
      <c r="BP499" s="731"/>
      <c r="BQ499" s="731"/>
      <c r="BR499" s="731"/>
      <c r="BS499" s="731"/>
      <c r="BT499" s="731"/>
      <c r="BU499" s="731"/>
      <c r="BV499" s="731"/>
      <c r="BW499" s="731"/>
      <c r="BX499" s="731"/>
      <c r="BY499" s="731"/>
      <c r="BZ499" s="731"/>
      <c r="CA499" s="731"/>
      <c r="CB499" s="731"/>
      <c r="CC499" s="731"/>
      <c r="CD499" s="731"/>
    </row>
    <row r="500" spans="1:82" s="314" customFormat="1" ht="15" customHeight="1" x14ac:dyDescent="0.2">
      <c r="A500" s="733"/>
      <c r="B500" s="733"/>
      <c r="C500" s="733"/>
      <c r="D500" s="733"/>
      <c r="E500" s="733"/>
      <c r="F500" s="733"/>
      <c r="G500" s="733"/>
      <c r="H500" s="733"/>
      <c r="I500" s="733"/>
      <c r="J500" s="733"/>
      <c r="K500" s="733"/>
      <c r="L500" s="733"/>
      <c r="M500" s="733"/>
      <c r="N500" s="733"/>
      <c r="O500" s="733"/>
      <c r="P500" s="733"/>
      <c r="Q500" s="733"/>
      <c r="R500" s="733"/>
      <c r="S500" s="733"/>
      <c r="T500" s="733"/>
      <c r="U500" s="733"/>
      <c r="V500" s="733"/>
      <c r="W500" s="733"/>
      <c r="X500" s="733"/>
      <c r="Y500" s="347"/>
      <c r="Z500" s="347"/>
      <c r="AA500" s="347"/>
      <c r="AB500" s="347"/>
      <c r="AC500" s="347"/>
      <c r="AD500" s="347"/>
      <c r="AE500" s="347"/>
      <c r="AF500" s="347"/>
      <c r="AG500" s="347"/>
      <c r="AH500" s="347"/>
      <c r="AI500" s="347"/>
      <c r="AJ500" s="347"/>
      <c r="AK500" s="347"/>
      <c r="AL500" s="347"/>
      <c r="AM500" s="347"/>
      <c r="AN500" s="347"/>
      <c r="AO500" s="347"/>
      <c r="AP500" s="347"/>
      <c r="AQ500" s="347"/>
      <c r="AR500" s="347"/>
      <c r="AS500" s="347"/>
      <c r="AT500" s="347"/>
      <c r="AU500" s="347"/>
      <c r="AV500" s="347"/>
      <c r="AW500" s="347"/>
      <c r="AX500" s="347"/>
      <c r="AY500" s="347"/>
      <c r="AZ500" s="390"/>
      <c r="BA500" s="386"/>
      <c r="BB500" s="202"/>
      <c r="BC500" s="731"/>
      <c r="BD500" s="731"/>
      <c r="BE500" s="731"/>
      <c r="BF500" s="731"/>
      <c r="BG500" s="731"/>
      <c r="BH500" s="731"/>
      <c r="BI500" s="731"/>
      <c r="BJ500" s="731"/>
      <c r="BK500" s="731"/>
      <c r="BL500" s="731"/>
      <c r="BM500" s="731"/>
      <c r="BN500" s="731"/>
      <c r="BO500" s="731"/>
      <c r="BP500" s="731"/>
      <c r="BQ500" s="731"/>
      <c r="BR500" s="731"/>
      <c r="BS500" s="731"/>
      <c r="BT500" s="731"/>
      <c r="BU500" s="731"/>
      <c r="BV500" s="731"/>
      <c r="BW500" s="731"/>
      <c r="BX500" s="731"/>
      <c r="BY500" s="731"/>
      <c r="BZ500" s="731"/>
      <c r="CA500" s="731"/>
      <c r="CB500" s="731"/>
      <c r="CC500" s="731"/>
      <c r="CD500" s="731"/>
    </row>
    <row r="501" spans="1:82" s="314" customFormat="1" ht="15" customHeight="1" x14ac:dyDescent="0.2">
      <c r="A501" s="733"/>
      <c r="B501" s="733"/>
      <c r="C501" s="733"/>
      <c r="D501" s="733"/>
      <c r="E501" s="733"/>
      <c r="F501" s="733"/>
      <c r="G501" s="733"/>
      <c r="H501" s="733"/>
      <c r="I501" s="733"/>
      <c r="J501" s="733"/>
      <c r="K501" s="733"/>
      <c r="L501" s="733"/>
      <c r="M501" s="733"/>
      <c r="N501" s="733"/>
      <c r="O501" s="733"/>
      <c r="P501" s="733"/>
      <c r="Q501" s="733"/>
      <c r="R501" s="733"/>
      <c r="S501" s="733"/>
      <c r="T501" s="733"/>
      <c r="U501" s="733"/>
      <c r="V501" s="733"/>
      <c r="W501" s="733"/>
      <c r="X501" s="733"/>
      <c r="Y501" s="347"/>
      <c r="Z501" s="347"/>
      <c r="AA501" s="347"/>
      <c r="AB501" s="347"/>
      <c r="AC501" s="347"/>
      <c r="AD501" s="347"/>
      <c r="AE501" s="347"/>
      <c r="AF501" s="347"/>
      <c r="AG501" s="347"/>
      <c r="AH501" s="347"/>
      <c r="AI501" s="347"/>
      <c r="AJ501" s="347"/>
      <c r="AK501" s="347"/>
      <c r="AL501" s="347"/>
      <c r="AM501" s="347"/>
      <c r="AN501" s="347"/>
      <c r="AO501" s="347"/>
      <c r="AP501" s="347"/>
      <c r="AQ501" s="347"/>
      <c r="AR501" s="347"/>
      <c r="AS501" s="347"/>
      <c r="AT501" s="347"/>
      <c r="AU501" s="347"/>
      <c r="AV501" s="347"/>
      <c r="AW501" s="347"/>
      <c r="AX501" s="347"/>
      <c r="AY501" s="347"/>
      <c r="AZ501" s="390"/>
      <c r="BA501" s="386"/>
      <c r="BB501" s="202"/>
      <c r="BC501" s="731"/>
      <c r="BD501" s="731"/>
      <c r="BE501" s="731"/>
      <c r="BF501" s="731"/>
      <c r="BG501" s="731"/>
      <c r="BH501" s="731"/>
      <c r="BI501" s="731"/>
      <c r="BJ501" s="731"/>
      <c r="BK501" s="731"/>
      <c r="BL501" s="731"/>
      <c r="BM501" s="731"/>
      <c r="BN501" s="731"/>
      <c r="BO501" s="731"/>
      <c r="BP501" s="731"/>
      <c r="BQ501" s="731"/>
      <c r="BR501" s="731"/>
      <c r="BS501" s="731"/>
      <c r="BT501" s="731"/>
      <c r="BU501" s="731"/>
      <c r="BV501" s="731"/>
      <c r="BW501" s="731"/>
      <c r="BX501" s="731"/>
      <c r="BY501" s="731"/>
      <c r="BZ501" s="731"/>
      <c r="CA501" s="731"/>
      <c r="CB501" s="731"/>
      <c r="CC501" s="731"/>
      <c r="CD501" s="731"/>
    </row>
    <row r="502" spans="1:82" s="314" customFormat="1" ht="15" customHeight="1" x14ac:dyDescent="0.2">
      <c r="A502" s="733"/>
      <c r="B502" s="733"/>
      <c r="C502" s="733"/>
      <c r="D502" s="733"/>
      <c r="E502" s="733"/>
      <c r="F502" s="733"/>
      <c r="G502" s="733"/>
      <c r="H502" s="733"/>
      <c r="I502" s="733"/>
      <c r="J502" s="733"/>
      <c r="K502" s="733"/>
      <c r="L502" s="733"/>
      <c r="M502" s="733"/>
      <c r="N502" s="733"/>
      <c r="O502" s="733"/>
      <c r="P502" s="733"/>
      <c r="Q502" s="733"/>
      <c r="R502" s="733"/>
      <c r="S502" s="733"/>
      <c r="T502" s="733"/>
      <c r="U502" s="733"/>
      <c r="V502" s="733"/>
      <c r="W502" s="733"/>
      <c r="X502" s="733"/>
      <c r="Y502" s="347"/>
      <c r="Z502" s="347"/>
      <c r="AA502" s="347"/>
      <c r="AB502" s="347"/>
      <c r="AC502" s="347"/>
      <c r="AD502" s="347"/>
      <c r="AE502" s="347"/>
      <c r="AF502" s="347"/>
      <c r="AG502" s="347"/>
      <c r="AH502" s="347"/>
      <c r="AI502" s="347"/>
      <c r="AJ502" s="347"/>
      <c r="AK502" s="347"/>
      <c r="AL502" s="347"/>
      <c r="AM502" s="347"/>
      <c r="AN502" s="347"/>
      <c r="AO502" s="347"/>
      <c r="AP502" s="347"/>
      <c r="AQ502" s="347"/>
      <c r="AR502" s="347"/>
      <c r="AS502" s="347"/>
      <c r="AT502" s="347"/>
      <c r="AU502" s="347"/>
      <c r="AV502" s="347"/>
      <c r="AW502" s="347"/>
      <c r="AX502" s="347"/>
      <c r="AY502" s="347"/>
      <c r="AZ502" s="390"/>
      <c r="BA502" s="386"/>
      <c r="BB502" s="202"/>
      <c r="BC502" s="731"/>
      <c r="BD502" s="731"/>
      <c r="BE502" s="731"/>
      <c r="BF502" s="731"/>
      <c r="BG502" s="731"/>
      <c r="BH502" s="731"/>
      <c r="BI502" s="731"/>
      <c r="BJ502" s="731"/>
      <c r="BK502" s="731"/>
      <c r="BL502" s="731"/>
      <c r="BM502" s="731"/>
      <c r="BN502" s="731"/>
      <c r="BO502" s="731"/>
      <c r="BP502" s="731"/>
      <c r="BQ502" s="731"/>
      <c r="BR502" s="731"/>
      <c r="BS502" s="731"/>
      <c r="BT502" s="731"/>
      <c r="BU502" s="731"/>
      <c r="BV502" s="731"/>
      <c r="BW502" s="731"/>
      <c r="BX502" s="731"/>
      <c r="BY502" s="731"/>
      <c r="BZ502" s="731"/>
      <c r="CA502" s="731"/>
      <c r="CB502" s="731"/>
      <c r="CC502" s="731"/>
      <c r="CD502" s="731"/>
    </row>
    <row r="503" spans="1:82" s="314" customFormat="1" ht="15" customHeight="1" x14ac:dyDescent="0.2">
      <c r="A503" s="733"/>
      <c r="B503" s="733"/>
      <c r="C503" s="733"/>
      <c r="D503" s="733"/>
      <c r="E503" s="733"/>
      <c r="F503" s="733"/>
      <c r="G503" s="733"/>
      <c r="H503" s="733"/>
      <c r="I503" s="733"/>
      <c r="J503" s="733"/>
      <c r="K503" s="733"/>
      <c r="L503" s="733"/>
      <c r="M503" s="733"/>
      <c r="N503" s="733"/>
      <c r="O503" s="733"/>
      <c r="P503" s="733"/>
      <c r="Q503" s="733"/>
      <c r="R503" s="733"/>
      <c r="S503" s="733"/>
      <c r="T503" s="733"/>
      <c r="U503" s="733"/>
      <c r="V503" s="733"/>
      <c r="W503" s="733"/>
      <c r="X503" s="733"/>
      <c r="Y503" s="347"/>
      <c r="Z503" s="347"/>
      <c r="AA503" s="347"/>
      <c r="AB503" s="347"/>
      <c r="AC503" s="347"/>
      <c r="AD503" s="347"/>
      <c r="AE503" s="347"/>
      <c r="AF503" s="347"/>
      <c r="AG503" s="347"/>
      <c r="AH503" s="347"/>
      <c r="AI503" s="347"/>
      <c r="AJ503" s="347"/>
      <c r="AK503" s="347"/>
      <c r="AL503" s="347"/>
      <c r="AM503" s="347"/>
      <c r="AN503" s="347"/>
      <c r="AO503" s="347"/>
      <c r="AP503" s="347"/>
      <c r="AQ503" s="347"/>
      <c r="AR503" s="347"/>
      <c r="AS503" s="347"/>
      <c r="AT503" s="347"/>
      <c r="AU503" s="347"/>
      <c r="AV503" s="347"/>
      <c r="AW503" s="347"/>
      <c r="AX503" s="347"/>
      <c r="AY503" s="347"/>
      <c r="AZ503" s="390"/>
      <c r="BA503" s="386"/>
      <c r="BB503" s="202"/>
      <c r="BC503" s="731"/>
      <c r="BD503" s="731"/>
      <c r="BE503" s="731"/>
      <c r="BF503" s="731"/>
      <c r="BG503" s="731"/>
      <c r="BH503" s="731"/>
      <c r="BI503" s="731"/>
      <c r="BJ503" s="731"/>
      <c r="BK503" s="731"/>
      <c r="BL503" s="731"/>
      <c r="BM503" s="731"/>
      <c r="BN503" s="731"/>
      <c r="BO503" s="731"/>
      <c r="BP503" s="731"/>
      <c r="BQ503" s="731"/>
      <c r="BR503" s="731"/>
      <c r="BS503" s="731"/>
      <c r="BT503" s="731"/>
      <c r="BU503" s="731"/>
      <c r="BV503" s="731"/>
      <c r="BW503" s="731"/>
      <c r="BX503" s="731"/>
      <c r="BY503" s="731"/>
      <c r="BZ503" s="731"/>
      <c r="CA503" s="731"/>
      <c r="CB503" s="731"/>
      <c r="CC503" s="731"/>
      <c r="CD503" s="731"/>
    </row>
    <row r="504" spans="1:82" s="314" customFormat="1" ht="15" customHeight="1" x14ac:dyDescent="0.2">
      <c r="A504" s="733"/>
      <c r="B504" s="733"/>
      <c r="C504" s="733"/>
      <c r="D504" s="733"/>
      <c r="E504" s="733"/>
      <c r="F504" s="733"/>
      <c r="G504" s="733"/>
      <c r="H504" s="733"/>
      <c r="I504" s="733"/>
      <c r="J504" s="733"/>
      <c r="K504" s="733"/>
      <c r="L504" s="733"/>
      <c r="M504" s="733"/>
      <c r="N504" s="733"/>
      <c r="O504" s="733"/>
      <c r="P504" s="733"/>
      <c r="Q504" s="733"/>
      <c r="R504" s="733"/>
      <c r="S504" s="733"/>
      <c r="T504" s="733"/>
      <c r="U504" s="733"/>
      <c r="V504" s="733"/>
      <c r="W504" s="733"/>
      <c r="X504" s="733"/>
      <c r="Y504" s="347"/>
      <c r="Z504" s="347"/>
      <c r="AA504" s="347"/>
      <c r="AB504" s="347"/>
      <c r="AC504" s="347"/>
      <c r="AD504" s="347"/>
      <c r="AE504" s="347"/>
      <c r="AF504" s="347"/>
      <c r="AG504" s="347"/>
      <c r="AH504" s="347"/>
      <c r="AI504" s="347"/>
      <c r="AJ504" s="347"/>
      <c r="AK504" s="347"/>
      <c r="AL504" s="347"/>
      <c r="AM504" s="347"/>
      <c r="AN504" s="347"/>
      <c r="AO504" s="347"/>
      <c r="AP504" s="347"/>
      <c r="AQ504" s="347"/>
      <c r="AR504" s="347"/>
      <c r="AS504" s="347"/>
      <c r="AT504" s="347"/>
      <c r="AU504" s="347"/>
      <c r="AV504" s="347"/>
      <c r="AW504" s="347"/>
      <c r="AX504" s="347"/>
      <c r="AY504" s="347"/>
      <c r="AZ504" s="390"/>
      <c r="BA504" s="386"/>
      <c r="BB504" s="202"/>
      <c r="BC504" s="731"/>
      <c r="BD504" s="731"/>
      <c r="BE504" s="731"/>
      <c r="BF504" s="731"/>
      <c r="BG504" s="731"/>
      <c r="BH504" s="731"/>
      <c r="BI504" s="731"/>
      <c r="BJ504" s="731"/>
      <c r="BK504" s="731"/>
      <c r="BL504" s="731"/>
      <c r="BM504" s="731"/>
      <c r="BN504" s="731"/>
      <c r="BO504" s="731"/>
      <c r="BP504" s="731"/>
      <c r="BQ504" s="731"/>
      <c r="BR504" s="731"/>
      <c r="BS504" s="731"/>
      <c r="BT504" s="731"/>
      <c r="BU504" s="731"/>
      <c r="BV504" s="731"/>
      <c r="BW504" s="731"/>
      <c r="BX504" s="731"/>
      <c r="BY504" s="731"/>
      <c r="BZ504" s="731"/>
      <c r="CA504" s="731"/>
      <c r="CB504" s="731"/>
      <c r="CC504" s="731"/>
      <c r="CD504" s="731"/>
    </row>
    <row r="505" spans="1:82" s="314" customFormat="1" ht="15" customHeight="1" x14ac:dyDescent="0.2">
      <c r="A505" s="733"/>
      <c r="B505" s="733"/>
      <c r="C505" s="733"/>
      <c r="D505" s="733"/>
      <c r="E505" s="733"/>
      <c r="F505" s="733"/>
      <c r="G505" s="733"/>
      <c r="H505" s="733"/>
      <c r="I505" s="733"/>
      <c r="J505" s="733"/>
      <c r="K505" s="733"/>
      <c r="L505" s="733"/>
      <c r="M505" s="733"/>
      <c r="N505" s="733"/>
      <c r="O505" s="733"/>
      <c r="P505" s="733"/>
      <c r="Q505" s="733"/>
      <c r="R505" s="733"/>
      <c r="S505" s="733"/>
      <c r="T505" s="733"/>
      <c r="U505" s="733"/>
      <c r="V505" s="733"/>
      <c r="W505" s="733"/>
      <c r="X505" s="733"/>
      <c r="Y505" s="347"/>
      <c r="Z505" s="347"/>
      <c r="AA505" s="347"/>
      <c r="AB505" s="347"/>
      <c r="AC505" s="347"/>
      <c r="AD505" s="347"/>
      <c r="AE505" s="347"/>
      <c r="AF505" s="347"/>
      <c r="AG505" s="347"/>
      <c r="AH505" s="347"/>
      <c r="AI505" s="347"/>
      <c r="AJ505" s="347"/>
      <c r="AK505" s="347"/>
      <c r="AL505" s="347"/>
      <c r="AM505" s="347"/>
      <c r="AN505" s="347"/>
      <c r="AO505" s="347"/>
      <c r="AP505" s="347"/>
      <c r="AQ505" s="347"/>
      <c r="AR505" s="347"/>
      <c r="AS505" s="347"/>
      <c r="AT505" s="347"/>
      <c r="AU505" s="347"/>
      <c r="AV505" s="347"/>
      <c r="AW505" s="347"/>
      <c r="AX505" s="347"/>
      <c r="AY505" s="347"/>
      <c r="AZ505" s="390"/>
      <c r="BA505" s="386"/>
      <c r="BB505" s="202"/>
      <c r="BC505" s="731"/>
      <c r="BD505" s="731"/>
      <c r="BE505" s="731"/>
      <c r="BF505" s="731"/>
      <c r="BG505" s="731"/>
      <c r="BH505" s="731"/>
      <c r="BI505" s="731"/>
      <c r="BJ505" s="731"/>
      <c r="BK505" s="731"/>
      <c r="BL505" s="731"/>
      <c r="BM505" s="731"/>
      <c r="BN505" s="731"/>
      <c r="BO505" s="731"/>
      <c r="BP505" s="731"/>
      <c r="BQ505" s="731"/>
      <c r="BR505" s="731"/>
      <c r="BS505" s="731"/>
      <c r="BT505" s="731"/>
      <c r="BU505" s="731"/>
      <c r="BV505" s="731"/>
      <c r="BW505" s="731"/>
      <c r="BX505" s="731"/>
      <c r="BY505" s="731"/>
      <c r="BZ505" s="731"/>
      <c r="CA505" s="731"/>
      <c r="CB505" s="731"/>
      <c r="CC505" s="731"/>
      <c r="CD505" s="731"/>
    </row>
    <row r="506" spans="1:82" s="314" customFormat="1" ht="15" customHeight="1" x14ac:dyDescent="0.2">
      <c r="A506" s="733"/>
      <c r="B506" s="733"/>
      <c r="C506" s="733"/>
      <c r="D506" s="733"/>
      <c r="E506" s="733"/>
      <c r="F506" s="733"/>
      <c r="G506" s="733"/>
      <c r="H506" s="733"/>
      <c r="I506" s="733"/>
      <c r="J506" s="733"/>
      <c r="K506" s="733"/>
      <c r="L506" s="733"/>
      <c r="M506" s="733"/>
      <c r="N506" s="733"/>
      <c r="O506" s="733"/>
      <c r="P506" s="733"/>
      <c r="Q506" s="733"/>
      <c r="R506" s="733"/>
      <c r="S506" s="733"/>
      <c r="T506" s="733"/>
      <c r="U506" s="733"/>
      <c r="V506" s="733"/>
      <c r="W506" s="733"/>
      <c r="X506" s="733"/>
      <c r="Y506" s="347"/>
      <c r="Z506" s="347"/>
      <c r="AA506" s="347"/>
      <c r="AB506" s="347"/>
      <c r="AC506" s="347"/>
      <c r="AD506" s="347"/>
      <c r="AE506" s="347"/>
      <c r="AF506" s="347"/>
      <c r="AG506" s="347"/>
      <c r="AH506" s="347"/>
      <c r="AI506" s="347"/>
      <c r="AJ506" s="347"/>
      <c r="AK506" s="347"/>
      <c r="AL506" s="347"/>
      <c r="AM506" s="347"/>
      <c r="AN506" s="347"/>
      <c r="AO506" s="347"/>
      <c r="AP506" s="347"/>
      <c r="AQ506" s="347"/>
      <c r="AR506" s="347"/>
      <c r="AS506" s="347"/>
      <c r="AT506" s="347"/>
      <c r="AU506" s="347"/>
      <c r="AV506" s="347"/>
      <c r="AW506" s="347"/>
      <c r="AX506" s="347"/>
      <c r="AY506" s="347"/>
      <c r="AZ506" s="390"/>
      <c r="BA506" s="386"/>
      <c r="BB506" s="202"/>
      <c r="BC506" s="731"/>
      <c r="BD506" s="731"/>
      <c r="BE506" s="731"/>
      <c r="BF506" s="731"/>
      <c r="BG506" s="731"/>
      <c r="BH506" s="731"/>
      <c r="BI506" s="731"/>
      <c r="BJ506" s="731"/>
      <c r="BK506" s="731"/>
      <c r="BL506" s="731"/>
      <c r="BM506" s="731"/>
      <c r="BN506" s="731"/>
      <c r="BO506" s="731"/>
      <c r="BP506" s="731"/>
      <c r="BQ506" s="731"/>
      <c r="BR506" s="731"/>
      <c r="BS506" s="731"/>
      <c r="BT506" s="731"/>
      <c r="BU506" s="731"/>
      <c r="BV506" s="731"/>
      <c r="BW506" s="731"/>
      <c r="BX506" s="731"/>
      <c r="BY506" s="731"/>
      <c r="BZ506" s="731"/>
      <c r="CA506" s="731"/>
      <c r="CB506" s="731"/>
      <c r="CC506" s="731"/>
      <c r="CD506" s="731"/>
    </row>
    <row r="507" spans="1:82" s="314" customFormat="1" ht="15" customHeight="1" x14ac:dyDescent="0.2">
      <c r="A507" s="733"/>
      <c r="B507" s="733"/>
      <c r="C507" s="733"/>
      <c r="D507" s="733"/>
      <c r="E507" s="733"/>
      <c r="F507" s="733"/>
      <c r="G507" s="733"/>
      <c r="H507" s="733"/>
      <c r="I507" s="733"/>
      <c r="J507" s="733"/>
      <c r="K507" s="733"/>
      <c r="L507" s="733"/>
      <c r="M507" s="733"/>
      <c r="N507" s="733"/>
      <c r="O507" s="733"/>
      <c r="P507" s="733"/>
      <c r="Q507" s="733"/>
      <c r="R507" s="733"/>
      <c r="S507" s="733"/>
      <c r="T507" s="733"/>
      <c r="U507" s="733"/>
      <c r="V507" s="733"/>
      <c r="W507" s="733"/>
      <c r="X507" s="733"/>
      <c r="Y507" s="347"/>
      <c r="Z507" s="347"/>
      <c r="AA507" s="347"/>
      <c r="AB507" s="347"/>
      <c r="AC507" s="347"/>
      <c r="AD507" s="347"/>
      <c r="AE507" s="347"/>
      <c r="AF507" s="347"/>
      <c r="AG507" s="347"/>
      <c r="AH507" s="347"/>
      <c r="AI507" s="347"/>
      <c r="AJ507" s="347"/>
      <c r="AK507" s="347"/>
      <c r="AL507" s="347"/>
      <c r="AM507" s="347"/>
      <c r="AN507" s="347"/>
      <c r="AO507" s="347"/>
      <c r="AP507" s="347"/>
      <c r="AQ507" s="347"/>
      <c r="AR507" s="347"/>
      <c r="AS507" s="347"/>
      <c r="AT507" s="347"/>
      <c r="AU507" s="347"/>
      <c r="AV507" s="347"/>
      <c r="AW507" s="347"/>
      <c r="AX507" s="347"/>
      <c r="AY507" s="347"/>
      <c r="AZ507" s="390"/>
      <c r="BA507" s="386"/>
      <c r="BB507" s="202"/>
      <c r="BC507" s="731"/>
      <c r="BD507" s="731"/>
      <c r="BE507" s="731"/>
      <c r="BF507" s="731"/>
      <c r="BG507" s="731"/>
      <c r="BH507" s="731"/>
      <c r="BI507" s="731"/>
      <c r="BJ507" s="731"/>
      <c r="BK507" s="731"/>
      <c r="BL507" s="731"/>
      <c r="BM507" s="731"/>
      <c r="BN507" s="731"/>
      <c r="BO507" s="731"/>
      <c r="BP507" s="731"/>
      <c r="BQ507" s="731"/>
      <c r="BR507" s="731"/>
      <c r="BS507" s="731"/>
      <c r="BT507" s="731"/>
      <c r="BU507" s="731"/>
      <c r="BV507" s="731"/>
      <c r="BW507" s="731"/>
      <c r="BX507" s="731"/>
      <c r="BY507" s="731"/>
      <c r="BZ507" s="731"/>
      <c r="CA507" s="731"/>
      <c r="CB507" s="731"/>
      <c r="CC507" s="731"/>
      <c r="CD507" s="731"/>
    </row>
    <row r="508" spans="1:82" s="314" customFormat="1" ht="15" customHeight="1" x14ac:dyDescent="0.2">
      <c r="A508" s="733"/>
      <c r="B508" s="733"/>
      <c r="C508" s="733"/>
      <c r="D508" s="733"/>
      <c r="E508" s="733"/>
      <c r="F508" s="733"/>
      <c r="G508" s="733"/>
      <c r="H508" s="733"/>
      <c r="I508" s="733"/>
      <c r="J508" s="733"/>
      <c r="K508" s="733"/>
      <c r="L508" s="733"/>
      <c r="M508" s="733"/>
      <c r="N508" s="733"/>
      <c r="O508" s="733"/>
      <c r="P508" s="733"/>
      <c r="Q508" s="733"/>
      <c r="R508" s="733"/>
      <c r="S508" s="733"/>
      <c r="T508" s="733"/>
      <c r="U508" s="733"/>
      <c r="V508" s="733"/>
      <c r="W508" s="733"/>
      <c r="X508" s="733"/>
      <c r="Y508" s="347"/>
      <c r="Z508" s="347"/>
      <c r="AA508" s="347"/>
      <c r="AB508" s="347"/>
      <c r="AC508" s="347"/>
      <c r="AD508" s="347"/>
      <c r="AE508" s="347"/>
      <c r="AF508" s="347"/>
      <c r="AG508" s="347"/>
      <c r="AH508" s="347"/>
      <c r="AI508" s="347"/>
      <c r="AJ508" s="347"/>
      <c r="AK508" s="347"/>
      <c r="AL508" s="347"/>
      <c r="AM508" s="347"/>
      <c r="AN508" s="347"/>
      <c r="AO508" s="347"/>
      <c r="AP508" s="347"/>
      <c r="AQ508" s="347"/>
      <c r="AR508" s="347"/>
      <c r="AS508" s="347"/>
      <c r="AT508" s="347"/>
      <c r="AU508" s="347"/>
      <c r="AV508" s="347"/>
      <c r="AW508" s="347"/>
      <c r="AX508" s="347"/>
      <c r="AY508" s="347"/>
      <c r="AZ508" s="390"/>
      <c r="BA508" s="386"/>
      <c r="BB508" s="202"/>
      <c r="BC508" s="731"/>
      <c r="BD508" s="731"/>
      <c r="BE508" s="731"/>
      <c r="BF508" s="731"/>
      <c r="BG508" s="731"/>
      <c r="BH508" s="731"/>
      <c r="BI508" s="731"/>
      <c r="BJ508" s="731"/>
      <c r="BK508" s="731"/>
      <c r="BL508" s="731"/>
      <c r="BM508" s="731"/>
      <c r="BN508" s="731"/>
      <c r="BO508" s="731"/>
      <c r="BP508" s="731"/>
      <c r="BQ508" s="731"/>
      <c r="BR508" s="731"/>
      <c r="BS508" s="731"/>
      <c r="BT508" s="731"/>
      <c r="BU508" s="731"/>
      <c r="BV508" s="731"/>
      <c r="BW508" s="731"/>
      <c r="BX508" s="731"/>
      <c r="BY508" s="731"/>
      <c r="BZ508" s="731"/>
      <c r="CA508" s="731"/>
      <c r="CB508" s="731"/>
      <c r="CC508" s="731"/>
      <c r="CD508" s="731"/>
    </row>
    <row r="509" spans="1:82" s="314" customFormat="1" ht="15" customHeight="1" x14ac:dyDescent="0.2">
      <c r="A509" s="733"/>
      <c r="B509" s="733"/>
      <c r="C509" s="733"/>
      <c r="D509" s="733"/>
      <c r="E509" s="733"/>
      <c r="F509" s="733"/>
      <c r="G509" s="733"/>
      <c r="H509" s="733"/>
      <c r="I509" s="733"/>
      <c r="J509" s="733"/>
      <c r="K509" s="733"/>
      <c r="L509" s="733"/>
      <c r="M509" s="733"/>
      <c r="N509" s="733"/>
      <c r="O509" s="733"/>
      <c r="P509" s="733"/>
      <c r="Q509" s="733"/>
      <c r="R509" s="733"/>
      <c r="S509" s="733"/>
      <c r="T509" s="733"/>
      <c r="U509" s="733"/>
      <c r="V509" s="733"/>
      <c r="W509" s="733"/>
      <c r="X509" s="733"/>
      <c r="Y509" s="347"/>
      <c r="Z509" s="347"/>
      <c r="AA509" s="347"/>
      <c r="AB509" s="347"/>
      <c r="AC509" s="347"/>
      <c r="AD509" s="347"/>
      <c r="AE509" s="347"/>
      <c r="AF509" s="347"/>
      <c r="AG509" s="347"/>
      <c r="AH509" s="347"/>
      <c r="AI509" s="347"/>
      <c r="AJ509" s="347"/>
      <c r="AK509" s="347"/>
      <c r="AL509" s="347"/>
      <c r="AM509" s="347"/>
      <c r="AN509" s="347"/>
      <c r="AO509" s="347"/>
      <c r="AP509" s="347"/>
      <c r="AQ509" s="347"/>
      <c r="AR509" s="347"/>
      <c r="AS509" s="347"/>
      <c r="AT509" s="347"/>
      <c r="AU509" s="347"/>
      <c r="AV509" s="347"/>
      <c r="AW509" s="347"/>
      <c r="AX509" s="347"/>
      <c r="AY509" s="347"/>
      <c r="AZ509" s="390"/>
      <c r="BA509" s="386"/>
      <c r="BB509" s="202"/>
      <c r="BC509" s="731"/>
      <c r="BD509" s="731"/>
      <c r="BE509" s="731"/>
      <c r="BF509" s="731"/>
      <c r="BG509" s="731"/>
      <c r="BH509" s="731"/>
      <c r="BI509" s="731"/>
      <c r="BJ509" s="731"/>
      <c r="BK509" s="731"/>
      <c r="BL509" s="731"/>
      <c r="BM509" s="731"/>
      <c r="BN509" s="731"/>
      <c r="BO509" s="731"/>
      <c r="BP509" s="731"/>
      <c r="BQ509" s="731"/>
      <c r="BR509" s="731"/>
      <c r="BS509" s="731"/>
      <c r="BT509" s="731"/>
      <c r="BU509" s="731"/>
      <c r="BV509" s="731"/>
      <c r="BW509" s="731"/>
      <c r="BX509" s="731"/>
      <c r="BY509" s="731"/>
      <c r="BZ509" s="731"/>
      <c r="CA509" s="731"/>
      <c r="CB509" s="731"/>
      <c r="CC509" s="731"/>
      <c r="CD509" s="731"/>
    </row>
    <row r="510" spans="1:82" s="314" customFormat="1" ht="15" customHeight="1" x14ac:dyDescent="0.2">
      <c r="A510" s="733"/>
      <c r="B510" s="733"/>
      <c r="C510" s="733"/>
      <c r="D510" s="733"/>
      <c r="E510" s="733"/>
      <c r="F510" s="733"/>
      <c r="G510" s="733"/>
      <c r="H510" s="733"/>
      <c r="I510" s="733"/>
      <c r="J510" s="733"/>
      <c r="K510" s="733"/>
      <c r="L510" s="733"/>
      <c r="M510" s="733"/>
      <c r="N510" s="733"/>
      <c r="O510" s="733"/>
      <c r="P510" s="733"/>
      <c r="Q510" s="733"/>
      <c r="R510" s="733"/>
      <c r="S510" s="733"/>
      <c r="T510" s="733"/>
      <c r="U510" s="733"/>
      <c r="V510" s="733"/>
      <c r="W510" s="733"/>
      <c r="X510" s="733"/>
      <c r="Y510" s="347"/>
      <c r="Z510" s="347"/>
      <c r="AA510" s="347"/>
      <c r="AB510" s="347"/>
      <c r="AC510" s="347"/>
      <c r="AD510" s="347"/>
      <c r="AE510" s="347"/>
      <c r="AF510" s="347"/>
      <c r="AG510" s="347"/>
      <c r="AH510" s="347"/>
      <c r="AI510" s="347"/>
      <c r="AJ510" s="347"/>
      <c r="AK510" s="347"/>
      <c r="AL510" s="347"/>
      <c r="AM510" s="347"/>
      <c r="AN510" s="347"/>
      <c r="AO510" s="347"/>
      <c r="AP510" s="347"/>
      <c r="AQ510" s="347"/>
      <c r="AR510" s="347"/>
      <c r="AS510" s="347"/>
      <c r="AT510" s="347"/>
      <c r="AU510" s="347"/>
      <c r="AV510" s="347"/>
      <c r="AW510" s="347"/>
      <c r="AX510" s="347"/>
      <c r="AY510" s="347"/>
      <c r="AZ510" s="390"/>
      <c r="BA510" s="386"/>
      <c r="BB510" s="202"/>
      <c r="BC510" s="731"/>
      <c r="BD510" s="731"/>
      <c r="BE510" s="731"/>
      <c r="BF510" s="731"/>
      <c r="BG510" s="731"/>
      <c r="BH510" s="731"/>
      <c r="BI510" s="731"/>
      <c r="BJ510" s="731"/>
      <c r="BK510" s="731"/>
      <c r="BL510" s="731"/>
      <c r="BM510" s="731"/>
      <c r="BN510" s="731"/>
      <c r="BO510" s="731"/>
      <c r="BP510" s="731"/>
      <c r="BQ510" s="731"/>
      <c r="BR510" s="731"/>
      <c r="BS510" s="731"/>
      <c r="BT510" s="731"/>
      <c r="BU510" s="731"/>
      <c r="BV510" s="731"/>
      <c r="BW510" s="731"/>
      <c r="BX510" s="731"/>
      <c r="BY510" s="731"/>
      <c r="BZ510" s="731"/>
      <c r="CA510" s="731"/>
      <c r="CB510" s="731"/>
      <c r="CC510" s="731"/>
      <c r="CD510" s="731"/>
    </row>
    <row r="511" spans="1:82" s="314" customFormat="1" ht="15" customHeight="1" x14ac:dyDescent="0.2">
      <c r="A511" s="733"/>
      <c r="B511" s="733"/>
      <c r="C511" s="733"/>
      <c r="D511" s="733"/>
      <c r="E511" s="733"/>
      <c r="F511" s="733"/>
      <c r="G511" s="733"/>
      <c r="H511" s="733"/>
      <c r="I511" s="733"/>
      <c r="J511" s="733"/>
      <c r="K511" s="733"/>
      <c r="L511" s="733"/>
      <c r="M511" s="733"/>
      <c r="N511" s="733"/>
      <c r="O511" s="733"/>
      <c r="P511" s="733"/>
      <c r="Q511" s="733"/>
      <c r="R511" s="733"/>
      <c r="S511" s="733"/>
      <c r="T511" s="733"/>
      <c r="U511" s="733"/>
      <c r="V511" s="733"/>
      <c r="W511" s="733"/>
      <c r="X511" s="733"/>
      <c r="Y511" s="347"/>
      <c r="Z511" s="347"/>
      <c r="AA511" s="347"/>
      <c r="AB511" s="347"/>
      <c r="AC511" s="347"/>
      <c r="AD511" s="347"/>
      <c r="AE511" s="347"/>
      <c r="AF511" s="347"/>
      <c r="AG511" s="347"/>
      <c r="AH511" s="347"/>
      <c r="AI511" s="347"/>
      <c r="AJ511" s="347"/>
      <c r="AK511" s="347"/>
      <c r="AL511" s="347"/>
      <c r="AM511" s="347"/>
      <c r="AN511" s="347"/>
      <c r="AO511" s="347"/>
      <c r="AP511" s="347"/>
      <c r="AQ511" s="347"/>
      <c r="AR511" s="347"/>
      <c r="AS511" s="347"/>
      <c r="AT511" s="347"/>
      <c r="AU511" s="347"/>
      <c r="AV511" s="347"/>
      <c r="AW511" s="347"/>
      <c r="AX511" s="347"/>
      <c r="AY511" s="347"/>
      <c r="AZ511" s="390"/>
      <c r="BA511" s="386"/>
      <c r="BB511" s="202"/>
      <c r="BC511" s="731"/>
      <c r="BD511" s="731"/>
      <c r="BE511" s="731"/>
      <c r="BF511" s="731"/>
      <c r="BG511" s="731"/>
      <c r="BH511" s="731"/>
      <c r="BI511" s="731"/>
      <c r="BJ511" s="731"/>
      <c r="BK511" s="731"/>
      <c r="BL511" s="731"/>
      <c r="BM511" s="731"/>
      <c r="BN511" s="731"/>
      <c r="BO511" s="731"/>
      <c r="BP511" s="731"/>
      <c r="BQ511" s="731"/>
      <c r="BR511" s="731"/>
      <c r="BS511" s="731"/>
      <c r="BT511" s="731"/>
      <c r="BU511" s="731"/>
      <c r="BV511" s="731"/>
      <c r="BW511" s="731"/>
      <c r="BX511" s="731"/>
      <c r="BY511" s="731"/>
      <c r="BZ511" s="731"/>
      <c r="CA511" s="731"/>
      <c r="CB511" s="731"/>
      <c r="CC511" s="731"/>
      <c r="CD511" s="731"/>
    </row>
    <row r="512" spans="1:82" s="314" customFormat="1" ht="15" customHeight="1" x14ac:dyDescent="0.2">
      <c r="A512" s="733"/>
      <c r="B512" s="733"/>
      <c r="C512" s="733"/>
      <c r="D512" s="733"/>
      <c r="E512" s="733"/>
      <c r="F512" s="733"/>
      <c r="G512" s="733"/>
      <c r="H512" s="733"/>
      <c r="I512" s="733"/>
      <c r="J512" s="733"/>
      <c r="K512" s="733"/>
      <c r="L512" s="733"/>
      <c r="M512" s="733"/>
      <c r="N512" s="733"/>
      <c r="O512" s="733"/>
      <c r="P512" s="733"/>
      <c r="Q512" s="733"/>
      <c r="R512" s="733"/>
      <c r="S512" s="733"/>
      <c r="T512" s="733"/>
      <c r="U512" s="733"/>
      <c r="V512" s="733"/>
      <c r="W512" s="733"/>
      <c r="X512" s="733"/>
      <c r="Y512" s="347"/>
      <c r="Z512" s="347"/>
      <c r="AA512" s="347"/>
      <c r="AB512" s="347"/>
      <c r="AC512" s="347"/>
      <c r="AD512" s="347"/>
      <c r="AE512" s="347"/>
      <c r="AF512" s="347"/>
      <c r="AG512" s="347"/>
      <c r="AH512" s="347"/>
      <c r="AI512" s="347"/>
      <c r="AJ512" s="347"/>
      <c r="AK512" s="347"/>
      <c r="AL512" s="347"/>
      <c r="AM512" s="347"/>
      <c r="AN512" s="347"/>
      <c r="AO512" s="347"/>
      <c r="AP512" s="347"/>
      <c r="AQ512" s="347"/>
      <c r="AR512" s="347"/>
      <c r="AS512" s="347"/>
      <c r="AT512" s="347"/>
      <c r="AU512" s="347"/>
      <c r="AV512" s="347"/>
      <c r="AW512" s="347"/>
      <c r="AX512" s="347"/>
      <c r="AY512" s="347"/>
      <c r="AZ512" s="390"/>
      <c r="BA512" s="386"/>
      <c r="BB512" s="202"/>
      <c r="BC512" s="731"/>
      <c r="BD512" s="731"/>
      <c r="BE512" s="731"/>
      <c r="BF512" s="731"/>
      <c r="BG512" s="731"/>
      <c r="BH512" s="731"/>
      <c r="BI512" s="731"/>
      <c r="BJ512" s="731"/>
      <c r="BK512" s="731"/>
      <c r="BL512" s="731"/>
      <c r="BM512" s="731"/>
      <c r="BN512" s="731"/>
      <c r="BO512" s="731"/>
      <c r="BP512" s="731"/>
      <c r="BQ512" s="731"/>
      <c r="BR512" s="731"/>
      <c r="BS512" s="731"/>
      <c r="BT512" s="731"/>
      <c r="BU512" s="731"/>
      <c r="BV512" s="731"/>
      <c r="BW512" s="731"/>
      <c r="BX512" s="731"/>
      <c r="BY512" s="731"/>
      <c r="BZ512" s="731"/>
      <c r="CA512" s="731"/>
      <c r="CB512" s="731"/>
      <c r="CC512" s="731"/>
      <c r="CD512" s="731"/>
    </row>
    <row r="513" spans="1:82" s="314" customFormat="1" ht="15" customHeight="1" x14ac:dyDescent="0.2">
      <c r="A513" s="733"/>
      <c r="B513" s="733"/>
      <c r="C513" s="733"/>
      <c r="D513" s="733"/>
      <c r="E513" s="733"/>
      <c r="F513" s="733"/>
      <c r="G513" s="733"/>
      <c r="H513" s="733"/>
      <c r="I513" s="733"/>
      <c r="J513" s="733"/>
      <c r="K513" s="733"/>
      <c r="L513" s="733"/>
      <c r="M513" s="733"/>
      <c r="N513" s="733"/>
      <c r="O513" s="733"/>
      <c r="P513" s="733"/>
      <c r="Q513" s="733"/>
      <c r="R513" s="733"/>
      <c r="S513" s="733"/>
      <c r="T513" s="733"/>
      <c r="U513" s="733"/>
      <c r="V513" s="733"/>
      <c r="W513" s="733"/>
      <c r="X513" s="733"/>
      <c r="Y513" s="347"/>
      <c r="Z513" s="347"/>
      <c r="AA513" s="347"/>
      <c r="AB513" s="347"/>
      <c r="AC513" s="347"/>
      <c r="AD513" s="347"/>
      <c r="AE513" s="347"/>
      <c r="AF513" s="347"/>
      <c r="AG513" s="347"/>
      <c r="AH513" s="347"/>
      <c r="AI513" s="347"/>
      <c r="AJ513" s="347"/>
      <c r="AK513" s="347"/>
      <c r="AL513" s="347"/>
      <c r="AM513" s="347"/>
      <c r="AN513" s="347"/>
      <c r="AO513" s="347"/>
      <c r="AP513" s="347"/>
      <c r="AQ513" s="347"/>
      <c r="AR513" s="347"/>
      <c r="AS513" s="347"/>
      <c r="AT513" s="347"/>
      <c r="AU513" s="347"/>
      <c r="AV513" s="347"/>
      <c r="AW513" s="347"/>
      <c r="AX513" s="347"/>
      <c r="AY513" s="347"/>
      <c r="AZ513" s="390"/>
      <c r="BA513" s="386"/>
      <c r="BB513" s="202"/>
      <c r="BC513" s="731"/>
      <c r="BD513" s="731"/>
      <c r="BE513" s="731"/>
      <c r="BF513" s="731"/>
      <c r="BG513" s="731"/>
      <c r="BH513" s="731"/>
      <c r="BI513" s="731"/>
      <c r="BJ513" s="731"/>
      <c r="BK513" s="731"/>
      <c r="BL513" s="731"/>
      <c r="BM513" s="731"/>
      <c r="BN513" s="731"/>
      <c r="BO513" s="731"/>
      <c r="BP513" s="731"/>
      <c r="BQ513" s="731"/>
      <c r="BR513" s="731"/>
      <c r="BS513" s="731"/>
      <c r="BT513" s="731"/>
      <c r="BU513" s="731"/>
      <c r="BV513" s="731"/>
      <c r="BW513" s="731"/>
      <c r="BX513" s="731"/>
      <c r="BY513" s="731"/>
      <c r="BZ513" s="731"/>
      <c r="CA513" s="731"/>
      <c r="CB513" s="731"/>
      <c r="CC513" s="731"/>
      <c r="CD513" s="731"/>
    </row>
    <row r="514" spans="1:82" s="314" customFormat="1" ht="15" customHeight="1" x14ac:dyDescent="0.2">
      <c r="A514" s="733"/>
      <c r="B514" s="733"/>
      <c r="C514" s="733"/>
      <c r="D514" s="733"/>
      <c r="E514" s="733"/>
      <c r="F514" s="733"/>
      <c r="G514" s="733"/>
      <c r="H514" s="733"/>
      <c r="I514" s="733"/>
      <c r="J514" s="733"/>
      <c r="K514" s="733"/>
      <c r="L514" s="733"/>
      <c r="M514" s="733"/>
      <c r="N514" s="733"/>
      <c r="O514" s="733"/>
      <c r="P514" s="733"/>
      <c r="Q514" s="733"/>
      <c r="R514" s="733"/>
      <c r="S514" s="733"/>
      <c r="T514" s="733"/>
      <c r="U514" s="733"/>
      <c r="V514" s="733"/>
      <c r="W514" s="733"/>
      <c r="X514" s="733"/>
      <c r="Y514" s="347"/>
      <c r="Z514" s="347"/>
      <c r="AA514" s="347"/>
      <c r="AB514" s="347"/>
      <c r="AC514" s="347"/>
      <c r="AD514" s="347"/>
      <c r="AE514" s="347"/>
      <c r="AF514" s="347"/>
      <c r="AG514" s="347"/>
      <c r="AH514" s="347"/>
      <c r="AI514" s="347"/>
      <c r="AJ514" s="347"/>
      <c r="AK514" s="347"/>
      <c r="AL514" s="347"/>
      <c r="AM514" s="347"/>
      <c r="AN514" s="347"/>
      <c r="AO514" s="347"/>
      <c r="AP514" s="347"/>
      <c r="AQ514" s="347"/>
      <c r="AR514" s="347"/>
      <c r="AS514" s="347"/>
      <c r="AT514" s="347"/>
      <c r="AU514" s="347"/>
      <c r="AV514" s="347"/>
      <c r="AW514" s="347"/>
      <c r="AX514" s="347"/>
      <c r="AY514" s="347"/>
      <c r="AZ514" s="390"/>
      <c r="BA514" s="386"/>
      <c r="BB514" s="202"/>
      <c r="BC514" s="731"/>
      <c r="BD514" s="731"/>
      <c r="BE514" s="731"/>
      <c r="BF514" s="731"/>
      <c r="BG514" s="731"/>
      <c r="BH514" s="731"/>
      <c r="BI514" s="731"/>
      <c r="BJ514" s="731"/>
      <c r="BK514" s="731"/>
      <c r="BL514" s="731"/>
      <c r="BM514" s="731"/>
      <c r="BN514" s="731"/>
      <c r="BO514" s="731"/>
      <c r="BP514" s="731"/>
      <c r="BQ514" s="731"/>
      <c r="BR514" s="731"/>
      <c r="BS514" s="731"/>
      <c r="BT514" s="731"/>
      <c r="BU514" s="731"/>
      <c r="BV514" s="731"/>
      <c r="BW514" s="731"/>
      <c r="BX514" s="731"/>
      <c r="BY514" s="731"/>
      <c r="BZ514" s="731"/>
      <c r="CA514" s="731"/>
      <c r="CB514" s="731"/>
      <c r="CC514" s="731"/>
      <c r="CD514" s="731"/>
    </row>
    <row r="515" spans="1:82" s="314" customFormat="1" ht="15" customHeight="1" x14ac:dyDescent="0.2">
      <c r="A515" s="733"/>
      <c r="B515" s="733"/>
      <c r="C515" s="733"/>
      <c r="D515" s="733"/>
      <c r="E515" s="733"/>
      <c r="F515" s="733"/>
      <c r="G515" s="733"/>
      <c r="H515" s="733"/>
      <c r="I515" s="733"/>
      <c r="J515" s="733"/>
      <c r="K515" s="733"/>
      <c r="L515" s="733"/>
      <c r="M515" s="733"/>
      <c r="N515" s="733"/>
      <c r="O515" s="733"/>
      <c r="P515" s="733"/>
      <c r="Q515" s="733"/>
      <c r="R515" s="733"/>
      <c r="S515" s="733"/>
      <c r="T515" s="733"/>
      <c r="U515" s="733"/>
      <c r="V515" s="733"/>
      <c r="W515" s="733"/>
      <c r="X515" s="733"/>
      <c r="Y515" s="347"/>
      <c r="Z515" s="347"/>
      <c r="AA515" s="347"/>
      <c r="AB515" s="347"/>
      <c r="AC515" s="347"/>
      <c r="AD515" s="347"/>
      <c r="AE515" s="347"/>
      <c r="AF515" s="347"/>
      <c r="AG515" s="347"/>
      <c r="AH515" s="347"/>
      <c r="AI515" s="347"/>
      <c r="AJ515" s="347"/>
      <c r="AK515" s="347"/>
      <c r="AL515" s="347"/>
      <c r="AM515" s="347"/>
      <c r="AN515" s="347"/>
      <c r="AO515" s="347"/>
      <c r="AP515" s="347"/>
      <c r="AQ515" s="347"/>
      <c r="AR515" s="347"/>
      <c r="AS515" s="347"/>
      <c r="AT515" s="347"/>
      <c r="AU515" s="347"/>
      <c r="AV515" s="347"/>
      <c r="AW515" s="347"/>
      <c r="AX515" s="347"/>
      <c r="AY515" s="347"/>
      <c r="AZ515" s="390"/>
      <c r="BA515" s="386"/>
      <c r="BB515" s="202"/>
      <c r="BC515" s="731"/>
      <c r="BD515" s="731"/>
      <c r="BE515" s="731"/>
      <c r="BF515" s="731"/>
      <c r="BG515" s="731"/>
      <c r="BH515" s="731"/>
      <c r="BI515" s="731"/>
      <c r="BJ515" s="731"/>
      <c r="BK515" s="731"/>
      <c r="BL515" s="731"/>
      <c r="BM515" s="731"/>
      <c r="BN515" s="731"/>
      <c r="BO515" s="731"/>
      <c r="BP515" s="731"/>
      <c r="BQ515" s="731"/>
      <c r="BR515" s="731"/>
      <c r="BS515" s="731"/>
      <c r="BT515" s="731"/>
      <c r="BU515" s="731"/>
      <c r="BV515" s="731"/>
      <c r="BW515" s="731"/>
      <c r="BX515" s="731"/>
      <c r="BY515" s="731"/>
      <c r="BZ515" s="731"/>
      <c r="CA515" s="731"/>
      <c r="CB515" s="731"/>
      <c r="CC515" s="731"/>
      <c r="CD515" s="731"/>
    </row>
    <row r="516" spans="1:82" s="314" customFormat="1" ht="15" customHeight="1" x14ac:dyDescent="0.2">
      <c r="A516" s="733"/>
      <c r="B516" s="733"/>
      <c r="C516" s="733"/>
      <c r="D516" s="733"/>
      <c r="E516" s="733"/>
      <c r="F516" s="733"/>
      <c r="G516" s="733"/>
      <c r="H516" s="733"/>
      <c r="I516" s="733"/>
      <c r="J516" s="733"/>
      <c r="K516" s="733"/>
      <c r="L516" s="733"/>
      <c r="M516" s="733"/>
      <c r="N516" s="733"/>
      <c r="O516" s="733"/>
      <c r="P516" s="733"/>
      <c r="Q516" s="733"/>
      <c r="R516" s="733"/>
      <c r="S516" s="733"/>
      <c r="T516" s="733"/>
      <c r="U516" s="733"/>
      <c r="V516" s="733"/>
      <c r="W516" s="733"/>
      <c r="X516" s="733"/>
      <c r="Y516" s="347"/>
      <c r="Z516" s="347"/>
      <c r="AA516" s="347"/>
      <c r="AB516" s="347"/>
      <c r="AC516" s="347"/>
      <c r="AD516" s="347"/>
      <c r="AE516" s="347"/>
      <c r="AF516" s="347"/>
      <c r="AG516" s="347"/>
      <c r="AH516" s="347"/>
      <c r="AI516" s="347"/>
      <c r="AJ516" s="347"/>
      <c r="AK516" s="347"/>
      <c r="AL516" s="347"/>
      <c r="AM516" s="347"/>
      <c r="AN516" s="347"/>
      <c r="AO516" s="347"/>
      <c r="AP516" s="347"/>
      <c r="AQ516" s="347"/>
      <c r="AR516" s="347"/>
      <c r="AS516" s="347"/>
      <c r="AT516" s="347"/>
      <c r="AU516" s="347"/>
      <c r="AV516" s="347"/>
      <c r="AW516" s="347"/>
      <c r="AX516" s="347"/>
      <c r="AY516" s="347"/>
      <c r="AZ516" s="390"/>
      <c r="BA516" s="386"/>
      <c r="BB516" s="202"/>
      <c r="BC516" s="731"/>
      <c r="BD516" s="731"/>
      <c r="BE516" s="731"/>
      <c r="BF516" s="731"/>
      <c r="BG516" s="731"/>
      <c r="BH516" s="731"/>
      <c r="BI516" s="731"/>
      <c r="BJ516" s="731"/>
      <c r="BK516" s="731"/>
      <c r="BL516" s="731"/>
      <c r="BM516" s="731"/>
      <c r="BN516" s="731"/>
      <c r="BO516" s="731"/>
      <c r="BP516" s="731"/>
      <c r="BQ516" s="731"/>
      <c r="BR516" s="731"/>
      <c r="BS516" s="731"/>
      <c r="BT516" s="731"/>
      <c r="BU516" s="731"/>
      <c r="BV516" s="731"/>
      <c r="BW516" s="731"/>
      <c r="BX516" s="731"/>
      <c r="BY516" s="731"/>
      <c r="BZ516" s="731"/>
      <c r="CA516" s="731"/>
      <c r="CB516" s="731"/>
      <c r="CC516" s="731"/>
      <c r="CD516" s="731"/>
    </row>
    <row r="517" spans="1:82" s="314" customFormat="1" ht="15" customHeight="1" x14ac:dyDescent="0.2">
      <c r="A517" s="733"/>
      <c r="B517" s="733"/>
      <c r="C517" s="733"/>
      <c r="D517" s="733"/>
      <c r="E517" s="733"/>
      <c r="F517" s="733"/>
      <c r="G517" s="733"/>
      <c r="H517" s="733"/>
      <c r="I517" s="733"/>
      <c r="J517" s="733"/>
      <c r="K517" s="733"/>
      <c r="L517" s="733"/>
      <c r="M517" s="733"/>
      <c r="N517" s="733"/>
      <c r="O517" s="733"/>
      <c r="P517" s="733"/>
      <c r="Q517" s="733"/>
      <c r="R517" s="733"/>
      <c r="S517" s="733"/>
      <c r="T517" s="733"/>
      <c r="U517" s="733"/>
      <c r="V517" s="733"/>
      <c r="W517" s="733"/>
      <c r="X517" s="733"/>
      <c r="Y517" s="347"/>
      <c r="Z517" s="347"/>
      <c r="AA517" s="347"/>
      <c r="AB517" s="347"/>
      <c r="AC517" s="347"/>
      <c r="AD517" s="347"/>
      <c r="AE517" s="347"/>
      <c r="AF517" s="347"/>
      <c r="AG517" s="347"/>
      <c r="AH517" s="347"/>
      <c r="AI517" s="347"/>
      <c r="AJ517" s="347"/>
      <c r="AK517" s="347"/>
      <c r="AL517" s="347"/>
      <c r="AM517" s="347"/>
      <c r="AN517" s="347"/>
      <c r="AO517" s="347"/>
      <c r="AP517" s="347"/>
      <c r="AQ517" s="347"/>
      <c r="AR517" s="347"/>
      <c r="AS517" s="347"/>
      <c r="AT517" s="347"/>
      <c r="AU517" s="347"/>
      <c r="AV517" s="347"/>
      <c r="AW517" s="347"/>
      <c r="AX517" s="347"/>
      <c r="AY517" s="347"/>
      <c r="AZ517" s="390"/>
      <c r="BA517" s="386"/>
      <c r="BB517" s="202"/>
      <c r="BC517" s="731"/>
      <c r="BD517" s="731"/>
      <c r="BE517" s="731"/>
      <c r="BF517" s="731"/>
      <c r="BG517" s="731"/>
      <c r="BH517" s="731"/>
      <c r="BI517" s="731"/>
      <c r="BJ517" s="731"/>
      <c r="BK517" s="731"/>
      <c r="BL517" s="731"/>
      <c r="BM517" s="731"/>
      <c r="BN517" s="731"/>
      <c r="BO517" s="731"/>
      <c r="BP517" s="731"/>
      <c r="BQ517" s="731"/>
      <c r="BR517" s="731"/>
      <c r="BS517" s="731"/>
      <c r="BT517" s="731"/>
      <c r="BU517" s="731"/>
      <c r="BV517" s="731"/>
      <c r="BW517" s="731"/>
      <c r="BX517" s="731"/>
      <c r="BY517" s="731"/>
      <c r="BZ517" s="731"/>
      <c r="CA517" s="731"/>
      <c r="CB517" s="731"/>
      <c r="CC517" s="731"/>
      <c r="CD517" s="731"/>
    </row>
    <row r="518" spans="1:82" s="314" customFormat="1" ht="15" customHeight="1" x14ac:dyDescent="0.2">
      <c r="A518" s="733"/>
      <c r="B518" s="733"/>
      <c r="C518" s="733"/>
      <c r="D518" s="733"/>
      <c r="E518" s="733"/>
      <c r="F518" s="733"/>
      <c r="G518" s="733"/>
      <c r="H518" s="733"/>
      <c r="I518" s="733"/>
      <c r="J518" s="733"/>
      <c r="K518" s="733"/>
      <c r="L518" s="733"/>
      <c r="M518" s="733"/>
      <c r="N518" s="733"/>
      <c r="O518" s="733"/>
      <c r="P518" s="733"/>
      <c r="Q518" s="733"/>
      <c r="R518" s="733"/>
      <c r="S518" s="733"/>
      <c r="T518" s="733"/>
      <c r="U518" s="733"/>
      <c r="V518" s="733"/>
      <c r="W518" s="733"/>
      <c r="X518" s="733"/>
      <c r="Y518" s="347"/>
      <c r="Z518" s="347"/>
      <c r="AA518" s="347"/>
      <c r="AB518" s="347"/>
      <c r="AC518" s="347"/>
      <c r="AD518" s="347"/>
      <c r="AE518" s="347"/>
      <c r="AF518" s="347"/>
      <c r="AG518" s="347"/>
      <c r="AH518" s="347"/>
      <c r="AI518" s="347"/>
      <c r="AJ518" s="347"/>
      <c r="AK518" s="347"/>
      <c r="AL518" s="347"/>
      <c r="AM518" s="347"/>
      <c r="AN518" s="347"/>
      <c r="AO518" s="347"/>
      <c r="AP518" s="347"/>
      <c r="AQ518" s="347"/>
      <c r="AR518" s="347"/>
      <c r="AS518" s="347"/>
      <c r="AT518" s="347"/>
      <c r="AU518" s="347"/>
      <c r="AV518" s="347"/>
      <c r="AW518" s="347"/>
      <c r="AX518" s="347"/>
      <c r="AY518" s="347"/>
      <c r="AZ518" s="390"/>
      <c r="BA518" s="386"/>
      <c r="BB518" s="202"/>
      <c r="BC518" s="731"/>
      <c r="BD518" s="731"/>
      <c r="BE518" s="731"/>
      <c r="BF518" s="731"/>
      <c r="BG518" s="731"/>
      <c r="BH518" s="731"/>
      <c r="BI518" s="731"/>
      <c r="BJ518" s="731"/>
      <c r="BK518" s="731"/>
      <c r="BL518" s="731"/>
      <c r="BM518" s="731"/>
      <c r="BN518" s="731"/>
      <c r="BO518" s="731"/>
      <c r="BP518" s="731"/>
      <c r="BQ518" s="731"/>
      <c r="BR518" s="731"/>
      <c r="BS518" s="731"/>
      <c r="BT518" s="731"/>
      <c r="BU518" s="731"/>
      <c r="BV518" s="731"/>
      <c r="BW518" s="731"/>
      <c r="BX518" s="731"/>
      <c r="BY518" s="731"/>
      <c r="BZ518" s="731"/>
      <c r="CA518" s="731"/>
      <c r="CB518" s="731"/>
      <c r="CC518" s="731"/>
      <c r="CD518" s="731"/>
    </row>
    <row r="519" spans="1:82" s="314" customFormat="1" ht="15" customHeight="1" x14ac:dyDescent="0.2">
      <c r="A519" s="733"/>
      <c r="B519" s="733"/>
      <c r="C519" s="733"/>
      <c r="D519" s="733"/>
      <c r="E519" s="733"/>
      <c r="F519" s="733"/>
      <c r="G519" s="733"/>
      <c r="H519" s="733"/>
      <c r="I519" s="733"/>
      <c r="J519" s="733"/>
      <c r="K519" s="733"/>
      <c r="L519" s="733"/>
      <c r="M519" s="733"/>
      <c r="N519" s="733"/>
      <c r="O519" s="733"/>
      <c r="P519" s="733"/>
      <c r="Q519" s="733"/>
      <c r="R519" s="733"/>
      <c r="S519" s="733"/>
      <c r="T519" s="733"/>
      <c r="U519" s="733"/>
      <c r="V519" s="733"/>
      <c r="W519" s="733"/>
      <c r="X519" s="733"/>
      <c r="Y519" s="347"/>
      <c r="Z519" s="347"/>
      <c r="AA519" s="347"/>
      <c r="AB519" s="347"/>
      <c r="AC519" s="347"/>
      <c r="AD519" s="347"/>
      <c r="AE519" s="347"/>
      <c r="AF519" s="347"/>
      <c r="AG519" s="347"/>
      <c r="AH519" s="347"/>
      <c r="AI519" s="347"/>
      <c r="AJ519" s="347"/>
      <c r="AK519" s="347"/>
      <c r="AL519" s="347"/>
      <c r="AM519" s="347"/>
      <c r="AN519" s="347"/>
      <c r="AO519" s="347"/>
      <c r="AP519" s="347"/>
      <c r="AQ519" s="347"/>
      <c r="AR519" s="347"/>
      <c r="AS519" s="347"/>
      <c r="AT519" s="347"/>
      <c r="AU519" s="347"/>
      <c r="AV519" s="347"/>
      <c r="AW519" s="347"/>
      <c r="AX519" s="347"/>
      <c r="AY519" s="347"/>
      <c r="AZ519" s="390"/>
      <c r="BA519" s="386"/>
      <c r="BB519" s="202"/>
      <c r="BC519" s="731"/>
      <c r="BD519" s="731"/>
      <c r="BE519" s="731"/>
      <c r="BF519" s="731"/>
      <c r="BG519" s="731"/>
      <c r="BH519" s="731"/>
      <c r="BI519" s="731"/>
      <c r="BJ519" s="731"/>
      <c r="BK519" s="731"/>
      <c r="BL519" s="731"/>
      <c r="BM519" s="731"/>
      <c r="BN519" s="731"/>
      <c r="BO519" s="731"/>
      <c r="BP519" s="731"/>
      <c r="BQ519" s="731"/>
      <c r="BR519" s="731"/>
      <c r="BS519" s="731"/>
      <c r="BT519" s="731"/>
      <c r="BU519" s="731"/>
      <c r="BV519" s="731"/>
      <c r="BW519" s="731"/>
      <c r="BX519" s="731"/>
      <c r="BY519" s="731"/>
      <c r="BZ519" s="731"/>
      <c r="CA519" s="731"/>
      <c r="CB519" s="731"/>
      <c r="CC519" s="731"/>
      <c r="CD519" s="731"/>
    </row>
    <row r="520" spans="1:82" s="314" customFormat="1" ht="15" customHeight="1" x14ac:dyDescent="0.2">
      <c r="A520" s="733"/>
      <c r="B520" s="733"/>
      <c r="C520" s="733"/>
      <c r="D520" s="733"/>
      <c r="E520" s="733"/>
      <c r="F520" s="733"/>
      <c r="G520" s="733"/>
      <c r="H520" s="733"/>
      <c r="I520" s="733"/>
      <c r="J520" s="733"/>
      <c r="K520" s="733"/>
      <c r="L520" s="733"/>
      <c r="M520" s="733"/>
      <c r="N520" s="733"/>
      <c r="O520" s="733"/>
      <c r="P520" s="733"/>
      <c r="Q520" s="733"/>
      <c r="R520" s="733"/>
      <c r="S520" s="733"/>
      <c r="T520" s="733"/>
      <c r="U520" s="733"/>
      <c r="V520" s="733"/>
      <c r="W520" s="733"/>
      <c r="X520" s="733"/>
      <c r="Y520" s="347"/>
      <c r="Z520" s="347"/>
      <c r="AA520" s="347"/>
      <c r="AB520" s="347"/>
      <c r="AC520" s="347"/>
      <c r="AD520" s="347"/>
      <c r="AE520" s="347"/>
      <c r="AF520" s="347"/>
      <c r="AG520" s="347"/>
      <c r="AH520" s="347"/>
      <c r="AI520" s="347"/>
      <c r="AJ520" s="347"/>
      <c r="AK520" s="347"/>
      <c r="AL520" s="347"/>
      <c r="AM520" s="347"/>
      <c r="AN520" s="347"/>
      <c r="AO520" s="347"/>
      <c r="AP520" s="347"/>
      <c r="AQ520" s="347"/>
      <c r="AR520" s="347"/>
      <c r="AS520" s="347"/>
      <c r="AT520" s="347"/>
      <c r="AU520" s="347"/>
      <c r="AV520" s="347"/>
      <c r="AW520" s="347"/>
      <c r="AX520" s="347"/>
      <c r="AY520" s="347"/>
      <c r="AZ520" s="390"/>
      <c r="BA520" s="386"/>
      <c r="BB520" s="202"/>
      <c r="BC520" s="731"/>
      <c r="BD520" s="731"/>
      <c r="BE520" s="731"/>
      <c r="BF520" s="731"/>
      <c r="BG520" s="731"/>
      <c r="BH520" s="731"/>
      <c r="BI520" s="731"/>
      <c r="BJ520" s="731"/>
      <c r="BK520" s="731"/>
      <c r="BL520" s="731"/>
      <c r="BM520" s="731"/>
      <c r="BN520" s="731"/>
      <c r="BO520" s="731"/>
      <c r="BP520" s="731"/>
      <c r="BQ520" s="731"/>
      <c r="BR520" s="731"/>
      <c r="BS520" s="731"/>
      <c r="BT520" s="731"/>
      <c r="BU520" s="731"/>
      <c r="BV520" s="731"/>
      <c r="BW520" s="731"/>
      <c r="BX520" s="731"/>
      <c r="BY520" s="731"/>
      <c r="BZ520" s="731"/>
      <c r="CA520" s="731"/>
      <c r="CB520" s="731"/>
      <c r="CC520" s="731"/>
      <c r="CD520" s="731"/>
    </row>
    <row r="521" spans="1:82" s="314" customFormat="1" ht="15" customHeight="1" x14ac:dyDescent="0.2">
      <c r="A521" s="733"/>
      <c r="B521" s="733"/>
      <c r="C521" s="733"/>
      <c r="D521" s="733"/>
      <c r="E521" s="733"/>
      <c r="F521" s="733"/>
      <c r="G521" s="733"/>
      <c r="H521" s="733"/>
      <c r="I521" s="733"/>
      <c r="J521" s="733"/>
      <c r="K521" s="733"/>
      <c r="L521" s="733"/>
      <c r="M521" s="733"/>
      <c r="N521" s="733"/>
      <c r="O521" s="733"/>
      <c r="P521" s="733"/>
      <c r="Q521" s="733"/>
      <c r="R521" s="733"/>
      <c r="S521" s="733"/>
      <c r="T521" s="733"/>
      <c r="U521" s="733"/>
      <c r="V521" s="733"/>
      <c r="W521" s="733"/>
      <c r="X521" s="733"/>
      <c r="Y521" s="347"/>
      <c r="Z521" s="347"/>
      <c r="AA521" s="347"/>
      <c r="AB521" s="347"/>
      <c r="AC521" s="347"/>
      <c r="AD521" s="347"/>
      <c r="AE521" s="347"/>
      <c r="AF521" s="347"/>
      <c r="AG521" s="347"/>
      <c r="AH521" s="347"/>
      <c r="AI521" s="347"/>
      <c r="AJ521" s="347"/>
      <c r="AK521" s="347"/>
      <c r="AL521" s="347"/>
      <c r="AM521" s="347"/>
      <c r="AN521" s="347"/>
      <c r="AO521" s="347"/>
      <c r="AP521" s="347"/>
      <c r="AQ521" s="347"/>
      <c r="AR521" s="347"/>
      <c r="AS521" s="347"/>
      <c r="AT521" s="347"/>
      <c r="AU521" s="347"/>
      <c r="AV521" s="347"/>
      <c r="AW521" s="347"/>
      <c r="AX521" s="347"/>
      <c r="AY521" s="347"/>
      <c r="AZ521" s="390"/>
      <c r="BA521" s="386"/>
      <c r="BB521" s="202"/>
      <c r="BC521" s="731"/>
      <c r="BD521" s="731"/>
      <c r="BE521" s="731"/>
      <c r="BF521" s="731"/>
      <c r="BG521" s="731"/>
      <c r="BH521" s="731"/>
      <c r="BI521" s="731"/>
      <c r="BJ521" s="731"/>
      <c r="BK521" s="731"/>
      <c r="BL521" s="731"/>
      <c r="BM521" s="731"/>
      <c r="BN521" s="731"/>
      <c r="BO521" s="731"/>
      <c r="BP521" s="731"/>
      <c r="BQ521" s="731"/>
      <c r="BR521" s="731"/>
      <c r="BS521" s="731"/>
      <c r="BT521" s="731"/>
      <c r="BU521" s="731"/>
      <c r="BV521" s="731"/>
      <c r="BW521" s="731"/>
      <c r="BX521" s="731"/>
      <c r="BY521" s="731"/>
      <c r="BZ521" s="731"/>
      <c r="CA521" s="731"/>
      <c r="CB521" s="731"/>
      <c r="CC521" s="731"/>
      <c r="CD521" s="731"/>
    </row>
    <row r="522" spans="1:82" s="314" customFormat="1" ht="15" customHeight="1" x14ac:dyDescent="0.2">
      <c r="A522" s="733"/>
      <c r="B522" s="733"/>
      <c r="C522" s="733"/>
      <c r="D522" s="733"/>
      <c r="E522" s="733"/>
      <c r="F522" s="733"/>
      <c r="G522" s="733"/>
      <c r="H522" s="733"/>
      <c r="I522" s="733"/>
      <c r="J522" s="733"/>
      <c r="K522" s="733"/>
      <c r="L522" s="733"/>
      <c r="M522" s="733"/>
      <c r="N522" s="733"/>
      <c r="O522" s="733"/>
      <c r="P522" s="733"/>
      <c r="Q522" s="733"/>
      <c r="R522" s="733"/>
      <c r="S522" s="733"/>
      <c r="T522" s="733"/>
      <c r="U522" s="733"/>
      <c r="V522" s="733"/>
      <c r="W522" s="733"/>
      <c r="X522" s="733"/>
      <c r="Y522" s="347"/>
      <c r="Z522" s="347"/>
      <c r="AA522" s="347"/>
      <c r="AB522" s="347"/>
      <c r="AC522" s="347"/>
      <c r="AD522" s="347"/>
      <c r="AE522" s="347"/>
      <c r="AF522" s="347"/>
      <c r="AG522" s="347"/>
      <c r="AH522" s="347"/>
      <c r="AI522" s="347"/>
      <c r="AJ522" s="347"/>
      <c r="AK522" s="347"/>
      <c r="AL522" s="347"/>
      <c r="AM522" s="347"/>
      <c r="AN522" s="347"/>
      <c r="AO522" s="347"/>
      <c r="AP522" s="347"/>
      <c r="AQ522" s="347"/>
      <c r="AR522" s="347"/>
      <c r="AS522" s="347"/>
      <c r="AT522" s="347"/>
      <c r="AU522" s="347"/>
      <c r="AV522" s="347"/>
      <c r="AW522" s="347"/>
      <c r="AX522" s="347"/>
      <c r="AY522" s="347"/>
      <c r="AZ522" s="390"/>
      <c r="BA522" s="386"/>
      <c r="BB522" s="202"/>
      <c r="BC522" s="731"/>
      <c r="BD522" s="731"/>
      <c r="BE522" s="731"/>
      <c r="BF522" s="731"/>
      <c r="BG522" s="731"/>
      <c r="BH522" s="731"/>
      <c r="BI522" s="731"/>
      <c r="BJ522" s="731"/>
      <c r="BK522" s="731"/>
      <c r="BL522" s="731"/>
      <c r="BM522" s="731"/>
      <c r="BN522" s="731"/>
      <c r="BO522" s="731"/>
      <c r="BP522" s="731"/>
      <c r="BQ522" s="731"/>
      <c r="BR522" s="731"/>
      <c r="BS522" s="731"/>
      <c r="BT522" s="731"/>
      <c r="BU522" s="731"/>
      <c r="BV522" s="731"/>
      <c r="BW522" s="731"/>
      <c r="BX522" s="731"/>
      <c r="BY522" s="731"/>
      <c r="BZ522" s="731"/>
      <c r="CA522" s="731"/>
      <c r="CB522" s="731"/>
      <c r="CC522" s="731"/>
      <c r="CD522" s="731"/>
    </row>
    <row r="523" spans="1:82" s="314" customFormat="1" ht="15" customHeight="1" x14ac:dyDescent="0.2">
      <c r="A523" s="733"/>
      <c r="B523" s="733"/>
      <c r="C523" s="733"/>
      <c r="D523" s="733"/>
      <c r="E523" s="733"/>
      <c r="F523" s="733"/>
      <c r="G523" s="733"/>
      <c r="H523" s="733"/>
      <c r="I523" s="733"/>
      <c r="J523" s="733"/>
      <c r="K523" s="733"/>
      <c r="L523" s="733"/>
      <c r="M523" s="733"/>
      <c r="N523" s="733"/>
      <c r="O523" s="733"/>
      <c r="P523" s="733"/>
      <c r="Q523" s="733"/>
      <c r="R523" s="733"/>
      <c r="S523" s="733"/>
      <c r="T523" s="733"/>
      <c r="U523" s="733"/>
      <c r="V523" s="733"/>
      <c r="W523" s="733"/>
      <c r="X523" s="733"/>
      <c r="Y523" s="347"/>
      <c r="Z523" s="347"/>
      <c r="AA523" s="347"/>
      <c r="AB523" s="347"/>
      <c r="AC523" s="347"/>
      <c r="AD523" s="347"/>
      <c r="AE523" s="347"/>
      <c r="AF523" s="347"/>
      <c r="AG523" s="347"/>
      <c r="AH523" s="347"/>
      <c r="AI523" s="347"/>
      <c r="AJ523" s="347"/>
      <c r="AK523" s="347"/>
      <c r="AL523" s="347"/>
      <c r="AM523" s="347"/>
      <c r="AN523" s="347"/>
      <c r="AO523" s="347"/>
      <c r="AP523" s="347"/>
      <c r="AQ523" s="347"/>
      <c r="AR523" s="347"/>
      <c r="AS523" s="347"/>
      <c r="AT523" s="347"/>
      <c r="AU523" s="347"/>
      <c r="AV523" s="347"/>
      <c r="AW523" s="347"/>
      <c r="AX523" s="347"/>
      <c r="AY523" s="347"/>
      <c r="AZ523" s="390"/>
      <c r="BA523" s="386"/>
      <c r="BB523" s="202"/>
      <c r="BC523" s="731"/>
      <c r="BD523" s="731"/>
      <c r="BE523" s="731"/>
      <c r="BF523" s="731"/>
      <c r="BG523" s="731"/>
      <c r="BH523" s="731"/>
      <c r="BI523" s="731"/>
      <c r="BJ523" s="731"/>
      <c r="BK523" s="731"/>
      <c r="BL523" s="731"/>
      <c r="BM523" s="731"/>
      <c r="BN523" s="731"/>
      <c r="BO523" s="731"/>
      <c r="BP523" s="731"/>
      <c r="BQ523" s="731"/>
      <c r="BR523" s="731"/>
      <c r="BS523" s="731"/>
      <c r="BT523" s="731"/>
      <c r="BU523" s="731"/>
      <c r="BV523" s="731"/>
      <c r="BW523" s="731"/>
      <c r="BX523" s="731"/>
      <c r="BY523" s="731"/>
      <c r="BZ523" s="731"/>
      <c r="CA523" s="731"/>
      <c r="CB523" s="731"/>
      <c r="CC523" s="731"/>
      <c r="CD523" s="731"/>
    </row>
    <row r="524" spans="1:82" s="314" customFormat="1" ht="15" customHeight="1" x14ac:dyDescent="0.2">
      <c r="A524" s="733"/>
      <c r="B524" s="733"/>
      <c r="C524" s="733"/>
      <c r="D524" s="733"/>
      <c r="E524" s="733"/>
      <c r="F524" s="733"/>
      <c r="G524" s="733"/>
      <c r="H524" s="733"/>
      <c r="I524" s="733"/>
      <c r="J524" s="733"/>
      <c r="K524" s="733"/>
      <c r="L524" s="733"/>
      <c r="M524" s="733"/>
      <c r="N524" s="733"/>
      <c r="O524" s="733"/>
      <c r="P524" s="733"/>
      <c r="Q524" s="733"/>
      <c r="R524" s="733"/>
      <c r="S524" s="733"/>
      <c r="T524" s="733"/>
      <c r="U524" s="733"/>
      <c r="V524" s="733"/>
      <c r="W524" s="733"/>
      <c r="X524" s="733"/>
      <c r="Y524" s="347"/>
      <c r="Z524" s="347"/>
      <c r="AA524" s="347"/>
      <c r="AB524" s="347"/>
      <c r="AC524" s="347"/>
      <c r="AD524" s="347"/>
      <c r="AE524" s="347"/>
      <c r="AF524" s="347"/>
      <c r="AG524" s="347"/>
      <c r="AH524" s="347"/>
      <c r="AI524" s="347"/>
      <c r="AJ524" s="347"/>
      <c r="AK524" s="347"/>
      <c r="AL524" s="347"/>
      <c r="AM524" s="347"/>
      <c r="AN524" s="347"/>
      <c r="AO524" s="347"/>
      <c r="AP524" s="347"/>
      <c r="AQ524" s="347"/>
      <c r="AR524" s="347"/>
      <c r="AS524" s="347"/>
      <c r="AT524" s="347"/>
      <c r="AU524" s="347"/>
      <c r="AV524" s="347"/>
      <c r="AW524" s="347"/>
      <c r="AX524" s="347"/>
      <c r="AY524" s="347"/>
      <c r="AZ524" s="390"/>
      <c r="BA524" s="386"/>
      <c r="BB524" s="202"/>
      <c r="BC524" s="731"/>
      <c r="BD524" s="731"/>
      <c r="BE524" s="731"/>
      <c r="BF524" s="731"/>
      <c r="BG524" s="731"/>
      <c r="BH524" s="731"/>
      <c r="BI524" s="731"/>
      <c r="BJ524" s="731"/>
      <c r="BK524" s="731"/>
      <c r="BL524" s="731"/>
      <c r="BM524" s="731"/>
      <c r="BN524" s="731"/>
      <c r="BO524" s="731"/>
      <c r="BP524" s="731"/>
      <c r="BQ524" s="731"/>
      <c r="BR524" s="731"/>
      <c r="BS524" s="731"/>
      <c r="BT524" s="731"/>
      <c r="BU524" s="731"/>
      <c r="BV524" s="731"/>
      <c r="BW524" s="731"/>
      <c r="BX524" s="731"/>
      <c r="BY524" s="731"/>
      <c r="BZ524" s="731"/>
      <c r="CA524" s="731"/>
      <c r="CB524" s="731"/>
      <c r="CC524" s="731"/>
      <c r="CD524" s="731"/>
    </row>
    <row r="525" spans="1:82" s="314" customFormat="1" ht="15" customHeight="1" x14ac:dyDescent="0.2">
      <c r="A525" s="733"/>
      <c r="B525" s="733"/>
      <c r="C525" s="733"/>
      <c r="D525" s="733"/>
      <c r="E525" s="733"/>
      <c r="F525" s="733"/>
      <c r="G525" s="733"/>
      <c r="H525" s="733"/>
      <c r="I525" s="733"/>
      <c r="J525" s="733"/>
      <c r="K525" s="733"/>
      <c r="L525" s="733"/>
      <c r="M525" s="733"/>
      <c r="N525" s="733"/>
      <c r="O525" s="733"/>
      <c r="P525" s="733"/>
      <c r="Q525" s="733"/>
      <c r="R525" s="733"/>
      <c r="S525" s="733"/>
      <c r="T525" s="733"/>
      <c r="U525" s="733"/>
      <c r="V525" s="733"/>
      <c r="W525" s="733"/>
      <c r="X525" s="733"/>
      <c r="Y525" s="347"/>
      <c r="Z525" s="347"/>
      <c r="AA525" s="347"/>
      <c r="AB525" s="347"/>
      <c r="AC525" s="347"/>
      <c r="AD525" s="347"/>
      <c r="AE525" s="347"/>
      <c r="AF525" s="347"/>
      <c r="AG525" s="347"/>
      <c r="AH525" s="347"/>
      <c r="AI525" s="347"/>
      <c r="AJ525" s="347"/>
      <c r="AK525" s="347"/>
      <c r="AL525" s="347"/>
      <c r="AM525" s="347"/>
      <c r="AN525" s="347"/>
      <c r="AO525" s="347"/>
      <c r="AP525" s="347"/>
      <c r="AQ525" s="347"/>
      <c r="AR525" s="347"/>
      <c r="AS525" s="347"/>
      <c r="AT525" s="347"/>
      <c r="AU525" s="347"/>
      <c r="AV525" s="347"/>
      <c r="AW525" s="347"/>
      <c r="AX525" s="347"/>
      <c r="AY525" s="347"/>
      <c r="AZ525" s="390"/>
      <c r="BA525" s="386"/>
      <c r="BB525" s="202"/>
      <c r="BC525" s="731"/>
      <c r="BD525" s="731"/>
      <c r="BE525" s="731"/>
      <c r="BF525" s="731"/>
      <c r="BG525" s="731"/>
      <c r="BH525" s="731"/>
      <c r="BI525" s="731"/>
      <c r="BJ525" s="731"/>
      <c r="BK525" s="731"/>
      <c r="BL525" s="731"/>
      <c r="BM525" s="731"/>
      <c r="BN525" s="731"/>
      <c r="BO525" s="731"/>
      <c r="BP525" s="731"/>
      <c r="BQ525" s="731"/>
      <c r="BR525" s="731"/>
      <c r="BS525" s="731"/>
      <c r="BT525" s="731"/>
      <c r="BU525" s="731"/>
      <c r="BV525" s="731"/>
      <c r="BW525" s="731"/>
      <c r="BX525" s="731"/>
      <c r="BY525" s="731"/>
      <c r="BZ525" s="731"/>
      <c r="CA525" s="731"/>
      <c r="CB525" s="731"/>
      <c r="CC525" s="731"/>
      <c r="CD525" s="731"/>
    </row>
    <row r="526" spans="1:82" s="314" customFormat="1" ht="15" customHeight="1" x14ac:dyDescent="0.2">
      <c r="A526" s="733"/>
      <c r="B526" s="733"/>
      <c r="C526" s="733"/>
      <c r="D526" s="733"/>
      <c r="E526" s="733"/>
      <c r="F526" s="733"/>
      <c r="G526" s="733"/>
      <c r="H526" s="733"/>
      <c r="I526" s="733"/>
      <c r="J526" s="733"/>
      <c r="K526" s="733"/>
      <c r="L526" s="733"/>
      <c r="M526" s="733"/>
      <c r="N526" s="733"/>
      <c r="O526" s="733"/>
      <c r="P526" s="733"/>
      <c r="Q526" s="733"/>
      <c r="R526" s="733"/>
      <c r="S526" s="733"/>
      <c r="T526" s="733"/>
      <c r="U526" s="733"/>
      <c r="V526" s="733"/>
      <c r="W526" s="733"/>
      <c r="X526" s="733"/>
      <c r="Y526" s="347"/>
      <c r="Z526" s="347"/>
      <c r="AA526" s="347"/>
      <c r="AB526" s="347"/>
      <c r="AC526" s="347"/>
      <c r="AD526" s="347"/>
      <c r="AE526" s="347"/>
      <c r="AF526" s="347"/>
      <c r="AG526" s="347"/>
      <c r="AH526" s="347"/>
      <c r="AI526" s="347"/>
      <c r="AJ526" s="347"/>
      <c r="AK526" s="347"/>
      <c r="AL526" s="347"/>
      <c r="AM526" s="347"/>
      <c r="AN526" s="347"/>
      <c r="AO526" s="347"/>
      <c r="AP526" s="347"/>
      <c r="AQ526" s="347"/>
      <c r="AR526" s="347"/>
      <c r="AS526" s="347"/>
      <c r="AT526" s="347"/>
      <c r="AU526" s="347"/>
      <c r="AV526" s="347"/>
      <c r="AW526" s="347"/>
      <c r="AX526" s="347"/>
      <c r="AY526" s="347"/>
      <c r="AZ526" s="390"/>
      <c r="BA526" s="386"/>
      <c r="BB526" s="202"/>
      <c r="BC526" s="731"/>
      <c r="BD526" s="731"/>
      <c r="BE526" s="731"/>
      <c r="BF526" s="731"/>
      <c r="BG526" s="731"/>
      <c r="BH526" s="731"/>
      <c r="BI526" s="731"/>
      <c r="BJ526" s="731"/>
      <c r="BK526" s="731"/>
      <c r="BL526" s="731"/>
      <c r="BM526" s="731"/>
      <c r="BN526" s="731"/>
      <c r="BO526" s="731"/>
      <c r="BP526" s="731"/>
      <c r="BQ526" s="731"/>
      <c r="BR526" s="731"/>
      <c r="BS526" s="731"/>
      <c r="BT526" s="731"/>
      <c r="BU526" s="731"/>
      <c r="BV526" s="731"/>
      <c r="BW526" s="731"/>
      <c r="BX526" s="731"/>
      <c r="BY526" s="731"/>
      <c r="BZ526" s="731"/>
      <c r="CA526" s="731"/>
      <c r="CB526" s="731"/>
      <c r="CC526" s="731"/>
      <c r="CD526" s="731"/>
    </row>
    <row r="527" spans="1:82" s="314" customFormat="1" ht="15" customHeight="1" x14ac:dyDescent="0.2">
      <c r="A527" s="733"/>
      <c r="B527" s="733"/>
      <c r="C527" s="733"/>
      <c r="D527" s="733"/>
      <c r="E527" s="733"/>
      <c r="F527" s="733"/>
      <c r="G527" s="733"/>
      <c r="H527" s="733"/>
      <c r="I527" s="733"/>
      <c r="J527" s="733"/>
      <c r="K527" s="733"/>
      <c r="L527" s="733"/>
      <c r="M527" s="733"/>
      <c r="N527" s="733"/>
      <c r="O527" s="733"/>
      <c r="P527" s="733"/>
      <c r="Q527" s="733"/>
      <c r="R527" s="733"/>
      <c r="S527" s="733"/>
      <c r="T527" s="733"/>
      <c r="U527" s="733"/>
      <c r="V527" s="733"/>
      <c r="W527" s="733"/>
      <c r="X527" s="733"/>
      <c r="Y527" s="347"/>
      <c r="Z527" s="347"/>
      <c r="AA527" s="347"/>
      <c r="AB527" s="347"/>
      <c r="AC527" s="347"/>
      <c r="AD527" s="347"/>
      <c r="AE527" s="347"/>
      <c r="AF527" s="347"/>
      <c r="AG527" s="347"/>
      <c r="AH527" s="347"/>
      <c r="AI527" s="347"/>
      <c r="AJ527" s="347"/>
      <c r="AK527" s="347"/>
      <c r="AL527" s="347"/>
      <c r="AM527" s="347"/>
      <c r="AN527" s="347"/>
      <c r="AO527" s="347"/>
      <c r="AP527" s="347"/>
      <c r="AQ527" s="347"/>
      <c r="AR527" s="347"/>
      <c r="AS527" s="347"/>
      <c r="AT527" s="347"/>
      <c r="AU527" s="347"/>
      <c r="AV527" s="347"/>
      <c r="AW527" s="347"/>
      <c r="AX527" s="347"/>
      <c r="AY527" s="347"/>
      <c r="AZ527" s="390"/>
      <c r="BA527" s="386"/>
      <c r="BB527" s="202"/>
      <c r="BC527" s="731"/>
      <c r="BD527" s="731"/>
      <c r="BE527" s="731"/>
      <c r="BF527" s="731"/>
      <c r="BG527" s="731"/>
      <c r="BH527" s="731"/>
      <c r="BI527" s="731"/>
      <c r="BJ527" s="731"/>
      <c r="BK527" s="731"/>
      <c r="BL527" s="731"/>
      <c r="BM527" s="731"/>
      <c r="BN527" s="731"/>
      <c r="BO527" s="731"/>
      <c r="BP527" s="731"/>
      <c r="BQ527" s="731"/>
      <c r="BR527" s="731"/>
      <c r="BS527" s="731"/>
      <c r="BT527" s="731"/>
      <c r="BU527" s="731"/>
      <c r="BV527" s="731"/>
      <c r="BW527" s="731"/>
      <c r="BX527" s="731"/>
      <c r="BY527" s="731"/>
      <c r="BZ527" s="731"/>
      <c r="CA527" s="731"/>
      <c r="CB527" s="731"/>
      <c r="CC527" s="731"/>
      <c r="CD527" s="731"/>
    </row>
    <row r="528" spans="1:82" s="314" customFormat="1" ht="15" customHeight="1" x14ac:dyDescent="0.2">
      <c r="A528" s="733"/>
      <c r="B528" s="733"/>
      <c r="C528" s="733"/>
      <c r="D528" s="733"/>
      <c r="E528" s="733"/>
      <c r="F528" s="733"/>
      <c r="G528" s="733"/>
      <c r="H528" s="733"/>
      <c r="I528" s="733"/>
      <c r="J528" s="733"/>
      <c r="K528" s="733"/>
      <c r="L528" s="733"/>
      <c r="M528" s="733"/>
      <c r="N528" s="733"/>
      <c r="O528" s="733"/>
      <c r="P528" s="733"/>
      <c r="Q528" s="733"/>
      <c r="R528" s="733"/>
      <c r="S528" s="733"/>
      <c r="T528" s="733"/>
      <c r="U528" s="733"/>
      <c r="V528" s="733"/>
      <c r="W528" s="733"/>
      <c r="X528" s="733"/>
      <c r="Y528" s="347"/>
      <c r="Z528" s="347"/>
      <c r="AA528" s="347"/>
      <c r="AB528" s="347"/>
      <c r="AC528" s="347"/>
      <c r="AD528" s="347"/>
      <c r="AE528" s="347"/>
      <c r="AF528" s="347"/>
      <c r="AG528" s="347"/>
      <c r="AH528" s="347"/>
      <c r="AI528" s="347"/>
      <c r="AJ528" s="347"/>
      <c r="AK528" s="347"/>
      <c r="AL528" s="347"/>
      <c r="AM528" s="347"/>
      <c r="AN528" s="347"/>
      <c r="AO528" s="347"/>
      <c r="AP528" s="347"/>
      <c r="AQ528" s="347"/>
      <c r="AR528" s="347"/>
      <c r="AS528" s="347"/>
      <c r="AT528" s="347"/>
      <c r="AU528" s="347"/>
      <c r="AV528" s="347"/>
      <c r="AW528" s="347"/>
      <c r="AX528" s="347"/>
      <c r="AY528" s="347"/>
      <c r="AZ528" s="390"/>
      <c r="BA528" s="386"/>
      <c r="BB528" s="202"/>
      <c r="BC528" s="731"/>
      <c r="BD528" s="731"/>
      <c r="BE528" s="731"/>
      <c r="BF528" s="731"/>
      <c r="BG528" s="731"/>
      <c r="BH528" s="731"/>
      <c r="BI528" s="731"/>
      <c r="BJ528" s="731"/>
      <c r="BK528" s="731"/>
      <c r="BL528" s="731"/>
      <c r="BM528" s="731"/>
      <c r="BN528" s="731"/>
      <c r="BO528" s="731"/>
      <c r="BP528" s="731"/>
      <c r="BQ528" s="731"/>
      <c r="BR528" s="731"/>
      <c r="BS528" s="731"/>
      <c r="BT528" s="731"/>
      <c r="BU528" s="731"/>
      <c r="BV528" s="731"/>
      <c r="BW528" s="731"/>
      <c r="BX528" s="731"/>
      <c r="BY528" s="731"/>
      <c r="BZ528" s="731"/>
      <c r="CA528" s="731"/>
      <c r="CB528" s="731"/>
      <c r="CC528" s="731"/>
      <c r="CD528" s="731"/>
    </row>
    <row r="529" spans="1:82" s="314" customFormat="1" ht="15" customHeight="1" x14ac:dyDescent="0.2">
      <c r="A529" s="733"/>
      <c r="B529" s="733"/>
      <c r="C529" s="733"/>
      <c r="D529" s="733"/>
      <c r="E529" s="733"/>
      <c r="F529" s="733"/>
      <c r="G529" s="733"/>
      <c r="H529" s="733"/>
      <c r="I529" s="733"/>
      <c r="J529" s="733"/>
      <c r="K529" s="733"/>
      <c r="L529" s="733"/>
      <c r="M529" s="733"/>
      <c r="N529" s="733"/>
      <c r="O529" s="733"/>
      <c r="P529" s="733"/>
      <c r="Q529" s="733"/>
      <c r="R529" s="733"/>
      <c r="S529" s="733"/>
      <c r="T529" s="733"/>
      <c r="U529" s="733"/>
      <c r="V529" s="733"/>
      <c r="W529" s="733"/>
      <c r="X529" s="733"/>
      <c r="Y529" s="347"/>
      <c r="Z529" s="347"/>
      <c r="AA529" s="347"/>
      <c r="AB529" s="347"/>
      <c r="AC529" s="347"/>
      <c r="AD529" s="347"/>
      <c r="AE529" s="347"/>
      <c r="AF529" s="347"/>
      <c r="AG529" s="347"/>
      <c r="AH529" s="347"/>
      <c r="AI529" s="347"/>
      <c r="AJ529" s="347"/>
      <c r="AK529" s="347"/>
      <c r="AL529" s="347"/>
      <c r="AM529" s="347"/>
      <c r="AN529" s="347"/>
      <c r="AO529" s="347"/>
      <c r="AP529" s="347"/>
      <c r="AQ529" s="347"/>
      <c r="AR529" s="347"/>
      <c r="AS529" s="347"/>
      <c r="AT529" s="347"/>
      <c r="AU529" s="347"/>
      <c r="AV529" s="347"/>
      <c r="AW529" s="347"/>
      <c r="AX529" s="347"/>
      <c r="AY529" s="347"/>
      <c r="AZ529" s="390"/>
      <c r="BA529" s="386"/>
      <c r="BB529" s="202"/>
      <c r="BC529" s="731"/>
      <c r="BD529" s="731"/>
      <c r="BE529" s="731"/>
      <c r="BF529" s="731"/>
      <c r="BG529" s="731"/>
      <c r="BH529" s="731"/>
      <c r="BI529" s="731"/>
      <c r="BJ529" s="731"/>
      <c r="BK529" s="731"/>
      <c r="BL529" s="731"/>
      <c r="BM529" s="731"/>
      <c r="BN529" s="731"/>
      <c r="BO529" s="731"/>
      <c r="BP529" s="731"/>
      <c r="BQ529" s="731"/>
      <c r="BR529" s="731"/>
      <c r="BS529" s="731"/>
      <c r="BT529" s="731"/>
      <c r="BU529" s="731"/>
      <c r="BV529" s="731"/>
      <c r="BW529" s="731"/>
      <c r="BX529" s="731"/>
      <c r="BY529" s="731"/>
      <c r="BZ529" s="731"/>
      <c r="CA529" s="731"/>
      <c r="CB529" s="731"/>
      <c r="CC529" s="731"/>
      <c r="CD529" s="731"/>
    </row>
    <row r="530" spans="1:82" s="314" customFormat="1" ht="15" customHeight="1" x14ac:dyDescent="0.2">
      <c r="A530" s="733"/>
      <c r="B530" s="733"/>
      <c r="C530" s="733"/>
      <c r="D530" s="733"/>
      <c r="E530" s="733"/>
      <c r="F530" s="733"/>
      <c r="G530" s="733"/>
      <c r="H530" s="733"/>
      <c r="I530" s="733"/>
      <c r="J530" s="733"/>
      <c r="K530" s="733"/>
      <c r="L530" s="733"/>
      <c r="M530" s="733"/>
      <c r="N530" s="733"/>
      <c r="O530" s="733"/>
      <c r="P530" s="733"/>
      <c r="Q530" s="733"/>
      <c r="R530" s="733"/>
      <c r="S530" s="733"/>
      <c r="T530" s="733"/>
      <c r="U530" s="733"/>
      <c r="V530" s="733"/>
      <c r="W530" s="733"/>
      <c r="X530" s="733"/>
      <c r="Y530" s="347"/>
      <c r="Z530" s="347"/>
      <c r="AA530" s="347"/>
      <c r="AB530" s="347"/>
      <c r="AC530" s="347"/>
      <c r="AD530" s="347"/>
      <c r="AE530" s="347"/>
      <c r="AF530" s="347"/>
      <c r="AG530" s="347"/>
      <c r="AH530" s="347"/>
      <c r="AI530" s="347"/>
      <c r="AJ530" s="347"/>
      <c r="AK530" s="347"/>
      <c r="AL530" s="347"/>
      <c r="AM530" s="347"/>
      <c r="AN530" s="347"/>
      <c r="AO530" s="347"/>
      <c r="AP530" s="347"/>
      <c r="AQ530" s="347"/>
      <c r="AR530" s="347"/>
      <c r="AS530" s="347"/>
      <c r="AT530" s="347"/>
      <c r="AU530" s="347"/>
      <c r="AV530" s="347"/>
      <c r="AW530" s="347"/>
      <c r="AX530" s="347"/>
      <c r="AY530" s="347"/>
      <c r="AZ530" s="390"/>
      <c r="BA530" s="386"/>
      <c r="BB530" s="202"/>
      <c r="BC530" s="731"/>
      <c r="BD530" s="731"/>
      <c r="BE530" s="731"/>
      <c r="BF530" s="731"/>
      <c r="BG530" s="731"/>
      <c r="BH530" s="731"/>
      <c r="BI530" s="731"/>
      <c r="BJ530" s="731"/>
      <c r="BK530" s="731"/>
      <c r="BL530" s="731"/>
      <c r="BM530" s="731"/>
      <c r="BN530" s="731"/>
      <c r="BO530" s="731"/>
      <c r="BP530" s="731"/>
      <c r="BQ530" s="731"/>
      <c r="BR530" s="731"/>
      <c r="BS530" s="731"/>
      <c r="BT530" s="731"/>
      <c r="BU530" s="731"/>
      <c r="BV530" s="731"/>
      <c r="BW530" s="731"/>
      <c r="BX530" s="731"/>
      <c r="BY530" s="731"/>
      <c r="BZ530" s="731"/>
      <c r="CA530" s="731"/>
      <c r="CB530" s="731"/>
      <c r="CC530" s="731"/>
      <c r="CD530" s="731"/>
    </row>
    <row r="531" spans="1:82" s="314" customFormat="1" ht="15" customHeight="1" x14ac:dyDescent="0.2">
      <c r="A531" s="733"/>
      <c r="B531" s="733"/>
      <c r="C531" s="733"/>
      <c r="D531" s="733"/>
      <c r="E531" s="733"/>
      <c r="F531" s="733"/>
      <c r="G531" s="733"/>
      <c r="H531" s="733"/>
      <c r="I531" s="733"/>
      <c r="J531" s="733"/>
      <c r="K531" s="733"/>
      <c r="L531" s="733"/>
      <c r="M531" s="733"/>
      <c r="N531" s="733"/>
      <c r="O531" s="733"/>
      <c r="P531" s="733"/>
      <c r="Q531" s="733"/>
      <c r="R531" s="733"/>
      <c r="S531" s="733"/>
      <c r="T531" s="733"/>
      <c r="U531" s="733"/>
      <c r="V531" s="733"/>
      <c r="W531" s="733"/>
      <c r="X531" s="733"/>
      <c r="Y531" s="347"/>
      <c r="Z531" s="347"/>
      <c r="AA531" s="347"/>
      <c r="AB531" s="347"/>
      <c r="AC531" s="347"/>
      <c r="AD531" s="347"/>
      <c r="AE531" s="347"/>
      <c r="AF531" s="347"/>
      <c r="AG531" s="347"/>
      <c r="AH531" s="347"/>
      <c r="AI531" s="347"/>
      <c r="AJ531" s="347"/>
      <c r="AK531" s="347"/>
      <c r="AL531" s="347"/>
      <c r="AM531" s="347"/>
      <c r="AN531" s="347"/>
      <c r="AO531" s="347"/>
      <c r="AP531" s="347"/>
      <c r="AQ531" s="347"/>
      <c r="AR531" s="347"/>
      <c r="AS531" s="347"/>
      <c r="AT531" s="347"/>
      <c r="AU531" s="347"/>
      <c r="AV531" s="347"/>
      <c r="AW531" s="347"/>
      <c r="AX531" s="347"/>
      <c r="AY531" s="347"/>
      <c r="AZ531" s="390"/>
      <c r="BA531" s="386"/>
      <c r="BB531" s="202"/>
      <c r="BC531" s="731"/>
      <c r="BD531" s="731"/>
      <c r="BE531" s="731"/>
      <c r="BF531" s="731"/>
      <c r="BG531" s="731"/>
      <c r="BH531" s="731"/>
      <c r="BI531" s="731"/>
      <c r="BJ531" s="731"/>
      <c r="BK531" s="731"/>
      <c r="BL531" s="731"/>
      <c r="BM531" s="731"/>
      <c r="BN531" s="731"/>
      <c r="BO531" s="731"/>
      <c r="BP531" s="731"/>
      <c r="BQ531" s="731"/>
      <c r="BR531" s="731"/>
      <c r="BS531" s="731"/>
      <c r="BT531" s="731"/>
      <c r="BU531" s="731"/>
      <c r="BV531" s="731"/>
      <c r="BW531" s="731"/>
      <c r="BX531" s="731"/>
      <c r="BY531" s="731"/>
      <c r="BZ531" s="731"/>
      <c r="CA531" s="731"/>
      <c r="CB531" s="731"/>
      <c r="CC531" s="731"/>
      <c r="CD531" s="731"/>
    </row>
    <row r="532" spans="1:82" s="314" customFormat="1" ht="15" customHeight="1" x14ac:dyDescent="0.2">
      <c r="A532" s="733"/>
      <c r="B532" s="733"/>
      <c r="C532" s="733"/>
      <c r="D532" s="733"/>
      <c r="E532" s="733"/>
      <c r="F532" s="733"/>
      <c r="G532" s="733"/>
      <c r="H532" s="733"/>
      <c r="I532" s="733"/>
      <c r="J532" s="733"/>
      <c r="K532" s="733"/>
      <c r="L532" s="733"/>
      <c r="M532" s="733"/>
      <c r="N532" s="733"/>
      <c r="O532" s="733"/>
      <c r="P532" s="733"/>
      <c r="Q532" s="733"/>
      <c r="R532" s="733"/>
      <c r="S532" s="733"/>
      <c r="T532" s="733"/>
      <c r="U532" s="733"/>
      <c r="V532" s="733"/>
      <c r="W532" s="733"/>
      <c r="X532" s="733"/>
      <c r="Y532" s="347"/>
      <c r="Z532" s="347"/>
      <c r="AA532" s="347"/>
      <c r="AB532" s="347"/>
      <c r="AC532" s="347"/>
      <c r="AD532" s="347"/>
      <c r="AE532" s="347"/>
      <c r="AF532" s="347"/>
      <c r="AG532" s="347"/>
      <c r="AH532" s="347"/>
      <c r="AI532" s="347"/>
      <c r="AJ532" s="347"/>
      <c r="AK532" s="347"/>
      <c r="AL532" s="347"/>
      <c r="AM532" s="347"/>
      <c r="AN532" s="347"/>
      <c r="AO532" s="347"/>
      <c r="AP532" s="347"/>
      <c r="AQ532" s="347"/>
      <c r="AR532" s="347"/>
      <c r="AS532" s="347"/>
      <c r="AT532" s="347"/>
      <c r="AU532" s="347"/>
      <c r="AV532" s="347"/>
      <c r="AW532" s="347"/>
      <c r="AX532" s="347"/>
      <c r="AY532" s="347"/>
      <c r="AZ532" s="390"/>
      <c r="BA532" s="386"/>
      <c r="BB532" s="202"/>
      <c r="BC532" s="731"/>
      <c r="BD532" s="731"/>
      <c r="BE532" s="731"/>
      <c r="BF532" s="731"/>
      <c r="BG532" s="731"/>
      <c r="BH532" s="731"/>
      <c r="BI532" s="731"/>
      <c r="BJ532" s="731"/>
      <c r="BK532" s="731"/>
      <c r="BL532" s="731"/>
      <c r="BM532" s="731"/>
      <c r="BN532" s="731"/>
      <c r="BO532" s="731"/>
      <c r="BP532" s="731"/>
      <c r="BQ532" s="731"/>
      <c r="BR532" s="731"/>
      <c r="BS532" s="731"/>
      <c r="BT532" s="731"/>
      <c r="BU532" s="731"/>
      <c r="BV532" s="731"/>
      <c r="BW532" s="731"/>
      <c r="BX532" s="731"/>
      <c r="BY532" s="731"/>
      <c r="BZ532" s="731"/>
      <c r="CA532" s="731"/>
      <c r="CB532" s="731"/>
      <c r="CC532" s="731"/>
      <c r="CD532" s="731"/>
    </row>
    <row r="533" spans="1:82" s="314" customFormat="1" ht="15" customHeight="1" x14ac:dyDescent="0.2">
      <c r="A533" s="733"/>
      <c r="B533" s="733"/>
      <c r="C533" s="733"/>
      <c r="D533" s="733"/>
      <c r="E533" s="733"/>
      <c r="F533" s="733"/>
      <c r="G533" s="733"/>
      <c r="H533" s="733"/>
      <c r="I533" s="733"/>
      <c r="J533" s="733"/>
      <c r="K533" s="733"/>
      <c r="L533" s="733"/>
      <c r="M533" s="733"/>
      <c r="N533" s="733"/>
      <c r="O533" s="733"/>
      <c r="P533" s="733"/>
      <c r="Q533" s="733"/>
      <c r="R533" s="733"/>
      <c r="S533" s="733"/>
      <c r="T533" s="733"/>
      <c r="U533" s="733"/>
      <c r="V533" s="733"/>
      <c r="W533" s="733"/>
      <c r="X533" s="733"/>
      <c r="Y533" s="347"/>
      <c r="Z533" s="347"/>
      <c r="AA533" s="347"/>
      <c r="AB533" s="347"/>
      <c r="AC533" s="347"/>
      <c r="AD533" s="347"/>
      <c r="AE533" s="347"/>
      <c r="AF533" s="347"/>
      <c r="AG533" s="347"/>
      <c r="AH533" s="347"/>
      <c r="AI533" s="347"/>
      <c r="AJ533" s="347"/>
      <c r="AK533" s="347"/>
      <c r="AL533" s="347"/>
      <c r="AM533" s="347"/>
      <c r="AN533" s="347"/>
      <c r="AO533" s="347"/>
      <c r="AP533" s="347"/>
      <c r="AQ533" s="347"/>
      <c r="AR533" s="347"/>
      <c r="AS533" s="347"/>
      <c r="AT533" s="347"/>
      <c r="AU533" s="347"/>
      <c r="AV533" s="347"/>
      <c r="AW533" s="347"/>
      <c r="AX533" s="347"/>
      <c r="AY533" s="347"/>
      <c r="AZ533" s="390"/>
      <c r="BA533" s="386"/>
      <c r="BB533" s="202"/>
      <c r="BC533" s="731"/>
      <c r="BD533" s="731"/>
      <c r="BE533" s="731"/>
      <c r="BF533" s="731"/>
      <c r="BG533" s="731"/>
      <c r="BH533" s="731"/>
      <c r="BI533" s="731"/>
      <c r="BJ533" s="731"/>
      <c r="BK533" s="731"/>
      <c r="BL533" s="731"/>
      <c r="BM533" s="731"/>
      <c r="BN533" s="731"/>
      <c r="BO533" s="731"/>
      <c r="BP533" s="731"/>
      <c r="BQ533" s="731"/>
      <c r="BR533" s="731"/>
      <c r="BS533" s="731"/>
      <c r="BT533" s="731"/>
      <c r="BU533" s="731"/>
      <c r="BV533" s="731"/>
      <c r="BW533" s="731"/>
      <c r="BX533" s="731"/>
      <c r="BY533" s="731"/>
      <c r="BZ533" s="731"/>
      <c r="CA533" s="731"/>
      <c r="CB533" s="731"/>
      <c r="CC533" s="731"/>
      <c r="CD533" s="731"/>
    </row>
    <row r="534" spans="1:82" s="314" customFormat="1" ht="15" customHeight="1" x14ac:dyDescent="0.2">
      <c r="A534" s="733"/>
      <c r="B534" s="733"/>
      <c r="C534" s="733"/>
      <c r="D534" s="733"/>
      <c r="E534" s="733"/>
      <c r="F534" s="733"/>
      <c r="G534" s="733"/>
      <c r="H534" s="733"/>
      <c r="I534" s="733"/>
      <c r="J534" s="733"/>
      <c r="K534" s="733"/>
      <c r="L534" s="733"/>
      <c r="M534" s="733"/>
      <c r="N534" s="733"/>
      <c r="O534" s="733"/>
      <c r="P534" s="733"/>
      <c r="Q534" s="733"/>
      <c r="R534" s="733"/>
      <c r="S534" s="733"/>
      <c r="T534" s="733"/>
      <c r="U534" s="733"/>
      <c r="V534" s="733"/>
      <c r="W534" s="733"/>
      <c r="X534" s="733"/>
      <c r="Y534" s="347"/>
      <c r="Z534" s="347"/>
      <c r="AA534" s="347"/>
      <c r="AB534" s="347"/>
      <c r="AC534" s="347"/>
      <c r="AD534" s="347"/>
      <c r="AE534" s="347"/>
      <c r="AF534" s="347"/>
      <c r="AG534" s="347"/>
      <c r="AH534" s="347"/>
      <c r="AI534" s="347"/>
      <c r="AJ534" s="347"/>
      <c r="AK534" s="347"/>
      <c r="AL534" s="347"/>
      <c r="AM534" s="347"/>
      <c r="AN534" s="347"/>
      <c r="AO534" s="347"/>
      <c r="AP534" s="347"/>
      <c r="AQ534" s="347"/>
      <c r="AR534" s="347"/>
      <c r="AS534" s="347"/>
      <c r="AT534" s="347"/>
      <c r="AU534" s="347"/>
      <c r="AV534" s="347"/>
      <c r="AW534" s="347"/>
      <c r="AX534" s="347"/>
      <c r="AY534" s="347"/>
      <c r="AZ534" s="390"/>
      <c r="BA534" s="386"/>
      <c r="BB534" s="202"/>
      <c r="BC534" s="731"/>
      <c r="BD534" s="731"/>
      <c r="BE534" s="731"/>
      <c r="BF534" s="731"/>
      <c r="BG534" s="731"/>
      <c r="BH534" s="731"/>
      <c r="BI534" s="731"/>
      <c r="BJ534" s="731"/>
      <c r="BK534" s="731"/>
      <c r="BL534" s="731"/>
      <c r="BM534" s="731"/>
      <c r="BN534" s="731"/>
      <c r="BO534" s="731"/>
      <c r="BP534" s="731"/>
      <c r="BQ534" s="731"/>
      <c r="BR534" s="731"/>
      <c r="BS534" s="731"/>
      <c r="BT534" s="731"/>
      <c r="BU534" s="731"/>
      <c r="BV534" s="731"/>
      <c r="BW534" s="731"/>
      <c r="BX534" s="731"/>
      <c r="BY534" s="731"/>
      <c r="BZ534" s="731"/>
      <c r="CA534" s="731"/>
      <c r="CB534" s="731"/>
      <c r="CC534" s="731"/>
      <c r="CD534" s="731"/>
    </row>
    <row r="535" spans="1:82" s="314" customFormat="1" ht="15" customHeight="1" x14ac:dyDescent="0.2">
      <c r="A535" s="733"/>
      <c r="B535" s="733"/>
      <c r="C535" s="733"/>
      <c r="D535" s="733"/>
      <c r="E535" s="733"/>
      <c r="F535" s="733"/>
      <c r="G535" s="733"/>
      <c r="H535" s="733"/>
      <c r="I535" s="733"/>
      <c r="J535" s="733"/>
      <c r="K535" s="733"/>
      <c r="L535" s="733"/>
      <c r="M535" s="733"/>
      <c r="N535" s="733"/>
      <c r="O535" s="733"/>
      <c r="P535" s="733"/>
      <c r="Q535" s="733"/>
      <c r="R535" s="733"/>
      <c r="S535" s="733"/>
      <c r="T535" s="733"/>
      <c r="U535" s="733"/>
      <c r="V535" s="733"/>
      <c r="W535" s="733"/>
      <c r="X535" s="733"/>
      <c r="Y535" s="347"/>
      <c r="Z535" s="347"/>
      <c r="AA535" s="347"/>
      <c r="AB535" s="347"/>
      <c r="AC535" s="347"/>
      <c r="AD535" s="347"/>
      <c r="AE535" s="347"/>
      <c r="AF535" s="347"/>
      <c r="AG535" s="347"/>
      <c r="AH535" s="347"/>
      <c r="AI535" s="347"/>
      <c r="AJ535" s="347"/>
      <c r="AK535" s="347"/>
      <c r="AL535" s="347"/>
      <c r="AM535" s="347"/>
      <c r="AN535" s="347"/>
      <c r="AO535" s="347"/>
      <c r="AP535" s="347"/>
      <c r="AQ535" s="347"/>
      <c r="AR535" s="347"/>
      <c r="AS535" s="347"/>
      <c r="AT535" s="347"/>
      <c r="AU535" s="347"/>
      <c r="AV535" s="347"/>
      <c r="AW535" s="347"/>
      <c r="AX535" s="347"/>
      <c r="AY535" s="347"/>
      <c r="AZ535" s="390"/>
      <c r="BA535" s="386"/>
      <c r="BB535" s="202"/>
      <c r="BC535" s="731"/>
      <c r="BD535" s="731"/>
      <c r="BE535" s="731"/>
      <c r="BF535" s="731"/>
      <c r="BG535" s="731"/>
      <c r="BH535" s="731"/>
      <c r="BI535" s="731"/>
      <c r="BJ535" s="731"/>
      <c r="BK535" s="731"/>
      <c r="BL535" s="731"/>
      <c r="BM535" s="731"/>
      <c r="BN535" s="731"/>
      <c r="BO535" s="731"/>
      <c r="BP535" s="731"/>
      <c r="BQ535" s="731"/>
      <c r="BR535" s="731"/>
      <c r="BS535" s="731"/>
      <c r="BT535" s="731"/>
      <c r="BU535" s="731"/>
      <c r="BV535" s="731"/>
      <c r="BW535" s="731"/>
      <c r="BX535" s="731"/>
      <c r="BY535" s="731"/>
      <c r="BZ535" s="731"/>
      <c r="CA535" s="731"/>
      <c r="CB535" s="731"/>
      <c r="CC535" s="731"/>
      <c r="CD535" s="731"/>
    </row>
    <row r="536" spans="1:82" s="314" customFormat="1" ht="15" customHeight="1" x14ac:dyDescent="0.2">
      <c r="A536" s="733"/>
      <c r="B536" s="733"/>
      <c r="C536" s="733"/>
      <c r="D536" s="733"/>
      <c r="E536" s="733"/>
      <c r="F536" s="733"/>
      <c r="G536" s="733"/>
      <c r="H536" s="733"/>
      <c r="I536" s="733"/>
      <c r="J536" s="733"/>
      <c r="K536" s="733"/>
      <c r="L536" s="733"/>
      <c r="M536" s="733"/>
      <c r="N536" s="733"/>
      <c r="O536" s="733"/>
      <c r="P536" s="733"/>
      <c r="Q536" s="733"/>
      <c r="R536" s="733"/>
      <c r="S536" s="733"/>
      <c r="T536" s="733"/>
      <c r="U536" s="733"/>
      <c r="V536" s="733"/>
      <c r="W536" s="733"/>
      <c r="X536" s="733"/>
      <c r="Y536" s="347"/>
      <c r="Z536" s="347"/>
      <c r="AA536" s="347"/>
      <c r="AB536" s="347"/>
      <c r="AC536" s="347"/>
      <c r="AD536" s="347"/>
      <c r="AE536" s="347"/>
      <c r="AF536" s="347"/>
      <c r="AG536" s="347"/>
      <c r="AH536" s="347"/>
      <c r="AI536" s="347"/>
      <c r="AJ536" s="347"/>
      <c r="AK536" s="347"/>
      <c r="AL536" s="347"/>
      <c r="AM536" s="347"/>
      <c r="AN536" s="347"/>
      <c r="AO536" s="347"/>
      <c r="AP536" s="347"/>
      <c r="AQ536" s="347"/>
      <c r="AR536" s="347"/>
      <c r="AS536" s="347"/>
      <c r="AT536" s="347"/>
      <c r="AU536" s="347"/>
      <c r="AV536" s="347"/>
      <c r="AW536" s="347"/>
      <c r="AX536" s="347"/>
      <c r="AY536" s="347"/>
      <c r="AZ536" s="390"/>
      <c r="BA536" s="386"/>
      <c r="BB536" s="202"/>
      <c r="BC536" s="731"/>
      <c r="BD536" s="731"/>
      <c r="BE536" s="731"/>
      <c r="BF536" s="731"/>
      <c r="BG536" s="731"/>
      <c r="BH536" s="731"/>
      <c r="BI536" s="731"/>
      <c r="BJ536" s="731"/>
      <c r="BK536" s="731"/>
      <c r="BL536" s="731"/>
      <c r="BM536" s="731"/>
      <c r="BN536" s="731"/>
      <c r="BO536" s="731"/>
      <c r="BP536" s="731"/>
      <c r="BQ536" s="731"/>
      <c r="BR536" s="731"/>
      <c r="BS536" s="731"/>
      <c r="BT536" s="731"/>
      <c r="BU536" s="731"/>
      <c r="BV536" s="731"/>
      <c r="BW536" s="731"/>
      <c r="BX536" s="731"/>
      <c r="BY536" s="731"/>
      <c r="BZ536" s="731"/>
      <c r="CA536" s="731"/>
      <c r="CB536" s="731"/>
      <c r="CC536" s="731"/>
      <c r="CD536" s="731"/>
    </row>
    <row r="537" spans="1:82" s="314" customFormat="1" ht="15" customHeight="1" x14ac:dyDescent="0.2">
      <c r="A537" s="733"/>
      <c r="B537" s="733"/>
      <c r="C537" s="733"/>
      <c r="D537" s="733"/>
      <c r="E537" s="733"/>
      <c r="F537" s="733"/>
      <c r="G537" s="733"/>
      <c r="H537" s="733"/>
      <c r="I537" s="733"/>
      <c r="J537" s="733"/>
      <c r="K537" s="733"/>
      <c r="L537" s="733"/>
      <c r="M537" s="733"/>
      <c r="N537" s="733"/>
      <c r="O537" s="733"/>
      <c r="P537" s="733"/>
      <c r="Q537" s="733"/>
      <c r="R537" s="733"/>
      <c r="S537" s="733"/>
      <c r="T537" s="733"/>
      <c r="U537" s="733"/>
      <c r="V537" s="733"/>
      <c r="W537" s="733"/>
      <c r="X537" s="733"/>
      <c r="Y537" s="347"/>
      <c r="Z537" s="347"/>
      <c r="AA537" s="347"/>
      <c r="AB537" s="347"/>
      <c r="AC537" s="347"/>
      <c r="AD537" s="347"/>
      <c r="AE537" s="347"/>
      <c r="AF537" s="347"/>
      <c r="AG537" s="347"/>
      <c r="AH537" s="347"/>
      <c r="AI537" s="347"/>
      <c r="AJ537" s="347"/>
      <c r="AK537" s="347"/>
      <c r="AL537" s="347"/>
      <c r="AM537" s="347"/>
      <c r="AN537" s="347"/>
      <c r="AO537" s="347"/>
      <c r="AP537" s="347"/>
      <c r="AQ537" s="347"/>
      <c r="AR537" s="347"/>
      <c r="AS537" s="347"/>
      <c r="AT537" s="347"/>
      <c r="AU537" s="347"/>
      <c r="AV537" s="347"/>
      <c r="AW537" s="347"/>
      <c r="AX537" s="347"/>
      <c r="AY537" s="347"/>
      <c r="AZ537" s="390"/>
      <c r="BA537" s="386"/>
      <c r="BB537" s="202"/>
      <c r="BC537" s="731"/>
      <c r="BD537" s="731"/>
      <c r="BE537" s="731"/>
      <c r="BF537" s="731"/>
      <c r="BG537" s="731"/>
      <c r="BH537" s="731"/>
      <c r="BI537" s="731"/>
      <c r="BJ537" s="731"/>
      <c r="BK537" s="731"/>
      <c r="BL537" s="731"/>
      <c r="BM537" s="731"/>
      <c r="BN537" s="731"/>
      <c r="BO537" s="731"/>
      <c r="BP537" s="731"/>
      <c r="BQ537" s="731"/>
      <c r="BR537" s="731"/>
      <c r="BS537" s="731"/>
      <c r="BT537" s="731"/>
      <c r="BU537" s="731"/>
      <c r="BV537" s="731"/>
      <c r="BW537" s="731"/>
      <c r="BX537" s="731"/>
      <c r="BY537" s="731"/>
      <c r="BZ537" s="731"/>
      <c r="CA537" s="731"/>
      <c r="CB537" s="731"/>
      <c r="CC537" s="731"/>
      <c r="CD537" s="731"/>
    </row>
    <row r="538" spans="1:82" s="314" customFormat="1" ht="15" customHeight="1" x14ac:dyDescent="0.2">
      <c r="A538" s="733"/>
      <c r="B538" s="733"/>
      <c r="C538" s="733"/>
      <c r="D538" s="733"/>
      <c r="E538" s="733"/>
      <c r="F538" s="733"/>
      <c r="G538" s="733"/>
      <c r="H538" s="733"/>
      <c r="I538" s="733"/>
      <c r="J538" s="733"/>
      <c r="K538" s="733"/>
      <c r="L538" s="733"/>
      <c r="M538" s="733"/>
      <c r="N538" s="733"/>
      <c r="O538" s="733"/>
      <c r="P538" s="733"/>
      <c r="Q538" s="733"/>
      <c r="R538" s="733"/>
      <c r="S538" s="733"/>
      <c r="T538" s="733"/>
      <c r="U538" s="733"/>
      <c r="V538" s="733"/>
      <c r="W538" s="733"/>
      <c r="X538" s="733"/>
      <c r="Y538" s="347"/>
      <c r="Z538" s="347"/>
      <c r="AA538" s="347"/>
      <c r="AB538" s="347"/>
      <c r="AC538" s="347"/>
      <c r="AD538" s="347"/>
      <c r="AE538" s="347"/>
      <c r="AF538" s="347"/>
      <c r="AG538" s="347"/>
      <c r="AH538" s="347"/>
      <c r="AI538" s="347"/>
      <c r="AJ538" s="347"/>
      <c r="AK538" s="347"/>
      <c r="AL538" s="347"/>
      <c r="AM538" s="347"/>
      <c r="AN538" s="347"/>
      <c r="AO538" s="347"/>
      <c r="AP538" s="347"/>
      <c r="AQ538" s="347"/>
      <c r="AR538" s="347"/>
      <c r="AS538" s="347"/>
      <c r="AT538" s="347"/>
      <c r="AU538" s="347"/>
      <c r="AV538" s="347"/>
      <c r="AW538" s="347"/>
      <c r="AX538" s="347"/>
      <c r="AY538" s="347"/>
      <c r="AZ538" s="390"/>
      <c r="BA538" s="386"/>
      <c r="BB538" s="202"/>
      <c r="BC538" s="731"/>
      <c r="BD538" s="731"/>
      <c r="BE538" s="731"/>
      <c r="BF538" s="731"/>
      <c r="BG538" s="731"/>
      <c r="BH538" s="731"/>
      <c r="BI538" s="731"/>
      <c r="BJ538" s="731"/>
      <c r="BK538" s="731"/>
      <c r="BL538" s="731"/>
      <c r="BM538" s="731"/>
      <c r="BN538" s="731"/>
      <c r="BO538" s="731"/>
      <c r="BP538" s="731"/>
      <c r="BQ538" s="731"/>
      <c r="BR538" s="731"/>
      <c r="BS538" s="731"/>
      <c r="BT538" s="731"/>
      <c r="BU538" s="731"/>
      <c r="BV538" s="731"/>
      <c r="BW538" s="731"/>
      <c r="BX538" s="731"/>
      <c r="BY538" s="731"/>
      <c r="BZ538" s="731"/>
      <c r="CA538" s="731"/>
      <c r="CB538" s="731"/>
      <c r="CC538" s="731"/>
      <c r="CD538" s="731"/>
    </row>
    <row r="539" spans="1:82" s="314" customFormat="1" ht="15" customHeight="1" x14ac:dyDescent="0.2">
      <c r="A539" s="733"/>
      <c r="B539" s="733"/>
      <c r="C539" s="733"/>
      <c r="D539" s="733"/>
      <c r="E539" s="733"/>
      <c r="F539" s="733"/>
      <c r="G539" s="733"/>
      <c r="H539" s="733"/>
      <c r="I539" s="733"/>
      <c r="J539" s="733"/>
      <c r="K539" s="733"/>
      <c r="L539" s="733"/>
      <c r="M539" s="733"/>
      <c r="N539" s="733"/>
      <c r="O539" s="733"/>
      <c r="P539" s="733"/>
      <c r="Q539" s="733"/>
      <c r="R539" s="733"/>
      <c r="S539" s="733"/>
      <c r="T539" s="733"/>
      <c r="U539" s="733"/>
      <c r="V539" s="733"/>
      <c r="W539" s="733"/>
      <c r="X539" s="733"/>
      <c r="Y539" s="347"/>
      <c r="Z539" s="347"/>
      <c r="AA539" s="347"/>
      <c r="AB539" s="347"/>
      <c r="AC539" s="347"/>
      <c r="AD539" s="347"/>
      <c r="AE539" s="347"/>
      <c r="AF539" s="347"/>
      <c r="AG539" s="347"/>
      <c r="AH539" s="347"/>
      <c r="AI539" s="347"/>
      <c r="AJ539" s="347"/>
      <c r="AK539" s="347"/>
      <c r="AL539" s="347"/>
      <c r="AM539" s="347"/>
      <c r="AN539" s="347"/>
      <c r="AO539" s="347"/>
      <c r="AP539" s="347"/>
      <c r="AQ539" s="347"/>
      <c r="AR539" s="347"/>
      <c r="AS539" s="347"/>
      <c r="AT539" s="347"/>
      <c r="AU539" s="347"/>
      <c r="AV539" s="347"/>
      <c r="AW539" s="347"/>
      <c r="AX539" s="347"/>
      <c r="AY539" s="347"/>
      <c r="AZ539" s="390"/>
      <c r="BA539" s="386"/>
      <c r="BB539" s="202"/>
      <c r="BC539" s="731"/>
      <c r="BD539" s="731"/>
      <c r="BE539" s="731"/>
      <c r="BF539" s="731"/>
      <c r="BG539" s="731"/>
      <c r="BH539" s="731"/>
      <c r="BI539" s="731"/>
      <c r="BJ539" s="731"/>
      <c r="BK539" s="731"/>
      <c r="BL539" s="731"/>
      <c r="BM539" s="731"/>
      <c r="BN539" s="731"/>
      <c r="BO539" s="731"/>
      <c r="BP539" s="731"/>
      <c r="BQ539" s="731"/>
      <c r="BR539" s="731"/>
      <c r="BS539" s="731"/>
      <c r="BT539" s="731"/>
      <c r="BU539" s="731"/>
      <c r="BV539" s="731"/>
      <c r="BW539" s="731"/>
      <c r="BX539" s="731"/>
      <c r="BY539" s="731"/>
      <c r="BZ539" s="731"/>
      <c r="CA539" s="731"/>
      <c r="CB539" s="731"/>
      <c r="CC539" s="731"/>
      <c r="CD539" s="731"/>
    </row>
    <row r="540" spans="1:82" s="314" customFormat="1" ht="15" customHeight="1" x14ac:dyDescent="0.2">
      <c r="A540" s="733"/>
      <c r="B540" s="733"/>
      <c r="C540" s="733"/>
      <c r="D540" s="733"/>
      <c r="E540" s="733"/>
      <c r="F540" s="733"/>
      <c r="G540" s="733"/>
      <c r="H540" s="733"/>
      <c r="I540" s="733"/>
      <c r="J540" s="733"/>
      <c r="K540" s="733"/>
      <c r="L540" s="733"/>
      <c r="M540" s="733"/>
      <c r="N540" s="733"/>
      <c r="O540" s="733"/>
      <c r="P540" s="733"/>
      <c r="Q540" s="733"/>
      <c r="R540" s="733"/>
      <c r="S540" s="733"/>
      <c r="T540" s="733"/>
      <c r="U540" s="733"/>
      <c r="V540" s="733"/>
      <c r="W540" s="733"/>
      <c r="X540" s="733"/>
      <c r="Y540" s="347"/>
      <c r="Z540" s="347"/>
      <c r="AA540" s="347"/>
      <c r="AB540" s="347"/>
      <c r="AC540" s="347"/>
      <c r="AD540" s="347"/>
      <c r="AE540" s="347"/>
      <c r="AF540" s="347"/>
      <c r="AG540" s="347"/>
      <c r="AH540" s="347"/>
      <c r="AI540" s="347"/>
      <c r="AJ540" s="347"/>
      <c r="AK540" s="347"/>
      <c r="AL540" s="347"/>
      <c r="AM540" s="347"/>
      <c r="AN540" s="347"/>
      <c r="AO540" s="347"/>
      <c r="AP540" s="347"/>
      <c r="AQ540" s="347"/>
      <c r="AR540" s="347"/>
      <c r="AS540" s="347"/>
      <c r="AT540" s="347"/>
      <c r="AU540" s="347"/>
      <c r="AV540" s="347"/>
      <c r="AW540" s="347"/>
      <c r="AX540" s="347"/>
      <c r="AY540" s="347"/>
      <c r="AZ540" s="390"/>
      <c r="BA540" s="386"/>
      <c r="BB540" s="202"/>
      <c r="BC540" s="731"/>
      <c r="BD540" s="731"/>
      <c r="BE540" s="731"/>
      <c r="BF540" s="731"/>
      <c r="BG540" s="731"/>
      <c r="BH540" s="731"/>
      <c r="BI540" s="731"/>
      <c r="BJ540" s="731"/>
      <c r="BK540" s="731"/>
      <c r="BL540" s="731"/>
      <c r="BM540" s="731"/>
      <c r="BN540" s="731"/>
      <c r="BO540" s="731"/>
      <c r="BP540" s="731"/>
      <c r="BQ540" s="731"/>
      <c r="BR540" s="731"/>
      <c r="BS540" s="731"/>
      <c r="BT540" s="731"/>
      <c r="BU540" s="731"/>
      <c r="BV540" s="731"/>
      <c r="BW540" s="731"/>
      <c r="BX540" s="731"/>
      <c r="BY540" s="731"/>
      <c r="BZ540" s="731"/>
      <c r="CA540" s="731"/>
      <c r="CB540" s="731"/>
      <c r="CC540" s="731"/>
      <c r="CD540" s="731"/>
    </row>
    <row r="541" spans="1:82" s="314" customFormat="1" ht="15" customHeight="1" x14ac:dyDescent="0.2">
      <c r="A541" s="733"/>
      <c r="B541" s="733"/>
      <c r="C541" s="733"/>
      <c r="D541" s="733"/>
      <c r="E541" s="733"/>
      <c r="F541" s="733"/>
      <c r="G541" s="733"/>
      <c r="H541" s="733"/>
      <c r="I541" s="733"/>
      <c r="J541" s="733"/>
      <c r="K541" s="733"/>
      <c r="L541" s="733"/>
      <c r="M541" s="733"/>
      <c r="N541" s="733"/>
      <c r="O541" s="733"/>
      <c r="P541" s="733"/>
      <c r="Q541" s="733"/>
      <c r="R541" s="733"/>
      <c r="S541" s="733"/>
      <c r="T541" s="733"/>
      <c r="U541" s="733"/>
      <c r="V541" s="733"/>
      <c r="W541" s="733"/>
      <c r="X541" s="733"/>
      <c r="Y541" s="347"/>
      <c r="Z541" s="347"/>
      <c r="AA541" s="347"/>
      <c r="AB541" s="347"/>
      <c r="AC541" s="347"/>
      <c r="AD541" s="347"/>
      <c r="AE541" s="347"/>
      <c r="AF541" s="347"/>
      <c r="AG541" s="347"/>
      <c r="AH541" s="347"/>
      <c r="AI541" s="347"/>
      <c r="AJ541" s="347"/>
      <c r="AK541" s="347"/>
      <c r="AL541" s="347"/>
      <c r="AM541" s="347"/>
      <c r="AN541" s="347"/>
      <c r="AO541" s="347"/>
      <c r="AP541" s="347"/>
      <c r="AQ541" s="347"/>
      <c r="AR541" s="347"/>
      <c r="AS541" s="347"/>
      <c r="AT541" s="347"/>
      <c r="AU541" s="347"/>
      <c r="AV541" s="347"/>
      <c r="AW541" s="347"/>
      <c r="AX541" s="347"/>
      <c r="AY541" s="347"/>
      <c r="AZ541" s="390"/>
      <c r="BA541" s="386"/>
      <c r="BB541" s="202"/>
      <c r="BC541" s="731"/>
      <c r="BD541" s="731"/>
      <c r="BE541" s="731"/>
      <c r="BF541" s="731"/>
      <c r="BG541" s="731"/>
      <c r="BH541" s="731"/>
      <c r="BI541" s="731"/>
      <c r="BJ541" s="731"/>
      <c r="BK541" s="731"/>
      <c r="BL541" s="731"/>
      <c r="BM541" s="731"/>
      <c r="BN541" s="731"/>
      <c r="BO541" s="731"/>
      <c r="BP541" s="731"/>
      <c r="BQ541" s="731"/>
      <c r="BR541" s="731"/>
      <c r="BS541" s="731"/>
      <c r="BT541" s="731"/>
      <c r="BU541" s="731"/>
      <c r="BV541" s="731"/>
      <c r="BW541" s="731"/>
      <c r="BX541" s="731"/>
      <c r="BY541" s="731"/>
      <c r="BZ541" s="731"/>
      <c r="CA541" s="731"/>
      <c r="CB541" s="731"/>
      <c r="CC541" s="731"/>
      <c r="CD541" s="731"/>
    </row>
    <row r="542" spans="1:82" s="314" customFormat="1" ht="15" customHeight="1" x14ac:dyDescent="0.2">
      <c r="A542" s="733"/>
      <c r="B542" s="733"/>
      <c r="C542" s="733"/>
      <c r="D542" s="733"/>
      <c r="E542" s="733"/>
      <c r="F542" s="733"/>
      <c r="G542" s="733"/>
      <c r="H542" s="733"/>
      <c r="I542" s="733"/>
      <c r="J542" s="733"/>
      <c r="K542" s="733"/>
      <c r="L542" s="733"/>
      <c r="M542" s="733"/>
      <c r="N542" s="733"/>
      <c r="O542" s="733"/>
      <c r="P542" s="733"/>
      <c r="Q542" s="733"/>
      <c r="R542" s="733"/>
      <c r="S542" s="733"/>
      <c r="T542" s="733"/>
      <c r="U542" s="733"/>
      <c r="V542" s="733"/>
      <c r="W542" s="733"/>
      <c r="X542" s="733"/>
      <c r="Y542" s="347"/>
      <c r="Z542" s="347"/>
      <c r="AA542" s="347"/>
      <c r="AB542" s="347"/>
      <c r="AC542" s="347"/>
      <c r="AD542" s="347"/>
      <c r="AE542" s="347"/>
      <c r="AF542" s="347"/>
      <c r="AG542" s="347"/>
      <c r="AH542" s="347"/>
      <c r="AI542" s="347"/>
      <c r="AJ542" s="347"/>
      <c r="AK542" s="347"/>
      <c r="AL542" s="347"/>
      <c r="AM542" s="347"/>
      <c r="AN542" s="347"/>
      <c r="AO542" s="347"/>
      <c r="AP542" s="347"/>
      <c r="AQ542" s="347"/>
      <c r="AR542" s="347"/>
      <c r="AS542" s="347"/>
      <c r="AT542" s="347"/>
      <c r="AU542" s="347"/>
      <c r="AV542" s="347"/>
      <c r="AW542" s="347"/>
      <c r="AX542" s="347"/>
      <c r="AY542" s="347"/>
      <c r="AZ542" s="390"/>
      <c r="BA542" s="386"/>
      <c r="BB542" s="202"/>
      <c r="BC542" s="731"/>
      <c r="BD542" s="731"/>
      <c r="BE542" s="731"/>
      <c r="BF542" s="731"/>
      <c r="BG542" s="731"/>
      <c r="BH542" s="731"/>
      <c r="BI542" s="731"/>
      <c r="BJ542" s="731"/>
      <c r="BK542" s="731"/>
      <c r="BL542" s="731"/>
      <c r="BM542" s="731"/>
      <c r="BN542" s="731"/>
      <c r="BO542" s="731"/>
      <c r="BP542" s="731"/>
      <c r="BQ542" s="731"/>
      <c r="BR542" s="731"/>
      <c r="BS542" s="731"/>
      <c r="BT542" s="731"/>
      <c r="BU542" s="731"/>
      <c r="BV542" s="731"/>
      <c r="BW542" s="731"/>
      <c r="BX542" s="731"/>
      <c r="BY542" s="731"/>
      <c r="BZ542" s="731"/>
      <c r="CA542" s="731"/>
      <c r="CB542" s="731"/>
      <c r="CC542" s="731"/>
      <c r="CD542" s="731"/>
    </row>
    <row r="543" spans="1:82" s="314" customFormat="1" ht="15" customHeight="1" x14ac:dyDescent="0.2">
      <c r="A543" s="733"/>
      <c r="B543" s="733"/>
      <c r="C543" s="733"/>
      <c r="D543" s="733"/>
      <c r="E543" s="733"/>
      <c r="F543" s="733"/>
      <c r="G543" s="733"/>
      <c r="H543" s="733"/>
      <c r="I543" s="733"/>
      <c r="J543" s="733"/>
      <c r="K543" s="733"/>
      <c r="L543" s="733"/>
      <c r="M543" s="733"/>
      <c r="N543" s="733"/>
      <c r="O543" s="733"/>
      <c r="P543" s="733"/>
      <c r="Q543" s="733"/>
      <c r="R543" s="733"/>
      <c r="S543" s="733"/>
      <c r="T543" s="733"/>
      <c r="U543" s="733"/>
      <c r="V543" s="733"/>
      <c r="W543" s="733"/>
      <c r="X543" s="733"/>
      <c r="Y543" s="347"/>
      <c r="Z543" s="347"/>
      <c r="AA543" s="347"/>
      <c r="AB543" s="347"/>
      <c r="AC543" s="347"/>
      <c r="AD543" s="347"/>
      <c r="AE543" s="347"/>
      <c r="AF543" s="347"/>
      <c r="AG543" s="347"/>
      <c r="AH543" s="347"/>
      <c r="AI543" s="347"/>
      <c r="AJ543" s="347"/>
      <c r="AK543" s="347"/>
      <c r="AL543" s="347"/>
      <c r="AM543" s="347"/>
      <c r="AN543" s="347"/>
      <c r="AO543" s="347"/>
      <c r="AP543" s="347"/>
      <c r="AQ543" s="347"/>
      <c r="AR543" s="347"/>
      <c r="AS543" s="347"/>
      <c r="AT543" s="347"/>
      <c r="AU543" s="347"/>
      <c r="AV543" s="347"/>
      <c r="AW543" s="347"/>
      <c r="AX543" s="347"/>
      <c r="AY543" s="347"/>
      <c r="AZ543" s="390"/>
      <c r="BA543" s="386"/>
      <c r="BB543" s="202"/>
      <c r="BC543" s="731"/>
      <c r="BD543" s="731"/>
      <c r="BE543" s="731"/>
      <c r="BF543" s="731"/>
      <c r="BG543" s="731"/>
      <c r="BH543" s="731"/>
      <c r="BI543" s="731"/>
      <c r="BJ543" s="731"/>
      <c r="BK543" s="731"/>
      <c r="BL543" s="731"/>
      <c r="BM543" s="731"/>
      <c r="BN543" s="731"/>
      <c r="BO543" s="731"/>
      <c r="BP543" s="731"/>
      <c r="BQ543" s="731"/>
      <c r="BR543" s="731"/>
      <c r="BS543" s="731"/>
      <c r="BT543" s="731"/>
      <c r="BU543" s="731"/>
      <c r="BV543" s="731"/>
      <c r="BW543" s="731"/>
      <c r="BX543" s="731"/>
      <c r="BY543" s="731"/>
      <c r="BZ543" s="731"/>
      <c r="CA543" s="731"/>
      <c r="CB543" s="731"/>
      <c r="CC543" s="731"/>
      <c r="CD543" s="731"/>
    </row>
    <row r="544" spans="1:82" s="314" customFormat="1" ht="15" customHeight="1" x14ac:dyDescent="0.2">
      <c r="A544" s="733"/>
      <c r="B544" s="733"/>
      <c r="C544" s="733"/>
      <c r="D544" s="733"/>
      <c r="E544" s="733"/>
      <c r="F544" s="733"/>
      <c r="G544" s="733"/>
      <c r="H544" s="733"/>
      <c r="I544" s="733"/>
      <c r="J544" s="733"/>
      <c r="K544" s="733"/>
      <c r="L544" s="733"/>
      <c r="M544" s="733"/>
      <c r="N544" s="733"/>
      <c r="O544" s="733"/>
      <c r="P544" s="733"/>
      <c r="Q544" s="733"/>
      <c r="R544" s="733"/>
      <c r="S544" s="733"/>
      <c r="T544" s="733"/>
      <c r="U544" s="733"/>
      <c r="V544" s="733"/>
      <c r="W544" s="733"/>
      <c r="X544" s="733"/>
      <c r="Y544" s="347"/>
      <c r="Z544" s="347"/>
      <c r="AA544" s="347"/>
      <c r="AB544" s="347"/>
      <c r="AC544" s="347"/>
      <c r="AD544" s="347"/>
      <c r="AE544" s="347"/>
      <c r="AF544" s="347"/>
      <c r="AG544" s="347"/>
      <c r="AH544" s="347"/>
      <c r="AI544" s="347"/>
      <c r="AJ544" s="347"/>
      <c r="AK544" s="347"/>
      <c r="AL544" s="347"/>
      <c r="AM544" s="347"/>
      <c r="AN544" s="347"/>
      <c r="AO544" s="347"/>
      <c r="AP544" s="347"/>
      <c r="AQ544" s="347"/>
      <c r="AR544" s="347"/>
      <c r="AS544" s="347"/>
      <c r="AT544" s="347"/>
      <c r="AU544" s="347"/>
      <c r="AV544" s="347"/>
      <c r="AW544" s="347"/>
      <c r="AX544" s="347"/>
      <c r="AY544" s="347"/>
      <c r="AZ544" s="390"/>
      <c r="BA544" s="386"/>
      <c r="BB544" s="202"/>
      <c r="BC544" s="731"/>
      <c r="BD544" s="731"/>
      <c r="BE544" s="731"/>
      <c r="BF544" s="731"/>
      <c r="BG544" s="731"/>
      <c r="BH544" s="731"/>
      <c r="BI544" s="731"/>
      <c r="BJ544" s="731"/>
      <c r="BK544" s="731"/>
      <c r="BL544" s="731"/>
      <c r="BM544" s="731"/>
      <c r="BN544" s="731"/>
      <c r="BO544" s="731"/>
      <c r="BP544" s="731"/>
      <c r="BQ544" s="731"/>
      <c r="BR544" s="731"/>
      <c r="BS544" s="731"/>
      <c r="BT544" s="731"/>
      <c r="BU544" s="731"/>
      <c r="BV544" s="731"/>
      <c r="BW544" s="731"/>
      <c r="BX544" s="731"/>
      <c r="BY544" s="731"/>
      <c r="BZ544" s="731"/>
      <c r="CA544" s="731"/>
      <c r="CB544" s="731"/>
      <c r="CC544" s="731"/>
      <c r="CD544" s="731"/>
    </row>
    <row r="545" spans="1:82" s="314" customFormat="1" ht="15" customHeight="1" x14ac:dyDescent="0.2">
      <c r="A545" s="733"/>
      <c r="B545" s="733"/>
      <c r="C545" s="733"/>
      <c r="D545" s="733"/>
      <c r="E545" s="733"/>
      <c r="F545" s="733"/>
      <c r="G545" s="733"/>
      <c r="H545" s="733"/>
      <c r="I545" s="733"/>
      <c r="J545" s="733"/>
      <c r="K545" s="733"/>
      <c r="L545" s="733"/>
      <c r="M545" s="733"/>
      <c r="N545" s="733"/>
      <c r="O545" s="733"/>
      <c r="P545" s="733"/>
      <c r="Q545" s="733"/>
      <c r="R545" s="733"/>
      <c r="S545" s="733"/>
      <c r="T545" s="733"/>
      <c r="U545" s="733"/>
      <c r="V545" s="733"/>
      <c r="W545" s="733"/>
      <c r="X545" s="733"/>
      <c r="Y545" s="347"/>
      <c r="Z545" s="347"/>
      <c r="AA545" s="347"/>
      <c r="AB545" s="347"/>
      <c r="AC545" s="347"/>
      <c r="AD545" s="347"/>
      <c r="AE545" s="347"/>
      <c r="AF545" s="347"/>
      <c r="AG545" s="347"/>
      <c r="AH545" s="347"/>
      <c r="AI545" s="347"/>
      <c r="AJ545" s="347"/>
      <c r="AK545" s="347"/>
      <c r="AL545" s="347"/>
      <c r="AM545" s="347"/>
      <c r="AN545" s="347"/>
      <c r="AO545" s="347"/>
      <c r="AP545" s="347"/>
      <c r="AQ545" s="347"/>
      <c r="AR545" s="347"/>
      <c r="AS545" s="347"/>
      <c r="AT545" s="347"/>
      <c r="AU545" s="347"/>
      <c r="AV545" s="347"/>
      <c r="AW545" s="347"/>
      <c r="AX545" s="347"/>
      <c r="AY545" s="347"/>
      <c r="AZ545" s="390"/>
      <c r="BA545" s="386"/>
      <c r="BB545" s="202"/>
      <c r="BC545" s="731"/>
      <c r="BD545" s="731"/>
      <c r="BE545" s="731"/>
      <c r="BF545" s="731"/>
      <c r="BG545" s="731"/>
      <c r="BH545" s="731"/>
      <c r="BI545" s="731"/>
      <c r="BJ545" s="731"/>
      <c r="BK545" s="731"/>
      <c r="BL545" s="731"/>
      <c r="BM545" s="731"/>
      <c r="BN545" s="731"/>
      <c r="BO545" s="731"/>
      <c r="BP545" s="731"/>
      <c r="BQ545" s="731"/>
      <c r="BR545" s="731"/>
      <c r="BS545" s="731"/>
      <c r="BT545" s="731"/>
      <c r="BU545" s="731"/>
      <c r="BV545" s="731"/>
      <c r="BW545" s="731"/>
      <c r="BX545" s="731"/>
      <c r="BY545" s="731"/>
      <c r="BZ545" s="731"/>
      <c r="CA545" s="731"/>
      <c r="CB545" s="731"/>
      <c r="CC545" s="731"/>
      <c r="CD545" s="731"/>
    </row>
    <row r="546" spans="1:82" s="314" customFormat="1" ht="15" customHeight="1" x14ac:dyDescent="0.2">
      <c r="A546" s="733"/>
      <c r="B546" s="733"/>
      <c r="C546" s="733"/>
      <c r="D546" s="733"/>
      <c r="E546" s="733"/>
      <c r="F546" s="733"/>
      <c r="G546" s="733"/>
      <c r="H546" s="733"/>
      <c r="I546" s="733"/>
      <c r="J546" s="733"/>
      <c r="K546" s="733"/>
      <c r="L546" s="733"/>
      <c r="M546" s="733"/>
      <c r="N546" s="733"/>
      <c r="O546" s="733"/>
      <c r="P546" s="733"/>
      <c r="Q546" s="733"/>
      <c r="R546" s="733"/>
      <c r="S546" s="733"/>
      <c r="T546" s="733"/>
      <c r="U546" s="733"/>
      <c r="V546" s="733"/>
      <c r="W546" s="733"/>
      <c r="X546" s="733"/>
      <c r="Y546" s="347"/>
      <c r="Z546" s="347"/>
      <c r="AA546" s="347"/>
      <c r="AB546" s="347"/>
      <c r="AC546" s="347"/>
      <c r="AD546" s="347"/>
      <c r="AE546" s="347"/>
      <c r="AF546" s="347"/>
      <c r="AG546" s="347"/>
      <c r="AH546" s="347"/>
      <c r="AI546" s="347"/>
      <c r="AJ546" s="347"/>
      <c r="AK546" s="347"/>
      <c r="AL546" s="347"/>
      <c r="AM546" s="347"/>
      <c r="AN546" s="347"/>
      <c r="AO546" s="347"/>
      <c r="AP546" s="347"/>
      <c r="AQ546" s="347"/>
      <c r="AR546" s="347"/>
      <c r="AS546" s="347"/>
      <c r="AT546" s="347"/>
      <c r="AU546" s="347"/>
      <c r="AV546" s="347"/>
      <c r="AW546" s="347"/>
      <c r="AX546" s="347"/>
      <c r="AY546" s="347"/>
      <c r="AZ546" s="390"/>
      <c r="BA546" s="386"/>
      <c r="BB546" s="202"/>
      <c r="BC546" s="731"/>
      <c r="BD546" s="731"/>
      <c r="BE546" s="731"/>
      <c r="BF546" s="731"/>
      <c r="BG546" s="731"/>
      <c r="BH546" s="731"/>
      <c r="BI546" s="731"/>
      <c r="BJ546" s="731"/>
      <c r="BK546" s="731"/>
      <c r="BL546" s="731"/>
      <c r="BM546" s="731"/>
      <c r="BN546" s="731"/>
      <c r="BO546" s="731"/>
      <c r="BP546" s="731"/>
      <c r="BQ546" s="731"/>
      <c r="BR546" s="731"/>
      <c r="BS546" s="731"/>
      <c r="BT546" s="731"/>
      <c r="BU546" s="731"/>
      <c r="BV546" s="731"/>
      <c r="BW546" s="731"/>
      <c r="BX546" s="731"/>
      <c r="BY546" s="731"/>
      <c r="BZ546" s="731"/>
      <c r="CA546" s="731"/>
      <c r="CB546" s="731"/>
      <c r="CC546" s="731"/>
      <c r="CD546" s="731"/>
    </row>
    <row r="547" spans="1:82" s="314" customFormat="1" ht="15" customHeight="1" x14ac:dyDescent="0.2">
      <c r="A547" s="733"/>
      <c r="B547" s="733"/>
      <c r="C547" s="733"/>
      <c r="D547" s="733"/>
      <c r="E547" s="733"/>
      <c r="F547" s="733"/>
      <c r="G547" s="733"/>
      <c r="H547" s="733"/>
      <c r="I547" s="733"/>
      <c r="J547" s="733"/>
      <c r="K547" s="733"/>
      <c r="L547" s="733"/>
      <c r="M547" s="733"/>
      <c r="N547" s="733"/>
      <c r="O547" s="733"/>
      <c r="P547" s="733"/>
      <c r="Q547" s="733"/>
      <c r="R547" s="733"/>
      <c r="S547" s="733"/>
      <c r="T547" s="733"/>
      <c r="U547" s="733"/>
      <c r="V547" s="733"/>
      <c r="W547" s="733"/>
      <c r="X547" s="733"/>
      <c r="Y547" s="347"/>
      <c r="Z547" s="347"/>
      <c r="AA547" s="347"/>
      <c r="AB547" s="347"/>
      <c r="AC547" s="347"/>
      <c r="AD547" s="347"/>
      <c r="AE547" s="347"/>
      <c r="AF547" s="347"/>
      <c r="AG547" s="347"/>
      <c r="AH547" s="347"/>
      <c r="AI547" s="347"/>
      <c r="AJ547" s="347"/>
      <c r="AK547" s="347"/>
      <c r="AL547" s="347"/>
      <c r="AM547" s="347"/>
      <c r="AN547" s="347"/>
      <c r="AO547" s="347"/>
      <c r="AP547" s="347"/>
      <c r="AQ547" s="347"/>
      <c r="AR547" s="347"/>
      <c r="AS547" s="347"/>
      <c r="AT547" s="347"/>
      <c r="AU547" s="347"/>
      <c r="AV547" s="347"/>
      <c r="AW547" s="347"/>
      <c r="AX547" s="347"/>
      <c r="AY547" s="347"/>
      <c r="AZ547" s="390"/>
      <c r="BA547" s="386"/>
      <c r="BB547" s="202"/>
      <c r="BC547" s="731"/>
      <c r="BD547" s="731"/>
      <c r="BE547" s="731"/>
      <c r="BF547" s="731"/>
      <c r="BG547" s="731"/>
      <c r="BH547" s="731"/>
      <c r="BI547" s="731"/>
      <c r="BJ547" s="731"/>
      <c r="BK547" s="731"/>
      <c r="BL547" s="731"/>
      <c r="BM547" s="731"/>
      <c r="BN547" s="731"/>
      <c r="BO547" s="731"/>
      <c r="BP547" s="731"/>
      <c r="BQ547" s="731"/>
      <c r="BR547" s="731"/>
      <c r="BS547" s="731"/>
      <c r="BT547" s="731"/>
      <c r="BU547" s="731"/>
      <c r="BV547" s="731"/>
      <c r="BW547" s="731"/>
      <c r="BX547" s="731"/>
      <c r="BY547" s="731"/>
      <c r="BZ547" s="731"/>
      <c r="CA547" s="731"/>
      <c r="CB547" s="731"/>
      <c r="CC547" s="731"/>
      <c r="CD547" s="731"/>
    </row>
    <row r="548" spans="1:82" s="314" customFormat="1" ht="15" customHeight="1" x14ac:dyDescent="0.2">
      <c r="A548" s="733"/>
      <c r="B548" s="733"/>
      <c r="C548" s="733"/>
      <c r="D548" s="733"/>
      <c r="E548" s="733"/>
      <c r="F548" s="733"/>
      <c r="G548" s="733"/>
      <c r="H548" s="733"/>
      <c r="I548" s="733"/>
      <c r="J548" s="733"/>
      <c r="K548" s="733"/>
      <c r="L548" s="733"/>
      <c r="M548" s="733"/>
      <c r="N548" s="733"/>
      <c r="O548" s="733"/>
      <c r="P548" s="733"/>
      <c r="Q548" s="733"/>
      <c r="R548" s="733"/>
      <c r="S548" s="733"/>
      <c r="T548" s="733"/>
      <c r="U548" s="733"/>
      <c r="V548" s="733"/>
      <c r="W548" s="733"/>
      <c r="X548" s="733"/>
      <c r="Y548" s="347"/>
      <c r="Z548" s="347"/>
      <c r="AA548" s="347"/>
      <c r="AB548" s="347"/>
      <c r="AC548" s="347"/>
      <c r="AD548" s="347"/>
      <c r="AE548" s="347"/>
      <c r="AF548" s="347"/>
      <c r="AG548" s="347"/>
      <c r="AH548" s="347"/>
      <c r="AI548" s="347"/>
      <c r="AJ548" s="347"/>
      <c r="AK548" s="347"/>
      <c r="AL548" s="347"/>
      <c r="AM548" s="347"/>
      <c r="AN548" s="347"/>
      <c r="AO548" s="347"/>
      <c r="AP548" s="347"/>
      <c r="AQ548" s="347"/>
      <c r="AR548" s="347"/>
      <c r="AS548" s="347"/>
      <c r="AT548" s="347"/>
      <c r="AU548" s="347"/>
      <c r="AV548" s="347"/>
      <c r="AW548" s="347"/>
      <c r="AX548" s="347"/>
      <c r="AY548" s="347"/>
      <c r="AZ548" s="390"/>
      <c r="BA548" s="386"/>
      <c r="BB548" s="202"/>
      <c r="BC548" s="731"/>
      <c r="BD548" s="731"/>
      <c r="BE548" s="731"/>
      <c r="BF548" s="731"/>
      <c r="BG548" s="731"/>
      <c r="BH548" s="731"/>
      <c r="BI548" s="731"/>
      <c r="BJ548" s="731"/>
      <c r="BK548" s="731"/>
      <c r="BL548" s="731"/>
      <c r="BM548" s="731"/>
      <c r="BN548" s="731"/>
      <c r="BO548" s="731"/>
      <c r="BP548" s="731"/>
      <c r="BQ548" s="731"/>
      <c r="BR548" s="731"/>
      <c r="BS548" s="731"/>
      <c r="BT548" s="731"/>
      <c r="BU548" s="731"/>
      <c r="BV548" s="731"/>
      <c r="BW548" s="731"/>
      <c r="BX548" s="731"/>
      <c r="BY548" s="731"/>
      <c r="BZ548" s="731"/>
      <c r="CA548" s="731"/>
      <c r="CB548" s="731"/>
      <c r="CC548" s="731"/>
      <c r="CD548" s="731"/>
    </row>
    <row r="549" spans="1:82" s="314" customFormat="1" ht="15" customHeight="1" x14ac:dyDescent="0.2">
      <c r="A549" s="733"/>
      <c r="B549" s="733"/>
      <c r="C549" s="733"/>
      <c r="D549" s="733"/>
      <c r="E549" s="733"/>
      <c r="F549" s="733"/>
      <c r="G549" s="733"/>
      <c r="H549" s="733"/>
      <c r="I549" s="733"/>
      <c r="J549" s="733"/>
      <c r="K549" s="733"/>
      <c r="L549" s="733"/>
      <c r="M549" s="733"/>
      <c r="N549" s="733"/>
      <c r="O549" s="733"/>
      <c r="P549" s="733"/>
      <c r="Q549" s="733"/>
      <c r="R549" s="733"/>
      <c r="S549" s="733"/>
      <c r="T549" s="733"/>
      <c r="U549" s="733"/>
      <c r="V549" s="733"/>
      <c r="W549" s="733"/>
      <c r="X549" s="733"/>
      <c r="Y549" s="347"/>
      <c r="Z549" s="347"/>
      <c r="AA549" s="347"/>
      <c r="AB549" s="347"/>
      <c r="AC549" s="347"/>
      <c r="AD549" s="347"/>
      <c r="AE549" s="347"/>
      <c r="AF549" s="347"/>
      <c r="AG549" s="347"/>
      <c r="AH549" s="347"/>
      <c r="AI549" s="347"/>
      <c r="AJ549" s="347"/>
      <c r="AK549" s="347"/>
      <c r="AL549" s="347"/>
      <c r="AM549" s="347"/>
      <c r="AN549" s="347"/>
      <c r="AO549" s="347"/>
      <c r="AP549" s="347"/>
      <c r="AQ549" s="347"/>
      <c r="AR549" s="347"/>
      <c r="AS549" s="347"/>
      <c r="AT549" s="347"/>
      <c r="AU549" s="347"/>
      <c r="AV549" s="347"/>
      <c r="AW549" s="347"/>
      <c r="AX549" s="347"/>
      <c r="AY549" s="347"/>
      <c r="AZ549" s="390"/>
      <c r="BA549" s="386"/>
      <c r="BB549" s="202"/>
      <c r="BC549" s="731"/>
      <c r="BD549" s="731"/>
      <c r="BE549" s="731"/>
      <c r="BF549" s="731"/>
      <c r="BG549" s="731"/>
      <c r="BH549" s="731"/>
      <c r="BI549" s="731"/>
      <c r="BJ549" s="731"/>
      <c r="BK549" s="731"/>
      <c r="BL549" s="731"/>
      <c r="BM549" s="731"/>
      <c r="BN549" s="731"/>
      <c r="BO549" s="731"/>
      <c r="BP549" s="731"/>
      <c r="BQ549" s="731"/>
      <c r="BR549" s="731"/>
      <c r="BS549" s="731"/>
      <c r="BT549" s="731"/>
      <c r="BU549" s="731"/>
      <c r="BV549" s="731"/>
      <c r="BW549" s="731"/>
      <c r="BX549" s="731"/>
      <c r="BY549" s="731"/>
      <c r="BZ549" s="731"/>
      <c r="CA549" s="731"/>
      <c r="CB549" s="731"/>
      <c r="CC549" s="731"/>
      <c r="CD549" s="731"/>
    </row>
    <row r="550" spans="1:82" s="314" customFormat="1" ht="15" customHeight="1" x14ac:dyDescent="0.2">
      <c r="A550" s="733"/>
      <c r="B550" s="733"/>
      <c r="C550" s="733"/>
      <c r="D550" s="733"/>
      <c r="E550" s="733"/>
      <c r="F550" s="733"/>
      <c r="G550" s="733"/>
      <c r="H550" s="733"/>
      <c r="I550" s="733"/>
      <c r="J550" s="733"/>
      <c r="K550" s="733"/>
      <c r="L550" s="733"/>
      <c r="M550" s="733"/>
      <c r="N550" s="733"/>
      <c r="O550" s="733"/>
      <c r="P550" s="733"/>
      <c r="Q550" s="733"/>
      <c r="R550" s="733"/>
      <c r="S550" s="733"/>
      <c r="T550" s="733"/>
      <c r="U550" s="733"/>
      <c r="V550" s="733"/>
      <c r="W550" s="733"/>
      <c r="X550" s="733"/>
      <c r="Y550" s="347"/>
      <c r="Z550" s="347"/>
      <c r="AA550" s="347"/>
      <c r="AB550" s="347"/>
      <c r="AC550" s="347"/>
      <c r="AD550" s="347"/>
      <c r="AE550" s="347"/>
      <c r="AF550" s="347"/>
      <c r="AG550" s="347"/>
      <c r="AH550" s="347"/>
      <c r="AI550" s="347"/>
      <c r="AJ550" s="347"/>
      <c r="AK550" s="347"/>
      <c r="AL550" s="347"/>
      <c r="AM550" s="347"/>
      <c r="AN550" s="347"/>
      <c r="AO550" s="347"/>
      <c r="AP550" s="347"/>
      <c r="AQ550" s="347"/>
      <c r="AR550" s="347"/>
      <c r="AS550" s="347"/>
      <c r="AT550" s="347"/>
      <c r="AU550" s="347"/>
      <c r="AV550" s="347"/>
      <c r="AW550" s="347"/>
      <c r="AX550" s="347"/>
      <c r="AY550" s="347"/>
      <c r="AZ550" s="390"/>
      <c r="BA550" s="386"/>
      <c r="BB550" s="202"/>
      <c r="BC550" s="731"/>
      <c r="BD550" s="731"/>
      <c r="BE550" s="731"/>
      <c r="BF550" s="731"/>
      <c r="BG550" s="731"/>
      <c r="BH550" s="731"/>
      <c r="BI550" s="731"/>
      <c r="BJ550" s="731"/>
      <c r="BK550" s="731"/>
      <c r="BL550" s="731"/>
      <c r="BM550" s="731"/>
      <c r="BN550" s="731"/>
      <c r="BO550" s="731"/>
      <c r="BP550" s="731"/>
      <c r="BQ550" s="731"/>
      <c r="BR550" s="731"/>
      <c r="BS550" s="731"/>
      <c r="BT550" s="731"/>
      <c r="BU550" s="731"/>
      <c r="BV550" s="731"/>
      <c r="BW550" s="731"/>
      <c r="BX550" s="731"/>
      <c r="BY550" s="731"/>
      <c r="BZ550" s="731"/>
      <c r="CA550" s="731"/>
      <c r="CB550" s="731"/>
      <c r="CC550" s="731"/>
      <c r="CD550" s="731"/>
    </row>
    <row r="551" spans="1:82" s="314" customFormat="1" ht="15" customHeight="1" x14ac:dyDescent="0.2">
      <c r="A551" s="733"/>
      <c r="B551" s="733"/>
      <c r="C551" s="733"/>
      <c r="D551" s="733"/>
      <c r="E551" s="733"/>
      <c r="F551" s="733"/>
      <c r="G551" s="733"/>
      <c r="H551" s="733"/>
      <c r="I551" s="733"/>
      <c r="J551" s="733"/>
      <c r="K551" s="733"/>
      <c r="L551" s="733"/>
      <c r="M551" s="733"/>
      <c r="N551" s="733"/>
      <c r="O551" s="733"/>
      <c r="P551" s="733"/>
      <c r="Q551" s="733"/>
      <c r="R551" s="733"/>
      <c r="S551" s="733"/>
      <c r="T551" s="733"/>
      <c r="U551" s="733"/>
      <c r="V551" s="733"/>
      <c r="W551" s="733"/>
      <c r="X551" s="733"/>
      <c r="Y551" s="347"/>
      <c r="Z551" s="347"/>
      <c r="AA551" s="347"/>
      <c r="AB551" s="347"/>
      <c r="AC551" s="347"/>
      <c r="AD551" s="347"/>
      <c r="AE551" s="347"/>
      <c r="AF551" s="347"/>
      <c r="AG551" s="347"/>
      <c r="AH551" s="347"/>
      <c r="AI551" s="347"/>
      <c r="AJ551" s="347"/>
      <c r="AK551" s="347"/>
      <c r="AL551" s="347"/>
      <c r="AM551" s="347"/>
      <c r="AN551" s="347"/>
      <c r="AO551" s="347"/>
      <c r="AP551" s="347"/>
      <c r="AQ551" s="347"/>
      <c r="AR551" s="347"/>
      <c r="AS551" s="347"/>
      <c r="AT551" s="347"/>
      <c r="AU551" s="347"/>
      <c r="AV551" s="347"/>
      <c r="AW551" s="347"/>
      <c r="AX551" s="347"/>
      <c r="AY551" s="347"/>
      <c r="AZ551" s="390"/>
      <c r="BA551" s="386"/>
      <c r="BB551" s="202"/>
      <c r="BC551" s="731"/>
      <c r="BD551" s="731"/>
      <c r="BE551" s="731"/>
      <c r="BF551" s="731"/>
      <c r="BG551" s="731"/>
      <c r="BH551" s="731"/>
      <c r="BI551" s="731"/>
      <c r="BJ551" s="731"/>
      <c r="BK551" s="731"/>
      <c r="BL551" s="731"/>
      <c r="BM551" s="731"/>
      <c r="BN551" s="731"/>
      <c r="BO551" s="731"/>
      <c r="BP551" s="731"/>
      <c r="BQ551" s="731"/>
      <c r="BR551" s="731"/>
      <c r="BS551" s="731"/>
      <c r="BT551" s="731"/>
      <c r="BU551" s="731"/>
      <c r="BV551" s="731"/>
      <c r="BW551" s="731"/>
      <c r="BX551" s="731"/>
      <c r="BY551" s="731"/>
      <c r="BZ551" s="731"/>
      <c r="CA551" s="731"/>
      <c r="CB551" s="731"/>
      <c r="CC551" s="731"/>
      <c r="CD551" s="731"/>
    </row>
    <row r="552" spans="1:82" s="314" customFormat="1" ht="15" customHeight="1" x14ac:dyDescent="0.2">
      <c r="A552" s="733"/>
      <c r="B552" s="733"/>
      <c r="C552" s="733"/>
      <c r="D552" s="733"/>
      <c r="E552" s="733"/>
      <c r="F552" s="733"/>
      <c r="G552" s="733"/>
      <c r="H552" s="733"/>
      <c r="I552" s="733"/>
      <c r="J552" s="733"/>
      <c r="K552" s="733"/>
      <c r="L552" s="733"/>
      <c r="M552" s="733"/>
      <c r="N552" s="733"/>
      <c r="O552" s="733"/>
      <c r="P552" s="733"/>
      <c r="Q552" s="733"/>
      <c r="R552" s="733"/>
      <c r="S552" s="733"/>
      <c r="T552" s="733"/>
      <c r="U552" s="733"/>
      <c r="V552" s="733"/>
      <c r="W552" s="733"/>
      <c r="X552" s="733"/>
      <c r="Y552" s="347"/>
      <c r="Z552" s="347"/>
      <c r="AA552" s="347"/>
      <c r="AB552" s="347"/>
      <c r="AC552" s="347"/>
      <c r="AD552" s="347"/>
      <c r="AE552" s="347"/>
      <c r="AF552" s="347"/>
      <c r="AG552" s="347"/>
      <c r="AH552" s="347"/>
      <c r="AI552" s="347"/>
      <c r="AJ552" s="347"/>
      <c r="AK552" s="347"/>
      <c r="AL552" s="347"/>
      <c r="AM552" s="347"/>
      <c r="AN552" s="347"/>
      <c r="AO552" s="347"/>
      <c r="AP552" s="347"/>
      <c r="AQ552" s="347"/>
      <c r="AR552" s="347"/>
      <c r="AS552" s="347"/>
      <c r="AT552" s="347"/>
      <c r="AU552" s="347"/>
      <c r="AV552" s="347"/>
      <c r="AW552" s="347"/>
      <c r="AX552" s="347"/>
      <c r="AY552" s="347"/>
      <c r="AZ552" s="390"/>
      <c r="BA552" s="386"/>
      <c r="BB552" s="202"/>
      <c r="BC552" s="731"/>
      <c r="BD552" s="731"/>
      <c r="BE552" s="731"/>
      <c r="BF552" s="731"/>
      <c r="BG552" s="731"/>
      <c r="BH552" s="731"/>
      <c r="BI552" s="731"/>
      <c r="BJ552" s="731"/>
      <c r="BK552" s="731"/>
      <c r="BL552" s="731"/>
      <c r="BM552" s="731"/>
      <c r="BN552" s="731"/>
      <c r="BO552" s="731"/>
      <c r="BP552" s="731"/>
      <c r="BQ552" s="731"/>
      <c r="BR552" s="731"/>
      <c r="BS552" s="731"/>
      <c r="BT552" s="731"/>
      <c r="BU552" s="731"/>
      <c r="BV552" s="731"/>
      <c r="BW552" s="731"/>
      <c r="BX552" s="731"/>
      <c r="BY552" s="731"/>
      <c r="BZ552" s="731"/>
      <c r="CA552" s="731"/>
      <c r="CB552" s="731"/>
      <c r="CC552" s="731"/>
      <c r="CD552" s="731"/>
    </row>
    <row r="553" spans="1:82" s="314" customFormat="1" ht="15" customHeight="1" x14ac:dyDescent="0.2">
      <c r="A553" s="733"/>
      <c r="B553" s="733"/>
      <c r="C553" s="733"/>
      <c r="D553" s="733"/>
      <c r="E553" s="733"/>
      <c r="F553" s="733"/>
      <c r="G553" s="733"/>
      <c r="H553" s="733"/>
      <c r="I553" s="733"/>
      <c r="J553" s="733"/>
      <c r="K553" s="733"/>
      <c r="L553" s="733"/>
      <c r="M553" s="733"/>
      <c r="N553" s="733"/>
      <c r="O553" s="733"/>
      <c r="P553" s="733"/>
      <c r="Q553" s="733"/>
      <c r="R553" s="733"/>
      <c r="S553" s="733"/>
      <c r="T553" s="733"/>
      <c r="U553" s="733"/>
      <c r="V553" s="733"/>
      <c r="W553" s="733"/>
      <c r="X553" s="733"/>
      <c r="Y553" s="347"/>
      <c r="Z553" s="347"/>
      <c r="AA553" s="347"/>
      <c r="AB553" s="347"/>
      <c r="AC553" s="347"/>
      <c r="AD553" s="347"/>
      <c r="AE553" s="347"/>
      <c r="AF553" s="347"/>
      <c r="AG553" s="347"/>
      <c r="AH553" s="347"/>
      <c r="AI553" s="347"/>
      <c r="AJ553" s="347"/>
      <c r="AK553" s="347"/>
      <c r="AL553" s="347"/>
      <c r="AM553" s="347"/>
      <c r="AN553" s="347"/>
      <c r="AO553" s="347"/>
      <c r="AP553" s="347"/>
      <c r="AQ553" s="347"/>
      <c r="AR553" s="347"/>
      <c r="AS553" s="347"/>
      <c r="AT553" s="347"/>
      <c r="AU553" s="347"/>
      <c r="AV553" s="347"/>
      <c r="AW553" s="347"/>
      <c r="AX553" s="347"/>
      <c r="AY553" s="347"/>
      <c r="AZ553" s="390"/>
      <c r="BA553" s="386"/>
      <c r="BB553" s="202"/>
      <c r="BC553" s="731"/>
      <c r="BD553" s="731"/>
      <c r="BE553" s="731"/>
      <c r="BF553" s="731"/>
      <c r="BG553" s="731"/>
      <c r="BH553" s="731"/>
      <c r="BI553" s="731"/>
      <c r="BJ553" s="731"/>
      <c r="BK553" s="731"/>
      <c r="BL553" s="731"/>
      <c r="BM553" s="731"/>
      <c r="BN553" s="731"/>
      <c r="BO553" s="731"/>
      <c r="BP553" s="731"/>
      <c r="BQ553" s="731"/>
      <c r="BR553" s="731"/>
      <c r="BS553" s="731"/>
      <c r="BT553" s="731"/>
      <c r="BU553" s="731"/>
      <c r="BV553" s="731"/>
      <c r="BW553" s="731"/>
      <c r="BX553" s="731"/>
      <c r="BY553" s="731"/>
      <c r="BZ553" s="731"/>
      <c r="CA553" s="731"/>
      <c r="CB553" s="731"/>
      <c r="CC553" s="731"/>
      <c r="CD553" s="731"/>
    </row>
    <row r="554" spans="1:82" s="314" customFormat="1" ht="15" customHeight="1" x14ac:dyDescent="0.2">
      <c r="A554" s="733"/>
      <c r="B554" s="733"/>
      <c r="C554" s="733"/>
      <c r="D554" s="733"/>
      <c r="E554" s="733"/>
      <c r="F554" s="733"/>
      <c r="G554" s="733"/>
      <c r="H554" s="733"/>
      <c r="I554" s="733"/>
      <c r="J554" s="733"/>
      <c r="K554" s="733"/>
      <c r="L554" s="733"/>
      <c r="M554" s="733"/>
      <c r="N554" s="733"/>
      <c r="O554" s="733"/>
      <c r="P554" s="733"/>
      <c r="Q554" s="733"/>
      <c r="R554" s="733"/>
      <c r="S554" s="733"/>
      <c r="T554" s="733"/>
      <c r="U554" s="733"/>
      <c r="V554" s="733"/>
      <c r="W554" s="733"/>
      <c r="X554" s="733"/>
      <c r="Y554" s="347"/>
      <c r="Z554" s="347"/>
      <c r="AA554" s="347"/>
      <c r="AB554" s="347"/>
      <c r="AC554" s="347"/>
      <c r="AD554" s="347"/>
      <c r="AE554" s="347"/>
      <c r="AF554" s="347"/>
      <c r="AG554" s="347"/>
      <c r="AH554" s="347"/>
      <c r="AI554" s="347"/>
      <c r="AJ554" s="347"/>
      <c r="AK554" s="347"/>
      <c r="AL554" s="347"/>
      <c r="AM554" s="347"/>
      <c r="AN554" s="347"/>
      <c r="AO554" s="347"/>
      <c r="AP554" s="347"/>
      <c r="AQ554" s="347"/>
      <c r="AR554" s="347"/>
      <c r="AS554" s="347"/>
      <c r="AT554" s="347"/>
      <c r="AU554" s="347"/>
      <c r="AV554" s="347"/>
      <c r="AW554" s="347"/>
      <c r="AX554" s="347"/>
      <c r="AY554" s="347"/>
      <c r="AZ554" s="390"/>
      <c r="BA554" s="386"/>
      <c r="BB554" s="202"/>
      <c r="BC554" s="731"/>
      <c r="BD554" s="731"/>
      <c r="BE554" s="731"/>
      <c r="BF554" s="731"/>
      <c r="BG554" s="731"/>
      <c r="BH554" s="731"/>
      <c r="BI554" s="731"/>
      <c r="BJ554" s="731"/>
      <c r="BK554" s="731"/>
      <c r="BL554" s="731"/>
      <c r="BM554" s="731"/>
      <c r="BN554" s="731"/>
      <c r="BO554" s="731"/>
      <c r="BP554" s="731"/>
      <c r="BQ554" s="731"/>
      <c r="BR554" s="731"/>
      <c r="BS554" s="731"/>
      <c r="BT554" s="731"/>
      <c r="BU554" s="731"/>
      <c r="BV554" s="731"/>
      <c r="BW554" s="731"/>
      <c r="BX554" s="731"/>
      <c r="BY554" s="731"/>
      <c r="BZ554" s="731"/>
      <c r="CA554" s="731"/>
      <c r="CB554" s="731"/>
      <c r="CC554" s="731"/>
      <c r="CD554" s="731"/>
    </row>
    <row r="555" spans="1:82" s="314" customFormat="1" ht="15" customHeight="1" x14ac:dyDescent="0.2">
      <c r="A555" s="733"/>
      <c r="B555" s="733"/>
      <c r="C555" s="733"/>
      <c r="D555" s="733"/>
      <c r="E555" s="733"/>
      <c r="F555" s="733"/>
      <c r="G555" s="733"/>
      <c r="H555" s="733"/>
      <c r="I555" s="733"/>
      <c r="J555" s="733"/>
      <c r="K555" s="733"/>
      <c r="L555" s="733"/>
      <c r="M555" s="733"/>
      <c r="N555" s="733"/>
      <c r="O555" s="733"/>
      <c r="P555" s="733"/>
      <c r="Q555" s="733"/>
      <c r="R555" s="733"/>
      <c r="S555" s="733"/>
      <c r="T555" s="733"/>
      <c r="U555" s="733"/>
      <c r="V555" s="733"/>
      <c r="W555" s="733"/>
      <c r="X555" s="733"/>
      <c r="Y555" s="347"/>
      <c r="Z555" s="347"/>
      <c r="AA555" s="347"/>
      <c r="AB555" s="347"/>
      <c r="AC555" s="347"/>
      <c r="AD555" s="347"/>
      <c r="AE555" s="347"/>
      <c r="AF555" s="347"/>
      <c r="AG555" s="347"/>
      <c r="AH555" s="347"/>
      <c r="AI555" s="347"/>
      <c r="AJ555" s="347"/>
      <c r="AK555" s="347"/>
      <c r="AL555" s="347"/>
      <c r="AM555" s="347"/>
      <c r="AN555" s="347"/>
      <c r="AO555" s="347"/>
      <c r="AP555" s="347"/>
      <c r="AQ555" s="347"/>
      <c r="AR555" s="347"/>
      <c r="AS555" s="347"/>
      <c r="AT555" s="347"/>
      <c r="AU555" s="347"/>
      <c r="AV555" s="347"/>
      <c r="AW555" s="347"/>
      <c r="AX555" s="347"/>
      <c r="AY555" s="347"/>
      <c r="AZ555" s="390"/>
      <c r="BA555" s="386"/>
      <c r="BB555" s="202"/>
      <c r="BC555" s="731"/>
      <c r="BD555" s="731"/>
      <c r="BE555" s="731"/>
      <c r="BF555" s="731"/>
      <c r="BG555" s="731"/>
      <c r="BH555" s="731"/>
      <c r="BI555" s="731"/>
      <c r="BJ555" s="731"/>
      <c r="BK555" s="731"/>
      <c r="BL555" s="731"/>
      <c r="BM555" s="731"/>
      <c r="BN555" s="731"/>
      <c r="BO555" s="731"/>
      <c r="BP555" s="731"/>
      <c r="BQ555" s="731"/>
      <c r="BR555" s="731"/>
      <c r="BS555" s="731"/>
      <c r="BT555" s="731"/>
      <c r="BU555" s="731"/>
      <c r="BV555" s="731"/>
      <c r="BW555" s="731"/>
      <c r="BX555" s="731"/>
      <c r="BY555" s="731"/>
      <c r="BZ555" s="731"/>
      <c r="CA555" s="731"/>
      <c r="CB555" s="731"/>
      <c r="CC555" s="731"/>
      <c r="CD555" s="731"/>
    </row>
    <row r="556" spans="1:82" s="314" customFormat="1" ht="15" customHeight="1" x14ac:dyDescent="0.2">
      <c r="A556" s="733"/>
      <c r="B556" s="733"/>
      <c r="C556" s="733"/>
      <c r="D556" s="733"/>
      <c r="E556" s="733"/>
      <c r="F556" s="733"/>
      <c r="G556" s="733"/>
      <c r="H556" s="733"/>
      <c r="I556" s="733"/>
      <c r="J556" s="733"/>
      <c r="K556" s="733"/>
      <c r="L556" s="733"/>
      <c r="M556" s="733"/>
      <c r="N556" s="733"/>
      <c r="O556" s="733"/>
      <c r="P556" s="733"/>
      <c r="Q556" s="733"/>
      <c r="R556" s="733"/>
      <c r="S556" s="733"/>
      <c r="T556" s="733"/>
      <c r="U556" s="733"/>
      <c r="V556" s="733"/>
      <c r="W556" s="733"/>
      <c r="X556" s="733"/>
      <c r="Y556" s="347"/>
      <c r="Z556" s="347"/>
      <c r="AA556" s="347"/>
      <c r="AB556" s="347"/>
      <c r="AC556" s="347"/>
      <c r="AD556" s="347"/>
      <c r="AE556" s="347"/>
      <c r="AF556" s="347"/>
      <c r="AG556" s="347"/>
      <c r="AH556" s="347"/>
      <c r="AI556" s="347"/>
      <c r="AJ556" s="347"/>
      <c r="AK556" s="347"/>
      <c r="AL556" s="347"/>
      <c r="AM556" s="347"/>
      <c r="AN556" s="347"/>
      <c r="AO556" s="347"/>
      <c r="AP556" s="347"/>
      <c r="AQ556" s="347"/>
      <c r="AR556" s="347"/>
      <c r="AS556" s="347"/>
      <c r="AT556" s="347"/>
      <c r="AU556" s="347"/>
      <c r="AV556" s="347"/>
      <c r="AW556" s="347"/>
      <c r="AX556" s="347"/>
      <c r="AY556" s="347"/>
      <c r="AZ556" s="390"/>
      <c r="BA556" s="386"/>
      <c r="BB556" s="202"/>
      <c r="BC556" s="731"/>
      <c r="BD556" s="731"/>
      <c r="BE556" s="731"/>
      <c r="BF556" s="731"/>
      <c r="BG556" s="731"/>
      <c r="BH556" s="731"/>
      <c r="BI556" s="731"/>
      <c r="BJ556" s="731"/>
      <c r="BK556" s="731"/>
      <c r="BL556" s="731"/>
      <c r="BM556" s="731"/>
      <c r="BN556" s="731"/>
      <c r="BO556" s="731"/>
      <c r="BP556" s="731"/>
      <c r="BQ556" s="731"/>
      <c r="BR556" s="731"/>
      <c r="BS556" s="731"/>
      <c r="BT556" s="731"/>
      <c r="BU556" s="731"/>
      <c r="BV556" s="731"/>
      <c r="BW556" s="731"/>
      <c r="BX556" s="731"/>
      <c r="BY556" s="731"/>
      <c r="BZ556" s="731"/>
      <c r="CA556" s="731"/>
      <c r="CB556" s="731"/>
      <c r="CC556" s="731"/>
      <c r="CD556" s="731"/>
    </row>
    <row r="557" spans="1:82" s="314" customFormat="1" ht="15" customHeight="1" x14ac:dyDescent="0.2">
      <c r="A557" s="733"/>
      <c r="B557" s="733"/>
      <c r="C557" s="733"/>
      <c r="D557" s="733"/>
      <c r="E557" s="733"/>
      <c r="F557" s="733"/>
      <c r="G557" s="733"/>
      <c r="H557" s="733"/>
      <c r="I557" s="733"/>
      <c r="J557" s="733"/>
      <c r="K557" s="733"/>
      <c r="L557" s="733"/>
      <c r="M557" s="733"/>
      <c r="N557" s="733"/>
      <c r="O557" s="733"/>
      <c r="P557" s="733"/>
      <c r="Q557" s="733"/>
      <c r="R557" s="733"/>
      <c r="S557" s="733"/>
      <c r="T557" s="733"/>
      <c r="U557" s="733"/>
      <c r="V557" s="733"/>
      <c r="W557" s="733"/>
      <c r="X557" s="733"/>
      <c r="Y557" s="347"/>
      <c r="Z557" s="347"/>
      <c r="AA557" s="347"/>
      <c r="AB557" s="347"/>
      <c r="AC557" s="347"/>
      <c r="AD557" s="347"/>
      <c r="AE557" s="347"/>
      <c r="AF557" s="347"/>
      <c r="AG557" s="347"/>
      <c r="AH557" s="347"/>
      <c r="AI557" s="347"/>
      <c r="AJ557" s="347"/>
      <c r="AK557" s="347"/>
      <c r="AL557" s="347"/>
      <c r="AM557" s="347"/>
      <c r="AN557" s="347"/>
      <c r="AO557" s="347"/>
      <c r="AP557" s="347"/>
      <c r="AQ557" s="347"/>
      <c r="AR557" s="347"/>
      <c r="AS557" s="347"/>
      <c r="AT557" s="347"/>
      <c r="AU557" s="347"/>
      <c r="AV557" s="347"/>
      <c r="AW557" s="347"/>
      <c r="AX557" s="347"/>
      <c r="AY557" s="347"/>
      <c r="AZ557" s="390"/>
      <c r="BA557" s="386"/>
      <c r="BB557" s="202"/>
      <c r="BC557" s="731"/>
      <c r="BD557" s="731"/>
      <c r="BE557" s="731"/>
      <c r="BF557" s="731"/>
      <c r="BG557" s="731"/>
      <c r="BH557" s="731"/>
      <c r="BI557" s="731"/>
      <c r="BJ557" s="731"/>
      <c r="BK557" s="731"/>
      <c r="BL557" s="731"/>
      <c r="BM557" s="731"/>
      <c r="BN557" s="731"/>
      <c r="BO557" s="731"/>
      <c r="BP557" s="731"/>
      <c r="BQ557" s="731"/>
      <c r="BR557" s="731"/>
      <c r="BS557" s="731"/>
      <c r="BT557" s="731"/>
      <c r="BU557" s="731"/>
      <c r="BV557" s="731"/>
      <c r="BW557" s="731"/>
      <c r="BX557" s="731"/>
      <c r="BY557" s="731"/>
      <c r="BZ557" s="731"/>
      <c r="CA557" s="731"/>
      <c r="CB557" s="731"/>
      <c r="CC557" s="731"/>
      <c r="CD557" s="731"/>
    </row>
    <row r="558" spans="1:82" s="314" customFormat="1" ht="15" customHeight="1" x14ac:dyDescent="0.2">
      <c r="A558" s="733"/>
      <c r="B558" s="733"/>
      <c r="C558" s="733"/>
      <c r="D558" s="733"/>
      <c r="E558" s="733"/>
      <c r="F558" s="733"/>
      <c r="G558" s="733"/>
      <c r="H558" s="733"/>
      <c r="I558" s="733"/>
      <c r="J558" s="733"/>
      <c r="K558" s="733"/>
      <c r="L558" s="733"/>
      <c r="M558" s="733"/>
      <c r="N558" s="733"/>
      <c r="O558" s="733"/>
      <c r="P558" s="733"/>
      <c r="Q558" s="733"/>
      <c r="R558" s="733"/>
      <c r="S558" s="733"/>
      <c r="T558" s="733"/>
      <c r="U558" s="733"/>
      <c r="V558" s="733"/>
      <c r="W558" s="733"/>
      <c r="X558" s="733"/>
      <c r="Y558" s="347"/>
      <c r="Z558" s="347"/>
      <c r="AA558" s="347"/>
      <c r="AB558" s="347"/>
      <c r="AC558" s="347"/>
      <c r="AD558" s="347"/>
      <c r="AE558" s="347"/>
      <c r="AF558" s="347"/>
      <c r="AG558" s="347"/>
      <c r="AH558" s="347"/>
      <c r="AI558" s="347"/>
      <c r="AJ558" s="347"/>
      <c r="AK558" s="347"/>
      <c r="AL558" s="347"/>
      <c r="AM558" s="347"/>
      <c r="AN558" s="347"/>
      <c r="AO558" s="347"/>
      <c r="AP558" s="347"/>
      <c r="AQ558" s="347"/>
      <c r="AR558" s="347"/>
      <c r="AS558" s="347"/>
      <c r="AT558" s="347"/>
      <c r="AU558" s="347"/>
      <c r="AV558" s="347"/>
      <c r="AW558" s="347"/>
      <c r="AX558" s="347"/>
      <c r="AY558" s="347"/>
      <c r="AZ558" s="390"/>
      <c r="BA558" s="386"/>
      <c r="BB558" s="202"/>
      <c r="BC558" s="731"/>
      <c r="BD558" s="731"/>
      <c r="BE558" s="731"/>
      <c r="BF558" s="731"/>
      <c r="BG558" s="731"/>
      <c r="BH558" s="731"/>
      <c r="BI558" s="731"/>
      <c r="BJ558" s="731"/>
      <c r="BK558" s="731"/>
      <c r="BL558" s="731"/>
      <c r="BM558" s="731"/>
      <c r="BN558" s="731"/>
      <c r="BO558" s="731"/>
      <c r="BP558" s="731"/>
      <c r="BQ558" s="731"/>
      <c r="BR558" s="731"/>
      <c r="BS558" s="731"/>
      <c r="BT558" s="731"/>
      <c r="BU558" s="731"/>
      <c r="BV558" s="731"/>
      <c r="BW558" s="731"/>
      <c r="BX558" s="731"/>
      <c r="BY558" s="731"/>
      <c r="BZ558" s="731"/>
      <c r="CA558" s="731"/>
      <c r="CB558" s="731"/>
      <c r="CC558" s="731"/>
      <c r="CD558" s="731"/>
    </row>
    <row r="559" spans="1:82" s="314" customFormat="1" ht="15" customHeight="1" x14ac:dyDescent="0.2">
      <c r="A559" s="733"/>
      <c r="B559" s="733"/>
      <c r="C559" s="733"/>
      <c r="D559" s="733"/>
      <c r="E559" s="733"/>
      <c r="F559" s="733"/>
      <c r="G559" s="733"/>
      <c r="H559" s="733"/>
      <c r="I559" s="733"/>
      <c r="J559" s="733"/>
      <c r="K559" s="733"/>
      <c r="L559" s="733"/>
      <c r="M559" s="733"/>
      <c r="N559" s="733"/>
      <c r="O559" s="733"/>
      <c r="P559" s="733"/>
      <c r="Q559" s="733"/>
      <c r="R559" s="733"/>
      <c r="S559" s="733"/>
      <c r="T559" s="733"/>
      <c r="U559" s="733"/>
      <c r="V559" s="733"/>
      <c r="W559" s="733"/>
      <c r="X559" s="733"/>
      <c r="Y559" s="347"/>
      <c r="Z559" s="347"/>
      <c r="AA559" s="347"/>
      <c r="AB559" s="347"/>
      <c r="AC559" s="347"/>
      <c r="AD559" s="347"/>
      <c r="AE559" s="347"/>
      <c r="AF559" s="347"/>
      <c r="AG559" s="347"/>
      <c r="AH559" s="347"/>
      <c r="AI559" s="347"/>
      <c r="AJ559" s="347"/>
      <c r="AK559" s="347"/>
      <c r="AL559" s="347"/>
      <c r="AM559" s="347"/>
      <c r="AN559" s="347"/>
      <c r="AO559" s="347"/>
      <c r="AP559" s="347"/>
      <c r="AQ559" s="347"/>
      <c r="AR559" s="347"/>
      <c r="AS559" s="347"/>
      <c r="AT559" s="347"/>
      <c r="AU559" s="347"/>
      <c r="AV559" s="347"/>
      <c r="AW559" s="347"/>
      <c r="AX559" s="347"/>
      <c r="AY559" s="347"/>
      <c r="AZ559" s="390"/>
      <c r="BA559" s="386"/>
      <c r="BB559" s="202"/>
      <c r="BC559" s="731"/>
      <c r="BD559" s="731"/>
      <c r="BE559" s="731"/>
      <c r="BF559" s="731"/>
      <c r="BG559" s="731"/>
      <c r="BH559" s="731"/>
      <c r="BI559" s="731"/>
      <c r="BJ559" s="731"/>
      <c r="BK559" s="731"/>
      <c r="BL559" s="731"/>
      <c r="BM559" s="731"/>
      <c r="BN559" s="731"/>
      <c r="BO559" s="731"/>
      <c r="BP559" s="731"/>
      <c r="BQ559" s="731"/>
      <c r="BR559" s="731"/>
      <c r="BS559" s="731"/>
      <c r="BT559" s="731"/>
      <c r="BU559" s="731"/>
      <c r="BV559" s="731"/>
      <c r="BW559" s="731"/>
      <c r="BX559" s="731"/>
      <c r="BY559" s="731"/>
      <c r="BZ559" s="731"/>
      <c r="CA559" s="731"/>
      <c r="CB559" s="731"/>
      <c r="CC559" s="731"/>
      <c r="CD559" s="731"/>
    </row>
    <row r="560" spans="1:82" s="314" customFormat="1" ht="15" customHeight="1" x14ac:dyDescent="0.2">
      <c r="A560" s="733"/>
      <c r="B560" s="733"/>
      <c r="C560" s="733"/>
      <c r="D560" s="733"/>
      <c r="E560" s="733"/>
      <c r="F560" s="733"/>
      <c r="G560" s="733"/>
      <c r="H560" s="733"/>
      <c r="I560" s="733"/>
      <c r="J560" s="733"/>
      <c r="K560" s="733"/>
      <c r="L560" s="733"/>
      <c r="M560" s="733"/>
      <c r="N560" s="733"/>
      <c r="O560" s="733"/>
      <c r="P560" s="733"/>
      <c r="Q560" s="733"/>
      <c r="R560" s="733"/>
      <c r="S560" s="733"/>
      <c r="T560" s="733"/>
      <c r="U560" s="733"/>
      <c r="V560" s="733"/>
      <c r="W560" s="733"/>
      <c r="X560" s="733"/>
      <c r="Y560" s="347"/>
      <c r="Z560" s="347"/>
      <c r="AA560" s="347"/>
      <c r="AB560" s="347"/>
      <c r="AC560" s="347"/>
      <c r="AD560" s="347"/>
      <c r="AE560" s="347"/>
      <c r="AF560" s="347"/>
      <c r="AG560" s="347"/>
      <c r="AH560" s="347"/>
      <c r="AI560" s="347"/>
      <c r="AJ560" s="347"/>
      <c r="AK560" s="347"/>
      <c r="AL560" s="347"/>
      <c r="AM560" s="347"/>
      <c r="AN560" s="347"/>
      <c r="AO560" s="347"/>
      <c r="AP560" s="347"/>
      <c r="AQ560" s="347"/>
      <c r="AR560" s="347"/>
      <c r="AS560" s="347"/>
      <c r="AT560" s="347"/>
      <c r="AU560" s="347"/>
      <c r="AV560" s="347"/>
      <c r="AW560" s="347"/>
      <c r="AX560" s="347"/>
      <c r="AY560" s="347"/>
      <c r="AZ560" s="390"/>
      <c r="BA560" s="386"/>
      <c r="BB560" s="202"/>
      <c r="BC560" s="731"/>
      <c r="BD560" s="731"/>
      <c r="BE560" s="731"/>
      <c r="BF560" s="731"/>
      <c r="BG560" s="731"/>
      <c r="BH560" s="731"/>
      <c r="BI560" s="731"/>
      <c r="BJ560" s="731"/>
      <c r="BK560" s="731"/>
      <c r="BL560" s="731"/>
      <c r="BM560" s="731"/>
      <c r="BN560" s="731"/>
      <c r="BO560" s="731"/>
      <c r="BP560" s="731"/>
      <c r="BQ560" s="731"/>
      <c r="BR560" s="731"/>
      <c r="BS560" s="731"/>
      <c r="BT560" s="731"/>
      <c r="BU560" s="731"/>
      <c r="BV560" s="731"/>
      <c r="BW560" s="731"/>
      <c r="BX560" s="731"/>
      <c r="BY560" s="731"/>
      <c r="BZ560" s="731"/>
      <c r="CA560" s="731"/>
      <c r="CB560" s="731"/>
      <c r="CC560" s="731"/>
      <c r="CD560" s="731"/>
    </row>
    <row r="561" spans="1:82" s="314" customFormat="1" ht="15" customHeight="1" x14ac:dyDescent="0.2">
      <c r="A561" s="733"/>
      <c r="B561" s="733"/>
      <c r="C561" s="733"/>
      <c r="D561" s="733"/>
      <c r="E561" s="733"/>
      <c r="F561" s="733"/>
      <c r="G561" s="733"/>
      <c r="H561" s="733"/>
      <c r="I561" s="733"/>
      <c r="J561" s="733"/>
      <c r="K561" s="733"/>
      <c r="L561" s="733"/>
      <c r="M561" s="733"/>
      <c r="N561" s="733"/>
      <c r="O561" s="733"/>
      <c r="P561" s="733"/>
      <c r="Q561" s="733"/>
      <c r="R561" s="733"/>
      <c r="S561" s="733"/>
      <c r="T561" s="733"/>
      <c r="U561" s="733"/>
      <c r="V561" s="733"/>
      <c r="W561" s="733"/>
      <c r="X561" s="733"/>
      <c r="Y561" s="347"/>
      <c r="Z561" s="347"/>
      <c r="AA561" s="347"/>
      <c r="AB561" s="347"/>
      <c r="AC561" s="347"/>
      <c r="AD561" s="347"/>
      <c r="AE561" s="347"/>
      <c r="AF561" s="347"/>
      <c r="AG561" s="347"/>
      <c r="AH561" s="347"/>
      <c r="AI561" s="347"/>
      <c r="AJ561" s="347"/>
      <c r="AK561" s="347"/>
      <c r="AL561" s="347"/>
      <c r="AM561" s="347"/>
      <c r="AN561" s="347"/>
      <c r="AO561" s="347"/>
      <c r="AP561" s="347"/>
      <c r="AQ561" s="347"/>
      <c r="AR561" s="347"/>
      <c r="AS561" s="347"/>
      <c r="AT561" s="347"/>
      <c r="AU561" s="347"/>
      <c r="AV561" s="347"/>
      <c r="AW561" s="347"/>
      <c r="AX561" s="347"/>
      <c r="AY561" s="347"/>
      <c r="AZ561" s="390"/>
      <c r="BA561" s="386"/>
      <c r="BB561" s="202"/>
      <c r="BC561" s="731"/>
      <c r="BD561" s="731"/>
      <c r="BE561" s="731"/>
      <c r="BF561" s="731"/>
      <c r="BG561" s="731"/>
      <c r="BH561" s="731"/>
      <c r="BI561" s="731"/>
      <c r="BJ561" s="731"/>
      <c r="BK561" s="731"/>
      <c r="BL561" s="731"/>
      <c r="BM561" s="731"/>
      <c r="BN561" s="731"/>
      <c r="BO561" s="731"/>
      <c r="BP561" s="731"/>
      <c r="BQ561" s="731"/>
      <c r="BR561" s="731"/>
      <c r="BS561" s="731"/>
      <c r="BT561" s="731"/>
      <c r="BU561" s="731"/>
      <c r="BV561" s="731"/>
      <c r="BW561" s="731"/>
      <c r="BX561" s="731"/>
      <c r="BY561" s="731"/>
      <c r="BZ561" s="731"/>
      <c r="CA561" s="731"/>
      <c r="CB561" s="731"/>
      <c r="CC561" s="731"/>
      <c r="CD561" s="731"/>
    </row>
    <row r="562" spans="1:82" s="314" customFormat="1" ht="15" customHeight="1" x14ac:dyDescent="0.2">
      <c r="A562" s="733"/>
      <c r="B562" s="733"/>
      <c r="C562" s="733"/>
      <c r="D562" s="733"/>
      <c r="E562" s="733"/>
      <c r="F562" s="733"/>
      <c r="G562" s="733"/>
      <c r="H562" s="733"/>
      <c r="I562" s="733"/>
      <c r="J562" s="733"/>
      <c r="K562" s="733"/>
      <c r="L562" s="733"/>
      <c r="M562" s="733"/>
      <c r="N562" s="733"/>
      <c r="O562" s="733"/>
      <c r="P562" s="733"/>
      <c r="Q562" s="733"/>
      <c r="R562" s="733"/>
      <c r="S562" s="733"/>
      <c r="T562" s="733"/>
      <c r="U562" s="733"/>
      <c r="V562" s="733"/>
      <c r="W562" s="733"/>
      <c r="X562" s="733"/>
      <c r="Y562" s="347"/>
      <c r="Z562" s="347"/>
      <c r="AA562" s="347"/>
      <c r="AB562" s="347"/>
      <c r="AC562" s="347"/>
      <c r="AD562" s="347"/>
      <c r="AE562" s="347"/>
      <c r="AF562" s="347"/>
      <c r="AG562" s="347"/>
      <c r="AH562" s="347"/>
      <c r="AI562" s="347"/>
      <c r="AJ562" s="347"/>
      <c r="AK562" s="347"/>
      <c r="AL562" s="347"/>
      <c r="AM562" s="347"/>
      <c r="AN562" s="347"/>
      <c r="AO562" s="347"/>
      <c r="AP562" s="347"/>
      <c r="AQ562" s="347"/>
      <c r="AR562" s="347"/>
      <c r="AS562" s="347"/>
      <c r="AT562" s="347"/>
      <c r="AU562" s="347"/>
      <c r="AV562" s="347"/>
      <c r="AW562" s="347"/>
      <c r="AX562" s="347"/>
      <c r="AY562" s="347"/>
      <c r="AZ562" s="390"/>
      <c r="BA562" s="386"/>
      <c r="BB562" s="202"/>
      <c r="BC562" s="731"/>
      <c r="BD562" s="731"/>
      <c r="BE562" s="731"/>
      <c r="BF562" s="731"/>
      <c r="BG562" s="731"/>
      <c r="BH562" s="731"/>
      <c r="BI562" s="731"/>
      <c r="BJ562" s="731"/>
      <c r="BK562" s="731"/>
      <c r="BL562" s="731"/>
      <c r="BM562" s="731"/>
      <c r="BN562" s="731"/>
      <c r="BO562" s="731"/>
      <c r="BP562" s="731"/>
      <c r="BQ562" s="731"/>
      <c r="BR562" s="731"/>
      <c r="BS562" s="731"/>
      <c r="BT562" s="731"/>
      <c r="BU562" s="731"/>
      <c r="BV562" s="731"/>
      <c r="BW562" s="731"/>
      <c r="BX562" s="731"/>
      <c r="BY562" s="731"/>
      <c r="BZ562" s="731"/>
      <c r="CA562" s="731"/>
      <c r="CB562" s="731"/>
      <c r="CC562" s="731"/>
      <c r="CD562" s="731"/>
    </row>
    <row r="563" spans="1:82" s="314" customFormat="1" ht="15" customHeight="1" x14ac:dyDescent="0.2">
      <c r="A563" s="733"/>
      <c r="B563" s="733"/>
      <c r="C563" s="733"/>
      <c r="D563" s="733"/>
      <c r="E563" s="733"/>
      <c r="F563" s="733"/>
      <c r="G563" s="733"/>
      <c r="H563" s="733"/>
      <c r="I563" s="733"/>
      <c r="J563" s="733"/>
      <c r="K563" s="733"/>
      <c r="L563" s="733"/>
      <c r="M563" s="733"/>
      <c r="N563" s="733"/>
      <c r="O563" s="733"/>
      <c r="P563" s="733"/>
      <c r="Q563" s="733"/>
      <c r="R563" s="733"/>
      <c r="S563" s="733"/>
      <c r="T563" s="733"/>
      <c r="U563" s="733"/>
      <c r="V563" s="733"/>
      <c r="W563" s="733"/>
      <c r="X563" s="733"/>
      <c r="Y563" s="347"/>
      <c r="Z563" s="347"/>
      <c r="AA563" s="347"/>
      <c r="AB563" s="347"/>
      <c r="AC563" s="347"/>
      <c r="AD563" s="347"/>
      <c r="AE563" s="347"/>
      <c r="AF563" s="347"/>
      <c r="AG563" s="347"/>
      <c r="AH563" s="347"/>
      <c r="AI563" s="347"/>
      <c r="AJ563" s="347"/>
      <c r="AK563" s="347"/>
      <c r="AL563" s="347"/>
      <c r="AM563" s="347"/>
      <c r="AN563" s="347"/>
      <c r="AO563" s="347"/>
      <c r="AP563" s="347"/>
      <c r="AQ563" s="347"/>
      <c r="AR563" s="347"/>
      <c r="AS563" s="347"/>
      <c r="AT563" s="347"/>
      <c r="AU563" s="347"/>
      <c r="AV563" s="347"/>
      <c r="AW563" s="347"/>
      <c r="AX563" s="347"/>
      <c r="AY563" s="347"/>
      <c r="AZ563" s="390"/>
      <c r="BA563" s="386"/>
      <c r="BB563" s="202"/>
      <c r="BC563" s="731"/>
      <c r="BD563" s="731"/>
      <c r="BE563" s="731"/>
      <c r="BF563" s="731"/>
      <c r="BG563" s="731"/>
      <c r="BH563" s="731"/>
      <c r="BI563" s="731"/>
      <c r="BJ563" s="731"/>
      <c r="BK563" s="731"/>
      <c r="BL563" s="731"/>
      <c r="BM563" s="731"/>
      <c r="BN563" s="731"/>
      <c r="BO563" s="731"/>
      <c r="BP563" s="731"/>
      <c r="BQ563" s="731"/>
      <c r="BR563" s="731"/>
      <c r="BS563" s="731"/>
      <c r="BT563" s="731"/>
      <c r="BU563" s="731"/>
      <c r="BV563" s="731"/>
      <c r="BW563" s="731"/>
      <c r="BX563" s="731"/>
      <c r="BY563" s="731"/>
      <c r="BZ563" s="731"/>
      <c r="CA563" s="731"/>
      <c r="CB563" s="731"/>
      <c r="CC563" s="731"/>
      <c r="CD563" s="731"/>
    </row>
    <row r="564" spans="1:82" s="314" customFormat="1" ht="15" customHeight="1" x14ac:dyDescent="0.2">
      <c r="A564" s="733"/>
      <c r="B564" s="733"/>
      <c r="C564" s="733"/>
      <c r="D564" s="733"/>
      <c r="E564" s="733"/>
      <c r="F564" s="733"/>
      <c r="G564" s="733"/>
      <c r="H564" s="733"/>
      <c r="I564" s="733"/>
      <c r="J564" s="733"/>
      <c r="K564" s="733"/>
      <c r="L564" s="733"/>
      <c r="M564" s="733"/>
      <c r="N564" s="733"/>
      <c r="O564" s="733"/>
      <c r="P564" s="733"/>
      <c r="Q564" s="733"/>
      <c r="R564" s="733"/>
      <c r="S564" s="733"/>
      <c r="T564" s="733"/>
      <c r="U564" s="733"/>
      <c r="V564" s="733"/>
      <c r="W564" s="733"/>
      <c r="X564" s="733"/>
      <c r="Y564" s="347"/>
      <c r="Z564" s="347"/>
      <c r="AA564" s="347"/>
      <c r="AB564" s="347"/>
      <c r="AC564" s="347"/>
      <c r="AD564" s="347"/>
      <c r="AE564" s="347"/>
      <c r="AF564" s="347"/>
      <c r="AG564" s="347"/>
      <c r="AH564" s="347"/>
      <c r="AI564" s="347"/>
      <c r="AJ564" s="347"/>
      <c r="AK564" s="347"/>
      <c r="AL564" s="347"/>
      <c r="AM564" s="347"/>
      <c r="AN564" s="347"/>
      <c r="AO564" s="347"/>
      <c r="AP564" s="347"/>
      <c r="AQ564" s="347"/>
      <c r="AR564" s="347"/>
      <c r="AS564" s="347"/>
      <c r="AT564" s="347"/>
      <c r="AU564" s="347"/>
      <c r="AV564" s="347"/>
      <c r="AW564" s="347"/>
      <c r="AX564" s="347"/>
      <c r="AY564" s="347"/>
      <c r="AZ564" s="390"/>
      <c r="BA564" s="386"/>
      <c r="BB564" s="202"/>
      <c r="BC564" s="731"/>
      <c r="BD564" s="731"/>
      <c r="BE564" s="731"/>
      <c r="BF564" s="731"/>
      <c r="BG564" s="731"/>
      <c r="BH564" s="731"/>
      <c r="BI564" s="731"/>
      <c r="BJ564" s="731"/>
      <c r="BK564" s="731"/>
      <c r="BL564" s="731"/>
      <c r="BM564" s="731"/>
      <c r="BN564" s="731"/>
      <c r="BO564" s="731"/>
      <c r="BP564" s="731"/>
      <c r="BQ564" s="731"/>
      <c r="BR564" s="731"/>
      <c r="BS564" s="731"/>
      <c r="BT564" s="731"/>
      <c r="BU564" s="731"/>
      <c r="BV564" s="731"/>
      <c r="BW564" s="731"/>
      <c r="BX564" s="731"/>
      <c r="BY564" s="731"/>
      <c r="BZ564" s="731"/>
      <c r="CA564" s="731"/>
      <c r="CB564" s="731"/>
      <c r="CC564" s="731"/>
      <c r="CD564" s="731"/>
    </row>
    <row r="565" spans="1:82" s="314" customFormat="1" ht="15" customHeight="1" x14ac:dyDescent="0.2">
      <c r="A565" s="733"/>
      <c r="B565" s="733"/>
      <c r="C565" s="733"/>
      <c r="D565" s="733"/>
      <c r="E565" s="733"/>
      <c r="F565" s="733"/>
      <c r="G565" s="733"/>
      <c r="H565" s="733"/>
      <c r="I565" s="733"/>
      <c r="J565" s="733"/>
      <c r="K565" s="733"/>
      <c r="L565" s="733"/>
      <c r="M565" s="733"/>
      <c r="N565" s="733"/>
      <c r="O565" s="733"/>
      <c r="P565" s="733"/>
      <c r="Q565" s="733"/>
      <c r="R565" s="733"/>
      <c r="S565" s="733"/>
      <c r="T565" s="733"/>
      <c r="U565" s="733"/>
      <c r="V565" s="733"/>
      <c r="W565" s="733"/>
      <c r="X565" s="733"/>
      <c r="Y565" s="347"/>
      <c r="Z565" s="347"/>
      <c r="AA565" s="347"/>
      <c r="AB565" s="347"/>
      <c r="AC565" s="347"/>
      <c r="AD565" s="347"/>
      <c r="AE565" s="347"/>
      <c r="AF565" s="347"/>
      <c r="AG565" s="347"/>
      <c r="AH565" s="347"/>
      <c r="AI565" s="347"/>
      <c r="AJ565" s="347"/>
      <c r="AK565" s="347"/>
      <c r="AL565" s="347"/>
      <c r="AM565" s="347"/>
      <c r="AN565" s="347"/>
      <c r="AO565" s="347"/>
      <c r="AP565" s="347"/>
      <c r="AQ565" s="347"/>
      <c r="AR565" s="347"/>
      <c r="AS565" s="347"/>
      <c r="AT565" s="347"/>
      <c r="AU565" s="347"/>
      <c r="AV565" s="347"/>
      <c r="AW565" s="347"/>
      <c r="AX565" s="347"/>
      <c r="AY565" s="347"/>
      <c r="AZ565" s="390"/>
      <c r="BA565" s="386"/>
      <c r="BB565" s="202"/>
      <c r="BC565" s="731"/>
      <c r="BD565" s="731"/>
      <c r="BE565" s="731"/>
      <c r="BF565" s="731"/>
      <c r="BG565" s="731"/>
      <c r="BH565" s="731"/>
      <c r="BI565" s="731"/>
      <c r="BJ565" s="731"/>
      <c r="BK565" s="731"/>
      <c r="BL565" s="731"/>
      <c r="BM565" s="731"/>
      <c r="BN565" s="731"/>
      <c r="BO565" s="731"/>
      <c r="BP565" s="731"/>
      <c r="BQ565" s="731"/>
      <c r="BR565" s="731"/>
      <c r="BS565" s="731"/>
      <c r="BT565" s="731"/>
      <c r="BU565" s="731"/>
      <c r="BV565" s="731"/>
      <c r="BW565" s="731"/>
      <c r="BX565" s="731"/>
      <c r="BY565" s="731"/>
      <c r="BZ565" s="731"/>
      <c r="CA565" s="731"/>
      <c r="CB565" s="731"/>
      <c r="CC565" s="731"/>
      <c r="CD565" s="731"/>
    </row>
    <row r="566" spans="1:82" s="314" customFormat="1" ht="15" customHeight="1" x14ac:dyDescent="0.2">
      <c r="A566" s="733"/>
      <c r="B566" s="733"/>
      <c r="C566" s="733"/>
      <c r="D566" s="733"/>
      <c r="E566" s="733"/>
      <c r="F566" s="733"/>
      <c r="G566" s="733"/>
      <c r="H566" s="733"/>
      <c r="I566" s="733"/>
      <c r="J566" s="733"/>
      <c r="K566" s="733"/>
      <c r="L566" s="733"/>
      <c r="M566" s="733"/>
      <c r="N566" s="733"/>
      <c r="O566" s="733"/>
      <c r="P566" s="733"/>
      <c r="Q566" s="733"/>
      <c r="R566" s="733"/>
      <c r="S566" s="733"/>
      <c r="T566" s="733"/>
      <c r="U566" s="733"/>
      <c r="V566" s="733"/>
      <c r="W566" s="733"/>
      <c r="X566" s="733"/>
      <c r="Y566" s="347"/>
      <c r="Z566" s="347"/>
      <c r="AA566" s="347"/>
      <c r="AB566" s="347"/>
      <c r="AC566" s="347"/>
      <c r="AD566" s="347"/>
      <c r="AE566" s="347"/>
      <c r="AF566" s="347"/>
      <c r="AG566" s="347"/>
      <c r="AH566" s="347"/>
      <c r="AI566" s="347"/>
      <c r="AJ566" s="347"/>
      <c r="AK566" s="347"/>
      <c r="AL566" s="347"/>
      <c r="AM566" s="347"/>
      <c r="AN566" s="347"/>
      <c r="AO566" s="347"/>
      <c r="AP566" s="347"/>
      <c r="AQ566" s="347"/>
      <c r="AR566" s="347"/>
      <c r="AS566" s="347"/>
      <c r="AT566" s="347"/>
      <c r="AU566" s="347"/>
      <c r="AV566" s="347"/>
      <c r="AW566" s="347"/>
      <c r="AX566" s="347"/>
      <c r="AY566" s="347"/>
      <c r="AZ566" s="390"/>
      <c r="BA566" s="386"/>
      <c r="BB566" s="202"/>
      <c r="BC566" s="731"/>
      <c r="BD566" s="731"/>
      <c r="BE566" s="731"/>
      <c r="BF566" s="731"/>
      <c r="BG566" s="731"/>
      <c r="BH566" s="731"/>
      <c r="BI566" s="731"/>
      <c r="BJ566" s="731"/>
      <c r="BK566" s="731"/>
      <c r="BL566" s="731"/>
      <c r="BM566" s="731"/>
      <c r="BN566" s="731"/>
      <c r="BO566" s="731"/>
      <c r="BP566" s="731"/>
      <c r="BQ566" s="731"/>
      <c r="BR566" s="731"/>
      <c r="BS566" s="731"/>
      <c r="BT566" s="731"/>
      <c r="BU566" s="731"/>
      <c r="BV566" s="731"/>
      <c r="BW566" s="731"/>
      <c r="BX566" s="731"/>
      <c r="BY566" s="731"/>
      <c r="BZ566" s="731"/>
      <c r="CA566" s="731"/>
      <c r="CB566" s="731"/>
      <c r="CC566" s="731"/>
      <c r="CD566" s="731"/>
    </row>
    <row r="567" spans="1:82" s="314" customFormat="1" ht="15" customHeight="1" x14ac:dyDescent="0.2">
      <c r="A567" s="733"/>
      <c r="B567" s="733"/>
      <c r="C567" s="733"/>
      <c r="D567" s="733"/>
      <c r="E567" s="733"/>
      <c r="F567" s="733"/>
      <c r="G567" s="733"/>
      <c r="H567" s="733"/>
      <c r="I567" s="733"/>
      <c r="J567" s="733"/>
      <c r="K567" s="733"/>
      <c r="L567" s="733"/>
      <c r="M567" s="733"/>
      <c r="N567" s="733"/>
      <c r="O567" s="733"/>
      <c r="P567" s="733"/>
      <c r="Q567" s="733"/>
      <c r="R567" s="733"/>
      <c r="S567" s="733"/>
      <c r="T567" s="733"/>
      <c r="U567" s="733"/>
      <c r="V567" s="733"/>
      <c r="W567" s="733"/>
      <c r="X567" s="733"/>
      <c r="Y567" s="347"/>
      <c r="Z567" s="347"/>
      <c r="AA567" s="347"/>
      <c r="AB567" s="347"/>
      <c r="AC567" s="347"/>
      <c r="AD567" s="347"/>
      <c r="AE567" s="347"/>
      <c r="AF567" s="347"/>
      <c r="AG567" s="347"/>
      <c r="AH567" s="347"/>
      <c r="AI567" s="347"/>
      <c r="AJ567" s="347"/>
      <c r="AK567" s="347"/>
      <c r="AL567" s="347"/>
      <c r="AM567" s="347"/>
      <c r="AN567" s="347"/>
      <c r="AO567" s="347"/>
      <c r="AP567" s="347"/>
      <c r="AQ567" s="347"/>
      <c r="AR567" s="347"/>
      <c r="AS567" s="347"/>
      <c r="AT567" s="347"/>
      <c r="AU567" s="347"/>
      <c r="AV567" s="347"/>
      <c r="AW567" s="347"/>
      <c r="AX567" s="347"/>
      <c r="AY567" s="347"/>
      <c r="AZ567" s="390"/>
      <c r="BA567" s="386"/>
      <c r="BB567" s="202"/>
      <c r="BC567" s="731"/>
      <c r="BD567" s="731"/>
      <c r="BE567" s="731"/>
      <c r="BF567" s="731"/>
      <c r="BG567" s="731"/>
      <c r="BH567" s="731"/>
      <c r="BI567" s="731"/>
      <c r="BJ567" s="731"/>
      <c r="BK567" s="731"/>
      <c r="BL567" s="731"/>
      <c r="BM567" s="731"/>
      <c r="BN567" s="731"/>
      <c r="BO567" s="731"/>
      <c r="BP567" s="731"/>
      <c r="BQ567" s="731"/>
      <c r="BR567" s="731"/>
      <c r="BS567" s="731"/>
      <c r="BT567" s="731"/>
      <c r="BU567" s="731"/>
      <c r="BV567" s="731"/>
      <c r="BW567" s="731"/>
      <c r="BX567" s="731"/>
      <c r="BY567" s="731"/>
      <c r="BZ567" s="731"/>
      <c r="CA567" s="731"/>
      <c r="CB567" s="731"/>
      <c r="CC567" s="731"/>
      <c r="CD567" s="731"/>
    </row>
    <row r="568" spans="1:82" s="314" customFormat="1" ht="15" customHeight="1" x14ac:dyDescent="0.2">
      <c r="A568" s="733"/>
      <c r="B568" s="733"/>
      <c r="C568" s="733"/>
      <c r="D568" s="733"/>
      <c r="E568" s="733"/>
      <c r="F568" s="733"/>
      <c r="G568" s="733"/>
      <c r="H568" s="733"/>
      <c r="I568" s="733"/>
      <c r="J568" s="733"/>
      <c r="K568" s="733"/>
      <c r="L568" s="733"/>
      <c r="M568" s="733"/>
      <c r="N568" s="733"/>
      <c r="O568" s="733"/>
      <c r="P568" s="733"/>
      <c r="Q568" s="733"/>
      <c r="R568" s="733"/>
      <c r="S568" s="733"/>
      <c r="T568" s="733"/>
      <c r="U568" s="733"/>
      <c r="V568" s="733"/>
      <c r="W568" s="733"/>
      <c r="X568" s="733"/>
      <c r="Y568" s="347"/>
      <c r="Z568" s="347"/>
      <c r="AA568" s="347"/>
      <c r="AB568" s="347"/>
      <c r="AC568" s="347"/>
      <c r="AD568" s="347"/>
      <c r="AE568" s="347"/>
      <c r="AF568" s="347"/>
      <c r="AG568" s="347"/>
      <c r="AH568" s="347"/>
      <c r="AI568" s="347"/>
      <c r="AJ568" s="347"/>
      <c r="AK568" s="347"/>
      <c r="AL568" s="347"/>
      <c r="AM568" s="347"/>
      <c r="AN568" s="347"/>
      <c r="AO568" s="347"/>
      <c r="AP568" s="347"/>
      <c r="AQ568" s="347"/>
      <c r="AR568" s="347"/>
      <c r="AS568" s="347"/>
      <c r="AT568" s="347"/>
      <c r="AU568" s="347"/>
      <c r="AV568" s="347"/>
      <c r="AW568" s="347"/>
      <c r="AX568" s="347"/>
      <c r="AY568" s="347"/>
      <c r="AZ568" s="390"/>
      <c r="BA568" s="386"/>
      <c r="BB568" s="202"/>
      <c r="BC568" s="731"/>
      <c r="BD568" s="731"/>
      <c r="BE568" s="731"/>
      <c r="BF568" s="731"/>
      <c r="BG568" s="731"/>
      <c r="BH568" s="731"/>
      <c r="BI568" s="731"/>
      <c r="BJ568" s="731"/>
      <c r="BK568" s="731"/>
      <c r="BL568" s="731"/>
      <c r="BM568" s="731"/>
      <c r="BN568" s="731"/>
      <c r="BO568" s="731"/>
      <c r="BP568" s="731"/>
      <c r="BQ568" s="731"/>
      <c r="BR568" s="731"/>
      <c r="BS568" s="731"/>
      <c r="BT568" s="731"/>
      <c r="BU568" s="731"/>
      <c r="BV568" s="731"/>
      <c r="BW568" s="731"/>
      <c r="BX568" s="731"/>
      <c r="BY568" s="731"/>
      <c r="BZ568" s="731"/>
      <c r="CA568" s="731"/>
      <c r="CB568" s="731"/>
      <c r="CC568" s="731"/>
      <c r="CD568" s="731"/>
    </row>
    <row r="569" spans="1:82" s="314" customFormat="1" ht="15" customHeight="1" x14ac:dyDescent="0.2">
      <c r="A569" s="733"/>
      <c r="B569" s="733"/>
      <c r="C569" s="733"/>
      <c r="D569" s="733"/>
      <c r="E569" s="733"/>
      <c r="F569" s="733"/>
      <c r="G569" s="733"/>
      <c r="H569" s="733"/>
      <c r="I569" s="733"/>
      <c r="J569" s="733"/>
      <c r="K569" s="733"/>
      <c r="L569" s="733"/>
      <c r="M569" s="733"/>
      <c r="N569" s="733"/>
      <c r="O569" s="733"/>
      <c r="P569" s="733"/>
      <c r="Q569" s="733"/>
      <c r="R569" s="733"/>
      <c r="S569" s="733"/>
      <c r="T569" s="733"/>
      <c r="U569" s="733"/>
      <c r="V569" s="733"/>
      <c r="W569" s="733"/>
      <c r="X569" s="733"/>
      <c r="Y569" s="347"/>
      <c r="Z569" s="347"/>
      <c r="AA569" s="347"/>
      <c r="AB569" s="347"/>
      <c r="AC569" s="347"/>
      <c r="AD569" s="347"/>
      <c r="AE569" s="347"/>
      <c r="AF569" s="347"/>
      <c r="AG569" s="347"/>
      <c r="AH569" s="347"/>
      <c r="AI569" s="347"/>
      <c r="AJ569" s="347"/>
      <c r="AK569" s="347"/>
      <c r="AL569" s="347"/>
      <c r="AM569" s="347"/>
      <c r="AN569" s="347"/>
      <c r="AO569" s="347"/>
      <c r="AP569" s="347"/>
      <c r="AQ569" s="347"/>
      <c r="AR569" s="347"/>
      <c r="AS569" s="347"/>
      <c r="AT569" s="347"/>
      <c r="AU569" s="347"/>
      <c r="AV569" s="347"/>
      <c r="AW569" s="347"/>
      <c r="AX569" s="347"/>
      <c r="AY569" s="347"/>
      <c r="AZ569" s="390"/>
      <c r="BA569" s="386"/>
      <c r="BB569" s="202"/>
      <c r="BC569" s="731"/>
      <c r="BD569" s="731"/>
      <c r="BE569" s="731"/>
      <c r="BF569" s="731"/>
      <c r="BG569" s="731"/>
      <c r="BH569" s="731"/>
      <c r="BI569" s="731"/>
      <c r="BJ569" s="731"/>
      <c r="BK569" s="731"/>
      <c r="BL569" s="731"/>
      <c r="BM569" s="731"/>
      <c r="BN569" s="731"/>
      <c r="BO569" s="731"/>
      <c r="BP569" s="731"/>
      <c r="BQ569" s="731"/>
      <c r="BR569" s="731"/>
      <c r="BS569" s="731"/>
      <c r="BT569" s="731"/>
      <c r="BU569" s="731"/>
      <c r="BV569" s="731"/>
      <c r="BW569" s="731"/>
      <c r="BX569" s="731"/>
      <c r="BY569" s="731"/>
      <c r="BZ569" s="731"/>
      <c r="CA569" s="731"/>
      <c r="CB569" s="731"/>
      <c r="CC569" s="731"/>
      <c r="CD569" s="731"/>
    </row>
    <row r="570" spans="1:82" s="314" customFormat="1" ht="15" customHeight="1" x14ac:dyDescent="0.2">
      <c r="A570" s="733"/>
      <c r="B570" s="733"/>
      <c r="C570" s="733"/>
      <c r="D570" s="733"/>
      <c r="E570" s="733"/>
      <c r="F570" s="733"/>
      <c r="G570" s="733"/>
      <c r="H570" s="733"/>
      <c r="I570" s="733"/>
      <c r="J570" s="733"/>
      <c r="K570" s="733"/>
      <c r="L570" s="733"/>
      <c r="M570" s="733"/>
      <c r="N570" s="733"/>
      <c r="O570" s="733"/>
      <c r="P570" s="733"/>
      <c r="Q570" s="733"/>
      <c r="R570" s="733"/>
      <c r="S570" s="733"/>
      <c r="T570" s="733"/>
      <c r="U570" s="733"/>
      <c r="V570" s="733"/>
      <c r="W570" s="733"/>
      <c r="X570" s="733"/>
      <c r="Y570" s="347"/>
      <c r="Z570" s="347"/>
      <c r="AA570" s="347"/>
      <c r="AB570" s="347"/>
      <c r="AC570" s="347"/>
      <c r="AD570" s="347"/>
      <c r="AE570" s="347"/>
      <c r="AF570" s="347"/>
      <c r="AG570" s="347"/>
      <c r="AH570" s="347"/>
      <c r="AI570" s="347"/>
      <c r="AJ570" s="347"/>
      <c r="AK570" s="347"/>
      <c r="AL570" s="347"/>
      <c r="AM570" s="347"/>
      <c r="AN570" s="347"/>
      <c r="AO570" s="347"/>
      <c r="AP570" s="347"/>
      <c r="AQ570" s="347"/>
      <c r="AR570" s="347"/>
      <c r="AS570" s="347"/>
      <c r="AT570" s="347"/>
      <c r="AU570" s="347"/>
      <c r="AV570" s="347"/>
      <c r="AW570" s="347"/>
      <c r="AX570" s="347"/>
      <c r="AY570" s="347"/>
      <c r="AZ570" s="390"/>
      <c r="BA570" s="386"/>
      <c r="BB570" s="202"/>
      <c r="BC570" s="731"/>
      <c r="BD570" s="731"/>
      <c r="BE570" s="731"/>
      <c r="BF570" s="731"/>
      <c r="BG570" s="731"/>
      <c r="BH570" s="731"/>
      <c r="BI570" s="731"/>
      <c r="BJ570" s="731"/>
      <c r="BK570" s="731"/>
      <c r="BL570" s="731"/>
      <c r="BM570" s="731"/>
      <c r="BN570" s="731"/>
      <c r="BO570" s="731"/>
      <c r="BP570" s="731"/>
      <c r="BQ570" s="731"/>
      <c r="BR570" s="731"/>
      <c r="BS570" s="731"/>
      <c r="BT570" s="731"/>
      <c r="BU570" s="731"/>
      <c r="BV570" s="731"/>
      <c r="BW570" s="731"/>
      <c r="BX570" s="731"/>
      <c r="BY570" s="731"/>
      <c r="BZ570" s="731"/>
      <c r="CA570" s="731"/>
      <c r="CB570" s="731"/>
      <c r="CC570" s="731"/>
      <c r="CD570" s="731"/>
    </row>
    <row r="571" spans="1:82" s="314" customFormat="1" ht="15" customHeight="1" x14ac:dyDescent="0.2">
      <c r="A571" s="733"/>
      <c r="B571" s="733"/>
      <c r="C571" s="733"/>
      <c r="D571" s="733"/>
      <c r="E571" s="733"/>
      <c r="F571" s="733"/>
      <c r="G571" s="733"/>
      <c r="H571" s="733"/>
      <c r="I571" s="733"/>
      <c r="J571" s="733"/>
      <c r="K571" s="733"/>
      <c r="L571" s="733"/>
      <c r="M571" s="733"/>
      <c r="N571" s="733"/>
      <c r="O571" s="733"/>
      <c r="P571" s="733"/>
      <c r="Q571" s="733"/>
      <c r="R571" s="733"/>
      <c r="S571" s="733"/>
      <c r="T571" s="733"/>
      <c r="U571" s="733"/>
      <c r="V571" s="733"/>
      <c r="W571" s="733"/>
      <c r="X571" s="733"/>
      <c r="Y571" s="347"/>
      <c r="Z571" s="347"/>
      <c r="AA571" s="347"/>
      <c r="AB571" s="347"/>
      <c r="AC571" s="347"/>
      <c r="AD571" s="347"/>
      <c r="AE571" s="347"/>
      <c r="AF571" s="347"/>
      <c r="AG571" s="347"/>
      <c r="AH571" s="347"/>
      <c r="AI571" s="347"/>
      <c r="AJ571" s="347"/>
      <c r="AK571" s="347"/>
      <c r="AL571" s="347"/>
      <c r="AM571" s="347"/>
      <c r="AN571" s="347"/>
      <c r="AO571" s="347"/>
      <c r="AP571" s="347"/>
      <c r="AQ571" s="347"/>
      <c r="AR571" s="347"/>
      <c r="AS571" s="347"/>
      <c r="AT571" s="347"/>
      <c r="AU571" s="347"/>
      <c r="AV571" s="347"/>
      <c r="AW571" s="347"/>
      <c r="AX571" s="347"/>
      <c r="AY571" s="347"/>
      <c r="AZ571" s="390"/>
      <c r="BA571" s="386"/>
      <c r="BB571" s="202"/>
      <c r="BC571" s="731"/>
      <c r="BD571" s="731"/>
      <c r="BE571" s="731"/>
      <c r="BF571" s="731"/>
      <c r="BG571" s="731"/>
      <c r="BH571" s="731"/>
      <c r="BI571" s="731"/>
      <c r="BJ571" s="731"/>
      <c r="BK571" s="731"/>
      <c r="BL571" s="731"/>
      <c r="BM571" s="731"/>
      <c r="BN571" s="731"/>
      <c r="BO571" s="731"/>
      <c r="BP571" s="731"/>
      <c r="BQ571" s="731"/>
      <c r="BR571" s="731"/>
      <c r="BS571" s="731"/>
      <c r="BT571" s="731"/>
      <c r="BU571" s="731"/>
      <c r="BV571" s="731"/>
      <c r="BW571" s="731"/>
      <c r="BX571" s="731"/>
      <c r="BY571" s="731"/>
      <c r="BZ571" s="731"/>
      <c r="CA571" s="731"/>
      <c r="CB571" s="731"/>
      <c r="CC571" s="731"/>
      <c r="CD571" s="731"/>
    </row>
    <row r="572" spans="1:82" s="314" customFormat="1" ht="15" customHeight="1" x14ac:dyDescent="0.2">
      <c r="A572" s="733"/>
      <c r="B572" s="733"/>
      <c r="C572" s="733"/>
      <c r="D572" s="733"/>
      <c r="E572" s="733"/>
      <c r="F572" s="733"/>
      <c r="G572" s="733"/>
      <c r="H572" s="733"/>
      <c r="I572" s="733"/>
      <c r="J572" s="733"/>
      <c r="K572" s="733"/>
      <c r="L572" s="733"/>
      <c r="M572" s="733"/>
      <c r="N572" s="733"/>
      <c r="O572" s="733"/>
      <c r="P572" s="733"/>
      <c r="Q572" s="733"/>
      <c r="R572" s="733"/>
      <c r="S572" s="733"/>
      <c r="T572" s="733"/>
      <c r="U572" s="733"/>
      <c r="V572" s="733"/>
      <c r="W572" s="733"/>
      <c r="X572" s="733"/>
      <c r="Y572" s="347"/>
      <c r="Z572" s="347"/>
      <c r="AA572" s="347"/>
      <c r="AB572" s="347"/>
      <c r="AC572" s="347"/>
      <c r="AD572" s="347"/>
      <c r="AE572" s="347"/>
      <c r="AF572" s="347"/>
      <c r="AG572" s="347"/>
      <c r="AH572" s="347"/>
      <c r="AI572" s="347"/>
      <c r="AJ572" s="347"/>
      <c r="AK572" s="347"/>
      <c r="AL572" s="347"/>
      <c r="AM572" s="347"/>
      <c r="AN572" s="347"/>
      <c r="AO572" s="347"/>
      <c r="AP572" s="347"/>
      <c r="AQ572" s="347"/>
      <c r="AR572" s="347"/>
      <c r="AS572" s="347"/>
      <c r="AT572" s="347"/>
      <c r="AU572" s="347"/>
      <c r="AV572" s="347"/>
      <c r="AW572" s="347"/>
      <c r="AX572" s="347"/>
      <c r="AY572" s="347"/>
      <c r="AZ572" s="390"/>
      <c r="BA572" s="386"/>
      <c r="BB572" s="202"/>
      <c r="BC572" s="731"/>
      <c r="BD572" s="731"/>
      <c r="BE572" s="731"/>
      <c r="BF572" s="731"/>
      <c r="BG572" s="731"/>
      <c r="BH572" s="731"/>
      <c r="BI572" s="731"/>
      <c r="BJ572" s="731"/>
      <c r="BK572" s="731"/>
      <c r="BL572" s="731"/>
      <c r="BM572" s="731"/>
      <c r="BN572" s="731"/>
      <c r="BO572" s="731"/>
      <c r="BP572" s="731"/>
      <c r="BQ572" s="731"/>
      <c r="BR572" s="731"/>
      <c r="BS572" s="731"/>
      <c r="BT572" s="731"/>
      <c r="BU572" s="731"/>
      <c r="BV572" s="731"/>
      <c r="BW572" s="731"/>
      <c r="BX572" s="731"/>
      <c r="BY572" s="731"/>
      <c r="BZ572" s="731"/>
      <c r="CA572" s="731"/>
      <c r="CB572" s="731"/>
      <c r="CC572" s="731"/>
      <c r="CD572" s="731"/>
    </row>
    <row r="573" spans="1:82" s="314" customFormat="1" ht="15" customHeight="1" x14ac:dyDescent="0.2">
      <c r="A573" s="733"/>
      <c r="B573" s="733"/>
      <c r="C573" s="733"/>
      <c r="D573" s="733"/>
      <c r="E573" s="733"/>
      <c r="F573" s="733"/>
      <c r="G573" s="733"/>
      <c r="H573" s="733"/>
      <c r="I573" s="733"/>
      <c r="J573" s="733"/>
      <c r="K573" s="733"/>
      <c r="L573" s="733"/>
      <c r="M573" s="733"/>
      <c r="N573" s="733"/>
      <c r="O573" s="733"/>
      <c r="P573" s="733"/>
      <c r="Q573" s="733"/>
      <c r="R573" s="733"/>
      <c r="S573" s="733"/>
      <c r="T573" s="733"/>
      <c r="U573" s="733"/>
      <c r="V573" s="733"/>
      <c r="W573" s="733"/>
      <c r="X573" s="733"/>
      <c r="Y573" s="347"/>
      <c r="Z573" s="347"/>
      <c r="AA573" s="347"/>
      <c r="AB573" s="347"/>
      <c r="AC573" s="347"/>
      <c r="AD573" s="347"/>
      <c r="AE573" s="347"/>
      <c r="AF573" s="347"/>
      <c r="AG573" s="347"/>
      <c r="AH573" s="347"/>
      <c r="AI573" s="347"/>
      <c r="AJ573" s="347"/>
      <c r="AK573" s="347"/>
      <c r="AL573" s="347"/>
      <c r="AM573" s="347"/>
      <c r="AN573" s="347"/>
      <c r="AO573" s="347"/>
      <c r="AP573" s="347"/>
      <c r="AQ573" s="347"/>
      <c r="AR573" s="347"/>
      <c r="AS573" s="347"/>
      <c r="AT573" s="347"/>
      <c r="AU573" s="347"/>
      <c r="AV573" s="347"/>
      <c r="AW573" s="347"/>
      <c r="AX573" s="347"/>
      <c r="AY573" s="347"/>
      <c r="AZ573" s="390"/>
      <c r="BA573" s="386"/>
      <c r="BB573" s="202"/>
      <c r="BC573" s="731"/>
      <c r="BD573" s="731"/>
      <c r="BE573" s="731"/>
      <c r="BF573" s="731"/>
      <c r="BG573" s="731"/>
      <c r="BH573" s="731"/>
      <c r="BI573" s="731"/>
      <c r="BJ573" s="731"/>
      <c r="BK573" s="731"/>
      <c r="BL573" s="731"/>
      <c r="BM573" s="731"/>
      <c r="BN573" s="731"/>
      <c r="BO573" s="731"/>
      <c r="BP573" s="731"/>
      <c r="BQ573" s="731"/>
      <c r="BR573" s="731"/>
      <c r="BS573" s="731"/>
      <c r="BT573" s="731"/>
      <c r="BU573" s="731"/>
      <c r="BV573" s="731"/>
      <c r="BW573" s="731"/>
      <c r="BX573" s="731"/>
      <c r="BY573" s="731"/>
      <c r="BZ573" s="731"/>
      <c r="CA573" s="731"/>
      <c r="CB573" s="731"/>
      <c r="CC573" s="731"/>
      <c r="CD573" s="731"/>
    </row>
    <row r="574" spans="1:82" s="314" customFormat="1" ht="15" customHeight="1" x14ac:dyDescent="0.2">
      <c r="A574" s="733"/>
      <c r="B574" s="733"/>
      <c r="C574" s="733"/>
      <c r="D574" s="733"/>
      <c r="E574" s="733"/>
      <c r="F574" s="733"/>
      <c r="G574" s="733"/>
      <c r="H574" s="733"/>
      <c r="I574" s="733"/>
      <c r="J574" s="733"/>
      <c r="K574" s="733"/>
      <c r="L574" s="733"/>
      <c r="M574" s="733"/>
      <c r="N574" s="733"/>
      <c r="O574" s="733"/>
      <c r="P574" s="733"/>
      <c r="Q574" s="733"/>
      <c r="R574" s="733"/>
      <c r="S574" s="733"/>
      <c r="T574" s="733"/>
      <c r="U574" s="733"/>
      <c r="V574" s="733"/>
      <c r="W574" s="733"/>
      <c r="X574" s="733"/>
      <c r="Y574" s="347"/>
      <c r="Z574" s="347"/>
      <c r="AA574" s="347"/>
      <c r="AB574" s="347"/>
      <c r="AC574" s="347"/>
      <c r="AD574" s="347"/>
      <c r="AE574" s="347"/>
      <c r="AF574" s="347"/>
      <c r="AG574" s="347"/>
      <c r="AH574" s="347"/>
      <c r="AI574" s="347"/>
      <c r="AJ574" s="347"/>
      <c r="AK574" s="347"/>
      <c r="AL574" s="347"/>
      <c r="AM574" s="347"/>
      <c r="AN574" s="347"/>
      <c r="AO574" s="347"/>
      <c r="AP574" s="347"/>
      <c r="AQ574" s="347"/>
      <c r="AR574" s="347"/>
      <c r="AS574" s="347"/>
      <c r="AT574" s="347"/>
      <c r="AU574" s="347"/>
      <c r="AV574" s="347"/>
      <c r="AW574" s="347"/>
      <c r="AX574" s="347"/>
      <c r="AY574" s="347"/>
      <c r="AZ574" s="390"/>
      <c r="BA574" s="386"/>
      <c r="BB574" s="202"/>
      <c r="BC574" s="731"/>
      <c r="BD574" s="731"/>
      <c r="BE574" s="731"/>
      <c r="BF574" s="731"/>
      <c r="BG574" s="731"/>
      <c r="BH574" s="731"/>
      <c r="BI574" s="731"/>
      <c r="BJ574" s="731"/>
      <c r="BK574" s="731"/>
      <c r="BL574" s="731"/>
      <c r="BM574" s="731"/>
      <c r="BN574" s="731"/>
      <c r="BO574" s="731"/>
      <c r="BP574" s="731"/>
      <c r="BQ574" s="731"/>
      <c r="BR574" s="731"/>
      <c r="BS574" s="731"/>
      <c r="BT574" s="731"/>
      <c r="BU574" s="731"/>
      <c r="BV574" s="731"/>
      <c r="BW574" s="731"/>
      <c r="BX574" s="731"/>
      <c r="BY574" s="731"/>
      <c r="BZ574" s="731"/>
      <c r="CA574" s="731"/>
      <c r="CB574" s="731"/>
      <c r="CC574" s="731"/>
      <c r="CD574" s="731"/>
    </row>
    <row r="575" spans="1:82" s="314" customFormat="1" ht="15" customHeight="1" x14ac:dyDescent="0.2">
      <c r="A575" s="733"/>
      <c r="B575" s="733"/>
      <c r="C575" s="733"/>
      <c r="D575" s="733"/>
      <c r="E575" s="733"/>
      <c r="F575" s="733"/>
      <c r="G575" s="733"/>
      <c r="H575" s="733"/>
      <c r="I575" s="733"/>
      <c r="J575" s="733"/>
      <c r="K575" s="733"/>
      <c r="L575" s="733"/>
      <c r="M575" s="733"/>
      <c r="N575" s="733"/>
      <c r="O575" s="733"/>
      <c r="P575" s="733"/>
      <c r="Q575" s="733"/>
      <c r="R575" s="733"/>
      <c r="S575" s="733"/>
      <c r="T575" s="733"/>
      <c r="U575" s="733"/>
      <c r="V575" s="733"/>
      <c r="W575" s="733"/>
      <c r="X575" s="733"/>
      <c r="Y575" s="347"/>
      <c r="Z575" s="347"/>
      <c r="AA575" s="347"/>
      <c r="AB575" s="347"/>
      <c r="AC575" s="347"/>
      <c r="AD575" s="347"/>
      <c r="AE575" s="347"/>
      <c r="AF575" s="347"/>
      <c r="AG575" s="347"/>
      <c r="AH575" s="347"/>
      <c r="AI575" s="347"/>
      <c r="AJ575" s="347"/>
      <c r="AK575" s="347"/>
      <c r="AL575" s="347"/>
      <c r="AM575" s="347"/>
      <c r="AN575" s="347"/>
      <c r="AO575" s="347"/>
      <c r="AP575" s="347"/>
      <c r="AQ575" s="347"/>
      <c r="AR575" s="347"/>
      <c r="AS575" s="347"/>
      <c r="AT575" s="347"/>
      <c r="AU575" s="347"/>
      <c r="AV575" s="347"/>
      <c r="AW575" s="347"/>
      <c r="AX575" s="347"/>
      <c r="AY575" s="347"/>
      <c r="AZ575" s="390"/>
      <c r="BA575" s="386"/>
      <c r="BB575" s="202"/>
      <c r="BC575" s="731"/>
      <c r="BD575" s="731"/>
      <c r="BE575" s="731"/>
      <c r="BF575" s="731"/>
      <c r="BG575" s="731"/>
      <c r="BH575" s="731"/>
      <c r="BI575" s="731"/>
      <c r="BJ575" s="731"/>
      <c r="BK575" s="731"/>
      <c r="BL575" s="731"/>
      <c r="BM575" s="731"/>
      <c r="BN575" s="731"/>
      <c r="BO575" s="731"/>
      <c r="BP575" s="731"/>
      <c r="BQ575" s="731"/>
      <c r="BR575" s="731"/>
      <c r="BS575" s="731"/>
      <c r="BT575" s="731"/>
      <c r="BU575" s="731"/>
      <c r="BV575" s="731"/>
      <c r="BW575" s="731"/>
      <c r="BX575" s="731"/>
      <c r="BY575" s="731"/>
      <c r="BZ575" s="731"/>
      <c r="CA575" s="731"/>
      <c r="CB575" s="731"/>
      <c r="CC575" s="731"/>
      <c r="CD575" s="731"/>
    </row>
    <row r="576" spans="1:82" s="314" customFormat="1" ht="15" customHeight="1" x14ac:dyDescent="0.2">
      <c r="A576" s="733"/>
      <c r="B576" s="733"/>
      <c r="C576" s="733"/>
      <c r="D576" s="733"/>
      <c r="E576" s="733"/>
      <c r="F576" s="733"/>
      <c r="G576" s="733"/>
      <c r="H576" s="733"/>
      <c r="I576" s="733"/>
      <c r="J576" s="733"/>
      <c r="K576" s="733"/>
      <c r="L576" s="733"/>
      <c r="M576" s="733"/>
      <c r="N576" s="733"/>
      <c r="O576" s="733"/>
      <c r="P576" s="733"/>
      <c r="Q576" s="733"/>
      <c r="R576" s="733"/>
      <c r="S576" s="733"/>
      <c r="T576" s="733"/>
      <c r="U576" s="733"/>
      <c r="V576" s="733"/>
      <c r="W576" s="733"/>
      <c r="X576" s="733"/>
      <c r="Y576" s="347"/>
      <c r="Z576" s="347"/>
      <c r="AA576" s="347"/>
      <c r="AB576" s="347"/>
      <c r="AC576" s="347"/>
      <c r="AD576" s="347"/>
      <c r="AE576" s="347"/>
      <c r="AF576" s="347"/>
      <c r="AG576" s="347"/>
      <c r="AH576" s="347"/>
      <c r="AI576" s="347"/>
      <c r="AJ576" s="347"/>
      <c r="AK576" s="347"/>
      <c r="AL576" s="347"/>
      <c r="AM576" s="347"/>
      <c r="AN576" s="347"/>
      <c r="AO576" s="347"/>
      <c r="AP576" s="347"/>
      <c r="AQ576" s="347"/>
      <c r="AR576" s="347"/>
      <c r="AS576" s="347"/>
      <c r="AT576" s="347"/>
      <c r="AU576" s="347"/>
      <c r="AV576" s="347"/>
      <c r="AW576" s="347"/>
      <c r="AX576" s="347"/>
      <c r="AY576" s="347"/>
      <c r="AZ576" s="390"/>
      <c r="BA576" s="386"/>
      <c r="BB576" s="202"/>
      <c r="BC576" s="731"/>
      <c r="BD576" s="731"/>
      <c r="BE576" s="731"/>
      <c r="BF576" s="731"/>
      <c r="BG576" s="731"/>
      <c r="BH576" s="731"/>
      <c r="BI576" s="731"/>
      <c r="BJ576" s="731"/>
      <c r="BK576" s="731"/>
      <c r="BL576" s="731"/>
      <c r="BM576" s="731"/>
      <c r="BN576" s="731"/>
      <c r="BO576" s="731"/>
      <c r="BP576" s="731"/>
      <c r="BQ576" s="731"/>
      <c r="BR576" s="731"/>
      <c r="BS576" s="731"/>
      <c r="BT576" s="731"/>
      <c r="BU576" s="731"/>
      <c r="BV576" s="731"/>
      <c r="BW576" s="731"/>
      <c r="BX576" s="731"/>
      <c r="BY576" s="731"/>
      <c r="BZ576" s="731"/>
      <c r="CA576" s="731"/>
      <c r="CB576" s="731"/>
      <c r="CC576" s="731"/>
      <c r="CD576" s="731"/>
    </row>
    <row r="577" spans="1:82" s="314" customFormat="1" ht="15" customHeight="1" x14ac:dyDescent="0.2">
      <c r="A577" s="733"/>
      <c r="B577" s="733"/>
      <c r="C577" s="733"/>
      <c r="D577" s="733"/>
      <c r="E577" s="733"/>
      <c r="F577" s="733"/>
      <c r="G577" s="733"/>
      <c r="H577" s="733"/>
      <c r="I577" s="733"/>
      <c r="J577" s="733"/>
      <c r="K577" s="733"/>
      <c r="L577" s="733"/>
      <c r="M577" s="733"/>
      <c r="N577" s="733"/>
      <c r="O577" s="733"/>
      <c r="P577" s="733"/>
      <c r="Q577" s="733"/>
      <c r="R577" s="733"/>
      <c r="S577" s="733"/>
      <c r="T577" s="733"/>
      <c r="U577" s="733"/>
      <c r="V577" s="733"/>
      <c r="W577" s="733"/>
      <c r="X577" s="733"/>
      <c r="Y577" s="347"/>
      <c r="Z577" s="347"/>
      <c r="AA577" s="347"/>
      <c r="AB577" s="347"/>
      <c r="AC577" s="347"/>
      <c r="AD577" s="347"/>
      <c r="AE577" s="347"/>
      <c r="AF577" s="347"/>
      <c r="AG577" s="347"/>
      <c r="AH577" s="347"/>
      <c r="AI577" s="347"/>
      <c r="AJ577" s="347"/>
      <c r="AK577" s="347"/>
      <c r="AL577" s="347"/>
      <c r="AM577" s="347"/>
      <c r="AN577" s="347"/>
      <c r="AO577" s="347"/>
      <c r="AP577" s="347"/>
      <c r="AQ577" s="347"/>
      <c r="AR577" s="347"/>
      <c r="AS577" s="347"/>
      <c r="AT577" s="347"/>
      <c r="AU577" s="347"/>
      <c r="AV577" s="347"/>
      <c r="AW577" s="347"/>
      <c r="AX577" s="347"/>
      <c r="AY577" s="347"/>
      <c r="AZ577" s="390"/>
      <c r="BA577" s="386"/>
      <c r="BB577" s="202"/>
      <c r="BC577" s="731"/>
      <c r="BD577" s="731"/>
      <c r="BE577" s="731"/>
      <c r="BF577" s="731"/>
      <c r="BG577" s="731"/>
      <c r="BH577" s="731"/>
      <c r="BI577" s="731"/>
      <c r="BJ577" s="731"/>
      <c r="BK577" s="731"/>
      <c r="BL577" s="731"/>
      <c r="BM577" s="731"/>
      <c r="BN577" s="731"/>
      <c r="BO577" s="731"/>
      <c r="BP577" s="731"/>
      <c r="BQ577" s="731"/>
      <c r="BR577" s="731"/>
      <c r="BS577" s="731"/>
      <c r="BT577" s="731"/>
      <c r="BU577" s="731"/>
      <c r="BV577" s="731"/>
      <c r="BW577" s="731"/>
      <c r="BX577" s="731"/>
      <c r="BY577" s="731"/>
      <c r="BZ577" s="731"/>
      <c r="CA577" s="731"/>
      <c r="CB577" s="731"/>
      <c r="CC577" s="731"/>
      <c r="CD577" s="731"/>
    </row>
    <row r="578" spans="1:82" s="314" customFormat="1" ht="15" customHeight="1" x14ac:dyDescent="0.2">
      <c r="A578" s="733"/>
      <c r="B578" s="733"/>
      <c r="C578" s="733"/>
      <c r="D578" s="733"/>
      <c r="E578" s="733"/>
      <c r="F578" s="733"/>
      <c r="G578" s="733"/>
      <c r="H578" s="733"/>
      <c r="I578" s="733"/>
      <c r="J578" s="733"/>
      <c r="K578" s="733"/>
      <c r="L578" s="733"/>
      <c r="M578" s="733"/>
      <c r="N578" s="733"/>
      <c r="O578" s="733"/>
      <c r="P578" s="733"/>
      <c r="Q578" s="733"/>
      <c r="R578" s="733"/>
      <c r="S578" s="733"/>
      <c r="T578" s="733"/>
      <c r="U578" s="733"/>
      <c r="V578" s="733"/>
      <c r="W578" s="733"/>
      <c r="X578" s="733"/>
      <c r="Y578" s="347"/>
      <c r="Z578" s="347"/>
      <c r="AA578" s="347"/>
      <c r="AB578" s="347"/>
      <c r="AC578" s="347"/>
      <c r="AD578" s="347"/>
      <c r="AE578" s="347"/>
      <c r="AF578" s="347"/>
      <c r="AG578" s="347"/>
      <c r="AH578" s="347"/>
      <c r="AI578" s="347"/>
      <c r="AJ578" s="347"/>
      <c r="AK578" s="347"/>
      <c r="AL578" s="347"/>
      <c r="AM578" s="347"/>
      <c r="AN578" s="347"/>
      <c r="AO578" s="347"/>
      <c r="AP578" s="347"/>
      <c r="AQ578" s="347"/>
      <c r="AR578" s="347"/>
      <c r="AS578" s="347"/>
      <c r="AT578" s="347"/>
      <c r="AU578" s="347"/>
      <c r="AV578" s="347"/>
      <c r="AW578" s="347"/>
      <c r="AX578" s="347"/>
      <c r="AY578" s="347"/>
      <c r="AZ578" s="390"/>
      <c r="BA578" s="386"/>
      <c r="BB578" s="202"/>
      <c r="BC578" s="731"/>
      <c r="BD578" s="731"/>
      <c r="BE578" s="731"/>
      <c r="BF578" s="731"/>
      <c r="BG578" s="731"/>
      <c r="BH578" s="731"/>
      <c r="BI578" s="731"/>
      <c r="BJ578" s="731"/>
      <c r="BK578" s="731"/>
      <c r="BL578" s="731"/>
      <c r="BM578" s="731"/>
      <c r="BN578" s="731"/>
      <c r="BO578" s="731"/>
      <c r="BP578" s="731"/>
      <c r="BQ578" s="731"/>
      <c r="BR578" s="731"/>
      <c r="BS578" s="731"/>
      <c r="BT578" s="731"/>
      <c r="BU578" s="731"/>
      <c r="BV578" s="731"/>
      <c r="BW578" s="731"/>
      <c r="BX578" s="731"/>
      <c r="BY578" s="731"/>
      <c r="BZ578" s="731"/>
      <c r="CA578" s="731"/>
      <c r="CB578" s="731"/>
      <c r="CC578" s="731"/>
      <c r="CD578" s="731"/>
    </row>
    <row r="579" spans="1:82" s="314" customFormat="1" ht="15" customHeight="1" x14ac:dyDescent="0.2">
      <c r="A579" s="733"/>
      <c r="B579" s="733"/>
      <c r="C579" s="733"/>
      <c r="D579" s="733"/>
      <c r="E579" s="733"/>
      <c r="F579" s="733"/>
      <c r="G579" s="733"/>
      <c r="H579" s="733"/>
      <c r="I579" s="733"/>
      <c r="J579" s="733"/>
      <c r="K579" s="733"/>
      <c r="L579" s="733"/>
      <c r="M579" s="733"/>
      <c r="N579" s="733"/>
      <c r="O579" s="733"/>
      <c r="P579" s="733"/>
      <c r="Q579" s="733"/>
      <c r="R579" s="733"/>
      <c r="S579" s="733"/>
      <c r="T579" s="733"/>
      <c r="U579" s="733"/>
      <c r="V579" s="733"/>
      <c r="W579" s="733"/>
      <c r="X579" s="733"/>
      <c r="Y579" s="347"/>
      <c r="Z579" s="347"/>
      <c r="AA579" s="347"/>
      <c r="AB579" s="347"/>
      <c r="AC579" s="347"/>
      <c r="AD579" s="347"/>
      <c r="AE579" s="347"/>
      <c r="AF579" s="347"/>
      <c r="AG579" s="347"/>
      <c r="AH579" s="347"/>
      <c r="AI579" s="347"/>
      <c r="AJ579" s="347"/>
      <c r="AK579" s="347"/>
      <c r="AL579" s="347"/>
      <c r="AM579" s="347"/>
      <c r="AN579" s="347"/>
      <c r="AO579" s="347"/>
      <c r="AP579" s="347"/>
      <c r="AQ579" s="347"/>
      <c r="AR579" s="347"/>
      <c r="AS579" s="347"/>
      <c r="AT579" s="347"/>
      <c r="AU579" s="347"/>
      <c r="AV579" s="347"/>
      <c r="AW579" s="347"/>
      <c r="AX579" s="347"/>
      <c r="AY579" s="347"/>
      <c r="BA579" s="212"/>
      <c r="BB579" s="202"/>
      <c r="BC579" s="731"/>
      <c r="BD579" s="731"/>
      <c r="BE579" s="731"/>
      <c r="BF579" s="731"/>
      <c r="BG579" s="731"/>
      <c r="BH579" s="731"/>
      <c r="BI579" s="731"/>
      <c r="BJ579" s="731"/>
      <c r="BK579" s="731"/>
      <c r="BL579" s="731"/>
      <c r="BM579" s="731"/>
      <c r="BN579" s="731"/>
      <c r="BO579" s="731"/>
      <c r="BP579" s="731"/>
      <c r="BQ579" s="731"/>
      <c r="BR579" s="731"/>
      <c r="BS579" s="731"/>
      <c r="BT579" s="731"/>
      <c r="BU579" s="731"/>
      <c r="BV579" s="731"/>
      <c r="BW579" s="731"/>
      <c r="BX579" s="731"/>
      <c r="BY579" s="731"/>
      <c r="BZ579" s="731"/>
      <c r="CA579" s="731"/>
      <c r="CB579" s="731"/>
      <c r="CC579" s="731"/>
      <c r="CD579" s="731"/>
    </row>
    <row r="580" spans="1:82" s="314" customFormat="1" ht="15" customHeight="1" x14ac:dyDescent="0.2">
      <c r="A580" s="733"/>
      <c r="B580" s="733"/>
      <c r="C580" s="733"/>
      <c r="D580" s="733"/>
      <c r="E580" s="733"/>
      <c r="F580" s="733"/>
      <c r="G580" s="733"/>
      <c r="H580" s="733"/>
      <c r="I580" s="733"/>
      <c r="J580" s="733"/>
      <c r="K580" s="733"/>
      <c r="L580" s="733"/>
      <c r="M580" s="733"/>
      <c r="N580" s="733"/>
      <c r="O580" s="733"/>
      <c r="P580" s="733"/>
      <c r="Q580" s="733"/>
      <c r="R580" s="733"/>
      <c r="S580" s="733"/>
      <c r="T580" s="733"/>
      <c r="U580" s="733"/>
      <c r="V580" s="733"/>
      <c r="W580" s="733"/>
      <c r="X580" s="733"/>
      <c r="Y580" s="347"/>
      <c r="Z580" s="347"/>
      <c r="AA580" s="347"/>
      <c r="AB580" s="347"/>
      <c r="AC580" s="347"/>
      <c r="AD580" s="347"/>
      <c r="AE580" s="347"/>
      <c r="AF580" s="347"/>
      <c r="AG580" s="347"/>
      <c r="AH580" s="347"/>
      <c r="AI580" s="347"/>
      <c r="AJ580" s="347"/>
      <c r="AK580" s="347"/>
      <c r="AL580" s="347"/>
      <c r="AM580" s="347"/>
      <c r="AN580" s="347"/>
      <c r="AO580" s="347"/>
      <c r="AP580" s="347"/>
      <c r="AQ580" s="347"/>
      <c r="AR580" s="347"/>
      <c r="AS580" s="347"/>
      <c r="AT580" s="347"/>
      <c r="AU580" s="347"/>
      <c r="AV580" s="347"/>
      <c r="AW580" s="347"/>
      <c r="AX580" s="347"/>
      <c r="AY580" s="347"/>
      <c r="BA580" s="212"/>
      <c r="BB580" s="202"/>
      <c r="BC580" s="731"/>
      <c r="BD580" s="731"/>
      <c r="BE580" s="731"/>
      <c r="BF580" s="731"/>
      <c r="BG580" s="731"/>
      <c r="BH580" s="731"/>
      <c r="BI580" s="731"/>
      <c r="BJ580" s="731"/>
      <c r="BK580" s="731"/>
      <c r="BL580" s="731"/>
      <c r="BM580" s="731"/>
      <c r="BN580" s="731"/>
      <c r="BO580" s="731"/>
      <c r="BP580" s="731"/>
      <c r="BQ580" s="731"/>
      <c r="BR580" s="731"/>
      <c r="BS580" s="731"/>
      <c r="BT580" s="731"/>
      <c r="BU580" s="731"/>
      <c r="BV580" s="731"/>
      <c r="BW580" s="731"/>
      <c r="BX580" s="731"/>
      <c r="BY580" s="731"/>
      <c r="BZ580" s="731"/>
      <c r="CA580" s="731"/>
      <c r="CB580" s="731"/>
      <c r="CC580" s="731"/>
      <c r="CD580" s="731"/>
    </row>
    <row r="581" spans="1:82" s="314" customFormat="1" ht="15" customHeight="1" x14ac:dyDescent="0.2">
      <c r="A581" s="733"/>
      <c r="B581" s="733"/>
      <c r="C581" s="733"/>
      <c r="D581" s="733"/>
      <c r="E581" s="733"/>
      <c r="F581" s="733"/>
      <c r="G581" s="733"/>
      <c r="H581" s="733"/>
      <c r="I581" s="733"/>
      <c r="J581" s="733"/>
      <c r="K581" s="733"/>
      <c r="L581" s="733"/>
      <c r="M581" s="733"/>
      <c r="N581" s="733"/>
      <c r="O581" s="733"/>
      <c r="P581" s="733"/>
      <c r="Q581" s="733"/>
      <c r="R581" s="733"/>
      <c r="S581" s="733"/>
      <c r="T581" s="733"/>
      <c r="U581" s="733"/>
      <c r="V581" s="733"/>
      <c r="W581" s="733"/>
      <c r="X581" s="733"/>
      <c r="Y581" s="347"/>
      <c r="Z581" s="347"/>
      <c r="AA581" s="347"/>
      <c r="AB581" s="347"/>
      <c r="AC581" s="347"/>
      <c r="AD581" s="347"/>
      <c r="AE581" s="347"/>
      <c r="AF581" s="347"/>
      <c r="AG581" s="347"/>
      <c r="AH581" s="347"/>
      <c r="AI581" s="347"/>
      <c r="AJ581" s="347"/>
      <c r="AK581" s="347"/>
      <c r="AL581" s="347"/>
      <c r="AM581" s="347"/>
      <c r="AN581" s="347"/>
      <c r="AO581" s="347"/>
      <c r="AP581" s="347"/>
      <c r="AQ581" s="347"/>
      <c r="AR581" s="347"/>
      <c r="AS581" s="347"/>
      <c r="AT581" s="347"/>
      <c r="AU581" s="347"/>
      <c r="AV581" s="347"/>
      <c r="AW581" s="347"/>
      <c r="AX581" s="347"/>
      <c r="AY581" s="347"/>
      <c r="BA581" s="212"/>
      <c r="BB581" s="202"/>
      <c r="BC581" s="731"/>
      <c r="BD581" s="731"/>
      <c r="BE581" s="731"/>
      <c r="BF581" s="731"/>
      <c r="BG581" s="731"/>
      <c r="BH581" s="731"/>
      <c r="BI581" s="731"/>
      <c r="BJ581" s="731"/>
      <c r="BK581" s="731"/>
      <c r="BL581" s="731"/>
      <c r="BM581" s="731"/>
      <c r="BN581" s="731"/>
      <c r="BO581" s="731"/>
      <c r="BP581" s="731"/>
      <c r="BQ581" s="731"/>
      <c r="BR581" s="731"/>
      <c r="BS581" s="731"/>
      <c r="BT581" s="731"/>
      <c r="BU581" s="731"/>
      <c r="BV581" s="731"/>
      <c r="BW581" s="731"/>
      <c r="BX581" s="731"/>
      <c r="BY581" s="731"/>
      <c r="BZ581" s="731"/>
      <c r="CA581" s="731"/>
      <c r="CB581" s="731"/>
      <c r="CC581" s="731"/>
      <c r="CD581" s="731"/>
    </row>
    <row r="582" spans="1:82" s="314" customFormat="1" ht="15" customHeight="1" x14ac:dyDescent="0.2">
      <c r="A582" s="733"/>
      <c r="B582" s="733"/>
      <c r="C582" s="733"/>
      <c r="D582" s="733"/>
      <c r="E582" s="733"/>
      <c r="F582" s="733"/>
      <c r="G582" s="733"/>
      <c r="H582" s="733"/>
      <c r="I582" s="733"/>
      <c r="J582" s="733"/>
      <c r="K582" s="733"/>
      <c r="L582" s="733"/>
      <c r="M582" s="733"/>
      <c r="N582" s="733"/>
      <c r="O582" s="733"/>
      <c r="P582" s="733"/>
      <c r="Q582" s="733"/>
      <c r="R582" s="733"/>
      <c r="S582" s="733"/>
      <c r="T582" s="733"/>
      <c r="U582" s="733"/>
      <c r="V582" s="733"/>
      <c r="W582" s="733"/>
      <c r="X582" s="733"/>
      <c r="Y582" s="347"/>
      <c r="Z582" s="347"/>
      <c r="AA582" s="347"/>
      <c r="AB582" s="347"/>
      <c r="AC582" s="347"/>
      <c r="AD582" s="347"/>
      <c r="AE582" s="347"/>
      <c r="AF582" s="347"/>
      <c r="AG582" s="347"/>
      <c r="AH582" s="347"/>
      <c r="AI582" s="347"/>
      <c r="AJ582" s="347"/>
      <c r="AK582" s="347"/>
      <c r="AL582" s="347"/>
      <c r="AM582" s="347"/>
      <c r="AN582" s="347"/>
      <c r="AO582" s="347"/>
      <c r="AP582" s="347"/>
      <c r="AQ582" s="347"/>
      <c r="AR582" s="347"/>
      <c r="AS582" s="347"/>
      <c r="AT582" s="347"/>
      <c r="AU582" s="347"/>
      <c r="AV582" s="347"/>
      <c r="AW582" s="347"/>
      <c r="AX582" s="347"/>
      <c r="AY582" s="347"/>
      <c r="BA582" s="212"/>
      <c r="BB582" s="202"/>
      <c r="BC582" s="731"/>
      <c r="BD582" s="731"/>
      <c r="BE582" s="731"/>
      <c r="BF582" s="731"/>
      <c r="BG582" s="731"/>
      <c r="BH582" s="731"/>
      <c r="BI582" s="731"/>
      <c r="BJ582" s="731"/>
      <c r="BK582" s="731"/>
      <c r="BL582" s="731"/>
      <c r="BM582" s="731"/>
      <c r="BN582" s="731"/>
      <c r="BO582" s="731"/>
      <c r="BP582" s="731"/>
      <c r="BQ582" s="731"/>
      <c r="BR582" s="731"/>
      <c r="BS582" s="731"/>
      <c r="BT582" s="731"/>
      <c r="BU582" s="731"/>
      <c r="BV582" s="731"/>
      <c r="BW582" s="731"/>
      <c r="BX582" s="731"/>
      <c r="BY582" s="731"/>
      <c r="BZ582" s="731"/>
      <c r="CA582" s="731"/>
      <c r="CB582" s="731"/>
      <c r="CC582" s="731"/>
      <c r="CD582" s="731"/>
    </row>
    <row r="583" spans="1:82" s="314" customFormat="1" ht="15" customHeight="1" x14ac:dyDescent="0.2">
      <c r="A583" s="733"/>
      <c r="B583" s="733"/>
      <c r="C583" s="733"/>
      <c r="D583" s="733"/>
      <c r="E583" s="733"/>
      <c r="F583" s="733"/>
      <c r="G583" s="733"/>
      <c r="H583" s="733"/>
      <c r="I583" s="733"/>
      <c r="J583" s="733"/>
      <c r="K583" s="733"/>
      <c r="L583" s="733"/>
      <c r="M583" s="733"/>
      <c r="N583" s="733"/>
      <c r="O583" s="733"/>
      <c r="P583" s="733"/>
      <c r="Q583" s="733"/>
      <c r="R583" s="733"/>
      <c r="S583" s="733"/>
      <c r="T583" s="733"/>
      <c r="U583" s="733"/>
      <c r="V583" s="733"/>
      <c r="W583" s="733"/>
      <c r="X583" s="733"/>
      <c r="Y583" s="347"/>
      <c r="Z583" s="347"/>
      <c r="AA583" s="347"/>
      <c r="AB583" s="347"/>
      <c r="AC583" s="347"/>
      <c r="AD583" s="347"/>
      <c r="AE583" s="347"/>
      <c r="AF583" s="347"/>
      <c r="AG583" s="347"/>
      <c r="AH583" s="347"/>
      <c r="AI583" s="347"/>
      <c r="AJ583" s="347"/>
      <c r="AK583" s="347"/>
      <c r="AL583" s="347"/>
      <c r="AM583" s="347"/>
      <c r="AN583" s="347"/>
      <c r="AO583" s="347"/>
      <c r="AP583" s="347"/>
      <c r="AQ583" s="347"/>
      <c r="AR583" s="347"/>
      <c r="AS583" s="347"/>
      <c r="AT583" s="347"/>
      <c r="AU583" s="347"/>
      <c r="AV583" s="347"/>
      <c r="AW583" s="347"/>
      <c r="AX583" s="347"/>
      <c r="AY583" s="347"/>
      <c r="BA583" s="212"/>
      <c r="BB583" s="202"/>
      <c r="BC583" s="731"/>
      <c r="BD583" s="731"/>
      <c r="BE583" s="731"/>
      <c r="BF583" s="731"/>
      <c r="BG583" s="731"/>
      <c r="BH583" s="731"/>
      <c r="BI583" s="731"/>
      <c r="BJ583" s="731"/>
      <c r="BK583" s="731"/>
      <c r="BL583" s="731"/>
      <c r="BM583" s="731"/>
      <c r="BN583" s="731"/>
      <c r="BO583" s="731"/>
      <c r="BP583" s="731"/>
      <c r="BQ583" s="731"/>
      <c r="BR583" s="731"/>
      <c r="BS583" s="731"/>
      <c r="BT583" s="731"/>
      <c r="BU583" s="731"/>
      <c r="BV583" s="731"/>
      <c r="BW583" s="731"/>
      <c r="BX583" s="731"/>
      <c r="BY583" s="731"/>
      <c r="BZ583" s="731"/>
      <c r="CA583" s="731"/>
      <c r="CB583" s="731"/>
      <c r="CC583" s="731"/>
      <c r="CD583" s="731"/>
    </row>
    <row r="584" spans="1:82" s="314" customFormat="1" ht="15" customHeight="1" x14ac:dyDescent="0.2">
      <c r="A584" s="733"/>
      <c r="B584" s="733"/>
      <c r="C584" s="733"/>
      <c r="D584" s="733"/>
      <c r="E584" s="733"/>
      <c r="F584" s="733"/>
      <c r="G584" s="733"/>
      <c r="H584" s="733"/>
      <c r="I584" s="733"/>
      <c r="J584" s="733"/>
      <c r="K584" s="733"/>
      <c r="L584" s="733"/>
      <c r="M584" s="733"/>
      <c r="N584" s="733"/>
      <c r="O584" s="733"/>
      <c r="P584" s="733"/>
      <c r="Q584" s="733"/>
      <c r="R584" s="733"/>
      <c r="S584" s="733"/>
      <c r="T584" s="733"/>
      <c r="U584" s="733"/>
      <c r="V584" s="733"/>
      <c r="W584" s="733"/>
      <c r="X584" s="733"/>
      <c r="Y584" s="347"/>
      <c r="Z584" s="347"/>
      <c r="AA584" s="347"/>
      <c r="AB584" s="347"/>
      <c r="AC584" s="347"/>
      <c r="AD584" s="347"/>
      <c r="AE584" s="347"/>
      <c r="AF584" s="347"/>
      <c r="AG584" s="347"/>
      <c r="AH584" s="347"/>
      <c r="AI584" s="347"/>
      <c r="AJ584" s="347"/>
      <c r="AK584" s="347"/>
      <c r="AL584" s="347"/>
      <c r="AM584" s="347"/>
      <c r="AN584" s="347"/>
      <c r="AO584" s="347"/>
      <c r="AP584" s="347"/>
      <c r="AQ584" s="347"/>
      <c r="AR584" s="347"/>
      <c r="AS584" s="347"/>
      <c r="AT584" s="347"/>
      <c r="AU584" s="347"/>
      <c r="AV584" s="347"/>
      <c r="AW584" s="347"/>
      <c r="AX584" s="347"/>
      <c r="AY584" s="347"/>
      <c r="BA584" s="212"/>
      <c r="BB584" s="202"/>
      <c r="BC584" s="731"/>
      <c r="BD584" s="731"/>
      <c r="BE584" s="731"/>
      <c r="BF584" s="731"/>
      <c r="BG584" s="731"/>
      <c r="BH584" s="731"/>
      <c r="BI584" s="731"/>
      <c r="BJ584" s="731"/>
      <c r="BK584" s="731"/>
      <c r="BL584" s="731"/>
      <c r="BM584" s="731"/>
      <c r="BN584" s="731"/>
      <c r="BO584" s="731"/>
      <c r="BP584" s="731"/>
      <c r="BQ584" s="731"/>
      <c r="BR584" s="731"/>
      <c r="BS584" s="731"/>
      <c r="BT584" s="731"/>
      <c r="BU584" s="731"/>
      <c r="BV584" s="731"/>
      <c r="BW584" s="731"/>
      <c r="BX584" s="731"/>
      <c r="BY584" s="731"/>
      <c r="BZ584" s="731"/>
      <c r="CA584" s="731"/>
      <c r="CB584" s="731"/>
      <c r="CC584" s="731"/>
      <c r="CD584" s="731"/>
    </row>
    <row r="585" spans="1:82" s="314" customFormat="1" ht="15" customHeight="1" x14ac:dyDescent="0.2">
      <c r="A585" s="733"/>
      <c r="B585" s="733"/>
      <c r="C585" s="733"/>
      <c r="D585" s="733"/>
      <c r="E585" s="733"/>
      <c r="F585" s="733"/>
      <c r="G585" s="733"/>
      <c r="H585" s="733"/>
      <c r="I585" s="733"/>
      <c r="J585" s="733"/>
      <c r="K585" s="733"/>
      <c r="L585" s="733"/>
      <c r="M585" s="733"/>
      <c r="N585" s="733"/>
      <c r="O585" s="733"/>
      <c r="P585" s="733"/>
      <c r="Q585" s="733"/>
      <c r="R585" s="733"/>
      <c r="S585" s="733"/>
      <c r="T585" s="733"/>
      <c r="U585" s="733"/>
      <c r="V585" s="733"/>
      <c r="W585" s="733"/>
      <c r="X585" s="733"/>
      <c r="Y585" s="347"/>
      <c r="Z585" s="347"/>
      <c r="AA585" s="347"/>
      <c r="AB585" s="347"/>
      <c r="AC585" s="347"/>
      <c r="AD585" s="347"/>
      <c r="AE585" s="347"/>
      <c r="AF585" s="347"/>
      <c r="AG585" s="347"/>
      <c r="AH585" s="347"/>
      <c r="AI585" s="347"/>
      <c r="AJ585" s="347"/>
      <c r="AK585" s="347"/>
      <c r="AL585" s="347"/>
      <c r="AM585" s="347"/>
      <c r="AN585" s="347"/>
      <c r="AO585" s="347"/>
      <c r="AP585" s="347"/>
      <c r="AQ585" s="347"/>
      <c r="AR585" s="347"/>
      <c r="AS585" s="347"/>
      <c r="AT585" s="347"/>
      <c r="AU585" s="347"/>
      <c r="AV585" s="347"/>
      <c r="AW585" s="347"/>
      <c r="AX585" s="347"/>
      <c r="AY585" s="347"/>
      <c r="BA585" s="212"/>
      <c r="BB585" s="202"/>
      <c r="BC585" s="731"/>
      <c r="BD585" s="731"/>
      <c r="BE585" s="731"/>
      <c r="BF585" s="731"/>
      <c r="BG585" s="731"/>
      <c r="BH585" s="731"/>
      <c r="BI585" s="731"/>
      <c r="BJ585" s="731"/>
      <c r="BK585" s="731"/>
      <c r="BL585" s="731"/>
      <c r="BM585" s="731"/>
      <c r="BN585" s="731"/>
      <c r="BO585" s="731"/>
      <c r="BP585" s="731"/>
      <c r="BQ585" s="731"/>
      <c r="BR585" s="731"/>
      <c r="BS585" s="731"/>
      <c r="BT585" s="731"/>
      <c r="BU585" s="731"/>
      <c r="BV585" s="731"/>
      <c r="BW585" s="731"/>
      <c r="BX585" s="731"/>
      <c r="BY585" s="731"/>
      <c r="BZ585" s="731"/>
      <c r="CA585" s="731"/>
      <c r="CB585" s="731"/>
      <c r="CC585" s="731"/>
      <c r="CD585" s="731"/>
    </row>
    <row r="586" spans="1:82" s="314" customFormat="1" ht="15" customHeight="1" x14ac:dyDescent="0.2">
      <c r="A586" s="733"/>
      <c r="B586" s="733"/>
      <c r="C586" s="733"/>
      <c r="D586" s="733"/>
      <c r="E586" s="733"/>
      <c r="F586" s="733"/>
      <c r="G586" s="733"/>
      <c r="H586" s="733"/>
      <c r="I586" s="733"/>
      <c r="J586" s="733"/>
      <c r="K586" s="733"/>
      <c r="L586" s="733"/>
      <c r="M586" s="733"/>
      <c r="N586" s="733"/>
      <c r="O586" s="733"/>
      <c r="P586" s="733"/>
      <c r="Q586" s="733"/>
      <c r="R586" s="733"/>
      <c r="S586" s="733"/>
      <c r="T586" s="733"/>
      <c r="U586" s="733"/>
      <c r="V586" s="733"/>
      <c r="W586" s="733"/>
      <c r="X586" s="733"/>
      <c r="Y586" s="347"/>
      <c r="Z586" s="347"/>
      <c r="AA586" s="347"/>
      <c r="AB586" s="347"/>
      <c r="AC586" s="347"/>
      <c r="AD586" s="347"/>
      <c r="AE586" s="347"/>
      <c r="AF586" s="347"/>
      <c r="AG586" s="347"/>
      <c r="AH586" s="347"/>
      <c r="AI586" s="347"/>
      <c r="AJ586" s="347"/>
      <c r="AK586" s="347"/>
      <c r="AL586" s="347"/>
      <c r="AM586" s="347"/>
      <c r="AN586" s="347"/>
      <c r="AO586" s="347"/>
      <c r="AP586" s="347"/>
      <c r="AQ586" s="347"/>
      <c r="AR586" s="347"/>
      <c r="AS586" s="347"/>
      <c r="AT586" s="347"/>
      <c r="AU586" s="347"/>
      <c r="AV586" s="347"/>
      <c r="AW586" s="347"/>
      <c r="AX586" s="347"/>
      <c r="AY586" s="347"/>
      <c r="BA586" s="212"/>
      <c r="BB586" s="202"/>
      <c r="BC586" s="731"/>
      <c r="BD586" s="731"/>
      <c r="BE586" s="731"/>
      <c r="BF586" s="731"/>
      <c r="BG586" s="731"/>
      <c r="BH586" s="731"/>
      <c r="BI586" s="731"/>
      <c r="BJ586" s="731"/>
      <c r="BK586" s="731"/>
      <c r="BL586" s="731"/>
      <c r="BM586" s="731"/>
      <c r="BN586" s="731"/>
      <c r="BO586" s="731"/>
      <c r="BP586" s="731"/>
      <c r="BQ586" s="731"/>
      <c r="BR586" s="731"/>
      <c r="BS586" s="731"/>
      <c r="BT586" s="731"/>
      <c r="BU586" s="731"/>
      <c r="BV586" s="731"/>
      <c r="BW586" s="731"/>
      <c r="BX586" s="731"/>
      <c r="BY586" s="731"/>
      <c r="BZ586" s="731"/>
      <c r="CA586" s="731"/>
      <c r="CB586" s="731"/>
      <c r="CC586" s="731"/>
      <c r="CD586" s="731"/>
    </row>
    <row r="587" spans="1:82" s="314" customFormat="1" ht="15" customHeight="1" x14ac:dyDescent="0.2">
      <c r="A587" s="733"/>
      <c r="B587" s="733"/>
      <c r="C587" s="733"/>
      <c r="D587" s="733"/>
      <c r="E587" s="733"/>
      <c r="F587" s="733"/>
      <c r="G587" s="733"/>
      <c r="H587" s="733"/>
      <c r="I587" s="733"/>
      <c r="J587" s="733"/>
      <c r="K587" s="733"/>
      <c r="L587" s="733"/>
      <c r="M587" s="733"/>
      <c r="N587" s="733"/>
      <c r="O587" s="733"/>
      <c r="P587" s="733"/>
      <c r="Q587" s="733"/>
      <c r="R587" s="733"/>
      <c r="S587" s="733"/>
      <c r="T587" s="733"/>
      <c r="U587" s="733"/>
      <c r="V587" s="733"/>
      <c r="W587" s="733"/>
      <c r="X587" s="733"/>
      <c r="Y587" s="347"/>
      <c r="Z587" s="347"/>
      <c r="AA587" s="347"/>
      <c r="AB587" s="347"/>
      <c r="AC587" s="347"/>
      <c r="AD587" s="347"/>
      <c r="AE587" s="347"/>
      <c r="AF587" s="347"/>
      <c r="AG587" s="347"/>
      <c r="AH587" s="347"/>
      <c r="AI587" s="347"/>
      <c r="AJ587" s="347"/>
      <c r="AK587" s="347"/>
      <c r="AL587" s="347"/>
      <c r="AM587" s="347"/>
      <c r="AN587" s="347"/>
      <c r="AO587" s="347"/>
      <c r="AP587" s="347"/>
      <c r="AQ587" s="347"/>
      <c r="AR587" s="347"/>
      <c r="AS587" s="347"/>
      <c r="AT587" s="347"/>
      <c r="AU587" s="347"/>
      <c r="AV587" s="347"/>
      <c r="AW587" s="347"/>
      <c r="AX587" s="347"/>
      <c r="AY587" s="347"/>
      <c r="BA587" s="212"/>
      <c r="BB587" s="202"/>
      <c r="BC587" s="731"/>
      <c r="BD587" s="731"/>
      <c r="BE587" s="731"/>
      <c r="BF587" s="731"/>
      <c r="BG587" s="731"/>
      <c r="BH587" s="731"/>
      <c r="BI587" s="731"/>
      <c r="BJ587" s="731"/>
      <c r="BK587" s="731"/>
      <c r="BL587" s="731"/>
      <c r="BM587" s="731"/>
      <c r="BN587" s="731"/>
      <c r="BO587" s="731"/>
      <c r="BP587" s="731"/>
      <c r="BQ587" s="731"/>
      <c r="BR587" s="731"/>
      <c r="BS587" s="731"/>
      <c r="BT587" s="731"/>
      <c r="BU587" s="731"/>
      <c r="BV587" s="731"/>
      <c r="BW587" s="731"/>
      <c r="BX587" s="731"/>
      <c r="BY587" s="731"/>
      <c r="BZ587" s="731"/>
      <c r="CA587" s="731"/>
      <c r="CB587" s="731"/>
      <c r="CC587" s="731"/>
      <c r="CD587" s="731"/>
    </row>
    <row r="588" spans="1:82" s="314" customFormat="1" ht="1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347"/>
      <c r="Z588" s="347"/>
      <c r="AA588" s="347"/>
      <c r="AB588" s="347"/>
      <c r="AC588" s="347"/>
      <c r="AD588" s="347"/>
      <c r="AE588" s="347"/>
      <c r="AF588" s="347"/>
      <c r="AG588" s="347"/>
      <c r="AH588" s="347"/>
      <c r="AI588" s="347"/>
      <c r="AJ588" s="347"/>
      <c r="AK588" s="347"/>
      <c r="AL588" s="347"/>
      <c r="AM588" s="347"/>
      <c r="AN588" s="347"/>
      <c r="AO588" s="347"/>
      <c r="AP588" s="347"/>
      <c r="AQ588" s="347"/>
      <c r="AR588" s="347"/>
      <c r="AS588" s="347"/>
      <c r="AT588" s="347"/>
      <c r="AU588" s="347"/>
      <c r="AV588" s="347"/>
      <c r="AW588" s="347"/>
      <c r="AX588" s="347"/>
      <c r="AY588" s="347"/>
      <c r="BA588" s="212"/>
      <c r="BB588" s="202"/>
      <c r="BC588" s="731"/>
      <c r="BD588" s="731"/>
      <c r="BE588" s="731"/>
      <c r="BF588" s="731"/>
      <c r="BG588" s="731"/>
      <c r="BH588" s="731"/>
      <c r="BI588" s="731"/>
      <c r="BJ588" s="731"/>
      <c r="BK588" s="731"/>
      <c r="BL588" s="731"/>
      <c r="BM588" s="731"/>
      <c r="BN588" s="731"/>
      <c r="BO588" s="731"/>
      <c r="BP588" s="731"/>
      <c r="BQ588" s="731"/>
      <c r="BR588" s="731"/>
      <c r="BS588" s="731"/>
      <c r="BT588" s="731"/>
      <c r="BU588" s="731"/>
      <c r="BV588" s="731"/>
      <c r="BW588" s="731"/>
      <c r="BX588" s="731"/>
      <c r="BY588" s="731"/>
      <c r="BZ588" s="731"/>
      <c r="CA588" s="731"/>
      <c r="CB588" s="731"/>
      <c r="CC588" s="731"/>
      <c r="CD588" s="731"/>
    </row>
  </sheetData>
  <mergeCells count="19">
    <mergeCell ref="B80:J80"/>
    <mergeCell ref="B1:J1"/>
    <mergeCell ref="S1:Y1"/>
    <mergeCell ref="B2:F2"/>
    <mergeCell ref="G2:I2"/>
    <mergeCell ref="J2:J3"/>
    <mergeCell ref="B39:J39"/>
    <mergeCell ref="B40:J40"/>
    <mergeCell ref="B42:J42"/>
    <mergeCell ref="B43:F43"/>
    <mergeCell ref="G43:I43"/>
    <mergeCell ref="J43:J44"/>
    <mergeCell ref="B122:J122"/>
    <mergeCell ref="B81:J81"/>
    <mergeCell ref="B83:J83"/>
    <mergeCell ref="B84:F84"/>
    <mergeCell ref="G84:I84"/>
    <mergeCell ref="J84:J85"/>
    <mergeCell ref="B121:J121"/>
  </mergeCells>
  <conditionalFormatting sqref="S16:Y16">
    <cfRule type="expression" dxfId="17" priority="4">
      <formula>$Y16&gt;75%</formula>
    </cfRule>
    <cfRule type="expression" dxfId="16" priority="5">
      <formula>$Y16&gt;50%</formula>
    </cfRule>
    <cfRule type="expression" dxfId="15" priority="6">
      <formula>$Y16&lt;50%</formula>
    </cfRule>
  </conditionalFormatting>
  <conditionalFormatting sqref="S22:Y22 S17:Y20">
    <cfRule type="expression" dxfId="14" priority="1">
      <formula>$Y17=0%</formula>
    </cfRule>
    <cfRule type="expression" dxfId="13" priority="2">
      <formula>$Y17&lt;10%</formula>
    </cfRule>
    <cfRule type="expression" dxfId="12" priority="3">
      <formula>$Y17&lt;20%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9" orientation="landscape" verticalDpi="300" r:id="rId1"/>
  <rowBreaks count="1" manualBreakCount="1">
    <brk id="82" max="16383" man="1"/>
  </rowBreaks>
  <colBreaks count="1" manualBreakCount="1">
    <brk id="3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C336"/>
  <sheetViews>
    <sheetView showGridLines="0" showRuler="0" showWhiteSpace="0" view="pageLayout" zoomScale="85" zoomScaleNormal="100" zoomScalePageLayoutView="85" workbookViewId="0">
      <selection activeCell="H16" sqref="H16"/>
    </sheetView>
  </sheetViews>
  <sheetFormatPr baseColWidth="10" defaultColWidth="8.5" defaultRowHeight="15" customHeight="1" x14ac:dyDescent="0.2"/>
  <cols>
    <col min="1" max="1" width="15.5" style="790" customWidth="1"/>
    <col min="2" max="2" width="10.25" style="790" customWidth="1"/>
    <col min="3" max="3" width="14.125" style="790" customWidth="1"/>
    <col min="4" max="4" width="14.125" style="822" customWidth="1"/>
    <col min="5" max="5" width="10.25" style="790" customWidth="1"/>
    <col min="6" max="6" width="10.25" style="822" customWidth="1"/>
    <col min="7" max="11" width="14.125" style="790" customWidth="1"/>
    <col min="12" max="12" width="10.25" style="790" customWidth="1"/>
    <col min="13" max="14" width="14.125" style="790" customWidth="1"/>
    <col min="15" max="15" width="2.5" style="790" customWidth="1"/>
    <col min="16" max="18" width="13" style="790" customWidth="1"/>
    <col min="19" max="19" width="9.25" style="790" customWidth="1"/>
    <col min="20" max="20" width="7.5" style="790" customWidth="1"/>
    <col min="21" max="21" width="9.125" style="790" customWidth="1"/>
    <col min="22" max="22" width="2.5" style="790" customWidth="1"/>
    <col min="23" max="23" width="13" style="790" customWidth="1"/>
    <col min="24" max="24" width="6.25" style="790" customWidth="1"/>
    <col min="25" max="25" width="6.25" style="822" customWidth="1"/>
    <col min="26" max="28" width="10.625" style="790" customWidth="1"/>
    <col min="29" max="29" width="10" style="790" customWidth="1"/>
    <col min="30" max="16384" width="8.5" style="790"/>
  </cols>
  <sheetData>
    <row r="1" spans="1:29" s="789" customFormat="1" ht="15" customHeight="1" thickBot="1" x14ac:dyDescent="0.25">
      <c r="A1" s="79"/>
      <c r="B1" s="883" t="s">
        <v>318</v>
      </c>
      <c r="C1" s="884"/>
      <c r="D1" s="884"/>
      <c r="E1" s="884"/>
      <c r="F1" s="884"/>
      <c r="G1" s="884"/>
      <c r="H1" s="884"/>
      <c r="I1" s="884"/>
      <c r="J1" s="884"/>
      <c r="K1" s="884"/>
      <c r="L1" s="884"/>
      <c r="M1" s="884"/>
      <c r="N1" s="885"/>
      <c r="R1" s="81" t="s">
        <v>97</v>
      </c>
      <c r="S1" s="82">
        <f>SUM(S4:S36)</f>
        <v>0</v>
      </c>
      <c r="T1" s="81"/>
      <c r="U1" s="83">
        <f>SUM(U4:U29)</f>
        <v>0</v>
      </c>
      <c r="W1" s="942" t="s">
        <v>320</v>
      </c>
      <c r="X1" s="943"/>
      <c r="Y1" s="943"/>
      <c r="Z1" s="943"/>
      <c r="AA1" s="943"/>
      <c r="AB1" s="943"/>
      <c r="AC1" s="944"/>
    </row>
    <row r="2" spans="1:29" s="789" customFormat="1" ht="15" customHeight="1" thickBot="1" x14ac:dyDescent="0.25">
      <c r="A2" s="79"/>
      <c r="B2" s="870" t="s">
        <v>13</v>
      </c>
      <c r="C2" s="871"/>
      <c r="D2" s="871"/>
      <c r="E2" s="871"/>
      <c r="F2" s="871"/>
      <c r="G2" s="871"/>
      <c r="H2" s="871"/>
      <c r="I2" s="871"/>
      <c r="J2" s="872"/>
      <c r="K2" s="787"/>
      <c r="L2" s="871" t="s">
        <v>14</v>
      </c>
      <c r="M2" s="872"/>
      <c r="N2" s="873" t="s">
        <v>12</v>
      </c>
      <c r="R2" s="81"/>
      <c r="S2" s="81"/>
      <c r="T2" s="81"/>
      <c r="U2" s="84"/>
      <c r="W2" s="319">
        <f>X3-SUM(X32:X36)</f>
        <v>48</v>
      </c>
      <c r="X2" s="329" t="s">
        <v>99</v>
      </c>
      <c r="Y2" s="329" t="s">
        <v>98</v>
      </c>
      <c r="Z2" s="328" t="s">
        <v>57</v>
      </c>
      <c r="AA2" s="793" t="s">
        <v>94</v>
      </c>
      <c r="AB2" s="329" t="s">
        <v>42</v>
      </c>
      <c r="AC2" s="794" t="s">
        <v>96</v>
      </c>
    </row>
    <row r="3" spans="1:29" ht="15" customHeight="1" thickBot="1" x14ac:dyDescent="0.25">
      <c r="A3" s="87"/>
      <c r="B3" s="358" t="s">
        <v>0</v>
      </c>
      <c r="C3" s="400" t="s">
        <v>128</v>
      </c>
      <c r="D3" s="400" t="s">
        <v>295</v>
      </c>
      <c r="E3" s="90" t="s">
        <v>99</v>
      </c>
      <c r="F3" s="90" t="s">
        <v>98</v>
      </c>
      <c r="G3" s="90" t="s">
        <v>17</v>
      </c>
      <c r="H3" s="90" t="s">
        <v>88</v>
      </c>
      <c r="I3" s="90" t="s">
        <v>89</v>
      </c>
      <c r="J3" s="92" t="s">
        <v>30</v>
      </c>
      <c r="K3" s="145" t="s">
        <v>319</v>
      </c>
      <c r="L3" s="89" t="s">
        <v>85</v>
      </c>
      <c r="M3" s="144" t="s">
        <v>11</v>
      </c>
      <c r="N3" s="874"/>
      <c r="P3" s="457">
        <v>0.9</v>
      </c>
      <c r="Q3" s="457">
        <f>100%-P3</f>
        <v>9.9999999999999978E-2</v>
      </c>
      <c r="R3" s="81" t="s">
        <v>41</v>
      </c>
      <c r="S3" s="81" t="s">
        <v>48</v>
      </c>
      <c r="T3" s="81" t="s">
        <v>49</v>
      </c>
      <c r="U3" s="788" t="s">
        <v>44</v>
      </c>
      <c r="W3" s="329" t="s">
        <v>97</v>
      </c>
      <c r="X3" s="329">
        <f>SUM(X4:X45)</f>
        <v>55</v>
      </c>
      <c r="Y3" s="329">
        <f>SUM(Y4:Y45)</f>
        <v>8</v>
      </c>
      <c r="Z3" s="805">
        <f>SUM(Z4:Z30)</f>
        <v>21.704700000000003</v>
      </c>
      <c r="AA3" s="806">
        <f>SUM(AA4:AA30)</f>
        <v>9.3019000000000016</v>
      </c>
      <c r="AB3" s="807">
        <f>SUM(AB4:AB29)</f>
        <v>26.730199999999996</v>
      </c>
      <c r="AC3" s="333">
        <f>(((X3*2.4)+(Y3*7.5))-AB3)/((X3*2.4)+(Y3*7.5))</f>
        <v>0.86078020833333335</v>
      </c>
    </row>
    <row r="4" spans="1:29" ht="15" customHeight="1" x14ac:dyDescent="0.2">
      <c r="A4" s="646">
        <v>42401</v>
      </c>
      <c r="B4" s="362">
        <v>6</v>
      </c>
      <c r="C4" s="444"/>
      <c r="D4" s="444"/>
      <c r="E4" s="115">
        <v>33</v>
      </c>
      <c r="F4" s="115"/>
      <c r="G4" s="112">
        <v>2</v>
      </c>
      <c r="H4" s="147">
        <v>1.33</v>
      </c>
      <c r="I4" s="147">
        <v>0.56920000000000004</v>
      </c>
      <c r="J4" s="321">
        <f t="shared" ref="J4:J13" si="0">(H4+I4)/(E4*2)</f>
        <v>2.8775757575757576E-2</v>
      </c>
      <c r="K4" s="126">
        <v>2</v>
      </c>
      <c r="L4" s="101">
        <v>16</v>
      </c>
      <c r="M4" s="176">
        <v>0</v>
      </c>
      <c r="N4" s="458">
        <f>H4+I4+M4</f>
        <v>1.8992</v>
      </c>
      <c r="P4" s="825">
        <f>N4*$P$3</f>
        <v>1.7092800000000001</v>
      </c>
      <c r="Q4" s="825">
        <f>N4*$Q$3</f>
        <v>0.18991999999999995</v>
      </c>
      <c r="R4" s="94"/>
      <c r="S4" s="95"/>
      <c r="U4" s="95"/>
      <c r="W4" s="111">
        <v>42412</v>
      </c>
      <c r="X4" s="124"/>
      <c r="Y4" s="124">
        <v>1</v>
      </c>
      <c r="Z4" s="301">
        <v>0</v>
      </c>
      <c r="AA4" s="281">
        <v>0</v>
      </c>
      <c r="AB4" s="808">
        <f t="shared" ref="AB4" si="1">Z4+AA4</f>
        <v>0</v>
      </c>
      <c r="AC4" s="335">
        <f>(((X4*2.4)+(Y4*7.5))-AB4)/((X4*2.4)+(Y4*7.5))</f>
        <v>1</v>
      </c>
    </row>
    <row r="5" spans="1:29" ht="15" customHeight="1" x14ac:dyDescent="0.2">
      <c r="A5" s="586">
        <v>42402</v>
      </c>
      <c r="B5" s="362">
        <v>6</v>
      </c>
      <c r="C5" s="444"/>
      <c r="D5" s="444"/>
      <c r="E5" s="115">
        <v>34</v>
      </c>
      <c r="F5" s="115"/>
      <c r="G5" s="112">
        <v>2</v>
      </c>
      <c r="H5" s="147">
        <v>1.2529999999999999</v>
      </c>
      <c r="I5" s="147">
        <v>0.53549999999999998</v>
      </c>
      <c r="J5" s="321">
        <f t="shared" si="0"/>
        <v>2.6301470588235294E-2</v>
      </c>
      <c r="K5" s="126"/>
      <c r="L5" s="101">
        <v>16</v>
      </c>
      <c r="M5" s="176"/>
      <c r="N5" s="458">
        <f t="shared" ref="N5:N32" si="2">H5+I5+M5</f>
        <v>1.7885</v>
      </c>
      <c r="P5" s="825">
        <f t="shared" ref="P5:P32" si="3">N5*$P$3</f>
        <v>1.60965</v>
      </c>
      <c r="Q5" s="825">
        <f t="shared" ref="Q5:Q32" si="4">N5*$Q$3</f>
        <v>0.17884999999999995</v>
      </c>
      <c r="R5" s="94"/>
      <c r="S5" s="95"/>
      <c r="U5" s="95"/>
      <c r="W5" s="111">
        <v>42412</v>
      </c>
      <c r="X5" s="124"/>
      <c r="Y5" s="124">
        <v>7</v>
      </c>
      <c r="Z5" s="301">
        <v>0</v>
      </c>
      <c r="AA5" s="281">
        <v>0</v>
      </c>
      <c r="AB5" s="808">
        <f t="shared" ref="AB5" si="5">Z5+AA5</f>
        <v>0</v>
      </c>
      <c r="AC5" s="335">
        <f t="shared" ref="AC5:AC45" si="6">(((X5*2.4)+(Y5*7.5))-AB5)/((X5*2.4)+(Y5*7.5))</f>
        <v>1</v>
      </c>
    </row>
    <row r="6" spans="1:29" ht="15" customHeight="1" x14ac:dyDescent="0.2">
      <c r="A6" s="586">
        <v>42403</v>
      </c>
      <c r="B6" s="362">
        <v>6</v>
      </c>
      <c r="C6" s="444"/>
      <c r="D6" s="444"/>
      <c r="E6" s="115">
        <v>35</v>
      </c>
      <c r="F6" s="115"/>
      <c r="G6" s="112"/>
      <c r="H6" s="147">
        <v>0.99299999999999999</v>
      </c>
      <c r="I6" s="147">
        <v>0.41560000000000002</v>
      </c>
      <c r="J6" s="321">
        <f t="shared" si="0"/>
        <v>2.0122857142857144E-2</v>
      </c>
      <c r="K6" s="126"/>
      <c r="L6" s="101">
        <v>16</v>
      </c>
      <c r="M6" s="176"/>
      <c r="N6" s="458">
        <f t="shared" si="2"/>
        <v>1.4086000000000001</v>
      </c>
      <c r="P6" s="825">
        <f t="shared" si="3"/>
        <v>1.2677400000000001</v>
      </c>
      <c r="Q6" s="825">
        <f t="shared" si="4"/>
        <v>0.14085999999999999</v>
      </c>
      <c r="R6" s="94"/>
      <c r="S6" s="95"/>
      <c r="U6" s="95"/>
      <c r="W6" s="111">
        <v>42411</v>
      </c>
      <c r="X6" s="124">
        <v>1</v>
      </c>
      <c r="Y6" s="124"/>
      <c r="Z6" s="301">
        <v>0</v>
      </c>
      <c r="AA6" s="281">
        <v>0</v>
      </c>
      <c r="AB6" s="808">
        <f t="shared" ref="AB6:AB38" si="7">Z6+AA6</f>
        <v>0</v>
      </c>
      <c r="AC6" s="335">
        <f t="shared" si="6"/>
        <v>1</v>
      </c>
    </row>
    <row r="7" spans="1:29" ht="15" customHeight="1" x14ac:dyDescent="0.2">
      <c r="A7" s="586">
        <v>42404</v>
      </c>
      <c r="B7" s="362"/>
      <c r="C7" s="444"/>
      <c r="D7" s="444"/>
      <c r="E7" s="115">
        <v>35</v>
      </c>
      <c r="F7" s="115"/>
      <c r="G7" s="112">
        <v>2</v>
      </c>
      <c r="H7" s="147">
        <v>1.9095</v>
      </c>
      <c r="I7" s="147">
        <v>0.82050000000000001</v>
      </c>
      <c r="J7" s="321">
        <f t="shared" si="0"/>
        <v>3.9E-2</v>
      </c>
      <c r="K7" s="126">
        <v>2</v>
      </c>
      <c r="L7" s="101">
        <v>16</v>
      </c>
      <c r="M7" s="176"/>
      <c r="N7" s="458">
        <f t="shared" si="2"/>
        <v>2.73</v>
      </c>
      <c r="P7" s="825">
        <f t="shared" si="3"/>
        <v>2.4569999999999999</v>
      </c>
      <c r="Q7" s="825">
        <f t="shared" si="4"/>
        <v>0.27299999999999996</v>
      </c>
      <c r="R7" s="94"/>
      <c r="S7" s="95"/>
      <c r="U7" s="95"/>
      <c r="W7" s="111">
        <v>42410</v>
      </c>
      <c r="X7" s="124">
        <v>1</v>
      </c>
      <c r="Y7" s="124"/>
      <c r="Z7" s="301">
        <v>3.5499999999999997E-2</v>
      </c>
      <c r="AA7" s="281">
        <v>1.52E-2</v>
      </c>
      <c r="AB7" s="808">
        <f t="shared" si="7"/>
        <v>5.0699999999999995E-2</v>
      </c>
      <c r="AC7" s="335">
        <f t="shared" si="6"/>
        <v>0.97887500000000005</v>
      </c>
    </row>
    <row r="8" spans="1:29" ht="15" customHeight="1" x14ac:dyDescent="0.2">
      <c r="A8" s="586">
        <v>42405</v>
      </c>
      <c r="B8" s="362">
        <v>6</v>
      </c>
      <c r="C8" s="444"/>
      <c r="D8" s="444"/>
      <c r="E8" s="115">
        <v>36</v>
      </c>
      <c r="F8" s="115"/>
      <c r="G8" s="112">
        <v>2</v>
      </c>
      <c r="H8" s="147">
        <v>0.81899999999999995</v>
      </c>
      <c r="I8" s="147">
        <v>0.35099999999999998</v>
      </c>
      <c r="J8" s="321">
        <f t="shared" si="0"/>
        <v>1.6250000000000001E-2</v>
      </c>
      <c r="K8" s="126">
        <v>2</v>
      </c>
      <c r="L8" s="101">
        <v>16</v>
      </c>
      <c r="M8" s="176"/>
      <c r="N8" s="458">
        <f t="shared" si="2"/>
        <v>1.17</v>
      </c>
      <c r="P8" s="825">
        <f t="shared" si="3"/>
        <v>1.0529999999999999</v>
      </c>
      <c r="Q8" s="825">
        <f t="shared" si="4"/>
        <v>0.11699999999999997</v>
      </c>
      <c r="R8" s="94"/>
      <c r="S8" s="95"/>
      <c r="U8" s="95"/>
      <c r="W8" s="111">
        <v>42407</v>
      </c>
      <c r="X8" s="124">
        <v>1</v>
      </c>
      <c r="Y8" s="124"/>
      <c r="Z8" s="301">
        <v>0.10879999999999999</v>
      </c>
      <c r="AA8" s="281">
        <v>4.6600000000000003E-2</v>
      </c>
      <c r="AB8" s="808">
        <f t="shared" si="7"/>
        <v>0.15539999999999998</v>
      </c>
      <c r="AC8" s="335">
        <f t="shared" si="6"/>
        <v>0.93525000000000014</v>
      </c>
    </row>
    <row r="9" spans="1:29" ht="15" customHeight="1" x14ac:dyDescent="0.2">
      <c r="A9" s="586">
        <v>42406</v>
      </c>
      <c r="B9" s="362">
        <v>6</v>
      </c>
      <c r="C9" s="444"/>
      <c r="D9" s="444"/>
      <c r="E9" s="115">
        <v>36</v>
      </c>
      <c r="F9" s="115"/>
      <c r="G9" s="112"/>
      <c r="H9" s="147">
        <v>0.68059999999999998</v>
      </c>
      <c r="I9" s="147">
        <v>0.28939999999999999</v>
      </c>
      <c r="J9" s="321">
        <f t="shared" si="0"/>
        <v>1.3472222222222222E-2</v>
      </c>
      <c r="K9" s="126"/>
      <c r="L9" s="101">
        <v>16</v>
      </c>
      <c r="M9" s="176"/>
      <c r="N9" s="458">
        <f t="shared" si="2"/>
        <v>0.97</v>
      </c>
      <c r="P9" s="825">
        <f t="shared" si="3"/>
        <v>0.873</v>
      </c>
      <c r="Q9" s="825">
        <f t="shared" si="4"/>
        <v>9.6999999999999975E-2</v>
      </c>
      <c r="R9" s="94"/>
      <c r="S9" s="95"/>
      <c r="U9" s="95"/>
      <c r="W9" s="111">
        <v>42407</v>
      </c>
      <c r="X9" s="124">
        <v>1</v>
      </c>
      <c r="Y9" s="124"/>
      <c r="Z9" s="301">
        <v>0.113</v>
      </c>
      <c r="AA9" s="281">
        <v>4.8399999999999999E-2</v>
      </c>
      <c r="AB9" s="808">
        <f t="shared" si="7"/>
        <v>0.16139999999999999</v>
      </c>
      <c r="AC9" s="335">
        <f t="shared" si="6"/>
        <v>0.93274999999999997</v>
      </c>
    </row>
    <row r="10" spans="1:29" ht="15" customHeight="1" x14ac:dyDescent="0.2">
      <c r="A10" s="586">
        <v>42407</v>
      </c>
      <c r="B10" s="362">
        <v>6</v>
      </c>
      <c r="C10" s="444"/>
      <c r="D10" s="444"/>
      <c r="E10" s="115">
        <v>36</v>
      </c>
      <c r="F10" s="115"/>
      <c r="G10" s="112">
        <v>4</v>
      </c>
      <c r="H10" s="147">
        <v>0.87060000000000004</v>
      </c>
      <c r="I10" s="147">
        <v>0.36940000000000001</v>
      </c>
      <c r="J10" s="321">
        <f t="shared" si="0"/>
        <v>1.7222222222222222E-2</v>
      </c>
      <c r="K10" s="126">
        <v>2</v>
      </c>
      <c r="L10" s="101">
        <v>16</v>
      </c>
      <c r="M10" s="176"/>
      <c r="N10" s="458">
        <f t="shared" si="2"/>
        <v>1.24</v>
      </c>
      <c r="P10" s="825">
        <f t="shared" si="3"/>
        <v>1.1160000000000001</v>
      </c>
      <c r="Q10" s="825">
        <f t="shared" si="4"/>
        <v>0.12399999999999997</v>
      </c>
      <c r="R10" s="94"/>
      <c r="S10" s="95"/>
      <c r="U10" s="95"/>
      <c r="W10" s="111">
        <v>42405</v>
      </c>
      <c r="X10" s="124">
        <v>1</v>
      </c>
      <c r="Y10" s="124"/>
      <c r="Z10" s="301">
        <v>0.1472</v>
      </c>
      <c r="AA10" s="281">
        <v>6.3100000000000003E-2</v>
      </c>
      <c r="AB10" s="808">
        <f t="shared" si="7"/>
        <v>0.21029999999999999</v>
      </c>
      <c r="AC10" s="335">
        <f t="shared" si="6"/>
        <v>0.91237499999999994</v>
      </c>
    </row>
    <row r="11" spans="1:29" ht="15" customHeight="1" x14ac:dyDescent="0.2">
      <c r="A11" s="586">
        <v>42408</v>
      </c>
      <c r="B11" s="362"/>
      <c r="C11" s="444"/>
      <c r="D11" s="444"/>
      <c r="E11" s="115">
        <v>39</v>
      </c>
      <c r="F11" s="115"/>
      <c r="G11" s="112"/>
      <c r="H11" s="147">
        <v>0.83930000000000005</v>
      </c>
      <c r="I11" s="147">
        <v>0.36070000000000002</v>
      </c>
      <c r="J11" s="321">
        <f t="shared" si="0"/>
        <v>1.5384615384615387E-2</v>
      </c>
      <c r="K11" s="126"/>
      <c r="L11" s="101">
        <v>16</v>
      </c>
      <c r="M11" s="176"/>
      <c r="N11" s="458">
        <f t="shared" si="2"/>
        <v>1.2000000000000002</v>
      </c>
      <c r="P11" s="825">
        <f t="shared" si="3"/>
        <v>1.0800000000000003</v>
      </c>
      <c r="Q11" s="825">
        <f t="shared" si="4"/>
        <v>0.12</v>
      </c>
      <c r="R11" s="94"/>
      <c r="S11" s="95"/>
      <c r="U11" s="95"/>
      <c r="W11" s="111">
        <v>42404</v>
      </c>
      <c r="X11" s="124">
        <v>1</v>
      </c>
      <c r="Y11" s="124"/>
      <c r="Z11" s="301">
        <v>0.1857</v>
      </c>
      <c r="AA11" s="281">
        <v>7.9600000000000004E-2</v>
      </c>
      <c r="AB11" s="808">
        <f t="shared" si="7"/>
        <v>0.26529999999999998</v>
      </c>
      <c r="AC11" s="335">
        <f t="shared" si="6"/>
        <v>0.88945833333333335</v>
      </c>
    </row>
    <row r="12" spans="1:29" ht="15" customHeight="1" x14ac:dyDescent="0.2">
      <c r="A12" s="586">
        <v>42409</v>
      </c>
      <c r="B12" s="362">
        <v>6</v>
      </c>
      <c r="C12" s="444"/>
      <c r="D12" s="444"/>
      <c r="E12" s="115">
        <v>39</v>
      </c>
      <c r="F12" s="115"/>
      <c r="G12" s="112"/>
      <c r="H12" s="147">
        <v>0.73350000000000004</v>
      </c>
      <c r="I12" s="147">
        <v>0.3165</v>
      </c>
      <c r="J12" s="321">
        <f t="shared" si="0"/>
        <v>1.3461538461538462E-2</v>
      </c>
      <c r="K12" s="126"/>
      <c r="L12" s="101">
        <v>16</v>
      </c>
      <c r="M12" s="176"/>
      <c r="N12" s="458">
        <f t="shared" si="2"/>
        <v>1.05</v>
      </c>
      <c r="P12" s="825">
        <f t="shared" si="3"/>
        <v>0.94500000000000006</v>
      </c>
      <c r="Q12" s="825">
        <f t="shared" si="4"/>
        <v>0.10499999999999998</v>
      </c>
      <c r="R12" s="94"/>
      <c r="S12" s="95"/>
      <c r="U12" s="95"/>
      <c r="W12" s="111">
        <v>42402</v>
      </c>
      <c r="X12" s="124">
        <v>1</v>
      </c>
      <c r="Y12" s="124"/>
      <c r="Z12" s="301">
        <v>0.25219999999999998</v>
      </c>
      <c r="AA12" s="281">
        <v>0.1081</v>
      </c>
      <c r="AB12" s="808">
        <f t="shared" si="7"/>
        <v>0.36029999999999995</v>
      </c>
      <c r="AC12" s="335">
        <f t="shared" si="6"/>
        <v>0.84987499999999994</v>
      </c>
    </row>
    <row r="13" spans="1:29" ht="15" customHeight="1" x14ac:dyDescent="0.2">
      <c r="A13" s="586">
        <v>42410</v>
      </c>
      <c r="B13" s="362">
        <v>6</v>
      </c>
      <c r="C13" s="444"/>
      <c r="D13" s="444"/>
      <c r="E13" s="115">
        <v>39</v>
      </c>
      <c r="F13" s="115"/>
      <c r="G13" s="112">
        <v>2</v>
      </c>
      <c r="H13" s="147">
        <v>1.4231</v>
      </c>
      <c r="I13" s="147">
        <v>0.6069</v>
      </c>
      <c r="J13" s="321">
        <f t="shared" si="0"/>
        <v>2.602564102564103E-2</v>
      </c>
      <c r="K13" s="126">
        <v>2</v>
      </c>
      <c r="L13" s="101">
        <v>16</v>
      </c>
      <c r="M13" s="176"/>
      <c r="N13" s="458">
        <f t="shared" si="2"/>
        <v>2.0300000000000002</v>
      </c>
      <c r="P13" s="825">
        <f t="shared" si="3"/>
        <v>1.8270000000000002</v>
      </c>
      <c r="Q13" s="825">
        <f t="shared" si="4"/>
        <v>0.20299999999999999</v>
      </c>
      <c r="R13" s="94"/>
      <c r="S13" s="95"/>
      <c r="U13" s="95"/>
      <c r="W13" s="111">
        <v>42401</v>
      </c>
      <c r="X13" s="124">
        <v>1</v>
      </c>
      <c r="Y13" s="124"/>
      <c r="Z13" s="301">
        <v>0.28889999999999999</v>
      </c>
      <c r="AA13" s="281">
        <v>0.12379999999999999</v>
      </c>
      <c r="AB13" s="808">
        <f t="shared" si="7"/>
        <v>0.41269999999999996</v>
      </c>
      <c r="AC13" s="335">
        <f t="shared" si="6"/>
        <v>0.82804166666666668</v>
      </c>
    </row>
    <row r="14" spans="1:29" ht="15" customHeight="1" x14ac:dyDescent="0.2">
      <c r="A14" s="586">
        <v>42411</v>
      </c>
      <c r="B14" s="362">
        <v>6</v>
      </c>
      <c r="C14" s="444"/>
      <c r="D14" s="444"/>
      <c r="E14" s="115">
        <v>40</v>
      </c>
      <c r="F14" s="115"/>
      <c r="G14" s="112">
        <v>2</v>
      </c>
      <c r="H14" s="147">
        <v>1.248</v>
      </c>
      <c r="I14" s="147">
        <v>0.53200000000000003</v>
      </c>
      <c r="J14" s="321">
        <f>(H14+I14)/(E14*2)</f>
        <v>2.2249999999999999E-2</v>
      </c>
      <c r="K14" s="126"/>
      <c r="L14" s="101">
        <v>16</v>
      </c>
      <c r="M14" s="176"/>
      <c r="N14" s="458">
        <f t="shared" si="2"/>
        <v>1.78</v>
      </c>
      <c r="P14" s="825">
        <f t="shared" si="3"/>
        <v>1.6020000000000001</v>
      </c>
      <c r="Q14" s="825">
        <f t="shared" si="4"/>
        <v>0.17799999999999996</v>
      </c>
      <c r="R14" s="94"/>
      <c r="S14" s="95"/>
      <c r="U14" s="95"/>
      <c r="W14" s="111">
        <v>42400</v>
      </c>
      <c r="X14" s="124">
        <v>1</v>
      </c>
      <c r="Y14" s="124"/>
      <c r="Z14" s="301">
        <v>0.3397</v>
      </c>
      <c r="AA14" s="281">
        <v>0.14560000000000001</v>
      </c>
      <c r="AB14" s="808">
        <f t="shared" si="7"/>
        <v>0.48530000000000001</v>
      </c>
      <c r="AC14" s="335">
        <f t="shared" si="6"/>
        <v>0.79779166666666668</v>
      </c>
    </row>
    <row r="15" spans="1:29" ht="15" customHeight="1" x14ac:dyDescent="0.2">
      <c r="A15" s="586">
        <v>42412</v>
      </c>
      <c r="B15" s="362">
        <v>6</v>
      </c>
      <c r="C15" s="444">
        <v>45</v>
      </c>
      <c r="D15" s="444">
        <v>10</v>
      </c>
      <c r="E15" s="115">
        <v>41</v>
      </c>
      <c r="F15" s="115">
        <v>8</v>
      </c>
      <c r="G15" s="112">
        <f>31.5+5</f>
        <v>36.5</v>
      </c>
      <c r="H15" s="147">
        <v>1.119</v>
      </c>
      <c r="I15" s="147">
        <v>0.48099999999999998</v>
      </c>
      <c r="J15" s="321">
        <f t="shared" ref="J15:J32" si="8">(H15+I15)/(E15*2)</f>
        <v>1.9512195121951219E-2</v>
      </c>
      <c r="K15" s="126">
        <f>31.5+5</f>
        <v>36.5</v>
      </c>
      <c r="L15" s="101">
        <v>16</v>
      </c>
      <c r="M15" s="176"/>
      <c r="N15" s="458">
        <f t="shared" si="2"/>
        <v>1.6</v>
      </c>
      <c r="P15" s="825">
        <f t="shared" si="3"/>
        <v>1.4400000000000002</v>
      </c>
      <c r="Q15" s="825">
        <f t="shared" si="4"/>
        <v>0.15999999999999998</v>
      </c>
      <c r="R15" s="94"/>
      <c r="S15" s="95"/>
      <c r="U15" s="95"/>
      <c r="W15" s="111">
        <v>42399</v>
      </c>
      <c r="X15" s="124">
        <v>1</v>
      </c>
      <c r="Y15" s="124"/>
      <c r="Z15" s="301">
        <v>0.37290000000000001</v>
      </c>
      <c r="AA15" s="281">
        <v>0.1598</v>
      </c>
      <c r="AB15" s="808">
        <f t="shared" si="7"/>
        <v>0.53269999999999995</v>
      </c>
      <c r="AC15" s="335">
        <f t="shared" si="6"/>
        <v>0.77804166666666663</v>
      </c>
    </row>
    <row r="16" spans="1:29" ht="15" customHeight="1" x14ac:dyDescent="0.2">
      <c r="A16" s="586">
        <v>42413</v>
      </c>
      <c r="B16" s="362"/>
      <c r="C16" s="444"/>
      <c r="D16" s="444"/>
      <c r="E16" s="115">
        <v>41</v>
      </c>
      <c r="F16" s="115">
        <v>8</v>
      </c>
      <c r="G16" s="112"/>
      <c r="H16" s="147"/>
      <c r="I16" s="147"/>
      <c r="J16" s="321">
        <f t="shared" si="8"/>
        <v>0</v>
      </c>
      <c r="K16" s="126"/>
      <c r="L16" s="101">
        <v>16</v>
      </c>
      <c r="M16" s="176"/>
      <c r="N16" s="458">
        <f t="shared" si="2"/>
        <v>0</v>
      </c>
      <c r="P16" s="825">
        <f t="shared" si="3"/>
        <v>0</v>
      </c>
      <c r="Q16" s="825">
        <f t="shared" si="4"/>
        <v>0</v>
      </c>
      <c r="R16" s="94"/>
      <c r="S16" s="95"/>
      <c r="U16" s="95"/>
      <c r="W16" s="111">
        <v>42398</v>
      </c>
      <c r="X16" s="124">
        <v>1</v>
      </c>
      <c r="Y16" s="124"/>
      <c r="Z16" s="301">
        <v>0.41320000000000001</v>
      </c>
      <c r="AA16" s="281">
        <v>0.17710000000000001</v>
      </c>
      <c r="AB16" s="808">
        <f t="shared" si="7"/>
        <v>0.59030000000000005</v>
      </c>
      <c r="AC16" s="335">
        <f t="shared" si="6"/>
        <v>0.75404166666666661</v>
      </c>
    </row>
    <row r="17" spans="1:29" ht="15" customHeight="1" x14ac:dyDescent="0.2">
      <c r="A17" s="586">
        <v>42414</v>
      </c>
      <c r="B17" s="362"/>
      <c r="C17" s="444"/>
      <c r="D17" s="444"/>
      <c r="E17" s="115">
        <v>41</v>
      </c>
      <c r="F17" s="115">
        <v>8</v>
      </c>
      <c r="G17" s="112"/>
      <c r="H17" s="147"/>
      <c r="I17" s="147"/>
      <c r="J17" s="321">
        <f t="shared" si="8"/>
        <v>0</v>
      </c>
      <c r="K17" s="126"/>
      <c r="L17" s="101">
        <v>16</v>
      </c>
      <c r="M17" s="176"/>
      <c r="N17" s="458">
        <f t="shared" si="2"/>
        <v>0</v>
      </c>
      <c r="P17" s="825">
        <f t="shared" si="3"/>
        <v>0</v>
      </c>
      <c r="Q17" s="825">
        <f t="shared" si="4"/>
        <v>0</v>
      </c>
      <c r="R17" s="94"/>
      <c r="S17" s="95"/>
      <c r="U17" s="95"/>
      <c r="W17" s="111">
        <v>42397</v>
      </c>
      <c r="X17" s="124">
        <v>1</v>
      </c>
      <c r="Y17" s="124"/>
      <c r="Z17" s="301">
        <v>0.47089999999999999</v>
      </c>
      <c r="AA17" s="281">
        <v>0.20180000000000001</v>
      </c>
      <c r="AB17" s="808">
        <f t="shared" si="7"/>
        <v>0.67269999999999996</v>
      </c>
      <c r="AC17" s="335">
        <f t="shared" si="6"/>
        <v>0.71970833333333339</v>
      </c>
    </row>
    <row r="18" spans="1:29" ht="15" customHeight="1" x14ac:dyDescent="0.2">
      <c r="A18" s="586">
        <v>42415</v>
      </c>
      <c r="B18" s="362"/>
      <c r="C18" s="444"/>
      <c r="D18" s="444"/>
      <c r="E18" s="115">
        <v>41</v>
      </c>
      <c r="F18" s="115">
        <v>8</v>
      </c>
      <c r="G18" s="112"/>
      <c r="H18" s="147"/>
      <c r="I18" s="147"/>
      <c r="J18" s="321">
        <f t="shared" si="8"/>
        <v>0</v>
      </c>
      <c r="K18" s="126"/>
      <c r="L18" s="101">
        <v>16</v>
      </c>
      <c r="M18" s="176"/>
      <c r="N18" s="458">
        <f t="shared" si="2"/>
        <v>0</v>
      </c>
      <c r="P18" s="825">
        <f t="shared" si="3"/>
        <v>0</v>
      </c>
      <c r="Q18" s="825">
        <f t="shared" si="4"/>
        <v>0</v>
      </c>
      <c r="R18" s="94"/>
      <c r="S18" s="95"/>
      <c r="U18" s="95"/>
      <c r="W18" s="111">
        <v>42397</v>
      </c>
      <c r="X18" s="124">
        <v>10</v>
      </c>
      <c r="Y18" s="124"/>
      <c r="Z18" s="301">
        <v>4.7091000000000003</v>
      </c>
      <c r="AA18" s="281">
        <v>2.0182000000000002</v>
      </c>
      <c r="AB18" s="808">
        <f t="shared" si="7"/>
        <v>6.7273000000000005</v>
      </c>
      <c r="AC18" s="335">
        <f t="shared" si="6"/>
        <v>0.71969583333333331</v>
      </c>
    </row>
    <row r="19" spans="1:29" ht="15" customHeight="1" x14ac:dyDescent="0.2">
      <c r="A19" s="586">
        <v>42416</v>
      </c>
      <c r="B19" s="362"/>
      <c r="C19" s="444"/>
      <c r="D19" s="444"/>
      <c r="E19" s="115">
        <v>41</v>
      </c>
      <c r="F19" s="115">
        <v>8</v>
      </c>
      <c r="G19" s="112"/>
      <c r="H19" s="147"/>
      <c r="I19" s="147"/>
      <c r="J19" s="321">
        <f t="shared" si="8"/>
        <v>0</v>
      </c>
      <c r="K19" s="126"/>
      <c r="L19" s="101">
        <v>16</v>
      </c>
      <c r="M19" s="176"/>
      <c r="N19" s="458">
        <f t="shared" si="2"/>
        <v>0</v>
      </c>
      <c r="P19" s="825">
        <f t="shared" si="3"/>
        <v>0</v>
      </c>
      <c r="Q19" s="825">
        <f t="shared" si="4"/>
        <v>0</v>
      </c>
      <c r="R19" s="94"/>
      <c r="S19" s="95"/>
      <c r="U19" s="95"/>
      <c r="W19" s="111">
        <v>42396</v>
      </c>
      <c r="X19" s="124">
        <v>1</v>
      </c>
      <c r="Y19" s="124"/>
      <c r="Z19" s="301">
        <v>0.51290000000000002</v>
      </c>
      <c r="AA19" s="281">
        <v>0.2198</v>
      </c>
      <c r="AB19" s="808">
        <f t="shared" si="7"/>
        <v>0.73270000000000002</v>
      </c>
      <c r="AC19" s="335">
        <f t="shared" si="6"/>
        <v>0.69470833333333337</v>
      </c>
    </row>
    <row r="20" spans="1:29" ht="15" customHeight="1" x14ac:dyDescent="0.2">
      <c r="A20" s="586">
        <v>42417</v>
      </c>
      <c r="B20" s="362"/>
      <c r="C20" s="444"/>
      <c r="D20" s="444"/>
      <c r="E20" s="115">
        <v>41</v>
      </c>
      <c r="F20" s="115">
        <v>8</v>
      </c>
      <c r="G20" s="112"/>
      <c r="H20" s="147"/>
      <c r="I20" s="147"/>
      <c r="J20" s="321">
        <f t="shared" si="8"/>
        <v>0</v>
      </c>
      <c r="K20" s="126"/>
      <c r="L20" s="101">
        <v>16</v>
      </c>
      <c r="M20" s="176"/>
      <c r="N20" s="458">
        <f t="shared" si="2"/>
        <v>0</v>
      </c>
      <c r="P20" s="825">
        <f t="shared" si="3"/>
        <v>0</v>
      </c>
      <c r="Q20" s="825">
        <f t="shared" si="4"/>
        <v>0</v>
      </c>
      <c r="R20" s="94"/>
      <c r="S20" s="95"/>
      <c r="U20" s="95"/>
      <c r="W20" s="111">
        <v>42395</v>
      </c>
      <c r="X20" s="124">
        <v>1</v>
      </c>
      <c r="Y20" s="124"/>
      <c r="Z20" s="301">
        <v>0.58289999999999997</v>
      </c>
      <c r="AA20" s="281">
        <v>0.24979999999999999</v>
      </c>
      <c r="AB20" s="808">
        <f t="shared" si="7"/>
        <v>0.8327</v>
      </c>
      <c r="AC20" s="335">
        <f t="shared" si="6"/>
        <v>0.65304166666666663</v>
      </c>
    </row>
    <row r="21" spans="1:29" ht="15" customHeight="1" x14ac:dyDescent="0.2">
      <c r="A21" s="586">
        <v>42418</v>
      </c>
      <c r="B21" s="362"/>
      <c r="C21" s="444"/>
      <c r="D21" s="444"/>
      <c r="E21" s="115">
        <v>41</v>
      </c>
      <c r="F21" s="115">
        <v>8</v>
      </c>
      <c r="G21" s="112"/>
      <c r="H21" s="147"/>
      <c r="I21" s="147"/>
      <c r="J21" s="321">
        <f t="shared" si="8"/>
        <v>0</v>
      </c>
      <c r="K21" s="126"/>
      <c r="L21" s="101">
        <v>16</v>
      </c>
      <c r="M21" s="176"/>
      <c r="N21" s="458">
        <f t="shared" si="2"/>
        <v>0</v>
      </c>
      <c r="P21" s="825">
        <f t="shared" si="3"/>
        <v>0</v>
      </c>
      <c r="Q21" s="825">
        <f t="shared" si="4"/>
        <v>0</v>
      </c>
      <c r="R21" s="94"/>
      <c r="S21" s="95"/>
      <c r="U21" s="95"/>
      <c r="W21" s="111">
        <v>42394</v>
      </c>
      <c r="X21" s="124">
        <v>1</v>
      </c>
      <c r="Y21" s="124"/>
      <c r="Z21" s="301">
        <v>0.68089999999999995</v>
      </c>
      <c r="AA21" s="281">
        <v>0.2918</v>
      </c>
      <c r="AB21" s="808">
        <f t="shared" si="7"/>
        <v>0.9726999999999999</v>
      </c>
      <c r="AC21" s="335">
        <f t="shared" si="6"/>
        <v>0.59470833333333339</v>
      </c>
    </row>
    <row r="22" spans="1:29" ht="15" customHeight="1" x14ac:dyDescent="0.2">
      <c r="A22" s="586">
        <v>42419</v>
      </c>
      <c r="B22" s="362"/>
      <c r="C22" s="444"/>
      <c r="D22" s="444"/>
      <c r="E22" s="115">
        <v>41</v>
      </c>
      <c r="F22" s="115">
        <v>8</v>
      </c>
      <c r="G22" s="112"/>
      <c r="H22" s="147"/>
      <c r="I22" s="147"/>
      <c r="J22" s="321">
        <f t="shared" si="8"/>
        <v>0</v>
      </c>
      <c r="K22" s="126"/>
      <c r="L22" s="101">
        <v>16</v>
      </c>
      <c r="M22" s="176"/>
      <c r="N22" s="458">
        <f t="shared" si="2"/>
        <v>0</v>
      </c>
      <c r="P22" s="825">
        <f t="shared" si="3"/>
        <v>0</v>
      </c>
      <c r="Q22" s="825">
        <f t="shared" si="4"/>
        <v>0</v>
      </c>
      <c r="R22" s="94"/>
      <c r="S22" s="95"/>
      <c r="U22" s="95"/>
      <c r="W22" s="111">
        <v>42392</v>
      </c>
      <c r="X22" s="124">
        <v>1</v>
      </c>
      <c r="Y22" s="124"/>
      <c r="Z22" s="301">
        <v>0.76490000000000002</v>
      </c>
      <c r="AA22" s="281">
        <v>0.32779999999999998</v>
      </c>
      <c r="AB22" s="808">
        <f t="shared" si="7"/>
        <v>1.0927</v>
      </c>
      <c r="AC22" s="335">
        <f t="shared" si="6"/>
        <v>0.54470833333333335</v>
      </c>
    </row>
    <row r="23" spans="1:29" ht="15" customHeight="1" x14ac:dyDescent="0.2">
      <c r="A23" s="586">
        <v>42420</v>
      </c>
      <c r="B23" s="362"/>
      <c r="C23" s="444"/>
      <c r="D23" s="444"/>
      <c r="E23" s="115">
        <v>41</v>
      </c>
      <c r="F23" s="115">
        <v>8</v>
      </c>
      <c r="G23" s="112"/>
      <c r="H23" s="147"/>
      <c r="I23" s="147"/>
      <c r="J23" s="321">
        <f t="shared" si="8"/>
        <v>0</v>
      </c>
      <c r="K23" s="126"/>
      <c r="L23" s="101">
        <v>16</v>
      </c>
      <c r="M23" s="176"/>
      <c r="N23" s="458">
        <f t="shared" si="2"/>
        <v>0</v>
      </c>
      <c r="P23" s="825">
        <f t="shared" si="3"/>
        <v>0</v>
      </c>
      <c r="Q23" s="825">
        <f t="shared" si="4"/>
        <v>0</v>
      </c>
      <c r="R23" s="94"/>
      <c r="S23" s="95"/>
      <c r="U23" s="95"/>
      <c r="W23" s="111">
        <v>42390</v>
      </c>
      <c r="X23" s="124">
        <v>1</v>
      </c>
      <c r="Y23" s="124"/>
      <c r="Z23" s="301">
        <v>0.8518</v>
      </c>
      <c r="AA23" s="281">
        <v>0.36509999999999998</v>
      </c>
      <c r="AB23" s="808">
        <f t="shared" si="7"/>
        <v>1.2168999999999999</v>
      </c>
      <c r="AC23" s="335">
        <f t="shared" si="6"/>
        <v>0.49295833333333339</v>
      </c>
    </row>
    <row r="24" spans="1:29" ht="15" customHeight="1" x14ac:dyDescent="0.2">
      <c r="A24" s="586">
        <v>42421</v>
      </c>
      <c r="B24" s="362"/>
      <c r="C24" s="444"/>
      <c r="D24" s="444"/>
      <c r="E24" s="115">
        <v>41</v>
      </c>
      <c r="F24" s="115">
        <v>8</v>
      </c>
      <c r="G24" s="112"/>
      <c r="H24" s="147"/>
      <c r="I24" s="147"/>
      <c r="J24" s="321">
        <f t="shared" si="8"/>
        <v>0</v>
      </c>
      <c r="K24" s="126"/>
      <c r="L24" s="101">
        <v>16</v>
      </c>
      <c r="M24" s="176"/>
      <c r="N24" s="458">
        <f t="shared" si="2"/>
        <v>0</v>
      </c>
      <c r="P24" s="825">
        <f t="shared" si="3"/>
        <v>0</v>
      </c>
      <c r="Q24" s="825">
        <f t="shared" si="4"/>
        <v>0</v>
      </c>
      <c r="R24" s="94"/>
      <c r="S24" s="95"/>
      <c r="U24" s="95"/>
      <c r="W24" s="111">
        <v>42387</v>
      </c>
      <c r="X24" s="124">
        <v>1</v>
      </c>
      <c r="Y24" s="124"/>
      <c r="Z24" s="301">
        <v>0.93989999999999996</v>
      </c>
      <c r="AA24" s="281">
        <v>0.40279999999999999</v>
      </c>
      <c r="AB24" s="808">
        <f t="shared" si="7"/>
        <v>1.3427</v>
      </c>
      <c r="AC24" s="335">
        <f t="shared" si="6"/>
        <v>0.44054166666666666</v>
      </c>
    </row>
    <row r="25" spans="1:29" ht="15" customHeight="1" x14ac:dyDescent="0.2">
      <c r="A25" s="586">
        <v>42422</v>
      </c>
      <c r="B25" s="362"/>
      <c r="C25" s="444"/>
      <c r="D25" s="444"/>
      <c r="E25" s="115">
        <v>41</v>
      </c>
      <c r="F25" s="115">
        <v>8</v>
      </c>
      <c r="G25" s="112"/>
      <c r="H25" s="147"/>
      <c r="I25" s="147"/>
      <c r="J25" s="321">
        <f t="shared" si="8"/>
        <v>0</v>
      </c>
      <c r="K25" s="126"/>
      <c r="L25" s="101">
        <v>16</v>
      </c>
      <c r="M25" s="176"/>
      <c r="N25" s="458">
        <f t="shared" si="2"/>
        <v>0</v>
      </c>
      <c r="P25" s="825">
        <f t="shared" si="3"/>
        <v>0</v>
      </c>
      <c r="Q25" s="825">
        <f t="shared" si="4"/>
        <v>0</v>
      </c>
      <c r="R25" s="94"/>
      <c r="S25" s="95"/>
      <c r="U25" s="95"/>
      <c r="W25" s="111">
        <v>42386</v>
      </c>
      <c r="X25" s="124">
        <v>1</v>
      </c>
      <c r="Y25" s="124"/>
      <c r="Z25" s="301">
        <v>0.95389999999999997</v>
      </c>
      <c r="AA25" s="281">
        <v>0.4088</v>
      </c>
      <c r="AB25" s="808">
        <f t="shared" si="7"/>
        <v>1.3627</v>
      </c>
      <c r="AC25" s="335">
        <f t="shared" si="6"/>
        <v>0.43220833333333331</v>
      </c>
    </row>
    <row r="26" spans="1:29" ht="15" customHeight="1" x14ac:dyDescent="0.2">
      <c r="A26" s="586">
        <v>42423</v>
      </c>
      <c r="B26" s="362"/>
      <c r="C26" s="444"/>
      <c r="D26" s="444"/>
      <c r="E26" s="115">
        <v>41</v>
      </c>
      <c r="F26" s="115">
        <v>8</v>
      </c>
      <c r="G26" s="112"/>
      <c r="H26" s="147"/>
      <c r="I26" s="147"/>
      <c r="J26" s="321">
        <f t="shared" si="8"/>
        <v>0</v>
      </c>
      <c r="K26" s="126"/>
      <c r="L26" s="101">
        <v>16</v>
      </c>
      <c r="M26" s="176"/>
      <c r="N26" s="458">
        <f t="shared" si="2"/>
        <v>0</v>
      </c>
      <c r="P26" s="825">
        <f t="shared" si="3"/>
        <v>0</v>
      </c>
      <c r="Q26" s="825">
        <f t="shared" si="4"/>
        <v>0</v>
      </c>
      <c r="R26" s="94"/>
      <c r="S26" s="95"/>
      <c r="U26" s="95"/>
      <c r="W26" s="111">
        <v>42385</v>
      </c>
      <c r="X26" s="124">
        <v>1</v>
      </c>
      <c r="Y26" s="124"/>
      <c r="Z26" s="301">
        <v>1.0632999999999999</v>
      </c>
      <c r="AA26" s="281">
        <v>0.45569999999999999</v>
      </c>
      <c r="AB26" s="808">
        <f t="shared" si="7"/>
        <v>1.5189999999999999</v>
      </c>
      <c r="AC26" s="335">
        <f t="shared" si="6"/>
        <v>0.36708333333333337</v>
      </c>
    </row>
    <row r="27" spans="1:29" ht="15" customHeight="1" x14ac:dyDescent="0.2">
      <c r="A27" s="586">
        <v>42424</v>
      </c>
      <c r="B27" s="362"/>
      <c r="C27" s="444"/>
      <c r="D27" s="444"/>
      <c r="E27" s="115">
        <v>41</v>
      </c>
      <c r="F27" s="115">
        <v>8</v>
      </c>
      <c r="G27" s="112"/>
      <c r="H27" s="147"/>
      <c r="I27" s="147"/>
      <c r="J27" s="321">
        <f t="shared" si="8"/>
        <v>0</v>
      </c>
      <c r="K27" s="126"/>
      <c r="L27" s="101">
        <v>16</v>
      </c>
      <c r="M27" s="176"/>
      <c r="N27" s="458">
        <f t="shared" si="2"/>
        <v>0</v>
      </c>
      <c r="P27" s="825">
        <f t="shared" si="3"/>
        <v>0</v>
      </c>
      <c r="Q27" s="825">
        <f t="shared" si="4"/>
        <v>0</v>
      </c>
      <c r="R27" s="94"/>
      <c r="S27" s="95"/>
      <c r="U27" s="95"/>
      <c r="W27" s="111">
        <v>42385</v>
      </c>
      <c r="X27" s="124">
        <v>1</v>
      </c>
      <c r="Y27" s="124"/>
      <c r="Z27" s="301">
        <v>1.0632999999999999</v>
      </c>
      <c r="AA27" s="281">
        <v>0.45569999999999999</v>
      </c>
      <c r="AB27" s="808">
        <f t="shared" si="7"/>
        <v>1.5189999999999999</v>
      </c>
      <c r="AC27" s="335">
        <f t="shared" si="6"/>
        <v>0.36708333333333337</v>
      </c>
    </row>
    <row r="28" spans="1:29" ht="15" customHeight="1" x14ac:dyDescent="0.2">
      <c r="A28" s="586">
        <v>42425</v>
      </c>
      <c r="B28" s="362"/>
      <c r="C28" s="444"/>
      <c r="D28" s="444"/>
      <c r="E28" s="115">
        <v>41</v>
      </c>
      <c r="F28" s="115">
        <v>8</v>
      </c>
      <c r="G28" s="112"/>
      <c r="H28" s="147"/>
      <c r="I28" s="147"/>
      <c r="J28" s="321">
        <f t="shared" si="8"/>
        <v>0</v>
      </c>
      <c r="K28" s="126"/>
      <c r="L28" s="101">
        <v>16</v>
      </c>
      <c r="M28" s="176"/>
      <c r="N28" s="458">
        <f t="shared" si="2"/>
        <v>0</v>
      </c>
      <c r="P28" s="825">
        <f t="shared" si="3"/>
        <v>0</v>
      </c>
      <c r="Q28" s="825">
        <f t="shared" si="4"/>
        <v>0</v>
      </c>
      <c r="R28" s="94"/>
      <c r="S28" s="95"/>
      <c r="U28" s="95"/>
      <c r="W28" s="111">
        <v>42384</v>
      </c>
      <c r="X28" s="124">
        <v>2</v>
      </c>
      <c r="Y28" s="124"/>
      <c r="Z28" s="301">
        <v>2.5175000000000001</v>
      </c>
      <c r="AA28" s="281">
        <v>1.0789</v>
      </c>
      <c r="AB28" s="808">
        <f t="shared" si="7"/>
        <v>3.5964</v>
      </c>
      <c r="AC28" s="335">
        <f t="shared" si="6"/>
        <v>0.25074999999999997</v>
      </c>
    </row>
    <row r="29" spans="1:29" ht="15" customHeight="1" x14ac:dyDescent="0.2">
      <c r="A29" s="586">
        <v>42426</v>
      </c>
      <c r="B29" s="362"/>
      <c r="C29" s="444"/>
      <c r="D29" s="444"/>
      <c r="E29" s="115">
        <v>41</v>
      </c>
      <c r="F29" s="115">
        <v>8</v>
      </c>
      <c r="G29" s="112"/>
      <c r="H29" s="147"/>
      <c r="I29" s="147"/>
      <c r="J29" s="321">
        <f t="shared" si="8"/>
        <v>0</v>
      </c>
      <c r="K29" s="126"/>
      <c r="L29" s="101">
        <v>16</v>
      </c>
      <c r="M29" s="176"/>
      <c r="N29" s="458">
        <f t="shared" si="2"/>
        <v>0</v>
      </c>
      <c r="P29" s="825">
        <f t="shared" si="3"/>
        <v>0</v>
      </c>
      <c r="Q29" s="825">
        <f t="shared" si="4"/>
        <v>0</v>
      </c>
      <c r="R29" s="94"/>
      <c r="S29" s="95"/>
      <c r="U29" s="95"/>
      <c r="W29" s="111">
        <v>42384</v>
      </c>
      <c r="X29" s="124">
        <v>1</v>
      </c>
      <c r="Y29" s="124"/>
      <c r="Z29" s="301">
        <v>1.3428</v>
      </c>
      <c r="AA29" s="281">
        <v>0.57550000000000001</v>
      </c>
      <c r="AB29" s="808">
        <f t="shared" si="7"/>
        <v>1.9182999999999999</v>
      </c>
      <c r="AC29" s="335">
        <f t="shared" si="6"/>
        <v>0.20070833333333335</v>
      </c>
    </row>
    <row r="30" spans="1:29" ht="15" customHeight="1" x14ac:dyDescent="0.2">
      <c r="A30" s="586">
        <v>42427</v>
      </c>
      <c r="B30" s="362"/>
      <c r="C30" s="444"/>
      <c r="D30" s="444"/>
      <c r="E30" s="115">
        <v>41</v>
      </c>
      <c r="F30" s="115">
        <v>8</v>
      </c>
      <c r="G30" s="112"/>
      <c r="H30" s="147"/>
      <c r="I30" s="147"/>
      <c r="J30" s="321">
        <f t="shared" si="8"/>
        <v>0</v>
      </c>
      <c r="K30" s="126"/>
      <c r="L30" s="101">
        <v>16</v>
      </c>
      <c r="M30" s="176"/>
      <c r="N30" s="458">
        <f t="shared" si="2"/>
        <v>0</v>
      </c>
      <c r="P30" s="825">
        <f t="shared" si="3"/>
        <v>0</v>
      </c>
      <c r="Q30" s="825">
        <f t="shared" si="4"/>
        <v>0</v>
      </c>
      <c r="R30" s="94"/>
      <c r="S30" s="95"/>
      <c r="U30" s="95"/>
      <c r="W30" s="111">
        <v>42383</v>
      </c>
      <c r="X30" s="124">
        <v>2</v>
      </c>
      <c r="Y30" s="124"/>
      <c r="Z30" s="301">
        <v>2.9935</v>
      </c>
      <c r="AA30" s="281">
        <v>1.2828999999999999</v>
      </c>
      <c r="AB30" s="808">
        <f t="shared" si="7"/>
        <v>4.2763999999999998</v>
      </c>
      <c r="AC30" s="335">
        <f t="shared" si="6"/>
        <v>0.10908333333333335</v>
      </c>
    </row>
    <row r="31" spans="1:29" ht="15" customHeight="1" x14ac:dyDescent="0.2">
      <c r="A31" s="586">
        <v>42428</v>
      </c>
      <c r="B31" s="362"/>
      <c r="C31" s="444"/>
      <c r="D31" s="444"/>
      <c r="E31" s="115">
        <v>41</v>
      </c>
      <c r="F31" s="115">
        <v>8</v>
      </c>
      <c r="G31" s="112"/>
      <c r="H31" s="147"/>
      <c r="I31" s="147"/>
      <c r="J31" s="321">
        <f t="shared" si="8"/>
        <v>0</v>
      </c>
      <c r="K31" s="126"/>
      <c r="L31" s="101">
        <v>16</v>
      </c>
      <c r="M31" s="176"/>
      <c r="N31" s="458">
        <f t="shared" si="2"/>
        <v>0</v>
      </c>
      <c r="P31" s="825">
        <f t="shared" si="3"/>
        <v>0</v>
      </c>
      <c r="Q31" s="825">
        <f t="shared" si="4"/>
        <v>0</v>
      </c>
      <c r="R31" s="94"/>
      <c r="S31" s="95"/>
      <c r="U31" s="95"/>
      <c r="W31" s="111">
        <v>42383</v>
      </c>
      <c r="X31" s="124">
        <v>1</v>
      </c>
      <c r="Y31" s="124"/>
      <c r="Z31" s="301">
        <v>1.6088</v>
      </c>
      <c r="AA31" s="281">
        <v>0.6895</v>
      </c>
      <c r="AB31" s="808">
        <f t="shared" si="7"/>
        <v>2.2983000000000002</v>
      </c>
      <c r="AC31" s="335">
        <f t="shared" si="6"/>
        <v>4.2374999999999871E-2</v>
      </c>
    </row>
    <row r="32" spans="1:29" ht="15" customHeight="1" x14ac:dyDescent="0.2">
      <c r="A32" s="586">
        <v>42429</v>
      </c>
      <c r="B32" s="362"/>
      <c r="C32" s="444"/>
      <c r="D32" s="444"/>
      <c r="E32" s="115">
        <v>41</v>
      </c>
      <c r="F32" s="115">
        <v>8</v>
      </c>
      <c r="G32" s="112"/>
      <c r="H32" s="147"/>
      <c r="I32" s="147"/>
      <c r="J32" s="321">
        <f t="shared" si="8"/>
        <v>0</v>
      </c>
      <c r="K32" s="126"/>
      <c r="L32" s="101">
        <v>16</v>
      </c>
      <c r="M32" s="176"/>
      <c r="N32" s="458">
        <f t="shared" si="2"/>
        <v>0</v>
      </c>
      <c r="P32" s="825">
        <f t="shared" si="3"/>
        <v>0</v>
      </c>
      <c r="Q32" s="825">
        <f t="shared" si="4"/>
        <v>0</v>
      </c>
      <c r="R32" s="94"/>
      <c r="S32" s="95"/>
      <c r="U32" s="95"/>
      <c r="W32" s="111">
        <v>42382</v>
      </c>
      <c r="X32" s="124">
        <v>3</v>
      </c>
      <c r="Y32" s="124"/>
      <c r="Z32" s="301">
        <v>5.0362999999999998</v>
      </c>
      <c r="AA32" s="281">
        <v>2.1583999999999999</v>
      </c>
      <c r="AB32" s="808">
        <f t="shared" si="7"/>
        <v>7.1946999999999992</v>
      </c>
      <c r="AC32" s="335">
        <f t="shared" si="6"/>
        <v>7.3611111111112259E-4</v>
      </c>
    </row>
    <row r="33" spans="1:29" ht="15" customHeight="1" x14ac:dyDescent="0.2">
      <c r="A33" s="586"/>
      <c r="B33" s="362"/>
      <c r="C33" s="444"/>
      <c r="D33" s="444"/>
      <c r="E33" s="115"/>
      <c r="F33" s="115"/>
      <c r="G33" s="112"/>
      <c r="H33" s="147"/>
      <c r="I33" s="147"/>
      <c r="J33" s="321"/>
      <c r="K33" s="126"/>
      <c r="L33" s="101"/>
      <c r="M33" s="176"/>
      <c r="N33" s="458"/>
      <c r="P33" s="825"/>
      <c r="Q33" s="825"/>
      <c r="R33" s="94"/>
      <c r="S33" s="95"/>
      <c r="U33" s="95"/>
      <c r="W33" s="111">
        <v>42382</v>
      </c>
      <c r="X33" s="124">
        <v>1</v>
      </c>
      <c r="Y33" s="124"/>
      <c r="Z33" s="301">
        <v>1.6788000000000001</v>
      </c>
      <c r="AA33" s="281">
        <v>0.71950000000000003</v>
      </c>
      <c r="AB33" s="808">
        <f t="shared" si="7"/>
        <v>2.3982999999999999</v>
      </c>
      <c r="AC33" s="335">
        <f t="shared" si="6"/>
        <v>7.0833333333334791E-4</v>
      </c>
    </row>
    <row r="34" spans="1:29" ht="15" customHeight="1" x14ac:dyDescent="0.2">
      <c r="A34" s="586"/>
      <c r="B34" s="362"/>
      <c r="C34" s="444"/>
      <c r="D34" s="444"/>
      <c r="E34" s="115"/>
      <c r="F34" s="115"/>
      <c r="G34" s="112"/>
      <c r="H34" s="147"/>
      <c r="I34" s="147"/>
      <c r="J34" s="321"/>
      <c r="K34" s="126"/>
      <c r="L34" s="101"/>
      <c r="M34" s="176"/>
      <c r="N34" s="458"/>
      <c r="P34" s="825"/>
      <c r="Q34" s="825"/>
      <c r="R34" s="94"/>
      <c r="S34" s="95"/>
      <c r="U34" s="95"/>
      <c r="W34" s="111">
        <v>42381</v>
      </c>
      <c r="X34" s="124">
        <v>1</v>
      </c>
      <c r="Y34" s="124"/>
      <c r="Z34" s="301">
        <v>1.68</v>
      </c>
      <c r="AA34" s="281">
        <v>0.72</v>
      </c>
      <c r="AB34" s="808">
        <f t="shared" si="7"/>
        <v>2.4</v>
      </c>
      <c r="AC34" s="335">
        <f t="shared" si="6"/>
        <v>0</v>
      </c>
    </row>
    <row r="35" spans="1:29" ht="15" customHeight="1" thickBot="1" x14ac:dyDescent="0.25">
      <c r="A35" s="111"/>
      <c r="B35" s="372"/>
      <c r="C35" s="445"/>
      <c r="D35" s="445"/>
      <c r="E35" s="121"/>
      <c r="F35" s="121"/>
      <c r="G35" s="118"/>
      <c r="H35" s="156"/>
      <c r="I35" s="156"/>
      <c r="J35" s="340"/>
      <c r="K35" s="264"/>
      <c r="L35" s="117"/>
      <c r="M35" s="179"/>
      <c r="N35" s="459"/>
      <c r="P35" s="153"/>
      <c r="Q35" s="153"/>
      <c r="R35" s="94"/>
      <c r="S35" s="95"/>
      <c r="U35" s="95"/>
      <c r="W35" s="111">
        <v>42381</v>
      </c>
      <c r="X35" s="124">
        <v>1</v>
      </c>
      <c r="Y35" s="124"/>
      <c r="Z35" s="301">
        <v>1.68</v>
      </c>
      <c r="AA35" s="281">
        <v>0.72</v>
      </c>
      <c r="AB35" s="808">
        <f t="shared" si="7"/>
        <v>2.4</v>
      </c>
      <c r="AC35" s="335">
        <f t="shared" si="6"/>
        <v>0</v>
      </c>
    </row>
    <row r="36" spans="1:29" ht="15" customHeight="1" x14ac:dyDescent="0.2">
      <c r="A36" s="123" t="s">
        <v>6</v>
      </c>
      <c r="B36" s="374">
        <f>SUM(B1:B35)</f>
        <v>60</v>
      </c>
      <c r="C36" s="446">
        <f>SUM(C1:C34)</f>
        <v>45</v>
      </c>
      <c r="D36" s="446">
        <f>SUM(D4:D34)</f>
        <v>10</v>
      </c>
      <c r="E36" s="105"/>
      <c r="F36" s="105"/>
      <c r="G36" s="407">
        <f>SUM(G1:G34)</f>
        <v>52.5</v>
      </c>
      <c r="H36" s="163">
        <f>SUM(H4:H34)</f>
        <v>13.218599999999999</v>
      </c>
      <c r="I36" s="163">
        <f>SUM(I4:I34)</f>
        <v>5.6477000000000004</v>
      </c>
      <c r="J36" s="341">
        <f>SUM(J1:J35)</f>
        <v>0.25777851974504057</v>
      </c>
      <c r="K36" s="126">
        <f>SUM(K4:K34)</f>
        <v>46.5</v>
      </c>
      <c r="L36" s="150"/>
      <c r="M36" s="176">
        <f>SUM(M1:M35)</f>
        <v>0</v>
      </c>
      <c r="N36" s="460">
        <f>SUM(N1:N35)</f>
        <v>18.866300000000006</v>
      </c>
      <c r="P36" s="153">
        <f>SUM(P4:P34)</f>
        <v>16.979669999999999</v>
      </c>
      <c r="Q36" s="153">
        <f>SUM(Q4:Q34)</f>
        <v>1.8866299999999998</v>
      </c>
      <c r="R36" s="94"/>
      <c r="S36" s="95"/>
      <c r="U36" s="95"/>
      <c r="W36" s="111">
        <v>42381</v>
      </c>
      <c r="X36" s="124">
        <v>1</v>
      </c>
      <c r="Y36" s="124"/>
      <c r="Z36" s="301">
        <v>1.68</v>
      </c>
      <c r="AA36" s="281">
        <v>0.72</v>
      </c>
      <c r="AB36" s="808">
        <f t="shared" si="7"/>
        <v>2.4</v>
      </c>
      <c r="AC36" s="335">
        <f t="shared" si="6"/>
        <v>0</v>
      </c>
    </row>
    <row r="37" spans="1:29" ht="15" customHeight="1" x14ac:dyDescent="0.2">
      <c r="A37" s="124"/>
      <c r="B37" s="376"/>
      <c r="C37" s="444"/>
      <c r="D37" s="444"/>
      <c r="E37" s="112"/>
      <c r="F37" s="112"/>
      <c r="G37" s="401"/>
      <c r="H37" s="147">
        <f>H36-K36+C36-D36+5.194</f>
        <v>6.912599999999995</v>
      </c>
      <c r="I37" s="147">
        <f>I36-G36+K36+1.1597</f>
        <v>0.80740000000000034</v>
      </c>
      <c r="J37" s="408"/>
      <c r="K37" s="126"/>
      <c r="L37" s="101"/>
      <c r="M37" s="176"/>
      <c r="N37" s="458"/>
      <c r="P37" s="153">
        <f>P36-G36+C36+0.4183-10</f>
        <v>-0.10203000000000095</v>
      </c>
      <c r="Q37" s="153">
        <f>Q36-I44+5.9317</f>
        <v>7.8183299999999996</v>
      </c>
      <c r="R37" s="94"/>
      <c r="S37" s="95"/>
      <c r="U37" s="95"/>
      <c r="W37" s="111">
        <v>42380</v>
      </c>
      <c r="X37" s="124">
        <v>1</v>
      </c>
      <c r="Y37" s="124"/>
      <c r="Z37" s="301">
        <v>1.68</v>
      </c>
      <c r="AA37" s="281">
        <v>0.72</v>
      </c>
      <c r="AB37" s="808">
        <f t="shared" si="7"/>
        <v>2.4</v>
      </c>
      <c r="AC37" s="335">
        <f t="shared" si="6"/>
        <v>0</v>
      </c>
    </row>
    <row r="38" spans="1:29" ht="15" customHeight="1" x14ac:dyDescent="0.2">
      <c r="A38" s="128" t="s">
        <v>16</v>
      </c>
      <c r="B38" s="378">
        <f>AVERAGE(B1:B35)</f>
        <v>6</v>
      </c>
      <c r="C38" s="447">
        <f>AVERAGE(C1:C34)</f>
        <v>45</v>
      </c>
      <c r="D38" s="447"/>
      <c r="E38" s="134"/>
      <c r="F38" s="134"/>
      <c r="G38" s="409">
        <f>AVERAGE(G1:G34)</f>
        <v>6.5625</v>
      </c>
      <c r="H38" s="170">
        <f>AVERAGE(H1:H34)</f>
        <v>1.1015499999999998</v>
      </c>
      <c r="I38" s="170">
        <f>AVERAGE(I1:I34)</f>
        <v>0.47064166666666668</v>
      </c>
      <c r="J38" s="343">
        <f>AVERAGE(J1:J34)</f>
        <v>8.8889144739669156E-3</v>
      </c>
      <c r="K38" s="795"/>
      <c r="L38" s="172"/>
      <c r="M38" s="183">
        <f>AVERAGE(M1:M35)</f>
        <v>0</v>
      </c>
      <c r="N38" s="461">
        <f>I38+M38</f>
        <v>0.47064166666666668</v>
      </c>
      <c r="P38" s="153"/>
      <c r="Q38" s="153"/>
      <c r="W38" s="111">
        <v>42380</v>
      </c>
      <c r="X38" s="124">
        <v>10</v>
      </c>
      <c r="Y38" s="124"/>
      <c r="Z38" s="301">
        <v>16.8</v>
      </c>
      <c r="AA38" s="281">
        <v>7.2</v>
      </c>
      <c r="AB38" s="808">
        <f t="shared" si="7"/>
        <v>24</v>
      </c>
      <c r="AC38" s="335">
        <f t="shared" si="6"/>
        <v>0</v>
      </c>
    </row>
    <row r="39" spans="1:29" ht="15" customHeight="1" x14ac:dyDescent="0.2">
      <c r="A39" s="135" t="s">
        <v>15</v>
      </c>
      <c r="B39" s="867">
        <f>C36+H36+I36+M36-D36-G36-G37+6.35</f>
        <v>7.7162999999999951</v>
      </c>
      <c r="C39" s="868"/>
      <c r="D39" s="868"/>
      <c r="E39" s="868"/>
      <c r="F39" s="868"/>
      <c r="G39" s="868"/>
      <c r="H39" s="868"/>
      <c r="I39" s="868"/>
      <c r="J39" s="868"/>
      <c r="K39" s="868"/>
      <c r="L39" s="868"/>
      <c r="M39" s="868"/>
      <c r="N39" s="869"/>
      <c r="P39" s="946">
        <f>P37+Q37</f>
        <v>7.7162999999999986</v>
      </c>
      <c r="Q39" s="946"/>
      <c r="W39" s="111"/>
      <c r="X39" s="124"/>
      <c r="Y39" s="124"/>
      <c r="Z39" s="799"/>
      <c r="AA39" s="800"/>
      <c r="AB39" s="801"/>
      <c r="AC39" s="335" t="e">
        <f t="shared" si="6"/>
        <v>#DIV/0!</v>
      </c>
    </row>
    <row r="40" spans="1:29" ht="15" customHeight="1" thickBot="1" x14ac:dyDescent="0.25">
      <c r="A40" s="337" t="s">
        <v>1</v>
      </c>
      <c r="B40" s="934">
        <v>5</v>
      </c>
      <c r="C40" s="935"/>
      <c r="D40" s="935"/>
      <c r="E40" s="935"/>
      <c r="F40" s="935"/>
      <c r="G40" s="935"/>
      <c r="H40" s="935"/>
      <c r="I40" s="935"/>
      <c r="J40" s="935"/>
      <c r="K40" s="935"/>
      <c r="L40" s="935"/>
      <c r="M40" s="935"/>
      <c r="N40" s="936"/>
      <c r="W40" s="111"/>
      <c r="X40" s="124"/>
      <c r="Y40" s="124"/>
      <c r="Z40" s="799"/>
      <c r="AA40" s="800"/>
      <c r="AB40" s="801"/>
      <c r="AC40" s="335" t="e">
        <f t="shared" si="6"/>
        <v>#DIV/0!</v>
      </c>
    </row>
    <row r="41" spans="1:29" ht="15" customHeight="1" x14ac:dyDescent="0.2">
      <c r="A41" s="410"/>
      <c r="B41" s="411"/>
      <c r="C41" s="412"/>
      <c r="D41" s="412"/>
      <c r="E41" s="411"/>
      <c r="F41" s="411"/>
      <c r="G41" s="413"/>
      <c r="H41" s="412">
        <f>SUM(H4:H34)+41.552</f>
        <v>54.770600000000002</v>
      </c>
      <c r="I41" s="412">
        <f>SUM(I4:I34)+17.8017</f>
        <v>23.449400000000001</v>
      </c>
      <c r="J41" s="415"/>
      <c r="K41" s="415"/>
      <c r="L41" s="411"/>
      <c r="M41" s="414"/>
      <c r="N41" s="414"/>
      <c r="O41" s="202"/>
      <c r="P41" s="202"/>
      <c r="Q41" s="202"/>
      <c r="W41" s="111"/>
      <c r="X41" s="124"/>
      <c r="Y41" s="124"/>
      <c r="Z41" s="799"/>
      <c r="AA41" s="800"/>
      <c r="AB41" s="801"/>
      <c r="AC41" s="335" t="e">
        <f t="shared" si="6"/>
        <v>#DIV/0!</v>
      </c>
    </row>
    <row r="42" spans="1:29" s="81" customFormat="1" ht="15" customHeight="1" x14ac:dyDescent="0.2">
      <c r="A42" s="792"/>
      <c r="B42" s="826"/>
      <c r="C42" s="826"/>
      <c r="D42" s="826"/>
      <c r="E42" s="826"/>
      <c r="F42" s="826"/>
      <c r="G42" s="826"/>
      <c r="H42" s="947">
        <f>H41+I41</f>
        <v>78.22</v>
      </c>
      <c r="I42" s="947"/>
      <c r="J42" s="826"/>
      <c r="K42" s="826"/>
      <c r="L42" s="826"/>
      <c r="M42" s="826"/>
      <c r="N42" s="826"/>
      <c r="W42" s="111"/>
      <c r="X42" s="124"/>
      <c r="Y42" s="124"/>
      <c r="Z42" s="799"/>
      <c r="AA42" s="800"/>
      <c r="AB42" s="801"/>
      <c r="AC42" s="335" t="e">
        <f t="shared" si="6"/>
        <v>#DIV/0!</v>
      </c>
    </row>
    <row r="43" spans="1:29" ht="15" customHeight="1" x14ac:dyDescent="0.2">
      <c r="A43" s="202"/>
      <c r="B43" s="864"/>
      <c r="C43" s="864"/>
      <c r="D43" s="864"/>
      <c r="E43" s="864"/>
      <c r="F43" s="864"/>
      <c r="G43" s="864"/>
      <c r="H43" s="864"/>
      <c r="I43" s="864"/>
      <c r="J43" s="864"/>
      <c r="K43" s="864"/>
      <c r="L43" s="864"/>
      <c r="M43" s="864"/>
      <c r="N43" s="864"/>
      <c r="W43" s="111"/>
      <c r="X43" s="124"/>
      <c r="Y43" s="124"/>
      <c r="Z43" s="799"/>
      <c r="AA43" s="800"/>
      <c r="AB43" s="801"/>
      <c r="AC43" s="335" t="e">
        <f t="shared" si="6"/>
        <v>#DIV/0!</v>
      </c>
    </row>
    <row r="44" spans="1:29" x14ac:dyDescent="0.2">
      <c r="A44" s="791"/>
      <c r="B44" s="791"/>
      <c r="C44" s="791"/>
      <c r="D44" s="828"/>
      <c r="E44" s="791"/>
      <c r="F44" s="828"/>
      <c r="G44" s="791"/>
      <c r="H44" s="791" t="s">
        <v>325</v>
      </c>
      <c r="I44" s="791"/>
      <c r="J44" s="791"/>
      <c r="K44" s="791"/>
      <c r="L44" s="791"/>
      <c r="M44" s="791"/>
      <c r="N44" s="791"/>
      <c r="W44" s="111"/>
      <c r="X44" s="124"/>
      <c r="Y44" s="124"/>
      <c r="Z44" s="799"/>
      <c r="AA44" s="800"/>
      <c r="AB44" s="801"/>
      <c r="AC44" s="335" t="e">
        <f t="shared" si="6"/>
        <v>#DIV/0!</v>
      </c>
    </row>
    <row r="45" spans="1:29" ht="15" customHeight="1" thickBot="1" x14ac:dyDescent="0.25">
      <c r="A45" s="791"/>
      <c r="B45" s="791"/>
      <c r="C45" s="791"/>
      <c r="D45" s="828"/>
      <c r="E45" s="791"/>
      <c r="F45" s="828"/>
      <c r="G45" s="791"/>
      <c r="H45" s="791"/>
      <c r="I45" s="791"/>
      <c r="J45" s="791"/>
      <c r="K45" s="791"/>
      <c r="L45" s="791"/>
      <c r="M45" s="791"/>
      <c r="N45" s="791"/>
      <c r="W45" s="336"/>
      <c r="X45" s="337"/>
      <c r="Y45" s="337"/>
      <c r="Z45" s="802"/>
      <c r="AA45" s="803"/>
      <c r="AB45" s="804"/>
      <c r="AC45" s="335" t="e">
        <f t="shared" si="6"/>
        <v>#DIV/0!</v>
      </c>
    </row>
    <row r="46" spans="1:29" ht="15" customHeight="1" x14ac:dyDescent="0.2">
      <c r="A46" s="791"/>
      <c r="B46" s="791"/>
      <c r="C46" s="791"/>
      <c r="D46" s="828"/>
      <c r="E46" s="791"/>
      <c r="F46" s="828"/>
      <c r="G46" s="791"/>
      <c r="H46" s="791"/>
      <c r="I46" s="791"/>
      <c r="J46" s="791"/>
      <c r="K46" s="791"/>
      <c r="L46" s="791"/>
      <c r="M46" s="791"/>
      <c r="N46" s="791"/>
    </row>
    <row r="47" spans="1:29" ht="15" customHeight="1" x14ac:dyDescent="0.2">
      <c r="A47" s="791"/>
      <c r="B47" s="791"/>
      <c r="C47" s="791"/>
      <c r="D47" s="828"/>
      <c r="E47" s="791"/>
      <c r="F47" s="828"/>
      <c r="G47" s="791"/>
      <c r="H47" s="791"/>
      <c r="I47" s="791"/>
      <c r="J47" s="791"/>
      <c r="K47" s="791"/>
      <c r="L47" s="791"/>
      <c r="M47" s="791"/>
      <c r="N47" s="791"/>
    </row>
    <row r="48" spans="1:29" ht="15" customHeight="1" x14ac:dyDescent="0.2">
      <c r="A48" s="791"/>
      <c r="B48" s="791"/>
      <c r="C48" s="791"/>
      <c r="D48" s="828"/>
      <c r="E48" s="791"/>
      <c r="F48" s="828"/>
      <c r="G48" s="791"/>
      <c r="H48" s="791"/>
      <c r="I48" s="791"/>
      <c r="J48" s="791"/>
      <c r="K48" s="791"/>
      <c r="L48" s="791"/>
      <c r="M48" s="791"/>
      <c r="N48" s="791"/>
    </row>
    <row r="49" spans="1:14" ht="15" customHeight="1" x14ac:dyDescent="0.2">
      <c r="A49" s="791"/>
      <c r="B49" s="791"/>
      <c r="C49" s="791"/>
      <c r="D49" s="828"/>
      <c r="E49" s="791"/>
      <c r="F49" s="828"/>
      <c r="G49" s="791"/>
      <c r="H49" s="791"/>
      <c r="I49" s="791"/>
      <c r="J49" s="791"/>
      <c r="K49" s="791"/>
      <c r="L49" s="791"/>
      <c r="M49" s="791"/>
      <c r="N49" s="791"/>
    </row>
    <row r="50" spans="1:14" ht="15" customHeight="1" x14ac:dyDescent="0.2">
      <c r="A50" s="791"/>
      <c r="B50" s="791"/>
      <c r="C50" s="791"/>
      <c r="D50" s="828"/>
      <c r="E50" s="791"/>
      <c r="F50" s="828"/>
      <c r="G50" s="791"/>
      <c r="H50" s="791"/>
      <c r="I50" s="791"/>
      <c r="J50" s="791"/>
      <c r="K50" s="791"/>
      <c r="L50" s="791"/>
      <c r="M50" s="791"/>
      <c r="N50" s="791"/>
    </row>
    <row r="51" spans="1:14" ht="15" customHeight="1" x14ac:dyDescent="0.2">
      <c r="A51" s="791"/>
      <c r="B51" s="791"/>
      <c r="C51" s="791"/>
      <c r="D51" s="828"/>
      <c r="E51" s="791"/>
      <c r="F51" s="828"/>
      <c r="G51" s="791"/>
      <c r="H51" s="791"/>
      <c r="I51" s="791"/>
      <c r="J51" s="791"/>
      <c r="K51" s="791"/>
      <c r="L51" s="791"/>
      <c r="M51" s="791"/>
      <c r="N51" s="791"/>
    </row>
    <row r="52" spans="1:14" ht="15" customHeight="1" x14ac:dyDescent="0.2">
      <c r="A52" s="791"/>
      <c r="B52" s="791"/>
      <c r="C52" s="791"/>
      <c r="D52" s="828"/>
      <c r="E52" s="791"/>
      <c r="F52" s="828"/>
      <c r="G52" s="791"/>
      <c r="H52" s="791"/>
      <c r="I52" s="791"/>
      <c r="J52" s="791"/>
      <c r="K52" s="791"/>
      <c r="L52" s="791"/>
      <c r="M52" s="791"/>
      <c r="N52" s="791"/>
    </row>
    <row r="53" spans="1:14" ht="15" customHeight="1" x14ac:dyDescent="0.2">
      <c r="A53" s="791"/>
      <c r="B53" s="791"/>
      <c r="C53" s="791"/>
      <c r="D53" s="828"/>
      <c r="E53" s="791"/>
      <c r="F53" s="828"/>
      <c r="G53" s="791"/>
      <c r="H53" s="791"/>
      <c r="I53" s="791"/>
      <c r="J53" s="791"/>
      <c r="K53" s="791"/>
      <c r="L53" s="791"/>
      <c r="M53" s="791"/>
      <c r="N53" s="791"/>
    </row>
    <row r="54" spans="1:14" ht="15" customHeight="1" x14ac:dyDescent="0.2">
      <c r="A54" s="791"/>
      <c r="B54" s="791"/>
      <c r="C54" s="791"/>
      <c r="D54" s="828"/>
      <c r="E54" s="791"/>
      <c r="F54" s="828"/>
      <c r="G54" s="791"/>
      <c r="H54" s="791"/>
      <c r="I54" s="791"/>
      <c r="J54" s="791"/>
      <c r="K54" s="791"/>
      <c r="L54" s="791"/>
      <c r="M54" s="791"/>
      <c r="N54" s="791"/>
    </row>
    <row r="55" spans="1:14" ht="15" customHeight="1" x14ac:dyDescent="0.2">
      <c r="A55" s="791"/>
      <c r="B55" s="791"/>
      <c r="C55" s="791"/>
      <c r="D55" s="828"/>
      <c r="E55" s="791"/>
      <c r="F55" s="828"/>
      <c r="G55" s="791"/>
      <c r="H55" s="791"/>
      <c r="I55" s="791"/>
      <c r="J55" s="791"/>
      <c r="K55" s="791"/>
      <c r="L55" s="791"/>
      <c r="M55" s="791"/>
      <c r="N55" s="791"/>
    </row>
    <row r="56" spans="1:14" ht="15" customHeight="1" x14ac:dyDescent="0.2">
      <c r="A56" s="791"/>
      <c r="B56" s="791"/>
      <c r="C56" s="791"/>
      <c r="D56" s="828"/>
      <c r="E56" s="791"/>
      <c r="F56" s="828"/>
      <c r="G56" s="791"/>
      <c r="H56" s="791"/>
      <c r="I56" s="791"/>
      <c r="J56" s="791"/>
      <c r="K56" s="791"/>
      <c r="L56" s="791"/>
      <c r="M56" s="791"/>
      <c r="N56" s="791"/>
    </row>
    <row r="57" spans="1:14" ht="15" customHeight="1" x14ac:dyDescent="0.2">
      <c r="A57" s="791"/>
      <c r="B57" s="791"/>
      <c r="C57" s="791"/>
      <c r="D57" s="828"/>
      <c r="E57" s="791"/>
      <c r="F57" s="828"/>
      <c r="G57" s="791"/>
      <c r="H57" s="791"/>
      <c r="I57" s="791"/>
      <c r="J57" s="791"/>
      <c r="K57" s="791"/>
      <c r="L57" s="791"/>
      <c r="M57" s="791"/>
      <c r="N57" s="791"/>
    </row>
    <row r="58" spans="1:14" ht="15" customHeight="1" x14ac:dyDescent="0.2">
      <c r="A58" s="791"/>
      <c r="B58" s="791"/>
      <c r="C58" s="791"/>
      <c r="D58" s="828"/>
      <c r="E58" s="791"/>
      <c r="F58" s="828"/>
      <c r="G58" s="791"/>
      <c r="H58" s="791"/>
      <c r="I58" s="791"/>
      <c r="J58" s="791"/>
      <c r="K58" s="791"/>
      <c r="L58" s="791"/>
      <c r="M58" s="791"/>
      <c r="N58" s="791"/>
    </row>
    <row r="59" spans="1:14" ht="15" customHeight="1" x14ac:dyDescent="0.2">
      <c r="A59" s="791"/>
      <c r="B59" s="791"/>
      <c r="C59" s="791"/>
      <c r="D59" s="828"/>
      <c r="E59" s="791"/>
      <c r="F59" s="828"/>
      <c r="G59" s="791"/>
      <c r="H59" s="791"/>
      <c r="I59" s="791"/>
      <c r="J59" s="791"/>
      <c r="K59" s="791"/>
      <c r="L59" s="791"/>
      <c r="M59" s="791"/>
      <c r="N59" s="791"/>
    </row>
    <row r="60" spans="1:14" ht="15" customHeight="1" x14ac:dyDescent="0.2">
      <c r="A60" s="791"/>
      <c r="B60" s="791"/>
      <c r="C60" s="791"/>
      <c r="D60" s="828"/>
      <c r="E60" s="791"/>
      <c r="F60" s="828"/>
      <c r="G60" s="791"/>
      <c r="H60" s="791"/>
      <c r="I60" s="791"/>
      <c r="J60" s="791"/>
      <c r="K60" s="791"/>
      <c r="L60" s="791"/>
      <c r="M60" s="791"/>
      <c r="N60" s="791"/>
    </row>
    <row r="61" spans="1:14" ht="15" customHeight="1" x14ac:dyDescent="0.2">
      <c r="A61" s="791"/>
      <c r="B61" s="791"/>
      <c r="C61" s="791"/>
      <c r="D61" s="828"/>
      <c r="E61" s="791"/>
      <c r="F61" s="828"/>
      <c r="G61" s="791"/>
      <c r="H61" s="791"/>
      <c r="I61" s="791"/>
      <c r="J61" s="791"/>
      <c r="K61" s="791"/>
      <c r="L61" s="791"/>
      <c r="M61" s="791"/>
      <c r="N61" s="791"/>
    </row>
    <row r="62" spans="1:14" ht="15" customHeight="1" x14ac:dyDescent="0.2">
      <c r="A62" s="791"/>
      <c r="B62" s="791"/>
      <c r="C62" s="791"/>
      <c r="D62" s="828"/>
      <c r="E62" s="791"/>
      <c r="F62" s="828"/>
      <c r="G62" s="791"/>
      <c r="H62" s="791"/>
      <c r="I62" s="791"/>
      <c r="J62" s="791"/>
      <c r="K62" s="791"/>
      <c r="L62" s="791"/>
      <c r="M62" s="791"/>
      <c r="N62" s="791"/>
    </row>
    <row r="63" spans="1:14" ht="15" customHeight="1" x14ac:dyDescent="0.2">
      <c r="A63" s="791"/>
      <c r="B63" s="791"/>
      <c r="C63" s="791"/>
      <c r="D63" s="828"/>
      <c r="E63" s="791"/>
      <c r="F63" s="828"/>
      <c r="G63" s="791"/>
      <c r="H63" s="791"/>
      <c r="I63" s="791"/>
      <c r="J63" s="791"/>
      <c r="K63" s="791"/>
      <c r="L63" s="791"/>
      <c r="M63" s="791"/>
      <c r="N63" s="791"/>
    </row>
    <row r="64" spans="1:14" ht="15" customHeight="1" x14ac:dyDescent="0.2">
      <c r="A64" s="791"/>
      <c r="B64" s="791"/>
      <c r="C64" s="791"/>
      <c r="D64" s="828"/>
      <c r="E64" s="791"/>
      <c r="F64" s="828"/>
      <c r="G64" s="791"/>
      <c r="H64" s="791"/>
      <c r="I64" s="791"/>
      <c r="J64" s="791"/>
      <c r="K64" s="791"/>
      <c r="L64" s="791"/>
      <c r="M64" s="791"/>
      <c r="N64" s="791"/>
    </row>
    <row r="65" spans="1:14" ht="15" customHeight="1" x14ac:dyDescent="0.2">
      <c r="A65" s="791"/>
      <c r="B65" s="791"/>
      <c r="C65" s="791"/>
      <c r="D65" s="828"/>
      <c r="E65" s="791"/>
      <c r="F65" s="828"/>
      <c r="G65" s="791"/>
      <c r="H65" s="791"/>
      <c r="I65" s="791"/>
      <c r="J65" s="791"/>
      <c r="K65" s="791"/>
      <c r="L65" s="791"/>
      <c r="M65" s="791"/>
      <c r="N65" s="791"/>
    </row>
    <row r="66" spans="1:14" ht="15" customHeight="1" x14ac:dyDescent="0.2">
      <c r="A66" s="791"/>
      <c r="B66" s="791"/>
      <c r="C66" s="791"/>
      <c r="D66" s="828"/>
      <c r="E66" s="791"/>
      <c r="F66" s="828"/>
      <c r="G66" s="791"/>
      <c r="H66" s="791"/>
      <c r="I66" s="791"/>
      <c r="J66" s="791"/>
      <c r="K66" s="791"/>
      <c r="L66" s="791"/>
      <c r="M66" s="791"/>
      <c r="N66" s="791"/>
    </row>
    <row r="67" spans="1:14" ht="15" customHeight="1" x14ac:dyDescent="0.2">
      <c r="A67" s="791"/>
      <c r="B67" s="791"/>
      <c r="C67" s="791"/>
      <c r="D67" s="828"/>
      <c r="E67" s="791"/>
      <c r="F67" s="828"/>
      <c r="G67" s="791"/>
      <c r="H67" s="791"/>
      <c r="I67" s="791"/>
      <c r="J67" s="791"/>
      <c r="K67" s="791"/>
      <c r="L67" s="791"/>
      <c r="M67" s="791"/>
      <c r="N67" s="791"/>
    </row>
    <row r="68" spans="1:14" ht="15" customHeight="1" x14ac:dyDescent="0.2">
      <c r="A68" s="791"/>
      <c r="B68" s="791"/>
      <c r="C68" s="791"/>
      <c r="D68" s="828"/>
      <c r="E68" s="791"/>
      <c r="F68" s="828"/>
      <c r="G68" s="791"/>
      <c r="H68" s="791"/>
      <c r="I68" s="791"/>
      <c r="J68" s="791"/>
      <c r="K68" s="791"/>
      <c r="L68" s="791"/>
      <c r="M68" s="791"/>
      <c r="N68" s="791"/>
    </row>
    <row r="69" spans="1:14" ht="15" customHeight="1" x14ac:dyDescent="0.2">
      <c r="A69" s="791"/>
      <c r="B69" s="791"/>
      <c r="C69" s="791"/>
      <c r="D69" s="828"/>
      <c r="E69" s="791"/>
      <c r="F69" s="828"/>
      <c r="G69" s="791"/>
      <c r="H69" s="791"/>
      <c r="I69" s="791"/>
      <c r="J69" s="791"/>
      <c r="K69" s="791"/>
      <c r="L69" s="791"/>
      <c r="M69" s="791"/>
      <c r="N69" s="791"/>
    </row>
    <row r="70" spans="1:14" ht="15" customHeight="1" x14ac:dyDescent="0.2">
      <c r="A70" s="791"/>
      <c r="B70" s="791"/>
      <c r="C70" s="791"/>
      <c r="D70" s="828"/>
      <c r="E70" s="791"/>
      <c r="F70" s="828"/>
      <c r="G70" s="791"/>
      <c r="H70" s="791"/>
      <c r="I70" s="791"/>
      <c r="J70" s="791"/>
      <c r="K70" s="791"/>
      <c r="L70" s="791"/>
      <c r="M70" s="791"/>
      <c r="N70" s="791"/>
    </row>
    <row r="71" spans="1:14" ht="15" customHeight="1" x14ac:dyDescent="0.2">
      <c r="A71" s="791"/>
      <c r="B71" s="791"/>
      <c r="C71" s="791"/>
      <c r="D71" s="828"/>
      <c r="E71" s="791"/>
      <c r="F71" s="828"/>
      <c r="G71" s="791"/>
      <c r="H71" s="791"/>
      <c r="I71" s="791"/>
      <c r="J71" s="791"/>
      <c r="K71" s="791"/>
      <c r="L71" s="791"/>
      <c r="M71" s="791"/>
      <c r="N71" s="791"/>
    </row>
    <row r="72" spans="1:14" ht="15" customHeight="1" x14ac:dyDescent="0.2">
      <c r="A72" s="791"/>
      <c r="B72" s="791"/>
      <c r="C72" s="791"/>
      <c r="D72" s="828"/>
      <c r="E72" s="791"/>
      <c r="F72" s="828"/>
      <c r="G72" s="791"/>
      <c r="H72" s="791"/>
      <c r="I72" s="791"/>
      <c r="J72" s="791"/>
      <c r="K72" s="791"/>
      <c r="L72" s="791"/>
      <c r="M72" s="791"/>
      <c r="N72" s="791"/>
    </row>
    <row r="73" spans="1:14" ht="15" customHeight="1" x14ac:dyDescent="0.2">
      <c r="A73" s="791"/>
      <c r="B73" s="791"/>
      <c r="C73" s="791"/>
      <c r="D73" s="828"/>
      <c r="E73" s="791"/>
      <c r="F73" s="828"/>
      <c r="G73" s="791"/>
      <c r="H73" s="791"/>
      <c r="I73" s="791"/>
      <c r="J73" s="791"/>
      <c r="K73" s="791"/>
      <c r="L73" s="791"/>
      <c r="M73" s="791"/>
      <c r="N73" s="791"/>
    </row>
    <row r="74" spans="1:14" ht="15" customHeight="1" x14ac:dyDescent="0.2">
      <c r="A74" s="791"/>
      <c r="B74" s="791"/>
      <c r="C74" s="791"/>
      <c r="D74" s="828"/>
      <c r="E74" s="791"/>
      <c r="F74" s="828"/>
      <c r="G74" s="791"/>
      <c r="H74" s="791"/>
      <c r="I74" s="791"/>
      <c r="J74" s="791"/>
      <c r="K74" s="791"/>
      <c r="L74" s="791"/>
      <c r="M74" s="791"/>
      <c r="N74" s="791"/>
    </row>
    <row r="75" spans="1:14" ht="15" customHeight="1" x14ac:dyDescent="0.2">
      <c r="A75" s="791"/>
      <c r="B75" s="791"/>
      <c r="C75" s="791"/>
      <c r="D75" s="828"/>
      <c r="E75" s="791"/>
      <c r="F75" s="828"/>
      <c r="G75" s="791"/>
      <c r="H75" s="791"/>
      <c r="I75" s="791"/>
      <c r="J75" s="791"/>
      <c r="K75" s="791"/>
      <c r="L75" s="791"/>
      <c r="M75" s="791"/>
      <c r="N75" s="791"/>
    </row>
    <row r="76" spans="1:14" ht="15" customHeight="1" x14ac:dyDescent="0.2">
      <c r="A76" s="791"/>
      <c r="B76" s="791"/>
      <c r="C76" s="791"/>
      <c r="D76" s="828"/>
      <c r="E76" s="791"/>
      <c r="F76" s="828"/>
      <c r="G76" s="791"/>
      <c r="H76" s="791"/>
      <c r="I76" s="791"/>
      <c r="J76" s="791"/>
      <c r="K76" s="791"/>
      <c r="L76" s="791"/>
      <c r="M76" s="791"/>
      <c r="N76" s="791"/>
    </row>
    <row r="77" spans="1:14" ht="15" customHeight="1" x14ac:dyDescent="0.2">
      <c r="A77" s="791"/>
      <c r="B77" s="791"/>
      <c r="C77" s="791"/>
      <c r="D77" s="828"/>
      <c r="E77" s="791"/>
      <c r="F77" s="828"/>
      <c r="G77" s="791"/>
      <c r="H77" s="791"/>
      <c r="I77" s="791"/>
      <c r="J77" s="791"/>
      <c r="K77" s="791"/>
      <c r="L77" s="791"/>
      <c r="M77" s="791"/>
      <c r="N77" s="791"/>
    </row>
    <row r="78" spans="1:14" ht="15" customHeight="1" x14ac:dyDescent="0.2">
      <c r="A78" s="791"/>
      <c r="B78" s="791"/>
      <c r="C78" s="791"/>
      <c r="D78" s="828"/>
      <c r="E78" s="791"/>
      <c r="F78" s="828"/>
      <c r="G78" s="791"/>
      <c r="H78" s="791"/>
      <c r="I78" s="791"/>
      <c r="J78" s="791"/>
      <c r="K78" s="791"/>
      <c r="L78" s="791"/>
      <c r="M78" s="791"/>
      <c r="N78" s="791"/>
    </row>
    <row r="79" spans="1:14" ht="15" customHeight="1" x14ac:dyDescent="0.2">
      <c r="A79" s="791"/>
      <c r="B79" s="791"/>
      <c r="C79" s="791"/>
      <c r="D79" s="828"/>
      <c r="E79" s="791"/>
      <c r="F79" s="828"/>
      <c r="G79" s="791"/>
      <c r="H79" s="791"/>
      <c r="I79" s="791"/>
      <c r="J79" s="791"/>
      <c r="K79" s="791"/>
      <c r="L79" s="791"/>
      <c r="M79" s="791"/>
      <c r="N79" s="791"/>
    </row>
    <row r="80" spans="1:14" ht="15" customHeight="1" x14ac:dyDescent="0.2">
      <c r="A80" s="791"/>
      <c r="B80" s="791"/>
      <c r="C80" s="791"/>
      <c r="D80" s="828"/>
      <c r="E80" s="791"/>
      <c r="F80" s="828"/>
      <c r="G80" s="791"/>
      <c r="H80" s="791"/>
      <c r="I80" s="791"/>
      <c r="J80" s="791"/>
      <c r="K80" s="791"/>
      <c r="L80" s="791"/>
      <c r="M80" s="791"/>
      <c r="N80" s="791"/>
    </row>
    <row r="81" spans="1:14" ht="15" customHeight="1" x14ac:dyDescent="0.2">
      <c r="A81" s="791"/>
      <c r="B81" s="791"/>
      <c r="C81" s="791"/>
      <c r="D81" s="828"/>
      <c r="E81" s="791"/>
      <c r="F81" s="828"/>
      <c r="G81" s="791"/>
      <c r="H81" s="791"/>
      <c r="I81" s="791"/>
      <c r="J81" s="791"/>
      <c r="K81" s="791"/>
      <c r="L81" s="791"/>
      <c r="M81" s="791"/>
      <c r="N81" s="791"/>
    </row>
    <row r="82" spans="1:14" ht="15" customHeight="1" x14ac:dyDescent="0.2">
      <c r="A82" s="791"/>
      <c r="B82" s="791"/>
      <c r="C82" s="791"/>
      <c r="D82" s="828"/>
      <c r="E82" s="791"/>
      <c r="F82" s="828"/>
      <c r="G82" s="791"/>
      <c r="H82" s="791"/>
      <c r="I82" s="791"/>
      <c r="J82" s="791"/>
      <c r="K82" s="791"/>
      <c r="L82" s="791"/>
      <c r="M82" s="791"/>
      <c r="N82" s="791"/>
    </row>
    <row r="83" spans="1:14" ht="15" customHeight="1" x14ac:dyDescent="0.2">
      <c r="A83" s="791"/>
      <c r="B83" s="791"/>
      <c r="C83" s="791"/>
      <c r="D83" s="828"/>
      <c r="E83" s="791"/>
      <c r="F83" s="828"/>
      <c r="G83" s="791"/>
      <c r="H83" s="791"/>
      <c r="I83" s="791"/>
      <c r="J83" s="791"/>
      <c r="K83" s="791"/>
      <c r="L83" s="791"/>
      <c r="M83" s="791"/>
      <c r="N83" s="791"/>
    </row>
    <row r="84" spans="1:14" ht="15" customHeight="1" x14ac:dyDescent="0.2">
      <c r="A84" s="791"/>
      <c r="B84" s="791"/>
      <c r="C84" s="791"/>
      <c r="D84" s="828"/>
      <c r="E84" s="791"/>
      <c r="F84" s="828"/>
      <c r="G84" s="791"/>
      <c r="H84" s="791"/>
      <c r="I84" s="791"/>
      <c r="J84" s="791"/>
      <c r="K84" s="791"/>
      <c r="L84" s="791"/>
      <c r="M84" s="791"/>
      <c r="N84" s="791"/>
    </row>
    <row r="85" spans="1:14" ht="15" customHeight="1" x14ac:dyDescent="0.2">
      <c r="A85" s="791"/>
      <c r="B85" s="791"/>
      <c r="C85" s="791"/>
      <c r="D85" s="828"/>
      <c r="E85" s="791"/>
      <c r="F85" s="828"/>
      <c r="G85" s="791"/>
      <c r="H85" s="791"/>
      <c r="I85" s="791"/>
      <c r="J85" s="791"/>
      <c r="K85" s="791"/>
      <c r="L85" s="791"/>
      <c r="M85" s="791"/>
      <c r="N85" s="791"/>
    </row>
    <row r="86" spans="1:14" ht="15" customHeight="1" x14ac:dyDescent="0.2">
      <c r="A86" s="791"/>
      <c r="B86" s="791"/>
      <c r="C86" s="791"/>
      <c r="D86" s="828"/>
      <c r="E86" s="791"/>
      <c r="F86" s="828"/>
      <c r="G86" s="791"/>
      <c r="H86" s="791"/>
      <c r="I86" s="791"/>
      <c r="J86" s="791"/>
      <c r="K86" s="791"/>
      <c r="L86" s="791"/>
      <c r="M86" s="791"/>
      <c r="N86" s="791"/>
    </row>
    <row r="87" spans="1:14" ht="15" customHeight="1" x14ac:dyDescent="0.2">
      <c r="A87" s="791"/>
      <c r="B87" s="791"/>
      <c r="C87" s="791"/>
      <c r="D87" s="828"/>
      <c r="E87" s="791"/>
      <c r="F87" s="828"/>
      <c r="G87" s="791"/>
      <c r="H87" s="791"/>
      <c r="I87" s="791"/>
      <c r="J87" s="791"/>
      <c r="K87" s="791"/>
      <c r="L87" s="791"/>
      <c r="M87" s="791"/>
      <c r="N87" s="791"/>
    </row>
    <row r="88" spans="1:14" ht="15" customHeight="1" x14ac:dyDescent="0.2">
      <c r="A88" s="791"/>
      <c r="B88" s="791"/>
      <c r="C88" s="791"/>
      <c r="D88" s="828"/>
      <c r="E88" s="791"/>
      <c r="F88" s="828"/>
      <c r="G88" s="791"/>
      <c r="H88" s="791"/>
      <c r="I88" s="791"/>
      <c r="J88" s="791"/>
      <c r="K88" s="791"/>
      <c r="L88" s="791"/>
      <c r="M88" s="791"/>
      <c r="N88" s="791"/>
    </row>
    <row r="89" spans="1:14" ht="15" customHeight="1" x14ac:dyDescent="0.2">
      <c r="A89" s="791"/>
      <c r="B89" s="791"/>
      <c r="C89" s="791"/>
      <c r="D89" s="828"/>
      <c r="E89" s="791"/>
      <c r="F89" s="828"/>
      <c r="G89" s="791"/>
      <c r="H89" s="791"/>
      <c r="I89" s="791"/>
      <c r="J89" s="791"/>
      <c r="K89" s="791"/>
      <c r="L89" s="791"/>
      <c r="M89" s="791"/>
      <c r="N89" s="791"/>
    </row>
    <row r="90" spans="1:14" ht="15" customHeight="1" x14ac:dyDescent="0.2">
      <c r="A90" s="791"/>
      <c r="B90" s="791"/>
      <c r="C90" s="791"/>
      <c r="D90" s="828"/>
      <c r="E90" s="791"/>
      <c r="F90" s="828"/>
      <c r="G90" s="791"/>
      <c r="H90" s="791"/>
      <c r="I90" s="791"/>
      <c r="J90" s="791"/>
      <c r="K90" s="791"/>
      <c r="L90" s="791"/>
      <c r="M90" s="791"/>
      <c r="N90" s="791"/>
    </row>
    <row r="91" spans="1:14" ht="15" customHeight="1" x14ac:dyDescent="0.2">
      <c r="A91" s="791"/>
      <c r="B91" s="791"/>
      <c r="C91" s="791"/>
      <c r="D91" s="828"/>
      <c r="E91" s="791"/>
      <c r="F91" s="828"/>
      <c r="G91" s="791"/>
      <c r="H91" s="791"/>
      <c r="I91" s="791"/>
      <c r="J91" s="791"/>
      <c r="K91" s="791"/>
      <c r="L91" s="791"/>
      <c r="M91" s="791"/>
      <c r="N91" s="791"/>
    </row>
    <row r="92" spans="1:14" ht="15" customHeight="1" x14ac:dyDescent="0.2">
      <c r="A92" s="791"/>
      <c r="B92" s="791"/>
      <c r="C92" s="791"/>
      <c r="D92" s="828"/>
      <c r="E92" s="791"/>
      <c r="F92" s="828"/>
      <c r="G92" s="791"/>
      <c r="H92" s="791"/>
      <c r="I92" s="791"/>
      <c r="J92" s="791"/>
      <c r="K92" s="791"/>
      <c r="L92" s="791"/>
      <c r="M92" s="791"/>
      <c r="N92" s="791"/>
    </row>
    <row r="93" spans="1:14" ht="15" customHeight="1" x14ac:dyDescent="0.2">
      <c r="A93" s="791"/>
      <c r="B93" s="791"/>
      <c r="C93" s="791"/>
      <c r="D93" s="828"/>
      <c r="E93" s="791"/>
      <c r="F93" s="828"/>
      <c r="G93" s="791"/>
      <c r="H93" s="791"/>
      <c r="I93" s="791"/>
      <c r="J93" s="791"/>
      <c r="K93" s="791"/>
      <c r="L93" s="791"/>
      <c r="M93" s="791"/>
      <c r="N93" s="791"/>
    </row>
    <row r="94" spans="1:14" ht="15" customHeight="1" x14ac:dyDescent="0.2">
      <c r="A94" s="791"/>
      <c r="B94" s="791"/>
      <c r="C94" s="791"/>
      <c r="D94" s="828"/>
      <c r="E94" s="791"/>
      <c r="F94" s="828"/>
      <c r="G94" s="791"/>
      <c r="H94" s="791"/>
      <c r="I94" s="791"/>
      <c r="J94" s="791"/>
      <c r="K94" s="791"/>
      <c r="L94" s="791"/>
      <c r="M94" s="791"/>
      <c r="N94" s="791"/>
    </row>
    <row r="95" spans="1:14" ht="15" customHeight="1" x14ac:dyDescent="0.2">
      <c r="A95" s="791"/>
      <c r="B95" s="791"/>
      <c r="C95" s="791"/>
      <c r="D95" s="828"/>
      <c r="E95" s="791"/>
      <c r="F95" s="828"/>
      <c r="G95" s="791"/>
      <c r="H95" s="791"/>
      <c r="I95" s="791"/>
      <c r="J95" s="791"/>
      <c r="K95" s="791"/>
      <c r="L95" s="791"/>
      <c r="M95" s="791"/>
      <c r="N95" s="791"/>
    </row>
    <row r="96" spans="1:14" ht="15" customHeight="1" x14ac:dyDescent="0.2">
      <c r="A96" s="791"/>
      <c r="B96" s="791"/>
      <c r="C96" s="791"/>
      <c r="D96" s="828"/>
      <c r="E96" s="791"/>
      <c r="F96" s="828"/>
      <c r="G96" s="791"/>
      <c r="H96" s="791"/>
      <c r="I96" s="791"/>
      <c r="J96" s="791"/>
      <c r="K96" s="791"/>
      <c r="L96" s="791"/>
      <c r="M96" s="791"/>
      <c r="N96" s="791"/>
    </row>
    <row r="97" spans="1:14" ht="15" customHeight="1" x14ac:dyDescent="0.2">
      <c r="A97" s="791"/>
      <c r="B97" s="791"/>
      <c r="C97" s="791"/>
      <c r="D97" s="828"/>
      <c r="E97" s="791"/>
      <c r="F97" s="828"/>
      <c r="G97" s="791"/>
      <c r="H97" s="791"/>
      <c r="I97" s="791"/>
      <c r="J97" s="791"/>
      <c r="K97" s="791"/>
      <c r="L97" s="791"/>
      <c r="M97" s="791"/>
      <c r="N97" s="791"/>
    </row>
    <row r="98" spans="1:14" ht="15" customHeight="1" x14ac:dyDescent="0.2">
      <c r="A98" s="791"/>
      <c r="B98" s="791"/>
      <c r="C98" s="791"/>
      <c r="D98" s="828"/>
      <c r="E98" s="791"/>
      <c r="F98" s="828"/>
      <c r="G98" s="791"/>
      <c r="H98" s="791"/>
      <c r="I98" s="791"/>
      <c r="J98" s="791"/>
      <c r="K98" s="791"/>
      <c r="L98" s="791"/>
      <c r="M98" s="791"/>
      <c r="N98" s="791"/>
    </row>
    <row r="99" spans="1:14" ht="15" customHeight="1" x14ac:dyDescent="0.2">
      <c r="A99" s="791"/>
      <c r="B99" s="791"/>
      <c r="C99" s="791"/>
      <c r="D99" s="828"/>
      <c r="E99" s="791"/>
      <c r="F99" s="828"/>
      <c r="G99" s="791"/>
      <c r="H99" s="791"/>
      <c r="I99" s="791"/>
      <c r="J99" s="791"/>
      <c r="K99" s="791"/>
      <c r="L99" s="791"/>
      <c r="M99" s="791"/>
      <c r="N99" s="791"/>
    </row>
    <row r="100" spans="1:14" ht="15" customHeight="1" x14ac:dyDescent="0.2">
      <c r="A100" s="791"/>
      <c r="B100" s="791"/>
      <c r="C100" s="791"/>
      <c r="D100" s="828"/>
      <c r="E100" s="791"/>
      <c r="F100" s="828"/>
      <c r="G100" s="791"/>
      <c r="H100" s="791"/>
      <c r="I100" s="791"/>
      <c r="J100" s="791"/>
      <c r="K100" s="791"/>
      <c r="L100" s="791"/>
      <c r="M100" s="791"/>
      <c r="N100" s="791"/>
    </row>
    <row r="101" spans="1:14" ht="15" customHeight="1" x14ac:dyDescent="0.2">
      <c r="A101" s="791"/>
      <c r="B101" s="791"/>
      <c r="C101" s="791"/>
      <c r="D101" s="828"/>
      <c r="E101" s="791"/>
      <c r="F101" s="828"/>
      <c r="G101" s="791"/>
      <c r="H101" s="791"/>
      <c r="I101" s="791"/>
      <c r="J101" s="791"/>
      <c r="K101" s="791"/>
      <c r="L101" s="791"/>
      <c r="M101" s="791"/>
      <c r="N101" s="791"/>
    </row>
    <row r="102" spans="1:14" ht="15" customHeight="1" x14ac:dyDescent="0.2">
      <c r="A102" s="791"/>
      <c r="B102" s="791"/>
      <c r="C102" s="791"/>
      <c r="D102" s="828"/>
      <c r="E102" s="791"/>
      <c r="F102" s="828"/>
      <c r="G102" s="791"/>
      <c r="H102" s="791"/>
      <c r="I102" s="791"/>
      <c r="J102" s="791"/>
      <c r="K102" s="791"/>
      <c r="L102" s="791"/>
      <c r="M102" s="791"/>
      <c r="N102" s="791"/>
    </row>
    <row r="103" spans="1:14" ht="15" customHeight="1" x14ac:dyDescent="0.2">
      <c r="A103" s="791"/>
      <c r="B103" s="791"/>
      <c r="C103" s="791"/>
      <c r="D103" s="828"/>
      <c r="E103" s="791"/>
      <c r="F103" s="828"/>
      <c r="G103" s="791"/>
      <c r="H103" s="791"/>
      <c r="I103" s="791"/>
      <c r="J103" s="791"/>
      <c r="K103" s="791"/>
      <c r="L103" s="791"/>
      <c r="M103" s="791"/>
      <c r="N103" s="791"/>
    </row>
    <row r="104" spans="1:14" ht="15" customHeight="1" x14ac:dyDescent="0.2">
      <c r="A104" s="791"/>
      <c r="B104" s="791"/>
      <c r="C104" s="791"/>
      <c r="D104" s="828"/>
      <c r="E104" s="791"/>
      <c r="F104" s="828"/>
      <c r="G104" s="791"/>
      <c r="H104" s="791"/>
      <c r="I104" s="791"/>
      <c r="J104" s="791"/>
      <c r="K104" s="791"/>
      <c r="L104" s="791"/>
      <c r="M104" s="791"/>
      <c r="N104" s="791"/>
    </row>
    <row r="105" spans="1:14" ht="15" customHeight="1" x14ac:dyDescent="0.2">
      <c r="A105" s="791"/>
      <c r="B105" s="791"/>
      <c r="C105" s="791"/>
      <c r="D105" s="828"/>
      <c r="E105" s="791"/>
      <c r="F105" s="828"/>
      <c r="G105" s="791"/>
      <c r="H105" s="791"/>
      <c r="I105" s="791"/>
      <c r="J105" s="791"/>
      <c r="K105" s="791"/>
      <c r="L105" s="791"/>
      <c r="M105" s="791"/>
      <c r="N105" s="791"/>
    </row>
    <row r="106" spans="1:14" ht="15" customHeight="1" x14ac:dyDescent="0.2">
      <c r="A106" s="791"/>
      <c r="B106" s="791"/>
      <c r="C106" s="791"/>
      <c r="D106" s="828"/>
      <c r="E106" s="791"/>
      <c r="F106" s="828"/>
      <c r="G106" s="791"/>
      <c r="H106" s="791"/>
      <c r="I106" s="791"/>
      <c r="J106" s="791"/>
      <c r="K106" s="791"/>
      <c r="L106" s="791"/>
      <c r="M106" s="791"/>
      <c r="N106" s="791"/>
    </row>
    <row r="107" spans="1:14" ht="15" customHeight="1" x14ac:dyDescent="0.2">
      <c r="A107" s="791"/>
      <c r="B107" s="791"/>
      <c r="C107" s="791"/>
      <c r="D107" s="828"/>
      <c r="E107" s="791"/>
      <c r="F107" s="828"/>
      <c r="G107" s="791"/>
      <c r="H107" s="791"/>
      <c r="I107" s="791"/>
      <c r="J107" s="791"/>
      <c r="K107" s="791"/>
      <c r="L107" s="791"/>
      <c r="M107" s="791"/>
      <c r="N107" s="791"/>
    </row>
    <row r="108" spans="1:14" ht="15" customHeight="1" x14ac:dyDescent="0.2">
      <c r="A108" s="791"/>
      <c r="B108" s="791"/>
      <c r="C108" s="791"/>
      <c r="D108" s="828"/>
      <c r="E108" s="791"/>
      <c r="F108" s="828"/>
      <c r="G108" s="791"/>
      <c r="H108" s="791"/>
      <c r="I108" s="791"/>
      <c r="J108" s="791"/>
      <c r="K108" s="791"/>
      <c r="L108" s="791"/>
      <c r="M108" s="791"/>
      <c r="N108" s="791"/>
    </row>
    <row r="109" spans="1:14" ht="15" customHeight="1" x14ac:dyDescent="0.2">
      <c r="A109" s="791"/>
      <c r="B109" s="791"/>
      <c r="C109" s="791"/>
      <c r="D109" s="828"/>
      <c r="E109" s="791"/>
      <c r="F109" s="828"/>
      <c r="G109" s="791"/>
      <c r="H109" s="791"/>
      <c r="I109" s="791"/>
      <c r="J109" s="791"/>
      <c r="K109" s="791"/>
      <c r="L109" s="791"/>
      <c r="M109" s="791"/>
      <c r="N109" s="791"/>
    </row>
    <row r="110" spans="1:14" ht="15" customHeight="1" x14ac:dyDescent="0.2">
      <c r="A110" s="791"/>
      <c r="B110" s="791"/>
      <c r="C110" s="791"/>
      <c r="D110" s="828"/>
      <c r="E110" s="791"/>
      <c r="F110" s="828"/>
      <c r="G110" s="791"/>
      <c r="H110" s="791"/>
      <c r="I110" s="791"/>
      <c r="J110" s="791"/>
      <c r="K110" s="791"/>
      <c r="L110" s="791"/>
      <c r="M110" s="791"/>
      <c r="N110" s="791"/>
    </row>
    <row r="111" spans="1:14" ht="15" customHeight="1" x14ac:dyDescent="0.2">
      <c r="A111" s="791"/>
      <c r="B111" s="791"/>
      <c r="C111" s="791"/>
      <c r="D111" s="828"/>
      <c r="E111" s="791"/>
      <c r="F111" s="828"/>
      <c r="G111" s="791"/>
      <c r="H111" s="791"/>
      <c r="I111" s="791"/>
      <c r="J111" s="791"/>
      <c r="K111" s="791"/>
      <c r="L111" s="791"/>
      <c r="M111" s="791"/>
      <c r="N111" s="791"/>
    </row>
    <row r="112" spans="1:14" ht="15" customHeight="1" x14ac:dyDescent="0.2">
      <c r="A112" s="791"/>
      <c r="B112" s="791"/>
      <c r="C112" s="791"/>
      <c r="D112" s="828"/>
      <c r="E112" s="791"/>
      <c r="F112" s="828"/>
      <c r="G112" s="791"/>
      <c r="H112" s="791"/>
      <c r="I112" s="791"/>
      <c r="J112" s="791"/>
      <c r="K112" s="791"/>
      <c r="L112" s="791"/>
      <c r="M112" s="791"/>
      <c r="N112" s="791"/>
    </row>
    <row r="113" spans="1:14" ht="15" customHeight="1" x14ac:dyDescent="0.2">
      <c r="A113" s="791"/>
      <c r="B113" s="791"/>
      <c r="C113" s="791"/>
      <c r="D113" s="828"/>
      <c r="E113" s="791"/>
      <c r="F113" s="828"/>
      <c r="G113" s="791"/>
      <c r="H113" s="791"/>
      <c r="I113" s="791"/>
      <c r="J113" s="791"/>
      <c r="K113" s="791"/>
      <c r="L113" s="791"/>
      <c r="M113" s="791"/>
      <c r="N113" s="791"/>
    </row>
    <row r="114" spans="1:14" ht="15" customHeight="1" x14ac:dyDescent="0.2">
      <c r="A114" s="791"/>
      <c r="B114" s="791"/>
      <c r="C114" s="791"/>
      <c r="D114" s="828"/>
      <c r="E114" s="791"/>
      <c r="F114" s="828"/>
      <c r="G114" s="791"/>
      <c r="H114" s="791"/>
      <c r="I114" s="791"/>
      <c r="J114" s="791"/>
      <c r="K114" s="791"/>
      <c r="L114" s="791"/>
      <c r="M114" s="791"/>
      <c r="N114" s="791"/>
    </row>
    <row r="115" spans="1:14" ht="15" customHeight="1" x14ac:dyDescent="0.2">
      <c r="A115" s="791"/>
      <c r="B115" s="791"/>
      <c r="C115" s="791"/>
      <c r="D115" s="828"/>
      <c r="E115" s="791"/>
      <c r="F115" s="828"/>
      <c r="G115" s="791"/>
      <c r="H115" s="791"/>
      <c r="I115" s="791"/>
      <c r="J115" s="791"/>
      <c r="K115" s="791"/>
      <c r="L115" s="791"/>
      <c r="M115" s="791"/>
      <c r="N115" s="791"/>
    </row>
    <row r="116" spans="1:14" ht="15" customHeight="1" x14ac:dyDescent="0.2">
      <c r="A116" s="791"/>
      <c r="B116" s="791"/>
      <c r="C116" s="791"/>
      <c r="D116" s="828"/>
      <c r="E116" s="791"/>
      <c r="F116" s="828"/>
      <c r="G116" s="791"/>
      <c r="H116" s="791"/>
      <c r="I116" s="791"/>
      <c r="J116" s="791"/>
      <c r="K116" s="791"/>
      <c r="L116" s="791"/>
      <c r="M116" s="791"/>
      <c r="N116" s="791"/>
    </row>
    <row r="117" spans="1:14" ht="15" customHeight="1" x14ac:dyDescent="0.2">
      <c r="A117" s="791"/>
      <c r="B117" s="791"/>
      <c r="C117" s="791"/>
      <c r="D117" s="828"/>
      <c r="E117" s="791"/>
      <c r="F117" s="828"/>
      <c r="G117" s="791"/>
      <c r="H117" s="791"/>
      <c r="I117" s="791"/>
      <c r="J117" s="791"/>
      <c r="K117" s="791"/>
      <c r="L117" s="791"/>
      <c r="M117" s="791"/>
      <c r="N117" s="791"/>
    </row>
    <row r="118" spans="1:14" ht="15" customHeight="1" x14ac:dyDescent="0.2">
      <c r="A118" s="791"/>
      <c r="B118" s="791"/>
      <c r="C118" s="791"/>
      <c r="D118" s="828"/>
      <c r="E118" s="791"/>
      <c r="F118" s="828"/>
      <c r="G118" s="791"/>
      <c r="H118" s="791"/>
      <c r="I118" s="791"/>
      <c r="J118" s="791"/>
      <c r="K118" s="791"/>
      <c r="L118" s="791"/>
      <c r="M118" s="791"/>
      <c r="N118" s="791"/>
    </row>
    <row r="119" spans="1:14" ht="15" customHeight="1" x14ac:dyDescent="0.2">
      <c r="A119" s="791"/>
      <c r="B119" s="791"/>
      <c r="C119" s="791"/>
      <c r="D119" s="828"/>
      <c r="E119" s="791"/>
      <c r="F119" s="828"/>
      <c r="G119" s="791"/>
      <c r="H119" s="791"/>
      <c r="I119" s="791"/>
      <c r="J119" s="791"/>
      <c r="K119" s="791"/>
      <c r="L119" s="791"/>
      <c r="M119" s="791"/>
      <c r="N119" s="791"/>
    </row>
    <row r="120" spans="1:14" ht="15" customHeight="1" x14ac:dyDescent="0.2">
      <c r="A120" s="791"/>
      <c r="B120" s="791"/>
      <c r="C120" s="791"/>
      <c r="D120" s="828"/>
      <c r="E120" s="791"/>
      <c r="F120" s="828"/>
      <c r="G120" s="791"/>
      <c r="H120" s="791"/>
      <c r="I120" s="791"/>
      <c r="J120" s="791"/>
      <c r="K120" s="791"/>
      <c r="L120" s="791"/>
      <c r="M120" s="791"/>
      <c r="N120" s="791"/>
    </row>
    <row r="121" spans="1:14" ht="15" customHeight="1" x14ac:dyDescent="0.2">
      <c r="A121" s="791"/>
      <c r="B121" s="791"/>
      <c r="C121" s="791"/>
      <c r="D121" s="828"/>
      <c r="E121" s="791"/>
      <c r="F121" s="828"/>
      <c r="G121" s="791"/>
      <c r="H121" s="791"/>
      <c r="I121" s="791"/>
      <c r="J121" s="791"/>
      <c r="K121" s="791"/>
      <c r="L121" s="791"/>
      <c r="M121" s="791"/>
      <c r="N121" s="791"/>
    </row>
    <row r="122" spans="1:14" ht="15" customHeight="1" x14ac:dyDescent="0.2">
      <c r="A122" s="791"/>
      <c r="B122" s="791"/>
      <c r="C122" s="791"/>
      <c r="D122" s="828"/>
      <c r="E122" s="791"/>
      <c r="F122" s="828"/>
      <c r="G122" s="791"/>
      <c r="H122" s="791"/>
      <c r="I122" s="791"/>
      <c r="J122" s="791"/>
      <c r="K122" s="791"/>
      <c r="L122" s="791"/>
      <c r="M122" s="791"/>
      <c r="N122" s="791"/>
    </row>
    <row r="123" spans="1:14" ht="15" customHeight="1" x14ac:dyDescent="0.2">
      <c r="A123" s="791"/>
      <c r="B123" s="791"/>
      <c r="C123" s="791"/>
      <c r="D123" s="828"/>
      <c r="E123" s="791"/>
      <c r="F123" s="828"/>
      <c r="G123" s="791"/>
      <c r="H123" s="791"/>
      <c r="I123" s="791"/>
      <c r="J123" s="791"/>
      <c r="K123" s="791"/>
      <c r="L123" s="791"/>
      <c r="M123" s="791"/>
      <c r="N123" s="791"/>
    </row>
    <row r="124" spans="1:14" ht="15" customHeight="1" x14ac:dyDescent="0.2">
      <c r="A124" s="791"/>
      <c r="B124" s="791"/>
      <c r="C124" s="791"/>
      <c r="D124" s="828"/>
      <c r="E124" s="791"/>
      <c r="F124" s="828"/>
      <c r="G124" s="791"/>
      <c r="H124" s="791"/>
      <c r="I124" s="791"/>
      <c r="J124" s="791"/>
      <c r="K124" s="791"/>
      <c r="L124" s="791"/>
      <c r="M124" s="791"/>
      <c r="N124" s="791"/>
    </row>
    <row r="125" spans="1:14" ht="15" customHeight="1" x14ac:dyDescent="0.2">
      <c r="A125" s="791"/>
      <c r="B125" s="791"/>
      <c r="C125" s="791"/>
      <c r="D125" s="828"/>
      <c r="E125" s="791"/>
      <c r="F125" s="828"/>
      <c r="G125" s="791"/>
      <c r="H125" s="791"/>
      <c r="I125" s="791"/>
      <c r="J125" s="791"/>
      <c r="K125" s="791"/>
      <c r="L125" s="791"/>
      <c r="M125" s="791"/>
      <c r="N125" s="791"/>
    </row>
    <row r="126" spans="1:14" ht="15" customHeight="1" x14ac:dyDescent="0.2">
      <c r="A126" s="791"/>
      <c r="B126" s="791"/>
      <c r="C126" s="791"/>
      <c r="D126" s="828"/>
      <c r="E126" s="791"/>
      <c r="F126" s="828"/>
      <c r="G126" s="791"/>
      <c r="H126" s="791"/>
      <c r="I126" s="791"/>
      <c r="J126" s="791"/>
      <c r="K126" s="791"/>
      <c r="L126" s="791"/>
      <c r="M126" s="791"/>
      <c r="N126" s="791"/>
    </row>
    <row r="127" spans="1:14" ht="15" customHeight="1" x14ac:dyDescent="0.2">
      <c r="A127" s="791"/>
      <c r="B127" s="791"/>
      <c r="C127" s="791"/>
      <c r="D127" s="828"/>
      <c r="E127" s="791"/>
      <c r="F127" s="828"/>
      <c r="G127" s="791"/>
      <c r="H127" s="791"/>
      <c r="I127" s="791"/>
      <c r="J127" s="791"/>
      <c r="K127" s="791"/>
      <c r="L127" s="791"/>
      <c r="M127" s="791"/>
      <c r="N127" s="791"/>
    </row>
    <row r="128" spans="1:14" ht="15" customHeight="1" x14ac:dyDescent="0.2">
      <c r="A128" s="791"/>
      <c r="B128" s="791"/>
      <c r="C128" s="791"/>
      <c r="D128" s="828"/>
      <c r="E128" s="791"/>
      <c r="F128" s="828"/>
      <c r="G128" s="791"/>
      <c r="H128" s="791"/>
      <c r="I128" s="791"/>
      <c r="J128" s="791"/>
      <c r="K128" s="791"/>
      <c r="L128" s="791"/>
      <c r="M128" s="791"/>
      <c r="N128" s="791"/>
    </row>
    <row r="129" spans="1:14" ht="15" customHeight="1" x14ac:dyDescent="0.2">
      <c r="A129" s="791"/>
      <c r="B129" s="791"/>
      <c r="C129" s="791"/>
      <c r="D129" s="828"/>
      <c r="E129" s="791"/>
      <c r="F129" s="828"/>
      <c r="G129" s="791"/>
      <c r="H129" s="791"/>
      <c r="I129" s="791"/>
      <c r="J129" s="791"/>
      <c r="K129" s="791"/>
      <c r="L129" s="791"/>
      <c r="M129" s="791"/>
      <c r="N129" s="791"/>
    </row>
    <row r="130" spans="1:14" ht="15" customHeight="1" x14ac:dyDescent="0.2">
      <c r="A130" s="791"/>
      <c r="B130" s="791"/>
      <c r="C130" s="791"/>
      <c r="D130" s="828"/>
      <c r="E130" s="791"/>
      <c r="F130" s="828"/>
      <c r="G130" s="791"/>
      <c r="H130" s="791"/>
      <c r="I130" s="791"/>
      <c r="J130" s="791"/>
      <c r="K130" s="791"/>
      <c r="L130" s="791"/>
      <c r="M130" s="791"/>
      <c r="N130" s="791"/>
    </row>
    <row r="131" spans="1:14" ht="15" customHeight="1" x14ac:dyDescent="0.2">
      <c r="A131" s="791"/>
      <c r="B131" s="791"/>
      <c r="C131" s="791"/>
      <c r="D131" s="828"/>
      <c r="E131" s="791"/>
      <c r="F131" s="828"/>
      <c r="G131" s="791"/>
      <c r="H131" s="791"/>
      <c r="I131" s="791"/>
      <c r="J131" s="791"/>
      <c r="K131" s="791"/>
      <c r="L131" s="791"/>
      <c r="M131" s="791"/>
      <c r="N131" s="791"/>
    </row>
    <row r="132" spans="1:14" ht="15" customHeight="1" x14ac:dyDescent="0.2">
      <c r="A132" s="791"/>
      <c r="B132" s="791"/>
      <c r="C132" s="791"/>
      <c r="D132" s="828"/>
      <c r="E132" s="791"/>
      <c r="F132" s="828"/>
      <c r="G132" s="791"/>
      <c r="H132" s="791"/>
      <c r="I132" s="791"/>
      <c r="J132" s="791"/>
      <c r="K132" s="791"/>
      <c r="L132" s="791"/>
      <c r="M132" s="791"/>
      <c r="N132" s="791"/>
    </row>
    <row r="133" spans="1:14" ht="15" customHeight="1" x14ac:dyDescent="0.2">
      <c r="A133" s="791"/>
      <c r="B133" s="791"/>
      <c r="C133" s="791"/>
      <c r="D133" s="828"/>
      <c r="E133" s="791"/>
      <c r="F133" s="828"/>
      <c r="G133" s="791"/>
      <c r="H133" s="791"/>
      <c r="I133" s="791"/>
      <c r="J133" s="791"/>
      <c r="K133" s="791"/>
      <c r="L133" s="791"/>
      <c r="M133" s="791"/>
      <c r="N133" s="791"/>
    </row>
    <row r="134" spans="1:14" ht="15" customHeight="1" x14ac:dyDescent="0.2">
      <c r="A134" s="791"/>
      <c r="B134" s="791"/>
      <c r="C134" s="791"/>
      <c r="D134" s="828"/>
      <c r="E134" s="791"/>
      <c r="F134" s="828"/>
      <c r="G134" s="791"/>
      <c r="H134" s="791"/>
      <c r="I134" s="791"/>
      <c r="J134" s="791"/>
      <c r="K134" s="791"/>
      <c r="L134" s="791"/>
      <c r="M134" s="791"/>
      <c r="N134" s="791"/>
    </row>
    <row r="135" spans="1:14" ht="15" customHeight="1" x14ac:dyDescent="0.2">
      <c r="A135" s="791"/>
      <c r="B135" s="791"/>
      <c r="C135" s="791"/>
      <c r="D135" s="828"/>
      <c r="E135" s="791"/>
      <c r="F135" s="828"/>
      <c r="G135" s="791"/>
      <c r="H135" s="791"/>
      <c r="I135" s="791"/>
      <c r="J135" s="791"/>
      <c r="K135" s="791"/>
      <c r="L135" s="791"/>
      <c r="M135" s="791"/>
      <c r="N135" s="791"/>
    </row>
    <row r="136" spans="1:14" ht="15" customHeight="1" x14ac:dyDescent="0.2">
      <c r="A136" s="791"/>
      <c r="B136" s="791"/>
      <c r="C136" s="791"/>
      <c r="D136" s="828"/>
      <c r="E136" s="791"/>
      <c r="F136" s="828"/>
      <c r="G136" s="791"/>
      <c r="H136" s="791"/>
      <c r="I136" s="791"/>
      <c r="J136" s="791"/>
      <c r="K136" s="791"/>
      <c r="L136" s="791"/>
      <c r="M136" s="791"/>
      <c r="N136" s="791"/>
    </row>
    <row r="137" spans="1:14" ht="15" customHeight="1" x14ac:dyDescent="0.2">
      <c r="A137" s="791"/>
      <c r="B137" s="791"/>
      <c r="C137" s="791"/>
      <c r="D137" s="828"/>
      <c r="E137" s="791"/>
      <c r="F137" s="828"/>
      <c r="G137" s="791"/>
      <c r="H137" s="791"/>
      <c r="I137" s="791"/>
      <c r="J137" s="791"/>
      <c r="K137" s="791"/>
      <c r="L137" s="791"/>
      <c r="M137" s="791"/>
      <c r="N137" s="791"/>
    </row>
    <row r="138" spans="1:14" ht="15" customHeight="1" x14ac:dyDescent="0.2">
      <c r="A138" s="791"/>
      <c r="B138" s="791"/>
      <c r="C138" s="791"/>
      <c r="D138" s="828"/>
      <c r="E138" s="791"/>
      <c r="F138" s="828"/>
      <c r="G138" s="791"/>
      <c r="H138" s="791"/>
      <c r="I138" s="791"/>
      <c r="J138" s="791"/>
      <c r="K138" s="791"/>
      <c r="L138" s="791"/>
      <c r="M138" s="791"/>
      <c r="N138" s="791"/>
    </row>
    <row r="139" spans="1:14" ht="15" customHeight="1" x14ac:dyDescent="0.2">
      <c r="A139" s="791"/>
      <c r="B139" s="791"/>
      <c r="C139" s="791"/>
      <c r="D139" s="828"/>
      <c r="E139" s="791"/>
      <c r="F139" s="828"/>
      <c r="G139" s="791"/>
      <c r="H139" s="791"/>
      <c r="I139" s="791"/>
      <c r="J139" s="791"/>
      <c r="K139" s="791"/>
      <c r="L139" s="791"/>
      <c r="M139" s="791"/>
      <c r="N139" s="791"/>
    </row>
    <row r="140" spans="1:14" ht="15" customHeight="1" x14ac:dyDescent="0.2">
      <c r="A140" s="791"/>
      <c r="B140" s="791"/>
      <c r="C140" s="791"/>
      <c r="D140" s="828"/>
      <c r="E140" s="791"/>
      <c r="F140" s="828"/>
      <c r="G140" s="791"/>
      <c r="H140" s="791"/>
      <c r="I140" s="791"/>
      <c r="J140" s="791"/>
      <c r="K140" s="791"/>
      <c r="L140" s="791"/>
      <c r="M140" s="791"/>
      <c r="N140" s="791"/>
    </row>
    <row r="141" spans="1:14" ht="15" customHeight="1" x14ac:dyDescent="0.2">
      <c r="A141" s="791"/>
      <c r="B141" s="791"/>
      <c r="C141" s="791"/>
      <c r="D141" s="828"/>
      <c r="E141" s="791"/>
      <c r="F141" s="828"/>
      <c r="G141" s="791"/>
      <c r="H141" s="791"/>
      <c r="I141" s="791"/>
      <c r="J141" s="791"/>
      <c r="K141" s="791"/>
      <c r="L141" s="791"/>
      <c r="M141" s="791"/>
      <c r="N141" s="791"/>
    </row>
    <row r="142" spans="1:14" ht="15" customHeight="1" x14ac:dyDescent="0.2">
      <c r="A142" s="791"/>
      <c r="B142" s="791"/>
      <c r="C142" s="791"/>
      <c r="D142" s="828"/>
      <c r="E142" s="791"/>
      <c r="F142" s="828"/>
      <c r="G142" s="791"/>
      <c r="H142" s="791"/>
      <c r="I142" s="791"/>
      <c r="J142" s="791"/>
      <c r="K142" s="791"/>
      <c r="L142" s="791"/>
      <c r="M142" s="791"/>
      <c r="N142" s="791"/>
    </row>
    <row r="143" spans="1:14" ht="15" customHeight="1" x14ac:dyDescent="0.2">
      <c r="A143" s="791"/>
      <c r="B143" s="791"/>
      <c r="C143" s="791"/>
      <c r="D143" s="828"/>
      <c r="E143" s="791"/>
      <c r="F143" s="828"/>
      <c r="G143" s="791"/>
      <c r="H143" s="791"/>
      <c r="I143" s="791"/>
      <c r="J143" s="791"/>
      <c r="K143" s="791"/>
      <c r="L143" s="791"/>
      <c r="M143" s="791"/>
      <c r="N143" s="791"/>
    </row>
    <row r="144" spans="1:14" ht="15" customHeight="1" x14ac:dyDescent="0.2">
      <c r="A144" s="791"/>
      <c r="B144" s="791"/>
      <c r="C144" s="791"/>
      <c r="D144" s="828"/>
      <c r="E144" s="791"/>
      <c r="F144" s="828"/>
      <c r="G144" s="791"/>
      <c r="H144" s="791"/>
      <c r="I144" s="791"/>
      <c r="J144" s="791"/>
      <c r="K144" s="791"/>
      <c r="L144" s="791"/>
      <c r="M144" s="791"/>
      <c r="N144" s="791"/>
    </row>
    <row r="145" spans="1:14" ht="15" customHeight="1" x14ac:dyDescent="0.2">
      <c r="A145" s="791"/>
      <c r="B145" s="791"/>
      <c r="C145" s="791"/>
      <c r="D145" s="828"/>
      <c r="E145" s="791"/>
      <c r="F145" s="828"/>
      <c r="G145" s="791"/>
      <c r="H145" s="791"/>
      <c r="I145" s="791"/>
      <c r="J145" s="791"/>
      <c r="K145" s="791"/>
      <c r="L145" s="791"/>
      <c r="M145" s="791"/>
      <c r="N145" s="791"/>
    </row>
    <row r="146" spans="1:14" ht="15" customHeight="1" x14ac:dyDescent="0.2">
      <c r="A146" s="791"/>
      <c r="B146" s="791"/>
      <c r="C146" s="791"/>
      <c r="D146" s="828"/>
      <c r="E146" s="791"/>
      <c r="F146" s="828"/>
      <c r="G146" s="791"/>
      <c r="H146" s="791"/>
      <c r="I146" s="791"/>
      <c r="J146" s="791"/>
      <c r="K146" s="791"/>
      <c r="L146" s="791"/>
      <c r="M146" s="791"/>
      <c r="N146" s="791"/>
    </row>
    <row r="147" spans="1:14" ht="15" customHeight="1" x14ac:dyDescent="0.2">
      <c r="A147" s="791"/>
      <c r="B147" s="791"/>
      <c r="C147" s="791"/>
      <c r="D147" s="828"/>
      <c r="E147" s="791"/>
      <c r="F147" s="828"/>
      <c r="G147" s="791"/>
      <c r="H147" s="791"/>
      <c r="I147" s="791"/>
      <c r="J147" s="791"/>
      <c r="K147" s="791"/>
      <c r="L147" s="791"/>
      <c r="M147" s="791"/>
      <c r="N147" s="791"/>
    </row>
    <row r="148" spans="1:14" ht="15" customHeight="1" x14ac:dyDescent="0.2">
      <c r="A148" s="791"/>
      <c r="B148" s="791"/>
      <c r="C148" s="791"/>
      <c r="D148" s="828"/>
      <c r="E148" s="791"/>
      <c r="F148" s="828"/>
      <c r="G148" s="791"/>
      <c r="H148" s="791"/>
      <c r="I148" s="791"/>
      <c r="J148" s="791"/>
      <c r="K148" s="791"/>
      <c r="L148" s="791"/>
      <c r="M148" s="791"/>
      <c r="N148" s="791"/>
    </row>
    <row r="149" spans="1:14" ht="15" customHeight="1" x14ac:dyDescent="0.2">
      <c r="A149" s="791"/>
      <c r="B149" s="791"/>
      <c r="C149" s="791"/>
      <c r="D149" s="828"/>
      <c r="E149" s="791"/>
      <c r="F149" s="828"/>
      <c r="G149" s="791"/>
      <c r="H149" s="791"/>
      <c r="I149" s="791"/>
      <c r="J149" s="791"/>
      <c r="K149" s="791"/>
      <c r="L149" s="791"/>
      <c r="M149" s="791"/>
      <c r="N149" s="791"/>
    </row>
    <row r="150" spans="1:14" ht="15" customHeight="1" x14ac:dyDescent="0.2">
      <c r="A150" s="791"/>
      <c r="B150" s="791"/>
      <c r="C150" s="791"/>
      <c r="D150" s="828"/>
      <c r="E150" s="791"/>
      <c r="F150" s="828"/>
      <c r="G150" s="791"/>
      <c r="H150" s="791"/>
      <c r="I150" s="791"/>
      <c r="J150" s="791"/>
      <c r="K150" s="791"/>
      <c r="L150" s="791"/>
      <c r="M150" s="791"/>
      <c r="N150" s="791"/>
    </row>
    <row r="151" spans="1:14" ht="15" customHeight="1" x14ac:dyDescent="0.2">
      <c r="A151" s="791"/>
      <c r="B151" s="791"/>
      <c r="C151" s="791"/>
      <c r="D151" s="828"/>
      <c r="E151" s="791"/>
      <c r="F151" s="828"/>
      <c r="G151" s="791"/>
      <c r="H151" s="791"/>
      <c r="I151" s="791"/>
      <c r="J151" s="791"/>
      <c r="K151" s="791"/>
      <c r="L151" s="791"/>
      <c r="M151" s="791"/>
      <c r="N151" s="791"/>
    </row>
    <row r="152" spans="1:14" ht="15" customHeight="1" x14ac:dyDescent="0.2">
      <c r="A152" s="791"/>
      <c r="B152" s="791"/>
      <c r="C152" s="791"/>
      <c r="D152" s="828"/>
      <c r="E152" s="791"/>
      <c r="F152" s="828"/>
      <c r="G152" s="791"/>
      <c r="H152" s="791"/>
      <c r="I152" s="791"/>
      <c r="J152" s="791"/>
      <c r="K152" s="791"/>
      <c r="L152" s="791"/>
      <c r="M152" s="791"/>
      <c r="N152" s="791"/>
    </row>
    <row r="153" spans="1:14" ht="15" customHeight="1" x14ac:dyDescent="0.2">
      <c r="A153" s="791"/>
      <c r="B153" s="791"/>
      <c r="C153" s="791"/>
      <c r="D153" s="828"/>
      <c r="E153" s="791"/>
      <c r="F153" s="828"/>
      <c r="G153" s="791"/>
      <c r="H153" s="791"/>
      <c r="I153" s="791"/>
      <c r="J153" s="791"/>
      <c r="K153" s="791"/>
      <c r="L153" s="791"/>
      <c r="M153" s="791"/>
      <c r="N153" s="791"/>
    </row>
    <row r="154" spans="1:14" ht="15" customHeight="1" x14ac:dyDescent="0.2">
      <c r="A154" s="791"/>
      <c r="B154" s="791"/>
      <c r="C154" s="791"/>
      <c r="D154" s="828"/>
      <c r="E154" s="791"/>
      <c r="F154" s="828"/>
      <c r="G154" s="791"/>
      <c r="H154" s="791"/>
      <c r="I154" s="791"/>
      <c r="J154" s="791"/>
      <c r="K154" s="791"/>
      <c r="L154" s="791"/>
      <c r="M154" s="791"/>
      <c r="N154" s="791"/>
    </row>
    <row r="155" spans="1:14" ht="15" customHeight="1" x14ac:dyDescent="0.2">
      <c r="A155" s="791"/>
      <c r="B155" s="791"/>
      <c r="C155" s="791"/>
      <c r="D155" s="828"/>
      <c r="E155" s="791"/>
      <c r="F155" s="828"/>
      <c r="G155" s="791"/>
      <c r="H155" s="791"/>
      <c r="I155" s="791"/>
      <c r="J155" s="791"/>
      <c r="K155" s="791"/>
      <c r="L155" s="791"/>
      <c r="M155" s="791"/>
      <c r="N155" s="791"/>
    </row>
    <row r="156" spans="1:14" ht="15" customHeight="1" x14ac:dyDescent="0.2">
      <c r="A156" s="791"/>
      <c r="B156" s="791"/>
      <c r="C156" s="791"/>
      <c r="D156" s="828"/>
      <c r="E156" s="791"/>
      <c r="F156" s="828"/>
      <c r="G156" s="791"/>
      <c r="H156" s="791"/>
      <c r="I156" s="791"/>
      <c r="J156" s="791"/>
      <c r="K156" s="791"/>
      <c r="L156" s="791"/>
      <c r="M156" s="791"/>
      <c r="N156" s="791"/>
    </row>
    <row r="157" spans="1:14" ht="15" customHeight="1" x14ac:dyDescent="0.2">
      <c r="A157" s="791"/>
      <c r="B157" s="791"/>
      <c r="C157" s="791"/>
      <c r="D157" s="828"/>
      <c r="E157" s="791"/>
      <c r="F157" s="828"/>
      <c r="G157" s="791"/>
      <c r="H157" s="791"/>
      <c r="I157" s="791"/>
      <c r="J157" s="791"/>
      <c r="K157" s="791"/>
      <c r="L157" s="791"/>
      <c r="M157" s="791"/>
      <c r="N157" s="791"/>
    </row>
    <row r="158" spans="1:14" ht="15" customHeight="1" x14ac:dyDescent="0.2">
      <c r="A158" s="791"/>
      <c r="B158" s="791"/>
      <c r="C158" s="791"/>
      <c r="D158" s="828"/>
      <c r="E158" s="791"/>
      <c r="F158" s="828"/>
      <c r="G158" s="791"/>
      <c r="H158" s="791"/>
      <c r="I158" s="791"/>
      <c r="J158" s="791"/>
      <c r="K158" s="791"/>
      <c r="L158" s="791"/>
      <c r="M158" s="791"/>
      <c r="N158" s="791"/>
    </row>
    <row r="159" spans="1:14" ht="15" customHeight="1" x14ac:dyDescent="0.2">
      <c r="A159" s="791"/>
      <c r="B159" s="791"/>
      <c r="C159" s="791"/>
      <c r="D159" s="828"/>
      <c r="E159" s="791"/>
      <c r="F159" s="828"/>
      <c r="G159" s="791"/>
      <c r="H159" s="791"/>
      <c r="I159" s="791"/>
      <c r="J159" s="791"/>
      <c r="K159" s="791"/>
      <c r="L159" s="791"/>
      <c r="M159" s="791"/>
      <c r="N159" s="791"/>
    </row>
    <row r="160" spans="1:14" ht="15" customHeight="1" x14ac:dyDescent="0.2">
      <c r="A160" s="791"/>
      <c r="B160" s="791"/>
      <c r="C160" s="791"/>
      <c r="D160" s="828"/>
      <c r="E160" s="791"/>
      <c r="F160" s="828"/>
      <c r="G160" s="791"/>
      <c r="H160" s="791"/>
      <c r="I160" s="791"/>
      <c r="J160" s="791"/>
      <c r="K160" s="791"/>
      <c r="L160" s="791"/>
      <c r="M160" s="791"/>
      <c r="N160" s="791"/>
    </row>
    <row r="161" spans="1:14" ht="15" customHeight="1" x14ac:dyDescent="0.2">
      <c r="A161" s="791"/>
      <c r="B161" s="791"/>
      <c r="C161" s="791"/>
      <c r="D161" s="828"/>
      <c r="E161" s="791"/>
      <c r="F161" s="828"/>
      <c r="G161" s="791"/>
      <c r="H161" s="791"/>
      <c r="I161" s="791"/>
      <c r="J161" s="791"/>
      <c r="K161" s="791"/>
      <c r="L161" s="791"/>
      <c r="M161" s="791"/>
      <c r="N161" s="791"/>
    </row>
    <row r="162" spans="1:14" ht="15" customHeight="1" x14ac:dyDescent="0.2">
      <c r="A162" s="791"/>
      <c r="B162" s="791"/>
      <c r="C162" s="791"/>
      <c r="D162" s="828"/>
      <c r="E162" s="791"/>
      <c r="F162" s="828"/>
      <c r="G162" s="791"/>
      <c r="H162" s="791"/>
      <c r="I162" s="791"/>
      <c r="J162" s="791"/>
      <c r="K162" s="791"/>
      <c r="L162" s="791"/>
      <c r="M162" s="791"/>
      <c r="N162" s="791"/>
    </row>
    <row r="163" spans="1:14" ht="15" customHeight="1" x14ac:dyDescent="0.2">
      <c r="A163" s="791"/>
      <c r="B163" s="791"/>
      <c r="C163" s="791"/>
      <c r="D163" s="828"/>
      <c r="E163" s="791"/>
      <c r="F163" s="828"/>
      <c r="G163" s="791"/>
      <c r="H163" s="791"/>
      <c r="I163" s="791"/>
      <c r="J163" s="791"/>
      <c r="K163" s="791"/>
      <c r="L163" s="791"/>
      <c r="M163" s="791"/>
      <c r="N163" s="791"/>
    </row>
    <row r="164" spans="1:14" ht="15" customHeight="1" x14ac:dyDescent="0.2">
      <c r="A164" s="791"/>
      <c r="B164" s="791"/>
      <c r="C164" s="791"/>
      <c r="D164" s="828"/>
      <c r="E164" s="791"/>
      <c r="F164" s="828"/>
      <c r="G164" s="791"/>
      <c r="H164" s="791"/>
      <c r="I164" s="791"/>
      <c r="J164" s="791"/>
      <c r="K164" s="791"/>
      <c r="L164" s="791"/>
      <c r="M164" s="791"/>
      <c r="N164" s="791"/>
    </row>
    <row r="165" spans="1:14" ht="15" customHeight="1" x14ac:dyDescent="0.2">
      <c r="A165" s="791"/>
      <c r="B165" s="791"/>
      <c r="C165" s="791"/>
      <c r="D165" s="828"/>
      <c r="E165" s="791"/>
      <c r="F165" s="828"/>
      <c r="G165" s="791"/>
      <c r="H165" s="791"/>
      <c r="I165" s="791"/>
      <c r="J165" s="791"/>
      <c r="K165" s="791"/>
      <c r="L165" s="791"/>
      <c r="M165" s="791"/>
      <c r="N165" s="791"/>
    </row>
    <row r="166" spans="1:14" ht="15" customHeight="1" x14ac:dyDescent="0.2">
      <c r="A166" s="791"/>
      <c r="B166" s="791"/>
      <c r="C166" s="791"/>
      <c r="D166" s="828"/>
      <c r="E166" s="791"/>
      <c r="F166" s="828"/>
      <c r="G166" s="791"/>
      <c r="H166" s="791"/>
      <c r="I166" s="791"/>
      <c r="J166" s="791"/>
      <c r="K166" s="791"/>
      <c r="L166" s="791"/>
      <c r="M166" s="791"/>
      <c r="N166" s="791"/>
    </row>
    <row r="167" spans="1:14" ht="15" customHeight="1" x14ac:dyDescent="0.2">
      <c r="A167" s="791"/>
      <c r="B167" s="791"/>
      <c r="C167" s="791"/>
      <c r="D167" s="828"/>
      <c r="E167" s="791"/>
      <c r="F167" s="828"/>
      <c r="G167" s="791"/>
      <c r="H167" s="791"/>
      <c r="I167" s="791"/>
      <c r="J167" s="791"/>
      <c r="K167" s="791"/>
      <c r="L167" s="791"/>
      <c r="M167" s="791"/>
      <c r="N167" s="791"/>
    </row>
    <row r="168" spans="1:14" ht="15" customHeight="1" x14ac:dyDescent="0.2">
      <c r="A168" s="791"/>
      <c r="B168" s="791"/>
      <c r="C168" s="791"/>
      <c r="D168" s="828"/>
      <c r="E168" s="791"/>
      <c r="F168" s="828"/>
      <c r="G168" s="791"/>
      <c r="H168" s="791"/>
      <c r="I168" s="791"/>
      <c r="J168" s="791"/>
      <c r="K168" s="791"/>
      <c r="L168" s="791"/>
      <c r="M168" s="791"/>
      <c r="N168" s="791"/>
    </row>
    <row r="169" spans="1:14" ht="15" customHeight="1" x14ac:dyDescent="0.2">
      <c r="A169" s="791"/>
      <c r="B169" s="791"/>
      <c r="C169" s="791"/>
      <c r="D169" s="828"/>
      <c r="E169" s="791"/>
      <c r="F169" s="828"/>
      <c r="G169" s="791"/>
      <c r="H169" s="791"/>
      <c r="I169" s="791"/>
      <c r="J169" s="791"/>
      <c r="K169" s="791"/>
      <c r="L169" s="791"/>
      <c r="M169" s="791"/>
      <c r="N169" s="791"/>
    </row>
    <row r="170" spans="1:14" ht="15" customHeight="1" x14ac:dyDescent="0.2">
      <c r="A170" s="791"/>
      <c r="B170" s="791"/>
      <c r="C170" s="791"/>
      <c r="D170" s="828"/>
      <c r="E170" s="791"/>
      <c r="F170" s="828"/>
      <c r="G170" s="791"/>
      <c r="H170" s="791"/>
      <c r="I170" s="791"/>
      <c r="J170" s="791"/>
      <c r="K170" s="791"/>
      <c r="L170" s="791"/>
      <c r="M170" s="791"/>
      <c r="N170" s="791"/>
    </row>
    <row r="171" spans="1:14" ht="15" customHeight="1" x14ac:dyDescent="0.2">
      <c r="A171" s="791"/>
      <c r="B171" s="791"/>
      <c r="C171" s="791"/>
      <c r="D171" s="828"/>
      <c r="E171" s="791"/>
      <c r="F171" s="828"/>
      <c r="G171" s="791"/>
      <c r="H171" s="791"/>
      <c r="I171" s="791"/>
      <c r="J171" s="791"/>
      <c r="K171" s="791"/>
      <c r="L171" s="791"/>
      <c r="M171" s="791"/>
      <c r="N171" s="791"/>
    </row>
    <row r="172" spans="1:14" s="314" customFormat="1" ht="15" customHeight="1" x14ac:dyDescent="0.2">
      <c r="A172" s="791"/>
      <c r="B172" s="791"/>
      <c r="C172" s="791"/>
      <c r="D172" s="828"/>
      <c r="E172" s="791"/>
      <c r="F172" s="828"/>
      <c r="G172" s="791"/>
      <c r="H172" s="791"/>
      <c r="I172" s="791"/>
      <c r="J172" s="791"/>
      <c r="K172" s="791"/>
      <c r="L172" s="791"/>
      <c r="M172" s="791"/>
      <c r="N172" s="791"/>
    </row>
    <row r="173" spans="1:14" s="314" customFormat="1" ht="15" customHeight="1" x14ac:dyDescent="0.2">
      <c r="A173" s="791"/>
      <c r="B173" s="791"/>
      <c r="C173" s="791"/>
      <c r="D173" s="828"/>
      <c r="E173" s="791"/>
      <c r="F173" s="828"/>
      <c r="G173" s="791"/>
      <c r="H173" s="791"/>
      <c r="I173" s="791"/>
      <c r="J173" s="791"/>
      <c r="K173" s="791"/>
      <c r="L173" s="791"/>
      <c r="M173" s="791"/>
      <c r="N173" s="791"/>
    </row>
    <row r="174" spans="1:14" s="314" customFormat="1" ht="15" customHeight="1" x14ac:dyDescent="0.2">
      <c r="A174" s="791"/>
      <c r="B174" s="791"/>
      <c r="C174" s="791"/>
      <c r="D174" s="828"/>
      <c r="E174" s="791"/>
      <c r="F174" s="828"/>
      <c r="G174" s="791"/>
      <c r="H174" s="791"/>
      <c r="I174" s="791"/>
      <c r="J174" s="791"/>
      <c r="K174" s="791"/>
      <c r="L174" s="791"/>
      <c r="M174" s="791"/>
      <c r="N174" s="791"/>
    </row>
    <row r="175" spans="1:14" s="314" customFormat="1" ht="15" customHeight="1" x14ac:dyDescent="0.2">
      <c r="A175" s="791"/>
      <c r="B175" s="791"/>
      <c r="C175" s="791"/>
      <c r="D175" s="828"/>
      <c r="E175" s="791"/>
      <c r="F175" s="828"/>
      <c r="G175" s="791"/>
      <c r="H175" s="791"/>
      <c r="I175" s="791"/>
      <c r="J175" s="791"/>
      <c r="K175" s="791"/>
      <c r="L175" s="791"/>
      <c r="M175" s="791"/>
      <c r="N175" s="791"/>
    </row>
    <row r="176" spans="1:14" s="314" customFormat="1" ht="15" customHeight="1" x14ac:dyDescent="0.2">
      <c r="A176" s="791"/>
      <c r="B176" s="791"/>
      <c r="C176" s="791"/>
      <c r="D176" s="828"/>
      <c r="E176" s="791"/>
      <c r="F176" s="828"/>
      <c r="G176" s="791"/>
      <c r="H176" s="791"/>
      <c r="I176" s="791"/>
      <c r="J176" s="791"/>
      <c r="K176" s="791"/>
      <c r="L176" s="791"/>
      <c r="M176" s="791"/>
      <c r="N176" s="791"/>
    </row>
    <row r="177" spans="1:14" s="314" customFormat="1" ht="15" customHeight="1" x14ac:dyDescent="0.2">
      <c r="A177" s="791"/>
      <c r="B177" s="791"/>
      <c r="C177" s="791"/>
      <c r="D177" s="828"/>
      <c r="E177" s="791"/>
      <c r="F177" s="828"/>
      <c r="G177" s="791"/>
      <c r="H177" s="791"/>
      <c r="I177" s="791"/>
      <c r="J177" s="791"/>
      <c r="K177" s="791"/>
      <c r="L177" s="791"/>
      <c r="M177" s="791"/>
      <c r="N177" s="791"/>
    </row>
    <row r="178" spans="1:14" s="314" customFormat="1" ht="15" customHeight="1" x14ac:dyDescent="0.2">
      <c r="A178" s="791"/>
      <c r="B178" s="791"/>
      <c r="C178" s="791"/>
      <c r="D178" s="828"/>
      <c r="E178" s="791"/>
      <c r="F178" s="828"/>
      <c r="G178" s="791"/>
      <c r="H178" s="791"/>
      <c r="I178" s="791"/>
      <c r="J178" s="791"/>
      <c r="K178" s="791"/>
      <c r="L178" s="791"/>
      <c r="M178" s="791"/>
      <c r="N178" s="791"/>
    </row>
    <row r="179" spans="1:14" s="314" customFormat="1" ht="15" customHeight="1" x14ac:dyDescent="0.2">
      <c r="A179" s="791"/>
      <c r="B179" s="791"/>
      <c r="C179" s="791"/>
      <c r="D179" s="828"/>
      <c r="E179" s="791"/>
      <c r="F179" s="828"/>
      <c r="G179" s="791"/>
      <c r="H179" s="791"/>
      <c r="I179" s="791"/>
      <c r="J179" s="791"/>
      <c r="K179" s="791"/>
      <c r="L179" s="791"/>
      <c r="M179" s="791"/>
      <c r="N179" s="791"/>
    </row>
    <row r="180" spans="1:14" s="314" customFormat="1" ht="15" customHeight="1" x14ac:dyDescent="0.2">
      <c r="A180" s="791"/>
      <c r="B180" s="791"/>
      <c r="C180" s="791"/>
      <c r="D180" s="828"/>
      <c r="E180" s="791"/>
      <c r="F180" s="828"/>
      <c r="G180" s="791"/>
      <c r="H180" s="791"/>
      <c r="I180" s="791"/>
      <c r="J180" s="791"/>
      <c r="K180" s="791"/>
      <c r="L180" s="791"/>
      <c r="M180" s="791"/>
      <c r="N180" s="791"/>
    </row>
    <row r="181" spans="1:14" s="314" customFormat="1" ht="15" customHeight="1" x14ac:dyDescent="0.2">
      <c r="A181" s="791"/>
      <c r="B181" s="791"/>
      <c r="C181" s="791"/>
      <c r="D181" s="828"/>
      <c r="E181" s="791"/>
      <c r="F181" s="828"/>
      <c r="G181" s="791"/>
      <c r="H181" s="791"/>
      <c r="I181" s="791"/>
      <c r="J181" s="791"/>
      <c r="K181" s="791"/>
      <c r="L181" s="791"/>
      <c r="M181" s="791"/>
      <c r="N181" s="791"/>
    </row>
    <row r="182" spans="1:14" s="314" customFormat="1" ht="15" customHeight="1" x14ac:dyDescent="0.2">
      <c r="A182" s="791"/>
      <c r="B182" s="791"/>
      <c r="C182" s="791"/>
      <c r="D182" s="828"/>
      <c r="E182" s="791"/>
      <c r="F182" s="828"/>
      <c r="G182" s="791"/>
      <c r="H182" s="791"/>
      <c r="I182" s="791"/>
      <c r="J182" s="791"/>
      <c r="K182" s="791"/>
      <c r="L182" s="791"/>
      <c r="M182" s="791"/>
      <c r="N182" s="791"/>
    </row>
    <row r="183" spans="1:14" s="314" customFormat="1" ht="15" customHeight="1" x14ac:dyDescent="0.2">
      <c r="A183" s="791"/>
      <c r="B183" s="791"/>
      <c r="C183" s="791"/>
      <c r="D183" s="828"/>
      <c r="E183" s="791"/>
      <c r="F183" s="828"/>
      <c r="G183" s="791"/>
      <c r="H183" s="791"/>
      <c r="I183" s="791"/>
      <c r="J183" s="791"/>
      <c r="K183" s="791"/>
      <c r="L183" s="791"/>
      <c r="M183" s="791"/>
      <c r="N183" s="791"/>
    </row>
    <row r="184" spans="1:14" s="314" customFormat="1" ht="15" customHeight="1" x14ac:dyDescent="0.2">
      <c r="A184" s="791"/>
      <c r="B184" s="791"/>
      <c r="C184" s="791"/>
      <c r="D184" s="828"/>
      <c r="E184" s="791"/>
      <c r="F184" s="828"/>
      <c r="G184" s="791"/>
      <c r="H184" s="791"/>
      <c r="I184" s="791"/>
      <c r="J184" s="791"/>
      <c r="K184" s="791"/>
      <c r="L184" s="791"/>
      <c r="M184" s="791"/>
      <c r="N184" s="791"/>
    </row>
    <row r="185" spans="1:14" s="314" customFormat="1" ht="15" customHeight="1" x14ac:dyDescent="0.2">
      <c r="A185" s="791"/>
      <c r="B185" s="791"/>
      <c r="C185" s="791"/>
      <c r="D185" s="828"/>
      <c r="E185" s="791"/>
      <c r="F185" s="828"/>
      <c r="G185" s="791"/>
      <c r="H185" s="791"/>
      <c r="I185" s="791"/>
      <c r="J185" s="791"/>
      <c r="K185" s="791"/>
      <c r="L185" s="791"/>
      <c r="M185" s="791"/>
      <c r="N185" s="791"/>
    </row>
    <row r="186" spans="1:14" s="314" customFormat="1" ht="15" customHeight="1" x14ac:dyDescent="0.2">
      <c r="A186" s="791"/>
      <c r="B186" s="791"/>
      <c r="C186" s="791"/>
      <c r="D186" s="828"/>
      <c r="E186" s="791"/>
      <c r="F186" s="828"/>
      <c r="G186" s="791"/>
      <c r="H186" s="791"/>
      <c r="I186" s="791"/>
      <c r="J186" s="791"/>
      <c r="K186" s="791"/>
      <c r="L186" s="791"/>
      <c r="M186" s="791"/>
      <c r="N186" s="791"/>
    </row>
    <row r="187" spans="1:14" s="314" customFormat="1" ht="15" customHeight="1" x14ac:dyDescent="0.2">
      <c r="A187" s="791"/>
      <c r="B187" s="791"/>
      <c r="C187" s="791"/>
      <c r="D187" s="828"/>
      <c r="E187" s="791"/>
      <c r="F187" s="828"/>
      <c r="G187" s="791"/>
      <c r="H187" s="791"/>
      <c r="I187" s="791"/>
      <c r="J187" s="791"/>
      <c r="K187" s="791"/>
      <c r="L187" s="791"/>
      <c r="M187" s="791"/>
      <c r="N187" s="791"/>
    </row>
    <row r="188" spans="1:14" s="314" customFormat="1" ht="15" customHeight="1" x14ac:dyDescent="0.2">
      <c r="A188" s="791"/>
      <c r="B188" s="791"/>
      <c r="C188" s="791"/>
      <c r="D188" s="828"/>
      <c r="E188" s="791"/>
      <c r="F188" s="828"/>
      <c r="G188" s="791"/>
      <c r="H188" s="791"/>
      <c r="I188" s="791"/>
      <c r="J188" s="791"/>
      <c r="K188" s="791"/>
      <c r="L188" s="791"/>
      <c r="M188" s="791"/>
      <c r="N188" s="791"/>
    </row>
    <row r="189" spans="1:14" s="314" customFormat="1" ht="15" customHeight="1" x14ac:dyDescent="0.2">
      <c r="A189" s="791"/>
      <c r="B189" s="791"/>
      <c r="C189" s="791"/>
      <c r="D189" s="828"/>
      <c r="E189" s="791"/>
      <c r="F189" s="828"/>
      <c r="G189" s="791"/>
      <c r="H189" s="791"/>
      <c r="I189" s="791"/>
      <c r="J189" s="791"/>
      <c r="K189" s="791"/>
      <c r="L189" s="791"/>
      <c r="M189" s="791"/>
      <c r="N189" s="791"/>
    </row>
    <row r="190" spans="1:14" s="314" customFormat="1" ht="15" customHeight="1" x14ac:dyDescent="0.2">
      <c r="A190" s="791"/>
      <c r="B190" s="791"/>
      <c r="C190" s="791"/>
      <c r="D190" s="828"/>
      <c r="E190" s="791"/>
      <c r="F190" s="828"/>
      <c r="G190" s="791"/>
      <c r="H190" s="791"/>
      <c r="I190" s="791"/>
      <c r="J190" s="791"/>
      <c r="K190" s="791"/>
      <c r="L190" s="791"/>
      <c r="M190" s="791"/>
      <c r="N190" s="791"/>
    </row>
    <row r="191" spans="1:14" s="314" customFormat="1" ht="15" customHeight="1" x14ac:dyDescent="0.2">
      <c r="A191" s="791"/>
      <c r="B191" s="791"/>
      <c r="C191" s="791"/>
      <c r="D191" s="828"/>
      <c r="E191" s="791"/>
      <c r="F191" s="828"/>
      <c r="G191" s="791"/>
      <c r="H191" s="791"/>
      <c r="I191" s="791"/>
      <c r="J191" s="791"/>
      <c r="K191" s="791"/>
      <c r="L191" s="791"/>
      <c r="M191" s="791"/>
      <c r="N191" s="791"/>
    </row>
    <row r="192" spans="1:14" s="314" customFormat="1" ht="15" customHeight="1" x14ac:dyDescent="0.2">
      <c r="A192" s="791"/>
      <c r="B192" s="791"/>
      <c r="C192" s="791"/>
      <c r="D192" s="828"/>
      <c r="E192" s="791"/>
      <c r="F192" s="828"/>
      <c r="G192" s="791"/>
      <c r="H192" s="791"/>
      <c r="I192" s="791"/>
      <c r="J192" s="791"/>
      <c r="K192" s="791"/>
      <c r="L192" s="791"/>
      <c r="M192" s="791"/>
      <c r="N192" s="791"/>
    </row>
    <row r="193" spans="1:14" s="314" customFormat="1" ht="15" customHeight="1" x14ac:dyDescent="0.2">
      <c r="A193" s="791"/>
      <c r="B193" s="791"/>
      <c r="C193" s="791"/>
      <c r="D193" s="828"/>
      <c r="E193" s="791"/>
      <c r="F193" s="828"/>
      <c r="G193" s="791"/>
      <c r="H193" s="791"/>
      <c r="I193" s="791"/>
      <c r="J193" s="791"/>
      <c r="K193" s="791"/>
      <c r="L193" s="791"/>
      <c r="M193" s="791"/>
      <c r="N193" s="791"/>
    </row>
    <row r="194" spans="1:14" s="314" customFormat="1" ht="15" customHeight="1" x14ac:dyDescent="0.2">
      <c r="A194" s="791"/>
      <c r="B194" s="791"/>
      <c r="C194" s="791"/>
      <c r="D194" s="828"/>
      <c r="E194" s="791"/>
      <c r="F194" s="828"/>
      <c r="G194" s="791"/>
      <c r="H194" s="791"/>
      <c r="I194" s="791"/>
      <c r="J194" s="791"/>
      <c r="K194" s="791"/>
      <c r="L194" s="791"/>
      <c r="M194" s="791"/>
      <c r="N194" s="791"/>
    </row>
    <row r="195" spans="1:14" s="314" customFormat="1" ht="15" customHeight="1" x14ac:dyDescent="0.2">
      <c r="A195" s="791"/>
      <c r="B195" s="791"/>
      <c r="C195" s="791"/>
      <c r="D195" s="828"/>
      <c r="E195" s="791"/>
      <c r="F195" s="828"/>
      <c r="G195" s="791"/>
      <c r="H195" s="791"/>
      <c r="I195" s="791"/>
      <c r="J195" s="791"/>
      <c r="K195" s="791"/>
      <c r="L195" s="791"/>
      <c r="M195" s="791"/>
      <c r="N195" s="791"/>
    </row>
    <row r="196" spans="1:14" s="314" customFormat="1" ht="15" customHeight="1" x14ac:dyDescent="0.2">
      <c r="A196" s="791"/>
      <c r="B196" s="791"/>
      <c r="C196" s="791"/>
      <c r="D196" s="828"/>
      <c r="E196" s="791"/>
      <c r="F196" s="828"/>
      <c r="G196" s="791"/>
      <c r="H196" s="791"/>
      <c r="I196" s="791"/>
      <c r="J196" s="791"/>
      <c r="K196" s="791"/>
      <c r="L196" s="791"/>
      <c r="M196" s="791"/>
      <c r="N196" s="791"/>
    </row>
    <row r="197" spans="1:14" s="314" customFormat="1" ht="15" customHeight="1" x14ac:dyDescent="0.2">
      <c r="A197" s="791"/>
      <c r="B197" s="791"/>
      <c r="C197" s="791"/>
      <c r="D197" s="828"/>
      <c r="E197" s="791"/>
      <c r="F197" s="828"/>
      <c r="G197" s="791"/>
      <c r="H197" s="791"/>
      <c r="I197" s="791"/>
      <c r="J197" s="791"/>
      <c r="K197" s="791"/>
      <c r="L197" s="791"/>
      <c r="M197" s="791"/>
      <c r="N197" s="791"/>
    </row>
    <row r="198" spans="1:14" s="314" customFormat="1" ht="15" customHeight="1" x14ac:dyDescent="0.2">
      <c r="A198" s="791"/>
      <c r="B198" s="791"/>
      <c r="C198" s="791"/>
      <c r="D198" s="828"/>
      <c r="E198" s="791"/>
      <c r="F198" s="828"/>
      <c r="G198" s="791"/>
      <c r="H198" s="791"/>
      <c r="I198" s="791"/>
      <c r="J198" s="791"/>
      <c r="K198" s="791"/>
      <c r="L198" s="791"/>
      <c r="M198" s="791"/>
      <c r="N198" s="791"/>
    </row>
    <row r="199" spans="1:14" s="314" customFormat="1" ht="15" customHeight="1" x14ac:dyDescent="0.2">
      <c r="A199" s="791"/>
      <c r="B199" s="791"/>
      <c r="C199" s="791"/>
      <c r="D199" s="828"/>
      <c r="E199" s="791"/>
      <c r="F199" s="828"/>
      <c r="G199" s="791"/>
      <c r="H199" s="791"/>
      <c r="I199" s="791"/>
      <c r="J199" s="791"/>
      <c r="K199" s="791"/>
      <c r="L199" s="791"/>
      <c r="M199" s="791"/>
      <c r="N199" s="791"/>
    </row>
    <row r="200" spans="1:14" s="314" customFormat="1" ht="15" customHeight="1" x14ac:dyDescent="0.2">
      <c r="A200" s="791"/>
      <c r="B200" s="791"/>
      <c r="C200" s="791"/>
      <c r="D200" s="828"/>
      <c r="E200" s="791"/>
      <c r="F200" s="828"/>
      <c r="G200" s="791"/>
      <c r="H200" s="791"/>
      <c r="I200" s="791"/>
      <c r="J200" s="791"/>
      <c r="K200" s="791"/>
      <c r="L200" s="791"/>
      <c r="M200" s="791"/>
      <c r="N200" s="791"/>
    </row>
    <row r="201" spans="1:14" s="314" customFormat="1" ht="15" customHeight="1" x14ac:dyDescent="0.2">
      <c r="A201" s="791"/>
      <c r="B201" s="791"/>
      <c r="C201" s="791"/>
      <c r="D201" s="828"/>
      <c r="E201" s="791"/>
      <c r="F201" s="828"/>
      <c r="G201" s="791"/>
      <c r="H201" s="791"/>
      <c r="I201" s="791"/>
      <c r="J201" s="791"/>
      <c r="K201" s="791"/>
      <c r="L201" s="791"/>
      <c r="M201" s="791"/>
      <c r="N201" s="791"/>
    </row>
    <row r="202" spans="1:14" s="314" customFormat="1" ht="15" customHeight="1" x14ac:dyDescent="0.2">
      <c r="A202" s="791"/>
      <c r="B202" s="791"/>
      <c r="C202" s="791"/>
      <c r="D202" s="828"/>
      <c r="E202" s="791"/>
      <c r="F202" s="828"/>
      <c r="G202" s="791"/>
      <c r="H202" s="791"/>
      <c r="I202" s="791"/>
      <c r="J202" s="791"/>
      <c r="K202" s="791"/>
      <c r="L202" s="791"/>
      <c r="M202" s="791"/>
      <c r="N202" s="791"/>
    </row>
    <row r="203" spans="1:14" s="314" customFormat="1" ht="15" customHeight="1" x14ac:dyDescent="0.2">
      <c r="A203" s="791"/>
      <c r="B203" s="791"/>
      <c r="C203" s="791"/>
      <c r="D203" s="828"/>
      <c r="E203" s="791"/>
      <c r="F203" s="828"/>
      <c r="G203" s="791"/>
      <c r="H203" s="791"/>
      <c r="I203" s="791"/>
      <c r="J203" s="791"/>
      <c r="K203" s="791"/>
      <c r="L203" s="791"/>
      <c r="M203" s="791"/>
      <c r="N203" s="791"/>
    </row>
    <row r="204" spans="1:14" s="314" customFormat="1" ht="15" customHeight="1" x14ac:dyDescent="0.2">
      <c r="A204" s="791"/>
      <c r="B204" s="791"/>
      <c r="C204" s="791"/>
      <c r="D204" s="828"/>
      <c r="E204" s="791"/>
      <c r="F204" s="828"/>
      <c r="G204" s="791"/>
      <c r="H204" s="791"/>
      <c r="I204" s="791"/>
      <c r="J204" s="791"/>
      <c r="K204" s="791"/>
      <c r="L204" s="791"/>
      <c r="M204" s="791"/>
      <c r="N204" s="791"/>
    </row>
    <row r="205" spans="1:14" s="314" customFormat="1" ht="15" customHeight="1" x14ac:dyDescent="0.2">
      <c r="A205" s="791"/>
      <c r="B205" s="791"/>
      <c r="C205" s="791"/>
      <c r="D205" s="828"/>
      <c r="E205" s="791"/>
      <c r="F205" s="828"/>
      <c r="G205" s="791"/>
      <c r="H205" s="791"/>
      <c r="I205" s="791"/>
      <c r="J205" s="791"/>
      <c r="K205" s="791"/>
      <c r="L205" s="791"/>
      <c r="M205" s="791"/>
      <c r="N205" s="791"/>
    </row>
    <row r="206" spans="1:14" s="314" customFormat="1" ht="15" customHeight="1" x14ac:dyDescent="0.2">
      <c r="A206" s="791"/>
      <c r="B206" s="791"/>
      <c r="C206" s="791"/>
      <c r="D206" s="828"/>
      <c r="E206" s="791"/>
      <c r="F206" s="828"/>
      <c r="G206" s="791"/>
      <c r="H206" s="791"/>
      <c r="I206" s="791"/>
      <c r="J206" s="791"/>
      <c r="K206" s="791"/>
      <c r="L206" s="791"/>
      <c r="M206" s="791"/>
      <c r="N206" s="791"/>
    </row>
    <row r="207" spans="1:14" s="314" customFormat="1" ht="15" customHeight="1" x14ac:dyDescent="0.2">
      <c r="A207" s="791"/>
      <c r="B207" s="791"/>
      <c r="C207" s="791"/>
      <c r="D207" s="828"/>
      <c r="E207" s="791"/>
      <c r="F207" s="828"/>
      <c r="G207" s="791"/>
      <c r="H207" s="791"/>
      <c r="I207" s="791"/>
      <c r="J207" s="791"/>
      <c r="K207" s="791"/>
      <c r="L207" s="791"/>
      <c r="M207" s="791"/>
      <c r="N207" s="791"/>
    </row>
    <row r="208" spans="1:14" s="314" customFormat="1" ht="15" customHeight="1" x14ac:dyDescent="0.2">
      <c r="A208" s="791"/>
      <c r="B208" s="791"/>
      <c r="C208" s="791"/>
      <c r="D208" s="828"/>
      <c r="E208" s="791"/>
      <c r="F208" s="828"/>
      <c r="G208" s="791"/>
      <c r="H208" s="791"/>
      <c r="I208" s="791"/>
      <c r="J208" s="791"/>
      <c r="K208" s="791"/>
      <c r="L208" s="791"/>
      <c r="M208" s="791"/>
      <c r="N208" s="791"/>
    </row>
    <row r="209" spans="1:14" s="314" customFormat="1" ht="15" customHeight="1" x14ac:dyDescent="0.2">
      <c r="A209" s="791"/>
      <c r="B209" s="791"/>
      <c r="C209" s="791"/>
      <c r="D209" s="828"/>
      <c r="E209" s="791"/>
      <c r="F209" s="828"/>
      <c r="G209" s="791"/>
      <c r="H209" s="791"/>
      <c r="I209" s="791"/>
      <c r="J209" s="791"/>
      <c r="K209" s="791"/>
      <c r="L209" s="791"/>
      <c r="M209" s="791"/>
      <c r="N209" s="791"/>
    </row>
    <row r="210" spans="1:14" s="314" customFormat="1" ht="15" customHeight="1" x14ac:dyDescent="0.2">
      <c r="A210" s="791"/>
      <c r="B210" s="791"/>
      <c r="C210" s="791"/>
      <c r="D210" s="828"/>
      <c r="E210" s="791"/>
      <c r="F210" s="828"/>
      <c r="G210" s="791"/>
      <c r="H210" s="791"/>
      <c r="I210" s="791"/>
      <c r="J210" s="791"/>
      <c r="K210" s="791"/>
      <c r="L210" s="791"/>
      <c r="M210" s="791"/>
      <c r="N210" s="791"/>
    </row>
    <row r="211" spans="1:14" s="314" customFormat="1" ht="15" customHeight="1" x14ac:dyDescent="0.2">
      <c r="A211" s="791"/>
      <c r="B211" s="791"/>
      <c r="C211" s="791"/>
      <c r="D211" s="828"/>
      <c r="E211" s="791"/>
      <c r="F211" s="828"/>
      <c r="G211" s="791"/>
      <c r="H211" s="791"/>
      <c r="I211" s="791"/>
      <c r="J211" s="791"/>
      <c r="K211" s="791"/>
      <c r="L211" s="791"/>
      <c r="M211" s="791"/>
      <c r="N211" s="791"/>
    </row>
    <row r="212" spans="1:14" s="314" customFormat="1" ht="15" customHeight="1" x14ac:dyDescent="0.2">
      <c r="A212" s="791"/>
      <c r="B212" s="791"/>
      <c r="C212" s="791"/>
      <c r="D212" s="828"/>
      <c r="E212" s="791"/>
      <c r="F212" s="828"/>
      <c r="G212" s="791"/>
      <c r="H212" s="791"/>
      <c r="I212" s="791"/>
      <c r="J212" s="791"/>
      <c r="K212" s="791"/>
      <c r="L212" s="791"/>
      <c r="M212" s="791"/>
      <c r="N212" s="791"/>
    </row>
    <row r="213" spans="1:14" s="314" customFormat="1" ht="15" customHeight="1" x14ac:dyDescent="0.2">
      <c r="A213" s="791"/>
      <c r="B213" s="791"/>
      <c r="C213" s="791"/>
      <c r="D213" s="828"/>
      <c r="E213" s="791"/>
      <c r="F213" s="828"/>
      <c r="G213" s="791"/>
      <c r="H213" s="791"/>
      <c r="I213" s="791"/>
      <c r="J213" s="791"/>
      <c r="K213" s="791"/>
      <c r="L213" s="791"/>
      <c r="M213" s="791"/>
      <c r="N213" s="791"/>
    </row>
    <row r="214" spans="1:14" s="314" customFormat="1" ht="15" customHeight="1" x14ac:dyDescent="0.2">
      <c r="A214" s="791"/>
      <c r="B214" s="791"/>
      <c r="C214" s="791"/>
      <c r="D214" s="828"/>
      <c r="E214" s="791"/>
      <c r="F214" s="828"/>
      <c r="G214" s="791"/>
      <c r="H214" s="791"/>
      <c r="I214" s="791"/>
      <c r="J214" s="791"/>
      <c r="K214" s="791"/>
      <c r="L214" s="791"/>
      <c r="M214" s="791"/>
      <c r="N214" s="791"/>
    </row>
    <row r="215" spans="1:14" s="314" customFormat="1" ht="15" customHeight="1" x14ac:dyDescent="0.2">
      <c r="A215" s="791"/>
      <c r="B215" s="791"/>
      <c r="C215" s="791"/>
      <c r="D215" s="828"/>
      <c r="E215" s="791"/>
      <c r="F215" s="828"/>
      <c r="G215" s="791"/>
      <c r="H215" s="791"/>
      <c r="I215" s="791"/>
      <c r="J215" s="791"/>
      <c r="K215" s="791"/>
      <c r="L215" s="791"/>
      <c r="M215" s="791"/>
      <c r="N215" s="791"/>
    </row>
    <row r="216" spans="1:14" s="314" customFormat="1" ht="15" customHeight="1" x14ac:dyDescent="0.2">
      <c r="A216" s="791"/>
      <c r="B216" s="791"/>
      <c r="C216" s="791"/>
      <c r="D216" s="828"/>
      <c r="E216" s="791"/>
      <c r="F216" s="828"/>
      <c r="G216" s="791"/>
      <c r="H216" s="791"/>
      <c r="I216" s="791"/>
      <c r="J216" s="791"/>
      <c r="K216" s="791"/>
      <c r="L216" s="791"/>
      <c r="M216" s="791"/>
      <c r="N216" s="791"/>
    </row>
    <row r="217" spans="1:14" s="314" customFormat="1" ht="15" customHeight="1" x14ac:dyDescent="0.2">
      <c r="A217" s="791"/>
      <c r="B217" s="791"/>
      <c r="C217" s="791"/>
      <c r="D217" s="828"/>
      <c r="E217" s="791"/>
      <c r="F217" s="828"/>
      <c r="G217" s="791"/>
      <c r="H217" s="791"/>
      <c r="I217" s="791"/>
      <c r="J217" s="791"/>
      <c r="K217" s="791"/>
      <c r="L217" s="791"/>
      <c r="M217" s="791"/>
      <c r="N217" s="791"/>
    </row>
    <row r="218" spans="1:14" s="314" customFormat="1" ht="15" customHeight="1" x14ac:dyDescent="0.2">
      <c r="A218" s="791"/>
      <c r="B218" s="791"/>
      <c r="C218" s="791"/>
      <c r="D218" s="828"/>
      <c r="E218" s="791"/>
      <c r="F218" s="828"/>
      <c r="G218" s="791"/>
      <c r="H218" s="791"/>
      <c r="I218" s="791"/>
      <c r="J218" s="791"/>
      <c r="K218" s="791"/>
      <c r="L218" s="791"/>
      <c r="M218" s="791"/>
      <c r="N218" s="791"/>
    </row>
    <row r="219" spans="1:14" s="314" customFormat="1" ht="15" customHeight="1" x14ac:dyDescent="0.2">
      <c r="A219" s="791"/>
      <c r="B219" s="791"/>
      <c r="C219" s="791"/>
      <c r="D219" s="828"/>
      <c r="E219" s="791"/>
      <c r="F219" s="828"/>
      <c r="G219" s="791"/>
      <c r="H219" s="791"/>
      <c r="I219" s="791"/>
      <c r="J219" s="791"/>
      <c r="K219" s="791"/>
      <c r="L219" s="791"/>
      <c r="M219" s="791"/>
      <c r="N219" s="791"/>
    </row>
    <row r="220" spans="1:14" s="314" customFormat="1" ht="15" customHeight="1" x14ac:dyDescent="0.2">
      <c r="A220" s="791"/>
      <c r="B220" s="791"/>
      <c r="C220" s="791"/>
      <c r="D220" s="828"/>
      <c r="E220" s="791"/>
      <c r="F220" s="828"/>
      <c r="G220" s="791"/>
      <c r="H220" s="791"/>
      <c r="I220" s="791"/>
      <c r="J220" s="791"/>
      <c r="K220" s="791"/>
      <c r="L220" s="791"/>
      <c r="M220" s="791"/>
      <c r="N220" s="791"/>
    </row>
    <row r="221" spans="1:14" s="314" customFormat="1" ht="15" customHeight="1" x14ac:dyDescent="0.2">
      <c r="A221" s="791"/>
      <c r="B221" s="791"/>
      <c r="C221" s="791"/>
      <c r="D221" s="828"/>
      <c r="E221" s="791"/>
      <c r="F221" s="828"/>
      <c r="G221" s="791"/>
      <c r="H221" s="791"/>
      <c r="I221" s="791"/>
      <c r="J221" s="791"/>
      <c r="K221" s="791"/>
      <c r="L221" s="791"/>
      <c r="M221" s="791"/>
      <c r="N221" s="791"/>
    </row>
    <row r="222" spans="1:14" s="314" customFormat="1" ht="15" customHeight="1" x14ac:dyDescent="0.2">
      <c r="A222" s="791"/>
      <c r="B222" s="791"/>
      <c r="C222" s="791"/>
      <c r="D222" s="828"/>
      <c r="E222" s="791"/>
      <c r="F222" s="828"/>
      <c r="G222" s="791"/>
      <c r="H222" s="791"/>
      <c r="I222" s="791"/>
      <c r="J222" s="791"/>
      <c r="K222" s="791"/>
      <c r="L222" s="791"/>
      <c r="M222" s="791"/>
      <c r="N222" s="791"/>
    </row>
    <row r="223" spans="1:14" s="314" customFormat="1" ht="15" customHeight="1" x14ac:dyDescent="0.2">
      <c r="A223" s="791"/>
      <c r="B223" s="791"/>
      <c r="C223" s="791"/>
      <c r="D223" s="828"/>
      <c r="E223" s="791"/>
      <c r="F223" s="828"/>
      <c r="G223" s="791"/>
      <c r="H223" s="791"/>
      <c r="I223" s="791"/>
      <c r="J223" s="791"/>
      <c r="K223" s="791"/>
      <c r="L223" s="791"/>
      <c r="M223" s="791"/>
      <c r="N223" s="791"/>
    </row>
    <row r="224" spans="1:14" s="314" customFormat="1" ht="15" customHeight="1" x14ac:dyDescent="0.2">
      <c r="A224" s="791"/>
      <c r="B224" s="791"/>
      <c r="C224" s="791"/>
      <c r="D224" s="828"/>
      <c r="E224" s="791"/>
      <c r="F224" s="828"/>
      <c r="G224" s="791"/>
      <c r="H224" s="791"/>
      <c r="I224" s="791"/>
      <c r="J224" s="791"/>
      <c r="K224" s="791"/>
      <c r="L224" s="791"/>
      <c r="M224" s="791"/>
      <c r="N224" s="791"/>
    </row>
    <row r="225" spans="1:14" s="314" customFormat="1" ht="15" customHeight="1" x14ac:dyDescent="0.2">
      <c r="A225" s="791"/>
      <c r="B225" s="791"/>
      <c r="C225" s="791"/>
      <c r="D225" s="828"/>
      <c r="E225" s="791"/>
      <c r="F225" s="828"/>
      <c r="G225" s="791"/>
      <c r="H225" s="791"/>
      <c r="I225" s="791"/>
      <c r="J225" s="791"/>
      <c r="K225" s="791"/>
      <c r="L225" s="791"/>
      <c r="M225" s="791"/>
      <c r="N225" s="791"/>
    </row>
    <row r="226" spans="1:14" s="314" customFormat="1" ht="15" customHeight="1" x14ac:dyDescent="0.2">
      <c r="A226" s="791"/>
      <c r="B226" s="791"/>
      <c r="C226" s="791"/>
      <c r="D226" s="828"/>
      <c r="E226" s="791"/>
      <c r="F226" s="828"/>
      <c r="G226" s="791"/>
      <c r="H226" s="791"/>
      <c r="I226" s="791"/>
      <c r="J226" s="791"/>
      <c r="K226" s="791"/>
      <c r="L226" s="791"/>
      <c r="M226" s="791"/>
      <c r="N226" s="791"/>
    </row>
    <row r="227" spans="1:14" s="314" customFormat="1" ht="15" customHeight="1" x14ac:dyDescent="0.2">
      <c r="A227" s="791"/>
      <c r="B227" s="791"/>
      <c r="C227" s="791"/>
      <c r="D227" s="828"/>
      <c r="E227" s="791"/>
      <c r="F227" s="828"/>
      <c r="G227" s="791"/>
      <c r="H227" s="791"/>
      <c r="I227" s="791"/>
      <c r="J227" s="791"/>
      <c r="K227" s="791"/>
      <c r="L227" s="791"/>
      <c r="M227" s="791"/>
      <c r="N227" s="791"/>
    </row>
    <row r="228" spans="1:14" s="314" customFormat="1" ht="15" customHeight="1" x14ac:dyDescent="0.2">
      <c r="A228" s="791"/>
      <c r="B228" s="791"/>
      <c r="C228" s="791"/>
      <c r="D228" s="828"/>
      <c r="E228" s="791"/>
      <c r="F228" s="828"/>
      <c r="G228" s="791"/>
      <c r="H228" s="791"/>
      <c r="I228" s="791"/>
      <c r="J228" s="791"/>
      <c r="K228" s="791"/>
      <c r="L228" s="791"/>
      <c r="M228" s="791"/>
      <c r="N228" s="791"/>
    </row>
    <row r="229" spans="1:14" s="314" customFormat="1" ht="15" customHeight="1" x14ac:dyDescent="0.2">
      <c r="A229" s="791"/>
      <c r="B229" s="791"/>
      <c r="C229" s="791"/>
      <c r="D229" s="828"/>
      <c r="E229" s="791"/>
      <c r="F229" s="828"/>
      <c r="G229" s="791"/>
      <c r="H229" s="791"/>
      <c r="I229" s="791"/>
      <c r="J229" s="791"/>
      <c r="K229" s="791"/>
      <c r="L229" s="791"/>
      <c r="M229" s="791"/>
      <c r="N229" s="791"/>
    </row>
    <row r="230" spans="1:14" s="314" customFormat="1" ht="15" customHeight="1" x14ac:dyDescent="0.2">
      <c r="A230" s="791"/>
      <c r="B230" s="791"/>
      <c r="C230" s="791"/>
      <c r="D230" s="828"/>
      <c r="E230" s="791"/>
      <c r="F230" s="828"/>
      <c r="G230" s="791"/>
      <c r="H230" s="791"/>
      <c r="I230" s="791"/>
      <c r="J230" s="791"/>
      <c r="K230" s="791"/>
      <c r="L230" s="791"/>
      <c r="M230" s="791"/>
      <c r="N230" s="791"/>
    </row>
    <row r="231" spans="1:14" s="314" customFormat="1" ht="15" customHeight="1" x14ac:dyDescent="0.2">
      <c r="A231" s="791"/>
      <c r="B231" s="791"/>
      <c r="C231" s="791"/>
      <c r="D231" s="828"/>
      <c r="E231" s="791"/>
      <c r="F231" s="828"/>
      <c r="G231" s="791"/>
      <c r="H231" s="791"/>
      <c r="I231" s="791"/>
      <c r="J231" s="791"/>
      <c r="K231" s="791"/>
      <c r="L231" s="791"/>
      <c r="M231" s="791"/>
      <c r="N231" s="791"/>
    </row>
    <row r="232" spans="1:14" s="314" customFormat="1" ht="15" customHeight="1" x14ac:dyDescent="0.2">
      <c r="A232" s="791"/>
      <c r="B232" s="791"/>
      <c r="C232" s="791"/>
      <c r="D232" s="828"/>
      <c r="E232" s="791"/>
      <c r="F232" s="828"/>
      <c r="G232" s="791"/>
      <c r="H232" s="791"/>
      <c r="I232" s="791"/>
      <c r="J232" s="791"/>
      <c r="K232" s="791"/>
      <c r="L232" s="791"/>
      <c r="M232" s="791"/>
      <c r="N232" s="791"/>
    </row>
    <row r="233" spans="1:14" s="314" customFormat="1" ht="15" customHeight="1" x14ac:dyDescent="0.2">
      <c r="A233" s="791"/>
      <c r="B233" s="791"/>
      <c r="C233" s="791"/>
      <c r="D233" s="828"/>
      <c r="E233" s="791"/>
      <c r="F233" s="828"/>
      <c r="G233" s="791"/>
      <c r="H233" s="791"/>
      <c r="I233" s="791"/>
      <c r="J233" s="791"/>
      <c r="K233" s="791"/>
      <c r="L233" s="791"/>
      <c r="M233" s="791"/>
      <c r="N233" s="791"/>
    </row>
    <row r="234" spans="1:14" s="314" customFormat="1" ht="15" customHeight="1" x14ac:dyDescent="0.2">
      <c r="A234" s="791"/>
      <c r="B234" s="791"/>
      <c r="C234" s="791"/>
      <c r="D234" s="828"/>
      <c r="E234" s="791"/>
      <c r="F234" s="828"/>
      <c r="G234" s="791"/>
      <c r="H234" s="791"/>
      <c r="I234" s="791"/>
      <c r="J234" s="791"/>
      <c r="K234" s="791"/>
      <c r="L234" s="791"/>
      <c r="M234" s="791"/>
      <c r="N234" s="791"/>
    </row>
    <row r="235" spans="1:14" s="314" customFormat="1" ht="15" customHeight="1" x14ac:dyDescent="0.2">
      <c r="A235" s="791"/>
      <c r="B235" s="791"/>
      <c r="C235" s="791"/>
      <c r="D235" s="828"/>
      <c r="E235" s="791"/>
      <c r="F235" s="828"/>
      <c r="G235" s="791"/>
      <c r="H235" s="791"/>
      <c r="I235" s="791"/>
      <c r="J235" s="791"/>
      <c r="K235" s="791"/>
      <c r="L235" s="791"/>
      <c r="M235" s="791"/>
      <c r="N235" s="791"/>
    </row>
    <row r="236" spans="1:14" s="314" customFormat="1" ht="15" customHeight="1" x14ac:dyDescent="0.2">
      <c r="A236" s="791"/>
      <c r="B236" s="791"/>
      <c r="C236" s="791"/>
      <c r="D236" s="828"/>
      <c r="E236" s="791"/>
      <c r="F236" s="828"/>
      <c r="G236" s="791"/>
      <c r="H236" s="791"/>
      <c r="I236" s="791"/>
      <c r="J236" s="791"/>
      <c r="K236" s="791"/>
      <c r="L236" s="791"/>
      <c r="M236" s="791"/>
      <c r="N236" s="791"/>
    </row>
    <row r="237" spans="1:14" s="314" customFormat="1" ht="15" customHeight="1" x14ac:dyDescent="0.2">
      <c r="A237" s="791"/>
      <c r="B237" s="791"/>
      <c r="C237" s="791"/>
      <c r="D237" s="828"/>
      <c r="E237" s="791"/>
      <c r="F237" s="828"/>
      <c r="G237" s="791"/>
      <c r="H237" s="791"/>
      <c r="I237" s="791"/>
      <c r="J237" s="791"/>
      <c r="K237" s="791"/>
      <c r="L237" s="791"/>
      <c r="M237" s="791"/>
      <c r="N237" s="791"/>
    </row>
    <row r="238" spans="1:14" s="314" customFormat="1" ht="15" customHeight="1" x14ac:dyDescent="0.2">
      <c r="A238" s="791"/>
      <c r="B238" s="791"/>
      <c r="C238" s="791"/>
      <c r="D238" s="828"/>
      <c r="E238" s="791"/>
      <c r="F238" s="828"/>
      <c r="G238" s="791"/>
      <c r="H238" s="791"/>
      <c r="I238" s="791"/>
      <c r="J238" s="791"/>
      <c r="K238" s="791"/>
      <c r="L238" s="791"/>
      <c r="M238" s="791"/>
      <c r="N238" s="791"/>
    </row>
    <row r="239" spans="1:14" s="314" customFormat="1" ht="15" customHeight="1" x14ac:dyDescent="0.2">
      <c r="A239" s="791"/>
      <c r="B239" s="791"/>
      <c r="C239" s="791"/>
      <c r="D239" s="828"/>
      <c r="E239" s="791"/>
      <c r="F239" s="828"/>
      <c r="G239" s="791"/>
      <c r="H239" s="791"/>
      <c r="I239" s="791"/>
      <c r="J239" s="791"/>
      <c r="K239" s="791"/>
      <c r="L239" s="791"/>
      <c r="M239" s="791"/>
      <c r="N239" s="791"/>
    </row>
    <row r="240" spans="1:14" s="314" customFormat="1" ht="15" customHeight="1" x14ac:dyDescent="0.2">
      <c r="A240" s="791"/>
      <c r="B240" s="791"/>
      <c r="C240" s="791"/>
      <c r="D240" s="828"/>
      <c r="E240" s="791"/>
      <c r="F240" s="828"/>
      <c r="G240" s="791"/>
      <c r="H240" s="791"/>
      <c r="I240" s="791"/>
      <c r="J240" s="791"/>
      <c r="K240" s="791"/>
      <c r="L240" s="791"/>
      <c r="M240" s="791"/>
      <c r="N240" s="791"/>
    </row>
    <row r="241" spans="1:14" s="314" customFormat="1" ht="15" customHeight="1" x14ac:dyDescent="0.2">
      <c r="A241" s="791"/>
      <c r="B241" s="791"/>
      <c r="C241" s="791"/>
      <c r="D241" s="828"/>
      <c r="E241" s="791"/>
      <c r="F241" s="828"/>
      <c r="G241" s="791"/>
      <c r="H241" s="791"/>
      <c r="I241" s="791"/>
      <c r="J241" s="791"/>
      <c r="K241" s="791"/>
      <c r="L241" s="791"/>
      <c r="M241" s="791"/>
      <c r="N241" s="791"/>
    </row>
    <row r="242" spans="1:14" s="314" customFormat="1" ht="15" customHeight="1" x14ac:dyDescent="0.2">
      <c r="A242" s="791"/>
      <c r="B242" s="791"/>
      <c r="C242" s="791"/>
      <c r="D242" s="828"/>
      <c r="E242" s="791"/>
      <c r="F242" s="828"/>
      <c r="G242" s="791"/>
      <c r="H242" s="791"/>
      <c r="I242" s="791"/>
      <c r="J242" s="791"/>
      <c r="K242" s="791"/>
      <c r="L242" s="791"/>
      <c r="M242" s="791"/>
      <c r="N242" s="791"/>
    </row>
    <row r="243" spans="1:14" s="314" customFormat="1" ht="15" customHeight="1" x14ac:dyDescent="0.2">
      <c r="A243" s="791"/>
      <c r="B243" s="791"/>
      <c r="C243" s="791"/>
      <c r="D243" s="828"/>
      <c r="E243" s="791"/>
      <c r="F243" s="828"/>
      <c r="G243" s="791"/>
      <c r="H243" s="791"/>
      <c r="I243" s="791"/>
      <c r="J243" s="791"/>
      <c r="K243" s="791"/>
      <c r="L243" s="791"/>
      <c r="M243" s="791"/>
      <c r="N243" s="791"/>
    </row>
    <row r="244" spans="1:14" s="314" customFormat="1" ht="15" customHeight="1" x14ac:dyDescent="0.2">
      <c r="A244" s="791"/>
      <c r="B244" s="791"/>
      <c r="C244" s="791"/>
      <c r="D244" s="828"/>
      <c r="E244" s="791"/>
      <c r="F244" s="828"/>
      <c r="G244" s="791"/>
      <c r="H244" s="791"/>
      <c r="I244" s="791"/>
      <c r="J244" s="791"/>
      <c r="K244" s="791"/>
      <c r="L244" s="791"/>
      <c r="M244" s="791"/>
      <c r="N244" s="791"/>
    </row>
    <row r="245" spans="1:14" s="314" customFormat="1" ht="15" customHeight="1" x14ac:dyDescent="0.2">
      <c r="A245" s="791"/>
      <c r="B245" s="791"/>
      <c r="C245" s="791"/>
      <c r="D245" s="828"/>
      <c r="E245" s="791"/>
      <c r="F245" s="828"/>
      <c r="G245" s="791"/>
      <c r="H245" s="791"/>
      <c r="I245" s="791"/>
      <c r="J245" s="791"/>
      <c r="K245" s="791"/>
      <c r="L245" s="791"/>
      <c r="M245" s="791"/>
      <c r="N245" s="791"/>
    </row>
    <row r="246" spans="1:14" s="314" customFormat="1" ht="15" customHeight="1" x14ac:dyDescent="0.2">
      <c r="A246" s="791"/>
      <c r="B246" s="791"/>
      <c r="C246" s="791"/>
      <c r="D246" s="828"/>
      <c r="E246" s="791"/>
      <c r="F246" s="828"/>
      <c r="G246" s="791"/>
      <c r="H246" s="791"/>
      <c r="I246" s="791"/>
      <c r="J246" s="791"/>
      <c r="K246" s="791"/>
      <c r="L246" s="791"/>
      <c r="M246" s="791"/>
      <c r="N246" s="791"/>
    </row>
    <row r="247" spans="1:14" s="314" customFormat="1" ht="15" customHeight="1" x14ac:dyDescent="0.2">
      <c r="A247" s="791"/>
      <c r="B247" s="791"/>
      <c r="C247" s="791"/>
      <c r="D247" s="828"/>
      <c r="E247" s="791"/>
      <c r="F247" s="828"/>
      <c r="G247" s="791"/>
      <c r="H247" s="791"/>
      <c r="I247" s="791"/>
      <c r="J247" s="791"/>
      <c r="K247" s="791"/>
      <c r="L247" s="791"/>
      <c r="M247" s="791"/>
      <c r="N247" s="791"/>
    </row>
    <row r="248" spans="1:14" s="314" customFormat="1" ht="15" customHeight="1" x14ac:dyDescent="0.2">
      <c r="A248" s="791"/>
      <c r="B248" s="791"/>
      <c r="C248" s="791"/>
      <c r="D248" s="828"/>
      <c r="E248" s="791"/>
      <c r="F248" s="828"/>
      <c r="G248" s="791"/>
      <c r="H248" s="791"/>
      <c r="I248" s="791"/>
      <c r="J248" s="791"/>
      <c r="K248" s="791"/>
      <c r="L248" s="791"/>
      <c r="M248" s="791"/>
      <c r="N248" s="791"/>
    </row>
    <row r="249" spans="1:14" s="314" customFormat="1" ht="15" customHeight="1" x14ac:dyDescent="0.2">
      <c r="A249" s="791"/>
      <c r="B249" s="791"/>
      <c r="C249" s="791"/>
      <c r="D249" s="828"/>
      <c r="E249" s="791"/>
      <c r="F249" s="828"/>
      <c r="G249" s="791"/>
      <c r="H249" s="791"/>
      <c r="I249" s="791"/>
      <c r="J249" s="791"/>
      <c r="K249" s="791"/>
      <c r="L249" s="791"/>
      <c r="M249" s="791"/>
      <c r="N249" s="791"/>
    </row>
    <row r="250" spans="1:14" s="314" customFormat="1" ht="15" customHeight="1" x14ac:dyDescent="0.2">
      <c r="A250" s="791"/>
      <c r="B250" s="791"/>
      <c r="C250" s="791"/>
      <c r="D250" s="828"/>
      <c r="E250" s="791"/>
      <c r="F250" s="828"/>
      <c r="G250" s="791"/>
      <c r="H250" s="791"/>
      <c r="I250" s="791"/>
      <c r="J250" s="791"/>
      <c r="K250" s="791"/>
      <c r="L250" s="791"/>
      <c r="M250" s="791"/>
      <c r="N250" s="791"/>
    </row>
    <row r="251" spans="1:14" s="314" customFormat="1" ht="15" customHeight="1" x14ac:dyDescent="0.2">
      <c r="A251" s="791"/>
      <c r="B251" s="791"/>
      <c r="C251" s="791"/>
      <c r="D251" s="828"/>
      <c r="E251" s="791"/>
      <c r="F251" s="828"/>
      <c r="G251" s="791"/>
      <c r="H251" s="791"/>
      <c r="I251" s="791"/>
      <c r="J251" s="791"/>
      <c r="K251" s="791"/>
      <c r="L251" s="791"/>
      <c r="M251" s="791"/>
      <c r="N251" s="791"/>
    </row>
    <row r="252" spans="1:14" s="314" customFormat="1" ht="15" customHeight="1" x14ac:dyDescent="0.2">
      <c r="A252" s="791"/>
      <c r="B252" s="791"/>
      <c r="C252" s="791"/>
      <c r="D252" s="828"/>
      <c r="E252" s="791"/>
      <c r="F252" s="828"/>
      <c r="G252" s="791"/>
      <c r="H252" s="791"/>
      <c r="I252" s="791"/>
      <c r="J252" s="791"/>
      <c r="K252" s="791"/>
      <c r="L252" s="791"/>
      <c r="M252" s="791"/>
      <c r="N252" s="791"/>
    </row>
    <row r="253" spans="1:14" s="314" customFormat="1" ht="15" customHeight="1" x14ac:dyDescent="0.2">
      <c r="A253" s="791"/>
      <c r="B253" s="791"/>
      <c r="C253" s="791"/>
      <c r="D253" s="828"/>
      <c r="E253" s="791"/>
      <c r="F253" s="828"/>
      <c r="G253" s="791"/>
      <c r="H253" s="791"/>
      <c r="I253" s="791"/>
      <c r="J253" s="791"/>
      <c r="K253" s="791"/>
      <c r="L253" s="791"/>
      <c r="M253" s="791"/>
      <c r="N253" s="791"/>
    </row>
    <row r="254" spans="1:14" s="314" customFormat="1" ht="15" customHeight="1" x14ac:dyDescent="0.2">
      <c r="A254" s="791"/>
      <c r="B254" s="791"/>
      <c r="C254" s="791"/>
      <c r="D254" s="828"/>
      <c r="E254" s="791"/>
      <c r="F254" s="828"/>
      <c r="G254" s="791"/>
      <c r="H254" s="791"/>
      <c r="I254" s="791"/>
      <c r="J254" s="791"/>
      <c r="K254" s="791"/>
      <c r="L254" s="791"/>
      <c r="M254" s="791"/>
      <c r="N254" s="791"/>
    </row>
    <row r="255" spans="1:14" s="314" customFormat="1" ht="15" customHeight="1" x14ac:dyDescent="0.2">
      <c r="A255" s="791"/>
      <c r="B255" s="791"/>
      <c r="C255" s="791"/>
      <c r="D255" s="828"/>
      <c r="E255" s="791"/>
      <c r="F255" s="828"/>
      <c r="G255" s="791"/>
      <c r="H255" s="791"/>
      <c r="I255" s="791"/>
      <c r="J255" s="791"/>
      <c r="K255" s="791"/>
      <c r="L255" s="791"/>
      <c r="M255" s="791"/>
      <c r="N255" s="791"/>
    </row>
    <row r="256" spans="1:14" s="314" customFormat="1" ht="15" customHeight="1" x14ac:dyDescent="0.2">
      <c r="A256" s="791"/>
      <c r="B256" s="791"/>
      <c r="C256" s="791"/>
      <c r="D256" s="828"/>
      <c r="E256" s="791"/>
      <c r="F256" s="828"/>
      <c r="G256" s="791"/>
      <c r="H256" s="791"/>
      <c r="I256" s="791"/>
      <c r="J256" s="791"/>
      <c r="K256" s="791"/>
      <c r="L256" s="791"/>
      <c r="M256" s="791"/>
      <c r="N256" s="791"/>
    </row>
    <row r="257" spans="1:14" s="314" customFormat="1" ht="15" customHeight="1" x14ac:dyDescent="0.2">
      <c r="A257" s="791"/>
      <c r="B257" s="791"/>
      <c r="C257" s="791"/>
      <c r="D257" s="828"/>
      <c r="E257" s="791"/>
      <c r="F257" s="828"/>
      <c r="G257" s="791"/>
      <c r="H257" s="791"/>
      <c r="I257" s="791"/>
      <c r="J257" s="791"/>
      <c r="K257" s="791"/>
      <c r="L257" s="791"/>
      <c r="M257" s="791"/>
      <c r="N257" s="791"/>
    </row>
    <row r="258" spans="1:14" s="314" customFormat="1" ht="15" customHeight="1" x14ac:dyDescent="0.2">
      <c r="A258" s="791"/>
      <c r="B258" s="791"/>
      <c r="C258" s="791"/>
      <c r="D258" s="828"/>
      <c r="E258" s="791"/>
      <c r="F258" s="828"/>
      <c r="G258" s="791"/>
      <c r="H258" s="791"/>
      <c r="I258" s="791"/>
      <c r="J258" s="791"/>
      <c r="K258" s="791"/>
      <c r="L258" s="791"/>
      <c r="M258" s="791"/>
      <c r="N258" s="791"/>
    </row>
    <row r="259" spans="1:14" s="314" customFormat="1" ht="15" customHeight="1" x14ac:dyDescent="0.2">
      <c r="A259" s="791"/>
      <c r="B259" s="791"/>
      <c r="C259" s="791"/>
      <c r="D259" s="828"/>
      <c r="E259" s="791"/>
      <c r="F259" s="828"/>
      <c r="G259" s="791"/>
      <c r="H259" s="791"/>
      <c r="I259" s="791"/>
      <c r="J259" s="791"/>
      <c r="K259" s="791"/>
      <c r="L259" s="791"/>
      <c r="M259" s="791"/>
      <c r="N259" s="791"/>
    </row>
    <row r="260" spans="1:14" s="314" customFormat="1" ht="15" customHeight="1" x14ac:dyDescent="0.2">
      <c r="A260" s="791"/>
      <c r="B260" s="791"/>
      <c r="C260" s="791"/>
      <c r="D260" s="828"/>
      <c r="E260" s="791"/>
      <c r="F260" s="828"/>
      <c r="G260" s="791"/>
      <c r="H260" s="791"/>
      <c r="I260" s="791"/>
      <c r="J260" s="791"/>
      <c r="K260" s="791"/>
      <c r="L260" s="791"/>
      <c r="M260" s="791"/>
      <c r="N260" s="791"/>
    </row>
    <row r="261" spans="1:14" s="314" customFormat="1" ht="15" customHeight="1" x14ac:dyDescent="0.2">
      <c r="A261" s="791"/>
      <c r="B261" s="791"/>
      <c r="C261" s="791"/>
      <c r="D261" s="828"/>
      <c r="E261" s="791"/>
      <c r="F261" s="828"/>
      <c r="G261" s="791"/>
      <c r="H261" s="791"/>
      <c r="I261" s="791"/>
      <c r="J261" s="791"/>
      <c r="K261" s="791"/>
      <c r="L261" s="791"/>
      <c r="M261" s="791"/>
      <c r="N261" s="791"/>
    </row>
    <row r="262" spans="1:14" s="314" customFormat="1" ht="15" customHeight="1" x14ac:dyDescent="0.2">
      <c r="A262" s="791"/>
      <c r="B262" s="791"/>
      <c r="C262" s="791"/>
      <c r="D262" s="828"/>
      <c r="E262" s="791"/>
      <c r="F262" s="828"/>
      <c r="G262" s="791"/>
      <c r="H262" s="791"/>
      <c r="I262" s="791"/>
      <c r="J262" s="791"/>
      <c r="K262" s="791"/>
      <c r="L262" s="791"/>
      <c r="M262" s="791"/>
      <c r="N262" s="791"/>
    </row>
    <row r="263" spans="1:14" s="314" customFormat="1" ht="15" customHeight="1" x14ac:dyDescent="0.2">
      <c r="A263" s="791"/>
      <c r="B263" s="791"/>
      <c r="C263" s="791"/>
      <c r="D263" s="828"/>
      <c r="E263" s="791"/>
      <c r="F263" s="828"/>
      <c r="G263" s="791"/>
      <c r="H263" s="791"/>
      <c r="I263" s="791"/>
      <c r="J263" s="791"/>
      <c r="K263" s="791"/>
      <c r="L263" s="791"/>
      <c r="M263" s="791"/>
      <c r="N263" s="791"/>
    </row>
    <row r="264" spans="1:14" s="314" customFormat="1" ht="15" customHeight="1" x14ac:dyDescent="0.2">
      <c r="A264" s="791"/>
      <c r="B264" s="791"/>
      <c r="C264" s="791"/>
      <c r="D264" s="828"/>
      <c r="E264" s="791"/>
      <c r="F264" s="828"/>
      <c r="G264" s="791"/>
      <c r="H264" s="791"/>
      <c r="I264" s="791"/>
      <c r="J264" s="791"/>
      <c r="K264" s="791"/>
      <c r="L264" s="791"/>
      <c r="M264" s="791"/>
      <c r="N264" s="791"/>
    </row>
    <row r="265" spans="1:14" s="314" customFormat="1" ht="15" customHeight="1" x14ac:dyDescent="0.2">
      <c r="A265" s="791"/>
      <c r="B265" s="791"/>
      <c r="C265" s="791"/>
      <c r="D265" s="828"/>
      <c r="E265" s="791"/>
      <c r="F265" s="828"/>
      <c r="G265" s="791"/>
      <c r="H265" s="791"/>
      <c r="I265" s="791"/>
      <c r="J265" s="791"/>
      <c r="K265" s="791"/>
      <c r="L265" s="791"/>
      <c r="M265" s="791"/>
      <c r="N265" s="791"/>
    </row>
    <row r="266" spans="1:14" s="314" customFormat="1" ht="15" customHeight="1" x14ac:dyDescent="0.2">
      <c r="A266" s="791"/>
      <c r="B266" s="791"/>
      <c r="C266" s="791"/>
      <c r="D266" s="828"/>
      <c r="E266" s="791"/>
      <c r="F266" s="828"/>
      <c r="G266" s="791"/>
      <c r="H266" s="791"/>
      <c r="I266" s="791"/>
      <c r="J266" s="791"/>
      <c r="K266" s="791"/>
      <c r="L266" s="791"/>
      <c r="M266" s="791"/>
      <c r="N266" s="791"/>
    </row>
    <row r="267" spans="1:14" s="314" customFormat="1" ht="15" customHeight="1" x14ac:dyDescent="0.2">
      <c r="A267" s="791"/>
      <c r="B267" s="791"/>
      <c r="C267" s="791"/>
      <c r="D267" s="828"/>
      <c r="E267" s="791"/>
      <c r="F267" s="828"/>
      <c r="G267" s="791"/>
      <c r="H267" s="791"/>
      <c r="I267" s="791"/>
      <c r="J267" s="791"/>
      <c r="K267" s="791"/>
      <c r="L267" s="791"/>
      <c r="M267" s="791"/>
      <c r="N267" s="791"/>
    </row>
    <row r="268" spans="1:14" s="314" customFormat="1" ht="15" customHeight="1" x14ac:dyDescent="0.2">
      <c r="A268" s="791"/>
      <c r="B268" s="791"/>
      <c r="C268" s="791"/>
      <c r="D268" s="828"/>
      <c r="E268" s="791"/>
      <c r="F268" s="828"/>
      <c r="G268" s="791"/>
      <c r="H268" s="791"/>
      <c r="I268" s="791"/>
      <c r="J268" s="791"/>
      <c r="K268" s="791"/>
      <c r="L268" s="791"/>
      <c r="M268" s="791"/>
      <c r="N268" s="791"/>
    </row>
    <row r="269" spans="1:14" s="314" customFormat="1" ht="15" customHeight="1" x14ac:dyDescent="0.2">
      <c r="A269" s="791"/>
      <c r="B269" s="791"/>
      <c r="C269" s="791"/>
      <c r="D269" s="828"/>
      <c r="E269" s="791"/>
      <c r="F269" s="828"/>
      <c r="G269" s="791"/>
      <c r="H269" s="791"/>
      <c r="I269" s="791"/>
      <c r="J269" s="791"/>
      <c r="K269" s="791"/>
      <c r="L269" s="791"/>
      <c r="M269" s="791"/>
      <c r="N269" s="791"/>
    </row>
    <row r="270" spans="1:14" s="314" customFormat="1" ht="15" customHeight="1" x14ac:dyDescent="0.2">
      <c r="A270" s="791"/>
      <c r="B270" s="791"/>
      <c r="C270" s="791"/>
      <c r="D270" s="828"/>
      <c r="E270" s="791"/>
      <c r="F270" s="828"/>
      <c r="G270" s="791"/>
      <c r="H270" s="791"/>
      <c r="I270" s="791"/>
      <c r="J270" s="791"/>
      <c r="K270" s="791"/>
      <c r="L270" s="791"/>
      <c r="M270" s="791"/>
      <c r="N270" s="791"/>
    </row>
    <row r="271" spans="1:14" s="314" customFormat="1" ht="15" customHeight="1" x14ac:dyDescent="0.2">
      <c r="A271" s="791"/>
      <c r="B271" s="791"/>
      <c r="C271" s="791"/>
      <c r="D271" s="828"/>
      <c r="E271" s="791"/>
      <c r="F271" s="828"/>
      <c r="G271" s="791"/>
      <c r="H271" s="791"/>
      <c r="I271" s="791"/>
      <c r="J271" s="791"/>
      <c r="K271" s="791"/>
      <c r="L271" s="791"/>
      <c r="M271" s="791"/>
      <c r="N271" s="791"/>
    </row>
    <row r="272" spans="1:14" s="314" customFormat="1" ht="15" customHeight="1" x14ac:dyDescent="0.2">
      <c r="A272" s="791"/>
      <c r="B272" s="791"/>
      <c r="C272" s="791"/>
      <c r="D272" s="828"/>
      <c r="E272" s="791"/>
      <c r="F272" s="828"/>
      <c r="G272" s="791"/>
      <c r="H272" s="791"/>
      <c r="I272" s="791"/>
      <c r="J272" s="791"/>
      <c r="K272" s="791"/>
      <c r="L272" s="791"/>
      <c r="M272" s="791"/>
      <c r="N272" s="791"/>
    </row>
    <row r="273" spans="1:14" s="314" customFormat="1" ht="15" customHeight="1" x14ac:dyDescent="0.2">
      <c r="A273" s="791"/>
      <c r="B273" s="791"/>
      <c r="C273" s="791"/>
      <c r="D273" s="828"/>
      <c r="E273" s="791"/>
      <c r="F273" s="828"/>
      <c r="G273" s="791"/>
      <c r="H273" s="791"/>
      <c r="I273" s="791"/>
      <c r="J273" s="791"/>
      <c r="K273" s="791"/>
      <c r="L273" s="791"/>
      <c r="M273" s="791"/>
      <c r="N273" s="791"/>
    </row>
    <row r="274" spans="1:14" s="314" customFormat="1" ht="15" customHeight="1" x14ac:dyDescent="0.2">
      <c r="A274" s="791"/>
      <c r="B274" s="791"/>
      <c r="C274" s="791"/>
      <c r="D274" s="828"/>
      <c r="E274" s="791"/>
      <c r="F274" s="828"/>
      <c r="G274" s="791"/>
      <c r="H274" s="791"/>
      <c r="I274" s="791"/>
      <c r="J274" s="791"/>
      <c r="K274" s="791"/>
      <c r="L274" s="791"/>
      <c r="M274" s="791"/>
      <c r="N274" s="791"/>
    </row>
    <row r="275" spans="1:14" s="314" customFormat="1" ht="15" customHeight="1" x14ac:dyDescent="0.2">
      <c r="A275" s="791"/>
      <c r="B275" s="791"/>
      <c r="C275" s="791"/>
      <c r="D275" s="828"/>
      <c r="E275" s="791"/>
      <c r="F275" s="828"/>
      <c r="G275" s="791"/>
      <c r="H275" s="791"/>
      <c r="I275" s="791"/>
      <c r="J275" s="791"/>
      <c r="K275" s="791"/>
      <c r="L275" s="791"/>
      <c r="M275" s="791"/>
      <c r="N275" s="791"/>
    </row>
    <row r="276" spans="1:14" s="314" customFormat="1" ht="15" customHeight="1" x14ac:dyDescent="0.2">
      <c r="A276" s="791"/>
      <c r="B276" s="791"/>
      <c r="C276" s="791"/>
      <c r="D276" s="828"/>
      <c r="E276" s="791"/>
      <c r="F276" s="828"/>
      <c r="G276" s="791"/>
      <c r="H276" s="791"/>
      <c r="I276" s="791"/>
      <c r="J276" s="791"/>
      <c r="K276" s="791"/>
      <c r="L276" s="791"/>
      <c r="M276" s="791"/>
      <c r="N276" s="791"/>
    </row>
    <row r="277" spans="1:14" s="314" customFormat="1" ht="15" customHeight="1" x14ac:dyDescent="0.2">
      <c r="A277" s="791"/>
      <c r="B277" s="791"/>
      <c r="C277" s="791"/>
      <c r="D277" s="828"/>
      <c r="E277" s="791"/>
      <c r="F277" s="828"/>
      <c r="G277" s="791"/>
      <c r="H277" s="791"/>
      <c r="I277" s="791"/>
      <c r="J277" s="791"/>
      <c r="K277" s="791"/>
      <c r="L277" s="791"/>
      <c r="M277" s="791"/>
      <c r="N277" s="791"/>
    </row>
    <row r="278" spans="1:14" s="314" customFormat="1" ht="15" customHeight="1" x14ac:dyDescent="0.2">
      <c r="A278" s="791"/>
      <c r="B278" s="791"/>
      <c r="C278" s="791"/>
      <c r="D278" s="828"/>
      <c r="E278" s="791"/>
      <c r="F278" s="828"/>
      <c r="G278" s="791"/>
      <c r="H278" s="791"/>
      <c r="I278" s="791"/>
      <c r="J278" s="791"/>
      <c r="K278" s="791"/>
      <c r="L278" s="791"/>
      <c r="M278" s="791"/>
      <c r="N278" s="791"/>
    </row>
    <row r="279" spans="1:14" s="314" customFormat="1" ht="15" customHeight="1" x14ac:dyDescent="0.2">
      <c r="A279" s="791"/>
      <c r="B279" s="791"/>
      <c r="C279" s="791"/>
      <c r="D279" s="828"/>
      <c r="E279" s="791"/>
      <c r="F279" s="828"/>
      <c r="G279" s="791"/>
      <c r="H279" s="791"/>
      <c r="I279" s="791"/>
      <c r="J279" s="791"/>
      <c r="K279" s="791"/>
      <c r="L279" s="791"/>
      <c r="M279" s="791"/>
      <c r="N279" s="791"/>
    </row>
    <row r="280" spans="1:14" s="314" customFormat="1" ht="15" customHeight="1" x14ac:dyDescent="0.2">
      <c r="A280" s="791"/>
      <c r="B280" s="791"/>
      <c r="C280" s="791"/>
      <c r="D280" s="828"/>
      <c r="E280" s="791"/>
      <c r="F280" s="828"/>
      <c r="G280" s="791"/>
      <c r="H280" s="791"/>
      <c r="I280" s="791"/>
      <c r="J280" s="791"/>
      <c r="K280" s="791"/>
      <c r="L280" s="791"/>
      <c r="M280" s="791"/>
      <c r="N280" s="791"/>
    </row>
    <row r="281" spans="1:14" s="314" customFormat="1" ht="15" customHeight="1" x14ac:dyDescent="0.2">
      <c r="A281" s="791"/>
      <c r="B281" s="791"/>
      <c r="C281" s="791"/>
      <c r="D281" s="828"/>
      <c r="E281" s="791"/>
      <c r="F281" s="828"/>
      <c r="G281" s="791"/>
      <c r="H281" s="791"/>
      <c r="I281" s="791"/>
      <c r="J281" s="791"/>
      <c r="K281" s="791"/>
      <c r="L281" s="791"/>
      <c r="M281" s="791"/>
      <c r="N281" s="791"/>
    </row>
    <row r="282" spans="1:14" s="314" customFormat="1" ht="15" customHeight="1" x14ac:dyDescent="0.2">
      <c r="A282" s="791"/>
      <c r="B282" s="791"/>
      <c r="C282" s="791"/>
      <c r="D282" s="828"/>
      <c r="E282" s="791"/>
      <c r="F282" s="828"/>
      <c r="G282" s="791"/>
      <c r="H282" s="791"/>
      <c r="I282" s="791"/>
      <c r="J282" s="791"/>
      <c r="K282" s="791"/>
      <c r="L282" s="791"/>
      <c r="M282" s="791"/>
      <c r="N282" s="791"/>
    </row>
    <row r="283" spans="1:14" s="314" customFormat="1" ht="15" customHeight="1" x14ac:dyDescent="0.2">
      <c r="A283" s="791"/>
      <c r="B283" s="791"/>
      <c r="C283" s="791"/>
      <c r="D283" s="828"/>
      <c r="E283" s="791"/>
      <c r="F283" s="828"/>
      <c r="G283" s="791"/>
      <c r="H283" s="791"/>
      <c r="I283" s="791"/>
      <c r="J283" s="791"/>
      <c r="K283" s="791"/>
      <c r="L283" s="791"/>
      <c r="M283" s="791"/>
      <c r="N283" s="791"/>
    </row>
    <row r="284" spans="1:14" s="314" customFormat="1" ht="15" customHeight="1" x14ac:dyDescent="0.2">
      <c r="A284" s="791"/>
      <c r="B284" s="791"/>
      <c r="C284" s="791"/>
      <c r="D284" s="828"/>
      <c r="E284" s="791"/>
      <c r="F284" s="828"/>
      <c r="G284" s="791"/>
      <c r="H284" s="791"/>
      <c r="I284" s="791"/>
      <c r="J284" s="791"/>
      <c r="K284" s="791"/>
      <c r="L284" s="791"/>
      <c r="M284" s="791"/>
      <c r="N284" s="791"/>
    </row>
    <row r="285" spans="1:14" s="314" customFormat="1" ht="15" customHeight="1" x14ac:dyDescent="0.2">
      <c r="A285" s="791"/>
      <c r="B285" s="791"/>
      <c r="C285" s="791"/>
      <c r="D285" s="828"/>
      <c r="E285" s="791"/>
      <c r="F285" s="828"/>
      <c r="G285" s="791"/>
      <c r="H285" s="791"/>
      <c r="I285" s="791"/>
      <c r="J285" s="791"/>
      <c r="K285" s="791"/>
      <c r="L285" s="791"/>
      <c r="M285" s="791"/>
      <c r="N285" s="791"/>
    </row>
    <row r="286" spans="1:14" s="314" customFormat="1" ht="15" customHeight="1" x14ac:dyDescent="0.2">
      <c r="A286" s="791"/>
      <c r="B286" s="791"/>
      <c r="C286" s="791"/>
      <c r="D286" s="828"/>
      <c r="E286" s="791"/>
      <c r="F286" s="828"/>
      <c r="G286" s="791"/>
      <c r="H286" s="791"/>
      <c r="I286" s="791"/>
      <c r="J286" s="791"/>
      <c r="K286" s="791"/>
      <c r="L286" s="791"/>
      <c r="M286" s="791"/>
      <c r="N286" s="791"/>
    </row>
    <row r="287" spans="1:14" s="314" customFormat="1" ht="15" customHeight="1" x14ac:dyDescent="0.2">
      <c r="A287" s="791"/>
      <c r="B287" s="791"/>
      <c r="C287" s="791"/>
      <c r="D287" s="828"/>
      <c r="E287" s="791"/>
      <c r="F287" s="828"/>
      <c r="G287" s="791"/>
      <c r="H287" s="791"/>
      <c r="I287" s="791"/>
      <c r="J287" s="791"/>
      <c r="K287" s="791"/>
      <c r="L287" s="791"/>
      <c r="M287" s="791"/>
      <c r="N287" s="791"/>
    </row>
    <row r="288" spans="1:14" s="314" customFormat="1" ht="15" customHeight="1" x14ac:dyDescent="0.2">
      <c r="A288" s="791"/>
      <c r="B288" s="791"/>
      <c r="C288" s="791"/>
      <c r="D288" s="828"/>
      <c r="E288" s="791"/>
      <c r="F288" s="828"/>
      <c r="G288" s="791"/>
      <c r="H288" s="791"/>
      <c r="I288" s="791"/>
      <c r="J288" s="791"/>
      <c r="K288" s="791"/>
      <c r="L288" s="791"/>
      <c r="M288" s="791"/>
      <c r="N288" s="791"/>
    </row>
    <row r="289" spans="1:14" s="314" customFormat="1" ht="15" customHeight="1" x14ac:dyDescent="0.2">
      <c r="A289" s="791"/>
      <c r="B289" s="791"/>
      <c r="C289" s="791"/>
      <c r="D289" s="828"/>
      <c r="E289" s="791"/>
      <c r="F289" s="828"/>
      <c r="G289" s="791"/>
      <c r="H289" s="791"/>
      <c r="I289" s="791"/>
      <c r="J289" s="791"/>
      <c r="K289" s="791"/>
      <c r="L289" s="791"/>
      <c r="M289" s="791"/>
      <c r="N289" s="791"/>
    </row>
    <row r="290" spans="1:14" s="314" customFormat="1" ht="15" customHeight="1" x14ac:dyDescent="0.2">
      <c r="A290" s="791"/>
      <c r="B290" s="791"/>
      <c r="C290" s="791"/>
      <c r="D290" s="828"/>
      <c r="E290" s="791"/>
      <c r="F290" s="828"/>
      <c r="G290" s="791"/>
      <c r="H290" s="791"/>
      <c r="I290" s="791"/>
      <c r="J290" s="791"/>
      <c r="K290" s="791"/>
      <c r="L290" s="791"/>
      <c r="M290" s="791"/>
      <c r="N290" s="791"/>
    </row>
    <row r="291" spans="1:14" s="314" customFormat="1" ht="15" customHeight="1" x14ac:dyDescent="0.2">
      <c r="A291" s="791"/>
      <c r="B291" s="791"/>
      <c r="C291" s="791"/>
      <c r="D291" s="828"/>
      <c r="E291" s="791"/>
      <c r="F291" s="828"/>
      <c r="G291" s="791"/>
      <c r="H291" s="791"/>
      <c r="I291" s="791"/>
      <c r="J291" s="791"/>
      <c r="K291" s="791"/>
      <c r="L291" s="791"/>
      <c r="M291" s="791"/>
      <c r="N291" s="791"/>
    </row>
    <row r="292" spans="1:14" s="314" customFormat="1" ht="15" customHeight="1" x14ac:dyDescent="0.2">
      <c r="A292" s="791"/>
      <c r="B292" s="791"/>
      <c r="C292" s="791"/>
      <c r="D292" s="828"/>
      <c r="E292" s="791"/>
      <c r="F292" s="828"/>
      <c r="G292" s="791"/>
      <c r="H292" s="791"/>
      <c r="I292" s="791"/>
      <c r="J292" s="791"/>
      <c r="K292" s="791"/>
      <c r="L292" s="791"/>
      <c r="M292" s="791"/>
      <c r="N292" s="791"/>
    </row>
    <row r="293" spans="1:14" s="314" customFormat="1" ht="15" customHeight="1" x14ac:dyDescent="0.2">
      <c r="A293" s="791"/>
      <c r="B293" s="791"/>
      <c r="C293" s="791"/>
      <c r="D293" s="828"/>
      <c r="E293" s="791"/>
      <c r="F293" s="828"/>
      <c r="G293" s="791"/>
      <c r="H293" s="791"/>
      <c r="I293" s="791"/>
      <c r="J293" s="791"/>
      <c r="K293" s="791"/>
      <c r="L293" s="791"/>
      <c r="M293" s="791"/>
      <c r="N293" s="791"/>
    </row>
    <row r="294" spans="1:14" s="314" customFormat="1" ht="15" customHeight="1" x14ac:dyDescent="0.2">
      <c r="A294" s="791"/>
      <c r="B294" s="791"/>
      <c r="C294" s="791"/>
      <c r="D294" s="828"/>
      <c r="E294" s="791"/>
      <c r="F294" s="828"/>
      <c r="G294" s="791"/>
      <c r="H294" s="791"/>
      <c r="I294" s="791"/>
      <c r="J294" s="791"/>
      <c r="K294" s="791"/>
      <c r="L294" s="791"/>
      <c r="M294" s="791"/>
      <c r="N294" s="791"/>
    </row>
    <row r="295" spans="1:14" s="314" customFormat="1" ht="15" customHeight="1" x14ac:dyDescent="0.2">
      <c r="A295" s="791"/>
      <c r="B295" s="791"/>
      <c r="C295" s="791"/>
      <c r="D295" s="828"/>
      <c r="E295" s="791"/>
      <c r="F295" s="828"/>
      <c r="G295" s="791"/>
      <c r="H295" s="791"/>
      <c r="I295" s="791"/>
      <c r="J295" s="791"/>
      <c r="K295" s="791"/>
      <c r="L295" s="791"/>
      <c r="M295" s="791"/>
      <c r="N295" s="791"/>
    </row>
    <row r="296" spans="1:14" s="314" customFormat="1" ht="15" customHeight="1" x14ac:dyDescent="0.2">
      <c r="A296" s="791"/>
      <c r="B296" s="791"/>
      <c r="C296" s="791"/>
      <c r="D296" s="828"/>
      <c r="E296" s="791"/>
      <c r="F296" s="828"/>
      <c r="G296" s="791"/>
      <c r="H296" s="791"/>
      <c r="I296" s="791"/>
      <c r="J296" s="791"/>
      <c r="K296" s="791"/>
      <c r="L296" s="791"/>
      <c r="M296" s="791"/>
      <c r="N296" s="791"/>
    </row>
    <row r="297" spans="1:14" s="314" customFormat="1" ht="15" customHeight="1" x14ac:dyDescent="0.2">
      <c r="A297" s="791"/>
      <c r="B297" s="791"/>
      <c r="C297" s="791"/>
      <c r="D297" s="828"/>
      <c r="E297" s="791"/>
      <c r="F297" s="828"/>
      <c r="G297" s="791"/>
      <c r="H297" s="791"/>
      <c r="I297" s="791"/>
      <c r="J297" s="791"/>
      <c r="K297" s="791"/>
      <c r="L297" s="791"/>
      <c r="M297" s="791"/>
      <c r="N297" s="791"/>
    </row>
    <row r="298" spans="1:14" s="314" customFormat="1" ht="15" customHeight="1" x14ac:dyDescent="0.2">
      <c r="A298" s="791"/>
      <c r="B298" s="791"/>
      <c r="C298" s="791"/>
      <c r="D298" s="828"/>
      <c r="E298" s="791"/>
      <c r="F298" s="828"/>
      <c r="G298" s="791"/>
      <c r="H298" s="791"/>
      <c r="I298" s="791"/>
      <c r="J298" s="791"/>
      <c r="K298" s="791"/>
      <c r="L298" s="791"/>
      <c r="M298" s="791"/>
      <c r="N298" s="791"/>
    </row>
    <row r="299" spans="1:14" s="314" customFormat="1" ht="15" customHeight="1" x14ac:dyDescent="0.2">
      <c r="A299" s="791"/>
      <c r="B299" s="791"/>
      <c r="C299" s="791"/>
      <c r="D299" s="828"/>
      <c r="E299" s="791"/>
      <c r="F299" s="828"/>
      <c r="G299" s="791"/>
      <c r="H299" s="791"/>
      <c r="I299" s="791"/>
      <c r="J299" s="791"/>
      <c r="K299" s="791"/>
      <c r="L299" s="791"/>
      <c r="M299" s="791"/>
      <c r="N299" s="791"/>
    </row>
    <row r="300" spans="1:14" s="314" customFormat="1" ht="15" customHeight="1" x14ac:dyDescent="0.2">
      <c r="A300" s="791"/>
      <c r="B300" s="791"/>
      <c r="C300" s="791"/>
      <c r="D300" s="828"/>
      <c r="E300" s="791"/>
      <c r="F300" s="828"/>
      <c r="G300" s="791"/>
      <c r="H300" s="791"/>
      <c r="I300" s="791"/>
      <c r="J300" s="791"/>
      <c r="K300" s="791"/>
      <c r="L300" s="791"/>
      <c r="M300" s="791"/>
      <c r="N300" s="791"/>
    </row>
    <row r="301" spans="1:14" s="314" customFormat="1" ht="15" customHeight="1" x14ac:dyDescent="0.2">
      <c r="A301" s="791"/>
      <c r="B301" s="791"/>
      <c r="C301" s="791"/>
      <c r="D301" s="828"/>
      <c r="E301" s="791"/>
      <c r="F301" s="828"/>
      <c r="G301" s="791"/>
      <c r="H301" s="791"/>
      <c r="I301" s="791"/>
      <c r="J301" s="791"/>
      <c r="K301" s="791"/>
      <c r="L301" s="791"/>
      <c r="M301" s="791"/>
      <c r="N301" s="791"/>
    </row>
    <row r="302" spans="1:14" s="314" customFormat="1" ht="15" customHeight="1" x14ac:dyDescent="0.2">
      <c r="A302" s="791"/>
      <c r="B302" s="791"/>
      <c r="C302" s="791"/>
      <c r="D302" s="828"/>
      <c r="E302" s="791"/>
      <c r="F302" s="828"/>
      <c r="G302" s="791"/>
      <c r="H302" s="791"/>
      <c r="I302" s="791"/>
      <c r="J302" s="791"/>
      <c r="K302" s="791"/>
      <c r="L302" s="791"/>
      <c r="M302" s="791"/>
      <c r="N302" s="791"/>
    </row>
    <row r="303" spans="1:14" s="314" customFormat="1" ht="15" customHeight="1" x14ac:dyDescent="0.2">
      <c r="A303" s="791"/>
      <c r="B303" s="791"/>
      <c r="C303" s="791"/>
      <c r="D303" s="828"/>
      <c r="E303" s="791"/>
      <c r="F303" s="828"/>
      <c r="G303" s="791"/>
      <c r="H303" s="791"/>
      <c r="I303" s="791"/>
      <c r="J303" s="791"/>
      <c r="K303" s="791"/>
      <c r="L303" s="791"/>
      <c r="M303" s="791"/>
      <c r="N303" s="791"/>
    </row>
    <row r="304" spans="1:14" s="314" customFormat="1" ht="15" customHeight="1" x14ac:dyDescent="0.2">
      <c r="A304" s="791"/>
      <c r="B304" s="791"/>
      <c r="C304" s="791"/>
      <c r="D304" s="828"/>
      <c r="E304" s="791"/>
      <c r="F304" s="828"/>
      <c r="G304" s="791"/>
      <c r="H304" s="791"/>
      <c r="I304" s="791"/>
      <c r="J304" s="791"/>
      <c r="K304" s="791"/>
      <c r="L304" s="791"/>
      <c r="M304" s="791"/>
      <c r="N304" s="791"/>
    </row>
    <row r="305" spans="1:14" s="314" customFormat="1" ht="15" customHeight="1" x14ac:dyDescent="0.2">
      <c r="A305" s="791"/>
      <c r="B305" s="791"/>
      <c r="C305" s="791"/>
      <c r="D305" s="828"/>
      <c r="E305" s="791"/>
      <c r="F305" s="828"/>
      <c r="G305" s="791"/>
      <c r="H305" s="791"/>
      <c r="I305" s="791"/>
      <c r="J305" s="791"/>
      <c r="K305" s="791"/>
      <c r="L305" s="791"/>
      <c r="M305" s="791"/>
      <c r="N305" s="791"/>
    </row>
    <row r="306" spans="1:14" s="314" customFormat="1" ht="15" customHeight="1" x14ac:dyDescent="0.2">
      <c r="A306" s="791"/>
      <c r="B306" s="791"/>
      <c r="C306" s="791"/>
      <c r="D306" s="828"/>
      <c r="E306" s="791"/>
      <c r="F306" s="828"/>
      <c r="G306" s="791"/>
      <c r="H306" s="791"/>
      <c r="I306" s="791"/>
      <c r="J306" s="791"/>
      <c r="K306" s="791"/>
      <c r="L306" s="791"/>
      <c r="M306" s="791"/>
      <c r="N306" s="791"/>
    </row>
    <row r="307" spans="1:14" s="314" customFormat="1" ht="15" customHeight="1" x14ac:dyDescent="0.2">
      <c r="A307" s="791"/>
      <c r="B307" s="791"/>
      <c r="C307" s="791"/>
      <c r="D307" s="828"/>
      <c r="E307" s="791"/>
      <c r="F307" s="828"/>
      <c r="G307" s="791"/>
      <c r="H307" s="791"/>
      <c r="I307" s="791"/>
      <c r="J307" s="791"/>
      <c r="K307" s="791"/>
      <c r="L307" s="791"/>
      <c r="M307" s="791"/>
      <c r="N307" s="791"/>
    </row>
    <row r="308" spans="1:14" s="314" customFormat="1" ht="15" customHeight="1" x14ac:dyDescent="0.2">
      <c r="A308" s="791"/>
      <c r="B308" s="791"/>
      <c r="C308" s="791"/>
      <c r="D308" s="828"/>
      <c r="E308" s="791"/>
      <c r="F308" s="828"/>
      <c r="G308" s="791"/>
      <c r="H308" s="791"/>
      <c r="I308" s="791"/>
      <c r="J308" s="791"/>
      <c r="K308" s="791"/>
      <c r="L308" s="791"/>
      <c r="M308" s="791"/>
      <c r="N308" s="791"/>
    </row>
    <row r="309" spans="1:14" s="314" customFormat="1" ht="15" customHeight="1" x14ac:dyDescent="0.2">
      <c r="A309" s="791"/>
      <c r="B309" s="791"/>
      <c r="C309" s="791"/>
      <c r="D309" s="828"/>
      <c r="E309" s="791"/>
      <c r="F309" s="828"/>
      <c r="G309" s="791"/>
      <c r="H309" s="791"/>
      <c r="I309" s="791"/>
      <c r="J309" s="791"/>
      <c r="K309" s="791"/>
      <c r="L309" s="791"/>
      <c r="M309" s="791"/>
      <c r="N309" s="791"/>
    </row>
    <row r="310" spans="1:14" s="314" customFormat="1" ht="15" customHeight="1" x14ac:dyDescent="0.2">
      <c r="A310" s="791"/>
      <c r="B310" s="791"/>
      <c r="C310" s="791"/>
      <c r="D310" s="828"/>
      <c r="E310" s="791"/>
      <c r="F310" s="828"/>
      <c r="G310" s="791"/>
      <c r="H310" s="791"/>
      <c r="I310" s="791"/>
      <c r="J310" s="791"/>
      <c r="K310" s="791"/>
      <c r="L310" s="791"/>
      <c r="M310" s="791"/>
      <c r="N310" s="791"/>
    </row>
    <row r="311" spans="1:14" s="314" customFormat="1" ht="15" customHeight="1" x14ac:dyDescent="0.2">
      <c r="A311" s="791"/>
      <c r="B311" s="791"/>
      <c r="C311" s="791"/>
      <c r="D311" s="828"/>
      <c r="E311" s="791"/>
      <c r="F311" s="828"/>
      <c r="G311" s="791"/>
      <c r="H311" s="791"/>
      <c r="I311" s="791"/>
      <c r="J311" s="791"/>
      <c r="K311" s="791"/>
      <c r="L311" s="791"/>
      <c r="M311" s="791"/>
      <c r="N311" s="791"/>
    </row>
    <row r="312" spans="1:14" s="314" customFormat="1" ht="15" customHeight="1" x14ac:dyDescent="0.2">
      <c r="A312" s="791"/>
      <c r="B312" s="791"/>
      <c r="C312" s="791"/>
      <c r="D312" s="828"/>
      <c r="E312" s="791"/>
      <c r="F312" s="828"/>
      <c r="G312" s="791"/>
      <c r="H312" s="791"/>
      <c r="I312" s="791"/>
      <c r="J312" s="791"/>
      <c r="K312" s="791"/>
      <c r="L312" s="791"/>
      <c r="M312" s="791"/>
      <c r="N312" s="791"/>
    </row>
    <row r="313" spans="1:14" s="314" customFormat="1" ht="15" customHeight="1" x14ac:dyDescent="0.2">
      <c r="A313" s="791"/>
      <c r="B313" s="791"/>
      <c r="C313" s="791"/>
      <c r="D313" s="828"/>
      <c r="E313" s="791"/>
      <c r="F313" s="828"/>
      <c r="G313" s="791"/>
      <c r="H313" s="791"/>
      <c r="I313" s="791"/>
      <c r="J313" s="791"/>
      <c r="K313" s="791"/>
      <c r="L313" s="791"/>
      <c r="M313" s="791"/>
      <c r="N313" s="791"/>
    </row>
    <row r="314" spans="1:14" s="314" customFormat="1" ht="15" customHeight="1" x14ac:dyDescent="0.2">
      <c r="A314" s="791"/>
      <c r="B314" s="791"/>
      <c r="C314" s="791"/>
      <c r="D314" s="828"/>
      <c r="E314" s="791"/>
      <c r="F314" s="828"/>
      <c r="G314" s="791"/>
      <c r="H314" s="791"/>
      <c r="I314" s="791"/>
      <c r="J314" s="791"/>
      <c r="K314" s="791"/>
      <c r="L314" s="791"/>
      <c r="M314" s="791"/>
      <c r="N314" s="791"/>
    </row>
    <row r="315" spans="1:14" s="314" customFormat="1" ht="15" customHeight="1" x14ac:dyDescent="0.2">
      <c r="A315" s="791"/>
      <c r="B315" s="791"/>
      <c r="C315" s="791"/>
      <c r="D315" s="828"/>
      <c r="E315" s="791"/>
      <c r="F315" s="828"/>
      <c r="G315" s="791"/>
      <c r="H315" s="791"/>
      <c r="I315" s="791"/>
      <c r="J315" s="791"/>
      <c r="K315" s="791"/>
      <c r="L315" s="791"/>
      <c r="M315" s="791"/>
      <c r="N315" s="791"/>
    </row>
    <row r="316" spans="1:14" s="314" customFormat="1" ht="15" customHeight="1" x14ac:dyDescent="0.2">
      <c r="A316" s="791"/>
      <c r="B316" s="791"/>
      <c r="C316" s="791"/>
      <c r="D316" s="828"/>
      <c r="E316" s="791"/>
      <c r="F316" s="828"/>
      <c r="G316" s="791"/>
      <c r="H316" s="791"/>
      <c r="I316" s="791"/>
      <c r="J316" s="791"/>
      <c r="K316" s="791"/>
      <c r="L316" s="791"/>
      <c r="M316" s="791"/>
      <c r="N316" s="791"/>
    </row>
    <row r="317" spans="1:14" s="314" customFormat="1" ht="15" customHeight="1" x14ac:dyDescent="0.2">
      <c r="A317" s="791"/>
      <c r="B317" s="791"/>
      <c r="C317" s="791"/>
      <c r="D317" s="828"/>
      <c r="E317" s="791"/>
      <c r="F317" s="828"/>
      <c r="G317" s="791"/>
      <c r="H317" s="791"/>
      <c r="I317" s="791"/>
      <c r="J317" s="791"/>
      <c r="K317" s="791"/>
      <c r="L317" s="791"/>
      <c r="M317" s="791"/>
      <c r="N317" s="791"/>
    </row>
    <row r="318" spans="1:14" s="314" customFormat="1" ht="15" customHeight="1" x14ac:dyDescent="0.2">
      <c r="A318" s="791"/>
      <c r="B318" s="791"/>
      <c r="C318" s="791"/>
      <c r="D318" s="828"/>
      <c r="E318" s="791"/>
      <c r="F318" s="828"/>
      <c r="G318" s="791"/>
      <c r="H318" s="791"/>
      <c r="I318" s="791"/>
      <c r="J318" s="791"/>
      <c r="K318" s="791"/>
      <c r="L318" s="791"/>
      <c r="M318" s="791"/>
      <c r="N318" s="791"/>
    </row>
    <row r="319" spans="1:14" s="314" customFormat="1" ht="15" customHeight="1" x14ac:dyDescent="0.2">
      <c r="A319" s="791"/>
      <c r="B319" s="791"/>
      <c r="C319" s="791"/>
      <c r="D319" s="828"/>
      <c r="E319" s="791"/>
      <c r="F319" s="828"/>
      <c r="G319" s="791"/>
      <c r="H319" s="791"/>
      <c r="I319" s="791"/>
      <c r="J319" s="791"/>
      <c r="K319" s="791"/>
      <c r="L319" s="791"/>
      <c r="M319" s="791"/>
      <c r="N319" s="791"/>
    </row>
    <row r="320" spans="1:14" s="314" customFormat="1" ht="15" customHeight="1" x14ac:dyDescent="0.2">
      <c r="A320" s="791"/>
      <c r="B320" s="791"/>
      <c r="C320" s="791"/>
      <c r="D320" s="828"/>
      <c r="E320" s="791"/>
      <c r="F320" s="828"/>
      <c r="G320" s="791"/>
      <c r="H320" s="791"/>
      <c r="I320" s="791"/>
      <c r="J320" s="791"/>
      <c r="K320" s="791"/>
      <c r="L320" s="791"/>
      <c r="M320" s="791"/>
      <c r="N320" s="791"/>
    </row>
    <row r="321" spans="1:14" s="314" customFormat="1" ht="15" customHeight="1" x14ac:dyDescent="0.2">
      <c r="A321" s="791"/>
      <c r="B321" s="791"/>
      <c r="C321" s="791"/>
      <c r="D321" s="828"/>
      <c r="E321" s="791"/>
      <c r="F321" s="828"/>
      <c r="G321" s="791"/>
      <c r="H321" s="791"/>
      <c r="I321" s="791"/>
      <c r="J321" s="791"/>
      <c r="K321" s="791"/>
      <c r="L321" s="791"/>
      <c r="M321" s="791"/>
      <c r="N321" s="791"/>
    </row>
    <row r="322" spans="1:14" s="314" customFormat="1" ht="15" customHeight="1" x14ac:dyDescent="0.2">
      <c r="A322" s="791"/>
      <c r="B322" s="791"/>
      <c r="C322" s="791"/>
      <c r="D322" s="828"/>
      <c r="E322" s="791"/>
      <c r="F322" s="828"/>
      <c r="G322" s="791"/>
      <c r="H322" s="791"/>
      <c r="I322" s="791"/>
      <c r="J322" s="791"/>
      <c r="K322" s="791"/>
      <c r="L322" s="791"/>
      <c r="M322" s="791"/>
      <c r="N322" s="791"/>
    </row>
    <row r="323" spans="1:14" s="314" customFormat="1" ht="15" customHeight="1" x14ac:dyDescent="0.2">
      <c r="A323" s="791"/>
      <c r="B323" s="791"/>
      <c r="C323" s="791"/>
      <c r="D323" s="828"/>
      <c r="E323" s="791"/>
      <c r="F323" s="828"/>
      <c r="G323" s="791"/>
      <c r="H323" s="791"/>
      <c r="I323" s="791"/>
      <c r="J323" s="791"/>
      <c r="K323" s="791"/>
      <c r="L323" s="791"/>
      <c r="M323" s="791"/>
      <c r="N323" s="791"/>
    </row>
    <row r="324" spans="1:14" s="314" customFormat="1" ht="15" customHeight="1" x14ac:dyDescent="0.2">
      <c r="A324" s="791"/>
      <c r="B324" s="791"/>
      <c r="C324" s="791"/>
      <c r="D324" s="828"/>
      <c r="E324" s="791"/>
      <c r="F324" s="828"/>
      <c r="G324" s="791"/>
      <c r="H324" s="791"/>
      <c r="I324" s="791"/>
      <c r="J324" s="791"/>
      <c r="K324" s="791"/>
      <c r="L324" s="791"/>
      <c r="M324" s="791"/>
      <c r="N324" s="791"/>
    </row>
    <row r="325" spans="1:14" s="314" customFormat="1" ht="15" customHeight="1" x14ac:dyDescent="0.2">
      <c r="A325" s="791"/>
      <c r="B325" s="791"/>
      <c r="C325" s="791"/>
      <c r="D325" s="828"/>
      <c r="E325" s="791"/>
      <c r="F325" s="828"/>
      <c r="G325" s="791"/>
      <c r="H325" s="791"/>
      <c r="I325" s="791"/>
      <c r="J325" s="791"/>
      <c r="K325" s="791"/>
      <c r="L325" s="791"/>
      <c r="M325" s="791"/>
      <c r="N325" s="791"/>
    </row>
    <row r="326" spans="1:14" s="314" customFormat="1" ht="15" customHeight="1" x14ac:dyDescent="0.2">
      <c r="A326" s="791"/>
      <c r="B326" s="791"/>
      <c r="C326" s="791"/>
      <c r="D326" s="828"/>
      <c r="E326" s="791"/>
      <c r="F326" s="828"/>
      <c r="G326" s="791"/>
      <c r="H326" s="791"/>
      <c r="I326" s="791"/>
      <c r="J326" s="791"/>
      <c r="K326" s="791"/>
      <c r="L326" s="791"/>
      <c r="M326" s="791"/>
      <c r="N326" s="791"/>
    </row>
    <row r="327" spans="1:14" s="314" customFormat="1" ht="15" customHeight="1" x14ac:dyDescent="0.2">
      <c r="A327" s="791"/>
      <c r="B327" s="791"/>
      <c r="C327" s="791"/>
      <c r="D327" s="828"/>
      <c r="E327" s="791"/>
      <c r="F327" s="828"/>
      <c r="G327" s="791"/>
      <c r="H327" s="791"/>
      <c r="I327" s="791"/>
      <c r="J327" s="791"/>
      <c r="K327" s="791"/>
      <c r="L327" s="791"/>
      <c r="M327" s="791"/>
      <c r="N327" s="791"/>
    </row>
    <row r="328" spans="1:14" s="314" customFormat="1" ht="15" customHeight="1" x14ac:dyDescent="0.2">
      <c r="A328" s="791"/>
      <c r="B328" s="791"/>
      <c r="C328" s="791"/>
      <c r="D328" s="828"/>
      <c r="E328" s="791"/>
      <c r="F328" s="828"/>
      <c r="G328" s="791"/>
      <c r="H328" s="791"/>
      <c r="I328" s="791"/>
      <c r="J328" s="791"/>
      <c r="K328" s="791"/>
      <c r="L328" s="791"/>
      <c r="M328" s="791"/>
      <c r="N328" s="791"/>
    </row>
    <row r="329" spans="1:14" s="314" customFormat="1" ht="15" customHeight="1" x14ac:dyDescent="0.2">
      <c r="A329" s="791"/>
      <c r="B329" s="791"/>
      <c r="C329" s="791"/>
      <c r="D329" s="828"/>
      <c r="E329" s="791"/>
      <c r="F329" s="828"/>
      <c r="G329" s="791"/>
      <c r="H329" s="791"/>
      <c r="I329" s="791"/>
      <c r="J329" s="791"/>
      <c r="K329" s="791"/>
      <c r="L329" s="791"/>
      <c r="M329" s="791"/>
      <c r="N329" s="791"/>
    </row>
    <row r="330" spans="1:14" s="314" customFormat="1" ht="15" customHeight="1" x14ac:dyDescent="0.2">
      <c r="A330" s="791"/>
      <c r="B330" s="791"/>
      <c r="C330" s="791"/>
      <c r="D330" s="828"/>
      <c r="E330" s="791"/>
      <c r="F330" s="828"/>
      <c r="G330" s="791"/>
      <c r="H330" s="791"/>
      <c r="I330" s="791"/>
      <c r="J330" s="791"/>
      <c r="K330" s="791"/>
      <c r="L330" s="791"/>
      <c r="M330" s="791"/>
      <c r="N330" s="791"/>
    </row>
    <row r="331" spans="1:14" s="314" customFormat="1" ht="15" customHeight="1" x14ac:dyDescent="0.2">
      <c r="A331" s="791"/>
      <c r="B331" s="791"/>
      <c r="C331" s="791"/>
      <c r="D331" s="828"/>
      <c r="E331" s="791"/>
      <c r="F331" s="828"/>
      <c r="G331" s="791"/>
      <c r="H331" s="791"/>
      <c r="I331" s="791"/>
      <c r="J331" s="791"/>
      <c r="K331" s="791"/>
      <c r="L331" s="791"/>
      <c r="M331" s="791"/>
      <c r="N331" s="791"/>
    </row>
    <row r="332" spans="1:14" s="314" customFormat="1" ht="15" customHeight="1" x14ac:dyDescent="0.2">
      <c r="A332" s="791"/>
      <c r="B332" s="791"/>
      <c r="C332" s="791"/>
      <c r="D332" s="828"/>
      <c r="E332" s="791"/>
      <c r="F332" s="828"/>
      <c r="G332" s="791"/>
      <c r="H332" s="791"/>
      <c r="I332" s="791"/>
      <c r="J332" s="791"/>
      <c r="K332" s="791"/>
      <c r="L332" s="791"/>
      <c r="M332" s="791"/>
      <c r="N332" s="791"/>
    </row>
    <row r="333" spans="1:14" s="314" customFormat="1" ht="15" customHeight="1" x14ac:dyDescent="0.2">
      <c r="A333" s="791"/>
      <c r="B333" s="791"/>
      <c r="C333" s="791"/>
      <c r="D333" s="828"/>
      <c r="E333" s="791"/>
      <c r="F333" s="828"/>
      <c r="G333" s="791"/>
      <c r="H333" s="791"/>
      <c r="I333" s="791"/>
      <c r="J333" s="791"/>
      <c r="K333" s="791"/>
      <c r="L333" s="791"/>
      <c r="M333" s="791"/>
      <c r="N333" s="791"/>
    </row>
    <row r="334" spans="1:14" s="314" customFormat="1" ht="15" customHeight="1" x14ac:dyDescent="0.2">
      <c r="A334" s="791"/>
      <c r="B334" s="791"/>
      <c r="C334" s="791"/>
      <c r="D334" s="828"/>
      <c r="E334" s="791"/>
      <c r="F334" s="828"/>
      <c r="G334" s="791"/>
      <c r="H334" s="791"/>
      <c r="I334" s="791"/>
      <c r="J334" s="791"/>
      <c r="K334" s="791"/>
      <c r="L334" s="791"/>
      <c r="M334" s="791"/>
      <c r="N334" s="791"/>
    </row>
    <row r="335" spans="1:14" s="314" customFormat="1" ht="15" customHeight="1" x14ac:dyDescent="0.2">
      <c r="A335" s="791"/>
      <c r="B335" s="791"/>
      <c r="C335" s="791"/>
      <c r="D335" s="828"/>
      <c r="E335" s="791"/>
      <c r="F335" s="828"/>
      <c r="G335" s="791"/>
      <c r="H335" s="791"/>
      <c r="I335" s="791"/>
      <c r="J335" s="791"/>
      <c r="K335" s="791"/>
      <c r="L335" s="791"/>
      <c r="M335" s="791"/>
      <c r="N335" s="791"/>
    </row>
    <row r="336" spans="1:14" s="314" customFormat="1" ht="1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</row>
  </sheetData>
  <mergeCells count="10">
    <mergeCell ref="B40:N40"/>
    <mergeCell ref="B43:N43"/>
    <mergeCell ref="B1:N1"/>
    <mergeCell ref="W1:AC1"/>
    <mergeCell ref="B2:J2"/>
    <mergeCell ref="L2:M2"/>
    <mergeCell ref="N2:N3"/>
    <mergeCell ref="B39:N39"/>
    <mergeCell ref="P39:Q39"/>
    <mergeCell ref="H42:I42"/>
  </mergeCells>
  <conditionalFormatting sqref="W3:AC45">
    <cfRule type="expression" dxfId="11" priority="1">
      <formula>$AC3=0%</formula>
    </cfRule>
    <cfRule type="expression" dxfId="10" priority="2">
      <formula>$AC3&lt;10%</formula>
    </cfRule>
    <cfRule type="expression" dxfId="9" priority="3">
      <formula>$AC3&lt;20%</formula>
    </cfRule>
    <cfRule type="expression" dxfId="8" priority="4">
      <formula>$AC3&lt;50%</formula>
    </cfRule>
    <cfRule type="expression" dxfId="7" priority="5">
      <formula>$AC3&gt;50%</formula>
    </cfRule>
    <cfRule type="expression" dxfId="6" priority="6">
      <formula>$AC3&gt;75%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3" orientation="landscape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G588"/>
  <sheetViews>
    <sheetView showGridLines="0" tabSelected="1" showRuler="0" showWhiteSpace="0" view="pageLayout" zoomScale="85" zoomScaleNormal="85" zoomScalePageLayoutView="85" workbookViewId="0">
      <selection activeCell="C16" sqref="C16:C33"/>
    </sheetView>
  </sheetViews>
  <sheetFormatPr baseColWidth="10" defaultColWidth="8.5" defaultRowHeight="15" customHeight="1" x14ac:dyDescent="0.2"/>
  <cols>
    <col min="1" max="1" width="15.5" style="731" customWidth="1"/>
    <col min="2" max="2" width="16.125" style="731" customWidth="1"/>
    <col min="3" max="3" width="10" style="731" customWidth="1"/>
    <col min="4" max="4" width="10" style="755" customWidth="1"/>
    <col min="5" max="7" width="16.25" style="731" customWidth="1"/>
    <col min="8" max="8" width="14.25" style="731" customWidth="1"/>
    <col min="9" max="10" width="16.125" style="731" customWidth="1"/>
    <col min="11" max="11" width="10" style="731" customWidth="1"/>
    <col min="12" max="13" width="16.125" style="731" customWidth="1"/>
    <col min="14" max="14" width="2.625" style="731" customWidth="1"/>
    <col min="15" max="16" width="16.25" style="731" customWidth="1"/>
    <col min="17" max="17" width="2.125" style="731" customWidth="1"/>
    <col min="18" max="18" width="10.75" style="731" bestFit="1" customWidth="1"/>
    <col min="19" max="19" width="9.25" style="731" customWidth="1"/>
    <col min="20" max="20" width="7.5" style="731" customWidth="1"/>
    <col min="21" max="21" width="7.375" style="731" customWidth="1"/>
    <col min="22" max="22" width="2.625" style="731" customWidth="1"/>
    <col min="23" max="23" width="13" style="202" customWidth="1"/>
    <col min="24" max="24" width="7.375" style="202" customWidth="1"/>
    <col min="25" max="25" width="8.5" style="202" customWidth="1"/>
    <col min="26" max="27" width="7.5" style="202" customWidth="1"/>
    <col min="28" max="28" width="10" style="347" customWidth="1"/>
    <col min="29" max="29" width="8.625" style="347" customWidth="1"/>
    <col min="30" max="30" width="12.25" style="347" customWidth="1"/>
    <col min="31" max="31" width="8.625" style="347" customWidth="1"/>
    <col min="32" max="34" width="12.25" style="347" customWidth="1"/>
    <col min="35" max="35" width="8.625" style="347" customWidth="1"/>
    <col min="36" max="36" width="12.25" style="347" customWidth="1"/>
    <col min="37" max="37" width="14.25" style="347" customWidth="1"/>
    <col min="38" max="38" width="15.5" style="347" customWidth="1"/>
    <col min="39" max="40" width="8.75" style="347" customWidth="1"/>
    <col min="41" max="44" width="12.25" style="347" customWidth="1"/>
    <col min="45" max="45" width="8.75" style="347" customWidth="1"/>
    <col min="46" max="46" width="12.125" style="347" customWidth="1"/>
    <col min="47" max="47" width="14.125" style="347" customWidth="1"/>
    <col min="48" max="50" width="8.75" style="347" customWidth="1"/>
    <col min="51" max="54" width="12.25" style="347" customWidth="1"/>
    <col min="55" max="55" width="8.75" style="314" customWidth="1"/>
    <col min="56" max="56" width="10.875" style="212" customWidth="1"/>
    <col min="57" max="57" width="14.25" style="202" customWidth="1"/>
    <col min="58" max="58" width="15.5" style="731" customWidth="1"/>
    <col min="59" max="59" width="12.75" style="731" customWidth="1"/>
    <col min="60" max="60" width="3.5" style="731" customWidth="1"/>
    <col min="61" max="61" width="6.625" style="731" customWidth="1"/>
    <col min="62" max="64" width="15.5" style="731" customWidth="1"/>
    <col min="65" max="65" width="11.625" style="731" customWidth="1"/>
    <col min="66" max="66" width="14.125" style="731" customWidth="1"/>
    <col min="67" max="67" width="13.375" style="731" customWidth="1"/>
    <col min="68" max="68" width="11.625" style="731" customWidth="1"/>
    <col min="69" max="69" width="11" style="731" customWidth="1"/>
    <col min="70" max="70" width="12.5" style="731" customWidth="1"/>
    <col min="71" max="71" width="14.125" style="731" customWidth="1"/>
    <col min="72" max="72" width="9.625" style="731" customWidth="1"/>
    <col min="73" max="73" width="9" style="731" customWidth="1"/>
    <col min="74" max="74" width="8.375" style="731" customWidth="1"/>
    <col min="75" max="75" width="14.25" style="731" customWidth="1"/>
    <col min="76" max="76" width="8.75" style="731" customWidth="1"/>
    <col min="77" max="16384" width="8.5" style="731"/>
  </cols>
  <sheetData>
    <row r="1" spans="1:81" s="727" customFormat="1" ht="15" customHeight="1" thickBot="1" x14ac:dyDescent="0.25">
      <c r="A1" s="79"/>
      <c r="B1" s="883" t="s">
        <v>294</v>
      </c>
      <c r="C1" s="884"/>
      <c r="D1" s="884"/>
      <c r="E1" s="884"/>
      <c r="F1" s="884"/>
      <c r="G1" s="884"/>
      <c r="H1" s="884"/>
      <c r="I1" s="884"/>
      <c r="J1" s="884"/>
      <c r="K1" s="884"/>
      <c r="L1" s="884"/>
      <c r="M1" s="885"/>
      <c r="R1" s="81" t="s">
        <v>97</v>
      </c>
      <c r="S1" s="82">
        <f>SUM(S4:S34)</f>
        <v>82.3</v>
      </c>
      <c r="T1" s="81"/>
      <c r="U1" s="83">
        <f>SUM(U4:U30)</f>
        <v>78.33</v>
      </c>
      <c r="W1" s="937"/>
      <c r="X1" s="937"/>
      <c r="Y1" s="937"/>
      <c r="Z1" s="937"/>
      <c r="AA1" s="937"/>
      <c r="AB1" s="937"/>
      <c r="AC1" s="355"/>
      <c r="AD1" s="355"/>
      <c r="AE1" s="355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P1" s="355"/>
      <c r="AQ1" s="355"/>
      <c r="AR1" s="355"/>
      <c r="AS1" s="355"/>
      <c r="AT1" s="355"/>
      <c r="AU1" s="355"/>
      <c r="AV1" s="355"/>
      <c r="AW1" s="355"/>
      <c r="AX1" s="355"/>
      <c r="AY1" s="355"/>
      <c r="AZ1" s="355"/>
      <c r="BA1" s="355"/>
      <c r="BB1" s="355"/>
      <c r="BC1" s="726"/>
      <c r="BD1" s="356"/>
      <c r="BE1" s="726"/>
      <c r="BF1" s="84"/>
      <c r="BG1" s="84"/>
      <c r="BH1" s="84"/>
      <c r="BI1" s="84"/>
      <c r="BJ1" s="84"/>
      <c r="BK1" s="84"/>
      <c r="BL1" s="84"/>
      <c r="BM1" s="84"/>
      <c r="BT1" s="726"/>
      <c r="BU1" s="726"/>
      <c r="BV1" s="84"/>
      <c r="BW1" s="84"/>
      <c r="BX1" s="84"/>
      <c r="BY1" s="84"/>
      <c r="BZ1" s="726"/>
      <c r="CA1" s="726"/>
      <c r="CB1" s="726"/>
      <c r="CC1" s="726"/>
    </row>
    <row r="2" spans="1:81" s="727" customFormat="1" ht="15" customHeight="1" thickBot="1" x14ac:dyDescent="0.25">
      <c r="A2" s="79"/>
      <c r="B2" s="870"/>
      <c r="C2" s="871"/>
      <c r="D2" s="871"/>
      <c r="E2" s="871"/>
      <c r="F2" s="871"/>
      <c r="G2" s="871"/>
      <c r="H2" s="872"/>
      <c r="I2" s="880" t="s">
        <v>290</v>
      </c>
      <c r="J2" s="872"/>
      <c r="K2" s="871" t="s">
        <v>14</v>
      </c>
      <c r="L2" s="872"/>
      <c r="M2" s="873" t="s">
        <v>12</v>
      </c>
      <c r="O2" s="727" t="s">
        <v>271</v>
      </c>
      <c r="P2" s="727" t="s">
        <v>272</v>
      </c>
      <c r="R2" s="81"/>
      <c r="S2" s="81"/>
      <c r="T2" s="81"/>
      <c r="U2" s="84"/>
      <c r="W2" s="734"/>
      <c r="X2" s="734"/>
      <c r="Y2" s="734"/>
      <c r="Z2" s="734"/>
      <c r="AA2" s="734"/>
      <c r="AB2" s="734"/>
      <c r="AC2" s="355"/>
      <c r="AD2" s="355"/>
      <c r="AE2" s="355"/>
      <c r="AF2" s="355"/>
      <c r="AG2" s="355"/>
      <c r="AH2" s="355"/>
      <c r="AI2" s="355"/>
      <c r="AJ2" s="357"/>
      <c r="AK2" s="355"/>
      <c r="AL2" s="355"/>
      <c r="AM2" s="355"/>
      <c r="AN2" s="355"/>
      <c r="AO2" s="355"/>
      <c r="AP2" s="355"/>
      <c r="AQ2" s="355"/>
      <c r="AR2" s="355"/>
      <c r="AS2" s="357"/>
      <c r="AT2" s="355"/>
      <c r="AU2" s="355"/>
      <c r="AV2" s="355"/>
      <c r="AW2" s="355"/>
      <c r="AX2" s="355"/>
      <c r="AY2" s="355"/>
      <c r="AZ2" s="355"/>
      <c r="BA2" s="355"/>
      <c r="BB2" s="357"/>
      <c r="BC2" s="726"/>
      <c r="BD2" s="356"/>
      <c r="BE2" s="86"/>
      <c r="BF2" s="726"/>
      <c r="BG2" s="726"/>
      <c r="BH2" s="726"/>
      <c r="BI2" s="726"/>
      <c r="BT2" s="726"/>
      <c r="BU2" s="726"/>
      <c r="BV2" s="84"/>
      <c r="BW2" s="84"/>
      <c r="BX2" s="84"/>
      <c r="BY2" s="86"/>
      <c r="BZ2" s="726"/>
      <c r="CA2" s="726"/>
      <c r="CB2" s="726"/>
      <c r="CC2" s="726"/>
    </row>
    <row r="3" spans="1:81" ht="15" customHeight="1" thickBot="1" x14ac:dyDescent="0.25">
      <c r="A3" s="416"/>
      <c r="B3" s="88" t="s">
        <v>295</v>
      </c>
      <c r="C3" s="741">
        <v>3</v>
      </c>
      <c r="D3" s="741">
        <v>7</v>
      </c>
      <c r="E3" s="145" t="s">
        <v>17</v>
      </c>
      <c r="F3" s="90" t="s">
        <v>88</v>
      </c>
      <c r="G3" s="90" t="s">
        <v>89</v>
      </c>
      <c r="H3" s="92" t="s">
        <v>30</v>
      </c>
      <c r="I3" s="146" t="s">
        <v>278</v>
      </c>
      <c r="J3" s="144" t="s">
        <v>128</v>
      </c>
      <c r="K3" s="145" t="s">
        <v>85</v>
      </c>
      <c r="L3" s="144" t="s">
        <v>11</v>
      </c>
      <c r="M3" s="874"/>
      <c r="O3" s="457">
        <v>0.9</v>
      </c>
      <c r="P3" s="457">
        <f>100%-O3</f>
        <v>9.9999999999999978E-2</v>
      </c>
      <c r="Q3" s="457"/>
      <c r="R3" s="81" t="s">
        <v>41</v>
      </c>
      <c r="S3" s="81" t="s">
        <v>48</v>
      </c>
      <c r="T3" s="81" t="s">
        <v>49</v>
      </c>
      <c r="U3" s="726" t="s">
        <v>44</v>
      </c>
      <c r="W3" s="734"/>
      <c r="X3" s="734"/>
      <c r="Y3" s="734"/>
      <c r="Z3" s="734"/>
      <c r="AA3" s="734"/>
      <c r="AB3" s="734"/>
      <c r="AD3" s="361"/>
      <c r="AE3" s="361"/>
      <c r="AJ3" s="357"/>
      <c r="AM3" s="361"/>
      <c r="AN3" s="361"/>
      <c r="AO3" s="361"/>
      <c r="AS3" s="357"/>
      <c r="BB3" s="357"/>
      <c r="BC3" s="733"/>
      <c r="BD3" s="356"/>
      <c r="BE3" s="86"/>
      <c r="BF3" s="733"/>
      <c r="BG3" s="733"/>
      <c r="BH3" s="733"/>
      <c r="BI3" s="733"/>
      <c r="BJ3" s="312"/>
      <c r="BK3" s="312"/>
      <c r="BL3" s="312"/>
      <c r="BM3" s="312"/>
      <c r="BN3" s="312"/>
      <c r="BO3" s="312"/>
      <c r="BP3" s="312"/>
      <c r="BQ3" s="312"/>
      <c r="BR3" s="312"/>
      <c r="BS3" s="312"/>
      <c r="BT3" s="733"/>
      <c r="BU3" s="733"/>
      <c r="BV3" s="733"/>
      <c r="BW3" s="733"/>
      <c r="BX3" s="733"/>
      <c r="BY3" s="86"/>
      <c r="BZ3" s="733"/>
      <c r="CA3" s="733"/>
      <c r="CB3" s="733"/>
      <c r="CC3" s="733"/>
    </row>
    <row r="4" spans="1:81" ht="15" customHeight="1" x14ac:dyDescent="0.2">
      <c r="A4" s="646">
        <v>42401</v>
      </c>
      <c r="B4" s="147"/>
      <c r="C4" s="115">
        <v>1</v>
      </c>
      <c r="D4" s="115"/>
      <c r="E4" s="126"/>
      <c r="F4" s="147"/>
      <c r="G4" s="147"/>
      <c r="H4" s="321">
        <f>(F4+G4)/((C4*3))</f>
        <v>0</v>
      </c>
      <c r="I4" s="751"/>
      <c r="J4" s="176"/>
      <c r="K4" s="150"/>
      <c r="L4" s="176"/>
      <c r="M4" s="458">
        <f>F4+G4+L4</f>
        <v>0</v>
      </c>
      <c r="O4" s="608">
        <f>M4*$O$3</f>
        <v>0</v>
      </c>
      <c r="P4" s="608">
        <f>M4*$P$3</f>
        <v>0</v>
      </c>
      <c r="Q4" s="608"/>
      <c r="R4" s="94">
        <v>42314</v>
      </c>
      <c r="S4" s="95">
        <v>10</v>
      </c>
      <c r="T4" s="731" t="s">
        <v>50</v>
      </c>
      <c r="U4" s="95">
        <v>10</v>
      </c>
      <c r="X4" s="723"/>
      <c r="Z4" s="723"/>
      <c r="AA4" s="723"/>
      <c r="AB4" s="723"/>
      <c r="AC4" s="364"/>
      <c r="AD4" s="361"/>
      <c r="AE4" s="361"/>
      <c r="AF4" s="364"/>
      <c r="AG4" s="364"/>
      <c r="AH4" s="361"/>
      <c r="AI4" s="361"/>
      <c r="AJ4" s="361"/>
      <c r="AK4" s="364"/>
      <c r="AL4" s="364"/>
      <c r="AM4" s="361"/>
      <c r="AN4" s="361"/>
      <c r="AO4" s="361"/>
      <c r="AP4" s="361"/>
      <c r="AQ4" s="361"/>
      <c r="AR4" s="361"/>
      <c r="AS4" s="361"/>
      <c r="AT4" s="364"/>
      <c r="AU4" s="361"/>
      <c r="AV4" s="344"/>
      <c r="AW4" s="364"/>
      <c r="AX4" s="364"/>
      <c r="AY4" s="361"/>
      <c r="AZ4" s="361"/>
      <c r="BA4" s="361"/>
      <c r="BB4" s="361"/>
      <c r="BC4" s="108"/>
      <c r="BD4" s="356"/>
      <c r="BE4" s="109"/>
      <c r="BF4" s="110"/>
      <c r="BG4" s="110"/>
      <c r="BH4" s="109"/>
      <c r="BI4" s="108"/>
      <c r="BJ4" s="312"/>
      <c r="BK4" s="312"/>
      <c r="BL4" s="312"/>
      <c r="BM4" s="312"/>
      <c r="BN4" s="312"/>
      <c r="BO4" s="312"/>
      <c r="BP4" s="312"/>
      <c r="BQ4" s="312"/>
      <c r="BR4" s="312"/>
      <c r="BS4" s="312"/>
      <c r="BT4" s="109"/>
      <c r="BU4" s="109"/>
      <c r="BV4" s="109"/>
      <c r="BW4" s="108"/>
      <c r="BX4" s="109"/>
      <c r="BY4" s="109"/>
      <c r="BZ4" s="733"/>
      <c r="CA4" s="110"/>
      <c r="CB4" s="108"/>
      <c r="CC4" s="108"/>
    </row>
    <row r="5" spans="1:81" ht="15" customHeight="1" x14ac:dyDescent="0.2">
      <c r="A5" s="586">
        <v>42402</v>
      </c>
      <c r="B5" s="147"/>
      <c r="C5" s="115">
        <v>1</v>
      </c>
      <c r="D5" s="115"/>
      <c r="E5" s="126">
        <f>9+12</f>
        <v>21</v>
      </c>
      <c r="F5" s="147">
        <v>10.491899999999999</v>
      </c>
      <c r="G5" s="147">
        <v>4.4965000000000002</v>
      </c>
      <c r="H5" s="321">
        <f>(F5+G5)/((C5*3)+(D5*7))</f>
        <v>4.9961333333333329</v>
      </c>
      <c r="I5" s="751">
        <v>12</v>
      </c>
      <c r="J5" s="176"/>
      <c r="K5" s="150"/>
      <c r="L5" s="176"/>
      <c r="M5" s="458">
        <f t="shared" ref="M5:M33" si="0">F5+G5+L5</f>
        <v>14.988399999999999</v>
      </c>
      <c r="O5" s="608">
        <f t="shared" ref="O5:O33" si="1">M5*$O$3</f>
        <v>13.489559999999999</v>
      </c>
      <c r="P5" s="608">
        <f t="shared" ref="P5:P33" si="2">M5*$P$3</f>
        <v>1.4988399999999995</v>
      </c>
      <c r="Q5" s="608"/>
      <c r="R5" s="94">
        <v>42324</v>
      </c>
      <c r="S5" s="95">
        <v>15</v>
      </c>
      <c r="T5" s="731" t="s">
        <v>50</v>
      </c>
      <c r="U5" s="95">
        <v>14.11</v>
      </c>
      <c r="X5" s="723"/>
      <c r="Z5" s="723"/>
      <c r="AA5" s="723"/>
      <c r="AB5" s="281"/>
      <c r="AC5" s="364"/>
      <c r="AD5" s="361"/>
      <c r="AE5" s="361"/>
      <c r="AF5" s="364"/>
      <c r="AG5" s="364"/>
      <c r="AH5" s="361"/>
      <c r="AI5" s="361"/>
      <c r="AJ5" s="361"/>
      <c r="AK5" s="364"/>
      <c r="AL5" s="364"/>
      <c r="AM5" s="361"/>
      <c r="AN5" s="361"/>
      <c r="AO5" s="361"/>
      <c r="AP5" s="361"/>
      <c r="AQ5" s="361"/>
      <c r="AR5" s="361"/>
      <c r="AS5" s="361"/>
      <c r="AT5" s="364"/>
      <c r="AU5" s="361"/>
      <c r="AV5" s="344"/>
      <c r="AW5" s="364"/>
      <c r="AX5" s="364"/>
      <c r="AY5" s="361"/>
      <c r="AZ5" s="361"/>
      <c r="BA5" s="361"/>
      <c r="BB5" s="361"/>
      <c r="BC5" s="108"/>
      <c r="BD5" s="356"/>
      <c r="BE5" s="109"/>
      <c r="BF5" s="110"/>
      <c r="BG5" s="110"/>
      <c r="BH5" s="109"/>
      <c r="BI5" s="108"/>
      <c r="BJ5" s="312"/>
      <c r="BK5" s="312"/>
      <c r="BL5" s="312"/>
      <c r="BM5" s="312"/>
      <c r="BN5" s="312"/>
      <c r="BO5" s="312"/>
      <c r="BP5" s="312"/>
      <c r="BQ5" s="312"/>
      <c r="BR5" s="312"/>
      <c r="BS5" s="312"/>
      <c r="BT5" s="109"/>
      <c r="BU5" s="109"/>
      <c r="BV5" s="109"/>
      <c r="BW5" s="108"/>
      <c r="BX5" s="109"/>
      <c r="BY5" s="109"/>
      <c r="BZ5" s="733"/>
      <c r="CA5" s="110"/>
      <c r="CB5" s="108"/>
      <c r="CC5" s="108"/>
    </row>
    <row r="6" spans="1:81" ht="15" customHeight="1" x14ac:dyDescent="0.2">
      <c r="A6" s="586">
        <v>42403</v>
      </c>
      <c r="B6" s="147"/>
      <c r="C6" s="115">
        <v>8</v>
      </c>
      <c r="D6" s="115"/>
      <c r="E6" s="126"/>
      <c r="F6" s="147"/>
      <c r="G6" s="147"/>
      <c r="H6" s="321">
        <f t="shared" ref="H6:H32" si="3">(F6+G6)/((C6*3)+(D6*7))</f>
        <v>0</v>
      </c>
      <c r="I6" s="751"/>
      <c r="J6" s="176"/>
      <c r="K6" s="150"/>
      <c r="L6" s="176"/>
      <c r="M6" s="458">
        <f t="shared" si="0"/>
        <v>0</v>
      </c>
      <c r="O6" s="608">
        <f t="shared" si="1"/>
        <v>0</v>
      </c>
      <c r="P6" s="608">
        <f t="shared" si="2"/>
        <v>0</v>
      </c>
      <c r="Q6" s="608"/>
      <c r="R6" s="94">
        <v>42328</v>
      </c>
      <c r="S6" s="95">
        <v>12</v>
      </c>
      <c r="T6" s="731" t="s">
        <v>50</v>
      </c>
      <c r="U6" s="95">
        <v>11.23</v>
      </c>
      <c r="X6" s="723"/>
      <c r="Z6" s="723"/>
      <c r="AA6" s="723"/>
      <c r="AB6" s="373"/>
      <c r="AC6" s="364"/>
      <c r="AD6" s="361"/>
      <c r="AE6" s="361"/>
      <c r="AF6" s="364"/>
      <c r="AG6" s="364"/>
      <c r="AH6" s="361"/>
      <c r="AI6" s="361"/>
      <c r="AJ6" s="361"/>
      <c r="AK6" s="364"/>
      <c r="AL6" s="364"/>
      <c r="AM6" s="361"/>
      <c r="AN6" s="361"/>
      <c r="AO6" s="361"/>
      <c r="AP6" s="361"/>
      <c r="AQ6" s="361"/>
      <c r="AR6" s="361"/>
      <c r="AS6" s="361"/>
      <c r="AT6" s="364"/>
      <c r="AU6" s="361"/>
      <c r="AV6" s="344"/>
      <c r="AW6" s="364"/>
      <c r="AX6" s="364"/>
      <c r="AY6" s="361"/>
      <c r="AZ6" s="361"/>
      <c r="BA6" s="361"/>
      <c r="BB6" s="361"/>
      <c r="BC6" s="108"/>
      <c r="BD6" s="356"/>
      <c r="BE6" s="109"/>
      <c r="BF6" s="110"/>
      <c r="BG6" s="110"/>
      <c r="BH6" s="109"/>
      <c r="BI6" s="108"/>
      <c r="BJ6" s="312"/>
      <c r="BK6" s="312"/>
      <c r="BL6" s="312"/>
      <c r="BM6" s="312"/>
      <c r="BN6" s="312"/>
      <c r="BO6" s="312"/>
      <c r="BP6" s="312"/>
      <c r="BQ6" s="312"/>
      <c r="BR6" s="312"/>
      <c r="BS6" s="312"/>
      <c r="BT6" s="109"/>
      <c r="BU6" s="109"/>
      <c r="BV6" s="109"/>
      <c r="BW6" s="108"/>
      <c r="BX6" s="109"/>
      <c r="BY6" s="109"/>
      <c r="BZ6" s="733"/>
      <c r="CA6" s="110"/>
      <c r="CB6" s="108"/>
      <c r="CC6" s="108"/>
    </row>
    <row r="7" spans="1:81" ht="15" customHeight="1" x14ac:dyDescent="0.2">
      <c r="A7" s="586">
        <v>42404</v>
      </c>
      <c r="B7" s="147"/>
      <c r="C7" s="115">
        <v>10</v>
      </c>
      <c r="D7" s="115"/>
      <c r="E7" s="126">
        <v>9</v>
      </c>
      <c r="F7" s="147">
        <v>6.5799000000000003</v>
      </c>
      <c r="G7" s="147">
        <v>2.82</v>
      </c>
      <c r="H7" s="321">
        <f t="shared" si="3"/>
        <v>0.31333</v>
      </c>
      <c r="I7" s="751">
        <v>6</v>
      </c>
      <c r="J7" s="176"/>
      <c r="K7" s="150"/>
      <c r="L7" s="176"/>
      <c r="M7" s="458">
        <f t="shared" si="0"/>
        <v>9.3999000000000006</v>
      </c>
      <c r="O7" s="608">
        <f t="shared" si="1"/>
        <v>8.4599100000000007</v>
      </c>
      <c r="P7" s="608">
        <f t="shared" si="2"/>
        <v>0.93998999999999988</v>
      </c>
      <c r="Q7" s="608"/>
      <c r="R7" s="94">
        <v>42331</v>
      </c>
      <c r="S7" s="95">
        <v>10</v>
      </c>
      <c r="T7" s="731" t="s">
        <v>50</v>
      </c>
      <c r="U7" s="95">
        <v>9.31</v>
      </c>
      <c r="X7" s="723"/>
      <c r="Z7" s="723"/>
      <c r="AA7" s="723"/>
      <c r="AB7" s="202"/>
      <c r="AC7" s="364"/>
      <c r="AD7" s="361"/>
      <c r="AE7" s="361"/>
      <c r="AF7" s="364"/>
      <c r="AG7" s="364"/>
      <c r="AH7" s="361"/>
      <c r="AI7" s="361"/>
      <c r="AJ7" s="361"/>
      <c r="AK7" s="364"/>
      <c r="AL7" s="364"/>
      <c r="AM7" s="361"/>
      <c r="AN7" s="361"/>
      <c r="AO7" s="361"/>
      <c r="AP7" s="361"/>
      <c r="AQ7" s="361"/>
      <c r="AR7" s="361"/>
      <c r="AS7" s="361"/>
      <c r="AT7" s="364"/>
      <c r="AU7" s="361"/>
      <c r="AV7" s="344"/>
      <c r="AW7" s="364"/>
      <c r="AX7" s="364"/>
      <c r="AY7" s="361"/>
      <c r="AZ7" s="361"/>
      <c r="BA7" s="361"/>
      <c r="BB7" s="361"/>
      <c r="BC7" s="108"/>
      <c r="BD7" s="356"/>
      <c r="BE7" s="109"/>
      <c r="BF7" s="110"/>
      <c r="BG7" s="110"/>
      <c r="BH7" s="109"/>
      <c r="BI7" s="108"/>
      <c r="BJ7" s="312"/>
      <c r="BK7" s="312"/>
      <c r="BL7" s="312"/>
      <c r="BM7" s="312"/>
      <c r="BN7" s="312"/>
      <c r="BO7" s="312"/>
      <c r="BP7" s="312"/>
      <c r="BQ7" s="312"/>
      <c r="BR7" s="312"/>
      <c r="BS7" s="312"/>
      <c r="BT7" s="109"/>
      <c r="BU7" s="109"/>
      <c r="BV7" s="109"/>
      <c r="BW7" s="108"/>
      <c r="BX7" s="109"/>
      <c r="BY7" s="109"/>
      <c r="BZ7" s="733"/>
      <c r="CA7" s="110"/>
      <c r="CB7" s="108"/>
      <c r="CC7" s="108"/>
    </row>
    <row r="8" spans="1:81" ht="15" customHeight="1" x14ac:dyDescent="0.2">
      <c r="A8" s="586">
        <v>42405</v>
      </c>
      <c r="B8" s="147"/>
      <c r="C8" s="115">
        <v>6</v>
      </c>
      <c r="D8" s="115"/>
      <c r="E8" s="126">
        <v>9</v>
      </c>
      <c r="F8" s="147">
        <v>5.88</v>
      </c>
      <c r="G8" s="147">
        <v>2.52</v>
      </c>
      <c r="H8" s="321">
        <f t="shared" si="3"/>
        <v>0.46666666666666667</v>
      </c>
      <c r="I8" s="751">
        <v>6</v>
      </c>
      <c r="J8" s="176"/>
      <c r="K8" s="150"/>
      <c r="L8" s="176"/>
      <c r="M8" s="458">
        <f t="shared" si="0"/>
        <v>8.4</v>
      </c>
      <c r="O8" s="608">
        <f t="shared" si="1"/>
        <v>7.5600000000000005</v>
      </c>
      <c r="P8" s="608">
        <f t="shared" si="2"/>
        <v>0.83999999999999986</v>
      </c>
      <c r="Q8" s="608"/>
      <c r="R8" s="94">
        <v>42383</v>
      </c>
      <c r="S8" s="95">
        <v>14</v>
      </c>
      <c r="T8" s="731" t="s">
        <v>50</v>
      </c>
      <c r="U8" s="95">
        <v>13.4</v>
      </c>
      <c r="X8" s="723"/>
      <c r="Z8" s="723"/>
      <c r="AA8" s="723"/>
      <c r="AB8" s="202"/>
      <c r="AC8" s="364"/>
      <c r="AD8" s="361"/>
      <c r="AE8" s="361"/>
      <c r="AF8" s="364"/>
      <c r="AG8" s="364"/>
      <c r="AH8" s="361"/>
      <c r="AI8" s="361"/>
      <c r="AJ8" s="361"/>
      <c r="AK8" s="364"/>
      <c r="AL8" s="364"/>
      <c r="AM8" s="361"/>
      <c r="AN8" s="361"/>
      <c r="AO8" s="361"/>
      <c r="AP8" s="361"/>
      <c r="AQ8" s="361"/>
      <c r="AR8" s="361"/>
      <c r="AS8" s="361"/>
      <c r="AT8" s="364"/>
      <c r="AU8" s="361"/>
      <c r="AV8" s="344"/>
      <c r="AW8" s="364"/>
      <c r="AX8" s="364"/>
      <c r="AY8" s="361"/>
      <c r="AZ8" s="361"/>
      <c r="BA8" s="361"/>
      <c r="BB8" s="361"/>
      <c r="BC8" s="108"/>
      <c r="BD8" s="356"/>
      <c r="BE8" s="109"/>
      <c r="BF8" s="110"/>
      <c r="BG8" s="110"/>
      <c r="BH8" s="109"/>
      <c r="BI8" s="108"/>
      <c r="BJ8" s="312"/>
      <c r="BK8" s="312"/>
      <c r="BL8" s="312"/>
      <c r="BM8" s="312"/>
      <c r="BN8" s="312"/>
      <c r="BO8" s="312"/>
      <c r="BP8" s="312"/>
      <c r="BQ8" s="312"/>
      <c r="BR8" s="312"/>
      <c r="BS8" s="312"/>
      <c r="BT8" s="109"/>
      <c r="BU8" s="109"/>
      <c r="BV8" s="109"/>
      <c r="BW8" s="108"/>
      <c r="BX8" s="109"/>
      <c r="BY8" s="109"/>
      <c r="BZ8" s="733"/>
      <c r="CA8" s="110"/>
      <c r="CB8" s="108"/>
      <c r="CC8" s="108"/>
    </row>
    <row r="9" spans="1:81" ht="15" customHeight="1" x14ac:dyDescent="0.2">
      <c r="A9" s="586">
        <v>42406</v>
      </c>
      <c r="B9" s="147"/>
      <c r="C9" s="115">
        <v>9</v>
      </c>
      <c r="D9" s="115"/>
      <c r="E9" s="126">
        <v>9</v>
      </c>
      <c r="F9" s="147">
        <v>8.4</v>
      </c>
      <c r="G9" s="147">
        <v>3.6030000000000002</v>
      </c>
      <c r="H9" s="321">
        <f t="shared" si="3"/>
        <v>0.44455555555555554</v>
      </c>
      <c r="I9" s="751">
        <v>6</v>
      </c>
      <c r="J9" s="176"/>
      <c r="K9" s="150"/>
      <c r="L9" s="176"/>
      <c r="M9" s="458">
        <f t="shared" si="0"/>
        <v>12.003</v>
      </c>
      <c r="O9" s="608">
        <f t="shared" si="1"/>
        <v>10.8027</v>
      </c>
      <c r="P9" s="608">
        <f t="shared" si="2"/>
        <v>1.2002999999999997</v>
      </c>
      <c r="Q9" s="608"/>
      <c r="R9" s="94">
        <v>42391</v>
      </c>
      <c r="S9" s="95">
        <v>11</v>
      </c>
      <c r="T9" s="731" t="s">
        <v>50</v>
      </c>
      <c r="U9" s="95">
        <v>10.48</v>
      </c>
      <c r="X9" s="723"/>
      <c r="Z9" s="723"/>
      <c r="AA9" s="723"/>
      <c r="AB9" s="202"/>
      <c r="AC9" s="364"/>
      <c r="AD9" s="361"/>
      <c r="AE9" s="361"/>
      <c r="AF9" s="364"/>
      <c r="AG9" s="364"/>
      <c r="AH9" s="361"/>
      <c r="AI9" s="361"/>
      <c r="AJ9" s="361"/>
      <c r="AK9" s="364"/>
      <c r="AL9" s="364"/>
      <c r="AM9" s="361"/>
      <c r="AN9" s="361"/>
      <c r="AO9" s="361"/>
      <c r="AP9" s="361"/>
      <c r="AQ9" s="361"/>
      <c r="AR9" s="361"/>
      <c r="AS9" s="361"/>
      <c r="AT9" s="364"/>
      <c r="AU9" s="361"/>
      <c r="AV9" s="344"/>
      <c r="AW9" s="364"/>
      <c r="AX9" s="364"/>
      <c r="AY9" s="361"/>
      <c r="AZ9" s="361"/>
      <c r="BA9" s="361"/>
      <c r="BB9" s="361"/>
      <c r="BC9" s="108"/>
      <c r="BD9" s="356"/>
      <c r="BE9" s="109"/>
      <c r="BF9" s="110"/>
      <c r="BG9" s="110"/>
      <c r="BH9" s="109"/>
      <c r="BI9" s="108"/>
      <c r="BJ9" s="312"/>
      <c r="BK9" s="312"/>
      <c r="BL9" s="312"/>
      <c r="BM9" s="312"/>
      <c r="BN9" s="312"/>
      <c r="BO9" s="312"/>
      <c r="BP9" s="312"/>
      <c r="BQ9" s="312"/>
      <c r="BR9" s="312"/>
      <c r="BS9" s="312"/>
      <c r="BT9" s="109"/>
      <c r="BU9" s="109"/>
      <c r="BV9" s="109"/>
      <c r="BW9" s="108"/>
      <c r="BX9" s="109"/>
      <c r="BY9" s="109"/>
      <c r="BZ9" s="733"/>
      <c r="CA9" s="110"/>
      <c r="CB9" s="108"/>
      <c r="CC9" s="108"/>
    </row>
    <row r="10" spans="1:81" ht="15" customHeight="1" x14ac:dyDescent="0.2">
      <c r="A10" s="586">
        <v>42407</v>
      </c>
      <c r="B10" s="147"/>
      <c r="C10" s="115">
        <v>11</v>
      </c>
      <c r="D10" s="115"/>
      <c r="E10" s="126">
        <v>6</v>
      </c>
      <c r="F10" s="147">
        <v>7.56</v>
      </c>
      <c r="G10" s="147">
        <v>3.2370000000000001</v>
      </c>
      <c r="H10" s="321">
        <f t="shared" si="3"/>
        <v>0.32718181818181818</v>
      </c>
      <c r="I10" s="751">
        <v>3</v>
      </c>
      <c r="J10" s="176"/>
      <c r="K10" s="150"/>
      <c r="L10" s="176"/>
      <c r="M10" s="458">
        <f t="shared" si="0"/>
        <v>10.797000000000001</v>
      </c>
      <c r="O10" s="608">
        <f>M10*$O$3</f>
        <v>9.7173000000000016</v>
      </c>
      <c r="P10" s="608">
        <f t="shared" si="2"/>
        <v>1.0796999999999999</v>
      </c>
      <c r="Q10" s="608"/>
      <c r="R10" s="94">
        <v>42403</v>
      </c>
      <c r="S10" s="95">
        <v>10.3</v>
      </c>
      <c r="T10" s="731" t="s">
        <v>50</v>
      </c>
      <c r="U10" s="95">
        <v>9.8000000000000007</v>
      </c>
      <c r="X10" s="738"/>
      <c r="Y10" s="367"/>
      <c r="Z10" s="738"/>
      <c r="AA10" s="738"/>
      <c r="AB10" s="367"/>
      <c r="AC10" s="364"/>
      <c r="AD10" s="361"/>
      <c r="AE10" s="361"/>
      <c r="AF10" s="364"/>
      <c r="AG10" s="364"/>
      <c r="AH10" s="361"/>
      <c r="AI10" s="361"/>
      <c r="AJ10" s="361"/>
      <c r="AK10" s="364"/>
      <c r="AL10" s="364"/>
      <c r="AM10" s="361"/>
      <c r="AN10" s="361"/>
      <c r="AO10" s="361"/>
      <c r="AP10" s="361"/>
      <c r="AQ10" s="361"/>
      <c r="AR10" s="361"/>
      <c r="AS10" s="361"/>
      <c r="AT10" s="364"/>
      <c r="AU10" s="361"/>
      <c r="AV10" s="344"/>
      <c r="AW10" s="364"/>
      <c r="AX10" s="364"/>
      <c r="AY10" s="361"/>
      <c r="AZ10" s="361"/>
      <c r="BA10" s="361"/>
      <c r="BB10" s="361"/>
      <c r="BC10" s="108"/>
      <c r="BD10" s="356"/>
      <c r="BE10" s="109"/>
      <c r="BF10" s="110"/>
      <c r="BG10" s="110"/>
      <c r="BH10" s="109"/>
      <c r="BI10" s="108"/>
      <c r="BJ10" s="312"/>
      <c r="BK10" s="312"/>
      <c r="BL10" s="312"/>
      <c r="BM10" s="312"/>
      <c r="BN10" s="312"/>
      <c r="BO10" s="312"/>
      <c r="BP10" s="312"/>
      <c r="BQ10" s="312"/>
      <c r="BR10" s="312"/>
      <c r="BS10" s="312"/>
      <c r="BT10" s="109"/>
      <c r="BU10" s="109"/>
      <c r="BV10" s="109"/>
      <c r="BW10" s="108"/>
      <c r="BX10" s="109"/>
      <c r="BY10" s="109"/>
      <c r="BZ10" s="733"/>
      <c r="CA10" s="110"/>
      <c r="CB10" s="108"/>
      <c r="CC10" s="108"/>
    </row>
    <row r="11" spans="1:81" ht="15" customHeight="1" x14ac:dyDescent="0.2">
      <c r="A11" s="586">
        <v>42408</v>
      </c>
      <c r="B11" s="147"/>
      <c r="C11" s="115">
        <v>13</v>
      </c>
      <c r="D11" s="115"/>
      <c r="E11" s="126">
        <v>6</v>
      </c>
      <c r="F11" s="147">
        <v>9.24</v>
      </c>
      <c r="G11" s="147">
        <v>3.96</v>
      </c>
      <c r="H11" s="321">
        <f t="shared" si="3"/>
        <v>0.33846153846153842</v>
      </c>
      <c r="I11" s="751">
        <v>6</v>
      </c>
      <c r="J11" s="176"/>
      <c r="K11" s="150"/>
      <c r="L11" s="176"/>
      <c r="M11" s="458">
        <f t="shared" si="0"/>
        <v>13.2</v>
      </c>
      <c r="O11" s="608">
        <f t="shared" si="1"/>
        <v>11.879999999999999</v>
      </c>
      <c r="P11" s="608">
        <f t="shared" si="2"/>
        <v>1.3199999999999996</v>
      </c>
      <c r="Q11" s="608"/>
      <c r="R11" s="94"/>
      <c r="S11" s="95"/>
      <c r="U11" s="95"/>
      <c r="X11" s="325"/>
      <c r="Y11" s="367"/>
      <c r="Z11" s="325"/>
      <c r="AA11" s="325"/>
      <c r="AB11" s="202"/>
      <c r="AC11" s="364"/>
      <c r="AD11" s="361"/>
      <c r="AE11" s="361"/>
      <c r="AF11" s="364"/>
      <c r="AG11" s="364"/>
      <c r="AH11" s="361"/>
      <c r="AI11" s="361"/>
      <c r="AJ11" s="361"/>
      <c r="AK11" s="364"/>
      <c r="AL11" s="364"/>
      <c r="AM11" s="361"/>
      <c r="AN11" s="361"/>
      <c r="AO11" s="361"/>
      <c r="AP11" s="361"/>
      <c r="AQ11" s="361"/>
      <c r="AR11" s="361"/>
      <c r="AS11" s="361"/>
      <c r="AT11" s="364"/>
      <c r="AU11" s="361"/>
      <c r="AV11" s="344"/>
      <c r="AW11" s="364"/>
      <c r="AX11" s="364"/>
      <c r="AY11" s="361"/>
      <c r="AZ11" s="361"/>
      <c r="BA11" s="361"/>
      <c r="BB11" s="361"/>
      <c r="BC11" s="108"/>
      <c r="BD11" s="356"/>
      <c r="BE11" s="109"/>
      <c r="BF11" s="110"/>
      <c r="BG11" s="110"/>
      <c r="BH11" s="109"/>
      <c r="BI11" s="108"/>
      <c r="BJ11" s="312"/>
      <c r="BK11" s="312"/>
      <c r="BL11" s="312"/>
      <c r="BM11" s="312"/>
      <c r="BN11" s="312"/>
      <c r="BO11" s="312"/>
      <c r="BP11" s="312"/>
      <c r="BQ11" s="312"/>
      <c r="BR11" s="312"/>
      <c r="BS11" s="312"/>
      <c r="BT11" s="109"/>
      <c r="BU11" s="109"/>
      <c r="BV11" s="109"/>
      <c r="BW11" s="108"/>
      <c r="BX11" s="109"/>
      <c r="BY11" s="109"/>
      <c r="BZ11" s="733"/>
      <c r="CA11" s="110"/>
      <c r="CB11" s="108"/>
      <c r="CC11" s="108"/>
    </row>
    <row r="12" spans="1:81" ht="15" customHeight="1" x14ac:dyDescent="0.2">
      <c r="A12" s="586">
        <v>42409</v>
      </c>
      <c r="B12" s="147"/>
      <c r="C12" s="115">
        <v>16</v>
      </c>
      <c r="D12" s="115"/>
      <c r="E12" s="126">
        <v>18</v>
      </c>
      <c r="F12" s="147">
        <v>14.28</v>
      </c>
      <c r="G12" s="147">
        <v>6.12</v>
      </c>
      <c r="H12" s="321">
        <f t="shared" si="3"/>
        <v>0.42499999999999999</v>
      </c>
      <c r="I12" s="751">
        <v>12</v>
      </c>
      <c r="J12" s="176"/>
      <c r="K12" s="150"/>
      <c r="L12" s="176"/>
      <c r="M12" s="458">
        <f t="shared" si="0"/>
        <v>20.399999999999999</v>
      </c>
      <c r="O12" s="608">
        <f t="shared" si="1"/>
        <v>18.36</v>
      </c>
      <c r="P12" s="608">
        <f t="shared" si="2"/>
        <v>2.0399999999999996</v>
      </c>
      <c r="Q12" s="608"/>
      <c r="R12" s="94"/>
      <c r="S12" s="95"/>
      <c r="U12" s="95"/>
      <c r="X12" s="734"/>
      <c r="Y12" s="367"/>
      <c r="Z12" s="734"/>
      <c r="AA12" s="734"/>
      <c r="AB12" s="202"/>
      <c r="AC12" s="364"/>
      <c r="AD12" s="361"/>
      <c r="AE12" s="361"/>
      <c r="AF12" s="364"/>
      <c r="AG12" s="364"/>
      <c r="AH12" s="361"/>
      <c r="AI12" s="361"/>
      <c r="AJ12" s="361"/>
      <c r="AK12" s="364"/>
      <c r="AL12" s="364"/>
      <c r="AM12" s="361"/>
      <c r="AN12" s="361"/>
      <c r="AO12" s="361"/>
      <c r="AP12" s="361"/>
      <c r="AQ12" s="361"/>
      <c r="AR12" s="361"/>
      <c r="AS12" s="361"/>
      <c r="AT12" s="364"/>
      <c r="AU12" s="361"/>
      <c r="AV12" s="344"/>
      <c r="AW12" s="364"/>
      <c r="AX12" s="364"/>
      <c r="AY12" s="361"/>
      <c r="AZ12" s="361"/>
      <c r="BA12" s="361"/>
      <c r="BB12" s="361"/>
      <c r="BC12" s="108"/>
      <c r="BD12" s="356"/>
      <c r="BE12" s="109"/>
      <c r="BF12" s="110"/>
      <c r="BG12" s="110"/>
      <c r="BH12" s="109"/>
      <c r="BI12" s="108"/>
      <c r="BJ12" s="312"/>
      <c r="BK12" s="312"/>
      <c r="BL12" s="312"/>
      <c r="BM12" s="312"/>
      <c r="BN12" s="312"/>
      <c r="BO12" s="312"/>
      <c r="BP12" s="312"/>
      <c r="BQ12" s="312"/>
      <c r="BR12" s="312"/>
      <c r="BS12" s="312"/>
      <c r="BT12" s="109"/>
      <c r="BU12" s="109"/>
      <c r="BV12" s="109"/>
      <c r="BW12" s="108"/>
      <c r="BX12" s="109"/>
      <c r="BY12" s="109"/>
      <c r="BZ12" s="733"/>
      <c r="CA12" s="110"/>
      <c r="CB12" s="108"/>
      <c r="CC12" s="108"/>
    </row>
    <row r="13" spans="1:81" ht="15" customHeight="1" x14ac:dyDescent="0.2">
      <c r="A13" s="586">
        <v>42410</v>
      </c>
      <c r="B13" s="147"/>
      <c r="C13" s="115">
        <v>16</v>
      </c>
      <c r="D13" s="115"/>
      <c r="E13" s="126">
        <f>12+6</f>
        <v>18</v>
      </c>
      <c r="F13" s="147">
        <v>5.04</v>
      </c>
      <c r="G13" s="147">
        <v>2.16</v>
      </c>
      <c r="H13" s="321">
        <f t="shared" si="3"/>
        <v>0.15</v>
      </c>
      <c r="I13" s="751">
        <v>12</v>
      </c>
      <c r="J13" s="176"/>
      <c r="K13" s="150"/>
      <c r="L13" s="176"/>
      <c r="M13" s="458">
        <f t="shared" si="0"/>
        <v>7.2</v>
      </c>
      <c r="O13" s="608">
        <f t="shared" si="1"/>
        <v>6.48</v>
      </c>
      <c r="P13" s="608">
        <f t="shared" si="2"/>
        <v>0.71999999999999986</v>
      </c>
      <c r="Q13" s="608"/>
      <c r="R13" s="94"/>
      <c r="S13" s="95"/>
      <c r="U13" s="95"/>
      <c r="X13" s="326"/>
      <c r="Y13" s="367"/>
      <c r="Z13" s="326"/>
      <c r="AA13" s="326"/>
      <c r="AB13" s="367"/>
      <c r="AC13" s="364"/>
      <c r="AD13" s="361"/>
      <c r="AE13" s="361"/>
      <c r="AF13" s="364"/>
      <c r="AG13" s="364"/>
      <c r="AH13" s="361"/>
      <c r="AI13" s="361"/>
      <c r="AJ13" s="361"/>
      <c r="AK13" s="364"/>
      <c r="AL13" s="364"/>
      <c r="AM13" s="361"/>
      <c r="AN13" s="361"/>
      <c r="AO13" s="361"/>
      <c r="AP13" s="361"/>
      <c r="AQ13" s="361"/>
      <c r="AR13" s="361"/>
      <c r="AS13" s="361"/>
      <c r="AT13" s="364"/>
      <c r="AU13" s="361"/>
      <c r="AV13" s="344"/>
      <c r="AW13" s="364"/>
      <c r="AX13" s="364"/>
      <c r="AY13" s="361"/>
      <c r="AZ13" s="361"/>
      <c r="BA13" s="361"/>
      <c r="BB13" s="361"/>
      <c r="BC13" s="108"/>
      <c r="BD13" s="356"/>
      <c r="BE13" s="109"/>
      <c r="BF13" s="110"/>
      <c r="BG13" s="110"/>
      <c r="BH13" s="109"/>
      <c r="BI13" s="108"/>
      <c r="BJ13" s="312"/>
      <c r="BK13" s="312"/>
      <c r="BL13" s="312"/>
      <c r="BM13" s="312"/>
      <c r="BN13" s="312"/>
      <c r="BO13" s="312"/>
      <c r="BP13" s="312"/>
      <c r="BQ13" s="312"/>
      <c r="BR13" s="312"/>
      <c r="BS13" s="312"/>
      <c r="BT13" s="109"/>
      <c r="BU13" s="109"/>
      <c r="BV13" s="109"/>
      <c r="BW13" s="108"/>
      <c r="BX13" s="109"/>
      <c r="BY13" s="109"/>
      <c r="BZ13" s="733"/>
      <c r="CA13" s="110"/>
      <c r="CB13" s="108"/>
      <c r="CC13" s="108"/>
    </row>
    <row r="14" spans="1:81" ht="15" customHeight="1" x14ac:dyDescent="0.2">
      <c r="A14" s="586">
        <v>42411</v>
      </c>
      <c r="B14" s="147"/>
      <c r="C14" s="115">
        <v>18</v>
      </c>
      <c r="D14" s="115"/>
      <c r="E14" s="126">
        <v>18</v>
      </c>
      <c r="F14" s="147">
        <v>13.44</v>
      </c>
      <c r="G14" s="147">
        <v>5.76</v>
      </c>
      <c r="H14" s="321">
        <f t="shared" si="3"/>
        <v>0.35555555555555557</v>
      </c>
      <c r="I14" s="751">
        <v>12</v>
      </c>
      <c r="J14" s="176"/>
      <c r="K14" s="150"/>
      <c r="L14" s="176"/>
      <c r="M14" s="458">
        <f t="shared" si="0"/>
        <v>19.2</v>
      </c>
      <c r="O14" s="608">
        <f t="shared" si="1"/>
        <v>17.28</v>
      </c>
      <c r="P14" s="608">
        <f t="shared" si="2"/>
        <v>1.9199999999999995</v>
      </c>
      <c r="Q14" s="608"/>
      <c r="R14" s="94"/>
      <c r="S14" s="95"/>
      <c r="U14" s="95"/>
      <c r="Y14" s="367"/>
      <c r="AB14" s="202"/>
      <c r="AC14" s="364"/>
      <c r="AD14" s="361"/>
      <c r="AE14" s="361"/>
      <c r="AF14" s="364"/>
      <c r="AG14" s="364"/>
      <c r="AH14" s="361"/>
      <c r="AI14" s="361"/>
      <c r="AJ14" s="361"/>
      <c r="AK14" s="364"/>
      <c r="AL14" s="364"/>
      <c r="AM14" s="361"/>
      <c r="AN14" s="361"/>
      <c r="AO14" s="361"/>
      <c r="AP14" s="361"/>
      <c r="AQ14" s="361"/>
      <c r="AR14" s="361"/>
      <c r="AS14" s="361"/>
      <c r="AT14" s="364"/>
      <c r="AU14" s="361"/>
      <c r="AV14" s="344"/>
      <c r="AW14" s="364"/>
      <c r="AX14" s="364"/>
      <c r="AY14" s="361"/>
      <c r="AZ14" s="361"/>
      <c r="BA14" s="361"/>
      <c r="BB14" s="361"/>
      <c r="BC14" s="108"/>
      <c r="BD14" s="356"/>
      <c r="BE14" s="109"/>
      <c r="BF14" s="110"/>
      <c r="BG14" s="110"/>
      <c r="BH14" s="109"/>
      <c r="BI14" s="108"/>
      <c r="BJ14" s="312"/>
      <c r="BK14" s="312"/>
      <c r="BL14" s="312"/>
      <c r="BM14" s="312"/>
      <c r="BN14" s="312"/>
      <c r="BO14" s="312"/>
      <c r="BP14" s="312"/>
      <c r="BQ14" s="312"/>
      <c r="BR14" s="312"/>
      <c r="BS14" s="312"/>
      <c r="BT14" s="109"/>
      <c r="BU14" s="109"/>
      <c r="BV14" s="109"/>
      <c r="BW14" s="108"/>
      <c r="BX14" s="109"/>
      <c r="BY14" s="109"/>
      <c r="BZ14" s="733"/>
      <c r="CA14" s="110"/>
      <c r="CB14" s="108"/>
      <c r="CC14" s="108"/>
    </row>
    <row r="15" spans="1:81" ht="15" customHeight="1" x14ac:dyDescent="0.2">
      <c r="A15" s="586">
        <v>42412</v>
      </c>
      <c r="B15" s="147"/>
      <c r="C15" s="115">
        <v>13</v>
      </c>
      <c r="D15" s="115"/>
      <c r="E15" s="126">
        <v>12</v>
      </c>
      <c r="F15" s="147">
        <v>5.88</v>
      </c>
      <c r="G15" s="147">
        <v>2.52</v>
      </c>
      <c r="H15" s="321">
        <f t="shared" si="3"/>
        <v>0.2153846153846154</v>
      </c>
      <c r="I15" s="751">
        <v>9</v>
      </c>
      <c r="J15" s="176"/>
      <c r="K15" s="150"/>
      <c r="L15" s="176"/>
      <c r="M15" s="458">
        <f t="shared" si="0"/>
        <v>8.4</v>
      </c>
      <c r="O15" s="608">
        <f t="shared" si="1"/>
        <v>7.5600000000000005</v>
      </c>
      <c r="P15" s="608">
        <f t="shared" si="2"/>
        <v>0.83999999999999986</v>
      </c>
      <c r="Q15" s="608"/>
      <c r="R15" s="94"/>
      <c r="S15" s="95"/>
      <c r="U15" s="95"/>
      <c r="W15" s="385"/>
      <c r="X15" s="734"/>
      <c r="Y15" s="734"/>
      <c r="Z15" s="734"/>
      <c r="AA15" s="734"/>
      <c r="AB15" s="734"/>
      <c r="AC15" s="364"/>
      <c r="AD15" s="361"/>
      <c r="AE15" s="361"/>
      <c r="AF15" s="364"/>
      <c r="AG15" s="364"/>
      <c r="AH15" s="361"/>
      <c r="AI15" s="361"/>
      <c r="AJ15" s="361"/>
      <c r="AK15" s="364"/>
      <c r="AL15" s="364"/>
      <c r="AM15" s="361"/>
      <c r="AN15" s="361"/>
      <c r="AO15" s="361"/>
      <c r="AP15" s="361"/>
      <c r="AQ15" s="361"/>
      <c r="AR15" s="361"/>
      <c r="AS15" s="361"/>
      <c r="AT15" s="364"/>
      <c r="AU15" s="361"/>
      <c r="AV15" s="344"/>
      <c r="AW15" s="364"/>
      <c r="AX15" s="364"/>
      <c r="AY15" s="361"/>
      <c r="AZ15" s="361"/>
      <c r="BA15" s="361"/>
      <c r="BB15" s="361"/>
      <c r="BC15" s="108"/>
      <c r="BD15" s="356"/>
      <c r="BE15" s="109"/>
      <c r="BF15" s="110"/>
      <c r="BG15" s="110"/>
      <c r="BH15" s="109"/>
      <c r="BI15" s="108"/>
      <c r="BJ15" s="312"/>
      <c r="BK15" s="312"/>
      <c r="BL15" s="312"/>
      <c r="BM15" s="312"/>
      <c r="BN15" s="312"/>
      <c r="BO15" s="312"/>
      <c r="BP15" s="312"/>
      <c r="BQ15" s="312"/>
      <c r="BR15" s="312"/>
      <c r="BS15" s="312"/>
      <c r="BT15" s="109"/>
      <c r="BU15" s="109"/>
      <c r="BV15" s="109"/>
      <c r="BW15" s="108"/>
      <c r="BX15" s="109"/>
      <c r="BY15" s="109"/>
      <c r="BZ15" s="733"/>
      <c r="CA15" s="110"/>
      <c r="CB15" s="108"/>
      <c r="CC15" s="108"/>
    </row>
    <row r="16" spans="1:81" ht="15" customHeight="1" x14ac:dyDescent="0.2">
      <c r="A16" s="586">
        <v>42413</v>
      </c>
      <c r="B16" s="147"/>
      <c r="C16" s="115">
        <v>16</v>
      </c>
      <c r="D16" s="115"/>
      <c r="E16" s="126"/>
      <c r="F16" s="147"/>
      <c r="G16" s="147"/>
      <c r="H16" s="321">
        <f t="shared" si="3"/>
        <v>0</v>
      </c>
      <c r="I16" s="751"/>
      <c r="J16" s="176"/>
      <c r="K16" s="150"/>
      <c r="L16" s="176"/>
      <c r="M16" s="458">
        <f t="shared" si="0"/>
        <v>0</v>
      </c>
      <c r="O16" s="608">
        <f t="shared" si="1"/>
        <v>0</v>
      </c>
      <c r="P16" s="608">
        <f t="shared" si="2"/>
        <v>0</v>
      </c>
      <c r="Q16" s="608"/>
      <c r="R16" s="94"/>
      <c r="S16" s="95"/>
      <c r="U16" s="95"/>
      <c r="W16" s="734"/>
      <c r="X16" s="734"/>
      <c r="Y16" s="738"/>
      <c r="Z16" s="738"/>
      <c r="AA16" s="738"/>
      <c r="AB16" s="387"/>
      <c r="AC16" s="364"/>
      <c r="AD16" s="361"/>
      <c r="AE16" s="361"/>
      <c r="AF16" s="364"/>
      <c r="AG16" s="364"/>
      <c r="AH16" s="361"/>
      <c r="AI16" s="361"/>
      <c r="AJ16" s="361"/>
      <c r="AK16" s="364"/>
      <c r="AL16" s="364"/>
      <c r="AM16" s="361"/>
      <c r="AN16" s="361"/>
      <c r="AO16" s="361"/>
      <c r="AP16" s="361"/>
      <c r="AQ16" s="361"/>
      <c r="AR16" s="361"/>
      <c r="AS16" s="361"/>
      <c r="AT16" s="364"/>
      <c r="AU16" s="361"/>
      <c r="AV16" s="344"/>
      <c r="AW16" s="364"/>
      <c r="AX16" s="364"/>
      <c r="AY16" s="361"/>
      <c r="AZ16" s="361"/>
      <c r="BA16" s="361"/>
      <c r="BB16" s="361"/>
      <c r="BC16" s="108"/>
      <c r="BD16" s="356"/>
      <c r="BE16" s="109"/>
      <c r="BF16" s="110"/>
      <c r="BG16" s="110"/>
      <c r="BH16" s="109"/>
      <c r="BI16" s="108"/>
      <c r="BJ16" s="312"/>
      <c r="BK16" s="312"/>
      <c r="BL16" s="312"/>
      <c r="BM16" s="312"/>
      <c r="BN16" s="312"/>
      <c r="BO16" s="312"/>
      <c r="BP16" s="312"/>
      <c r="BQ16" s="312"/>
      <c r="BR16" s="312"/>
      <c r="BS16" s="312"/>
      <c r="BT16" s="109"/>
      <c r="BU16" s="109"/>
      <c r="BV16" s="109"/>
      <c r="BW16" s="108"/>
      <c r="BX16" s="109"/>
      <c r="BY16" s="109"/>
      <c r="BZ16" s="733"/>
      <c r="CA16" s="110"/>
      <c r="CB16" s="108"/>
      <c r="CC16" s="108"/>
    </row>
    <row r="17" spans="1:81" ht="15" customHeight="1" x14ac:dyDescent="0.2">
      <c r="A17" s="586">
        <v>42414</v>
      </c>
      <c r="B17" s="147"/>
      <c r="C17" s="115">
        <v>16</v>
      </c>
      <c r="D17" s="115"/>
      <c r="E17" s="126"/>
      <c r="F17" s="147"/>
      <c r="G17" s="147"/>
      <c r="H17" s="321">
        <f t="shared" si="3"/>
        <v>0</v>
      </c>
      <c r="I17" s="751"/>
      <c r="J17" s="176"/>
      <c r="K17" s="150"/>
      <c r="L17" s="176"/>
      <c r="M17" s="458">
        <f t="shared" si="0"/>
        <v>0</v>
      </c>
      <c r="O17" s="608">
        <f t="shared" si="1"/>
        <v>0</v>
      </c>
      <c r="P17" s="608">
        <f t="shared" si="2"/>
        <v>0</v>
      </c>
      <c r="Q17" s="608"/>
      <c r="R17" s="94"/>
      <c r="S17" s="95"/>
      <c r="U17" s="95"/>
      <c r="W17" s="212"/>
      <c r="Y17" s="723"/>
      <c r="Z17" s="723"/>
      <c r="AA17" s="723"/>
      <c r="AB17" s="260"/>
      <c r="AC17" s="364"/>
      <c r="AD17" s="361"/>
      <c r="AE17" s="361"/>
      <c r="AF17" s="364"/>
      <c r="AG17" s="364"/>
      <c r="AH17" s="361"/>
      <c r="AI17" s="361"/>
      <c r="AJ17" s="361"/>
      <c r="AK17" s="364"/>
      <c r="AL17" s="364"/>
      <c r="AM17" s="361"/>
      <c r="AN17" s="361"/>
      <c r="AO17" s="361"/>
      <c r="AP17" s="361"/>
      <c r="AQ17" s="361"/>
      <c r="AR17" s="361"/>
      <c r="AS17" s="361"/>
      <c r="AT17" s="364"/>
      <c r="AU17" s="361"/>
      <c r="AV17" s="344"/>
      <c r="AW17" s="364"/>
      <c r="AX17" s="364"/>
      <c r="AY17" s="361"/>
      <c r="AZ17" s="361"/>
      <c r="BA17" s="361"/>
      <c r="BB17" s="361"/>
      <c r="BC17" s="108"/>
      <c r="BD17" s="356"/>
      <c r="BE17" s="109"/>
      <c r="BF17" s="110"/>
      <c r="BG17" s="110"/>
      <c r="BH17" s="109"/>
      <c r="BI17" s="108"/>
      <c r="BJ17" s="312"/>
      <c r="BK17" s="312"/>
      <c r="BL17" s="312"/>
      <c r="BM17" s="312"/>
      <c r="BN17" s="312"/>
      <c r="BO17" s="312"/>
      <c r="BP17" s="312"/>
      <c r="BQ17" s="312"/>
      <c r="BR17" s="312"/>
      <c r="BS17" s="312"/>
      <c r="BT17" s="109"/>
      <c r="BU17" s="109"/>
      <c r="BV17" s="109"/>
      <c r="BW17" s="108"/>
      <c r="BX17" s="109"/>
      <c r="BY17" s="109"/>
      <c r="BZ17" s="733"/>
      <c r="CA17" s="110"/>
      <c r="CB17" s="108"/>
      <c r="CC17" s="108"/>
    </row>
    <row r="18" spans="1:81" ht="15" customHeight="1" x14ac:dyDescent="0.2">
      <c r="A18" s="586">
        <v>42415</v>
      </c>
      <c r="B18" s="147"/>
      <c r="C18" s="115">
        <v>16</v>
      </c>
      <c r="D18" s="115"/>
      <c r="E18" s="126"/>
      <c r="F18" s="147"/>
      <c r="G18" s="147"/>
      <c r="H18" s="321">
        <f t="shared" si="3"/>
        <v>0</v>
      </c>
      <c r="I18" s="751"/>
      <c r="J18" s="176"/>
      <c r="K18" s="150"/>
      <c r="L18" s="176"/>
      <c r="M18" s="458">
        <f t="shared" si="0"/>
        <v>0</v>
      </c>
      <c r="O18" s="608">
        <f t="shared" si="1"/>
        <v>0</v>
      </c>
      <c r="P18" s="608">
        <f t="shared" si="2"/>
        <v>0</v>
      </c>
      <c r="Q18" s="608"/>
      <c r="R18" s="94"/>
      <c r="S18" s="95"/>
      <c r="U18" s="95"/>
      <c r="W18" s="212"/>
      <c r="Y18" s="723"/>
      <c r="Z18" s="723"/>
      <c r="AA18" s="723"/>
      <c r="AB18" s="260"/>
      <c r="AC18" s="364"/>
      <c r="AD18" s="361"/>
      <c r="AE18" s="361"/>
      <c r="AF18" s="364"/>
      <c r="AG18" s="364"/>
      <c r="AH18" s="361"/>
      <c r="AI18" s="361"/>
      <c r="AJ18" s="361"/>
      <c r="AK18" s="364"/>
      <c r="AL18" s="364"/>
      <c r="AM18" s="361"/>
      <c r="AN18" s="361"/>
      <c r="AO18" s="361"/>
      <c r="AP18" s="361"/>
      <c r="AQ18" s="361"/>
      <c r="AR18" s="361"/>
      <c r="AS18" s="361"/>
      <c r="AT18" s="364"/>
      <c r="AU18" s="361"/>
      <c r="AV18" s="344"/>
      <c r="AW18" s="364"/>
      <c r="AX18" s="364"/>
      <c r="AY18" s="361"/>
      <c r="AZ18" s="361"/>
      <c r="BA18" s="361"/>
      <c r="BB18" s="361"/>
      <c r="BC18" s="108"/>
      <c r="BD18" s="356"/>
      <c r="BE18" s="109"/>
      <c r="BF18" s="110"/>
      <c r="BG18" s="110"/>
      <c r="BH18" s="109"/>
      <c r="BI18" s="312"/>
      <c r="BJ18" s="312"/>
      <c r="BK18" s="312"/>
      <c r="BL18" s="312"/>
      <c r="BM18" s="312"/>
      <c r="BN18" s="312"/>
      <c r="BO18" s="312"/>
      <c r="BP18" s="312"/>
      <c r="BQ18" s="312"/>
      <c r="BR18" s="312"/>
      <c r="BS18" s="312"/>
      <c r="BT18" s="109"/>
      <c r="BU18" s="109"/>
      <c r="BV18" s="109"/>
      <c r="BW18" s="108"/>
      <c r="BX18" s="109"/>
      <c r="BY18" s="109"/>
      <c r="BZ18" s="733"/>
      <c r="CA18" s="110"/>
      <c r="CB18" s="108"/>
      <c r="CC18" s="108"/>
    </row>
    <row r="19" spans="1:81" ht="15" customHeight="1" x14ac:dyDescent="0.2">
      <c r="A19" s="586">
        <v>42416</v>
      </c>
      <c r="B19" s="147"/>
      <c r="C19" s="115">
        <v>16</v>
      </c>
      <c r="D19" s="115"/>
      <c r="E19" s="126"/>
      <c r="F19" s="147"/>
      <c r="G19" s="147"/>
      <c r="H19" s="321">
        <f t="shared" si="3"/>
        <v>0</v>
      </c>
      <c r="I19" s="751"/>
      <c r="J19" s="176"/>
      <c r="K19" s="150"/>
      <c r="L19" s="176"/>
      <c r="M19" s="458">
        <f t="shared" si="0"/>
        <v>0</v>
      </c>
      <c r="O19" s="608">
        <f t="shared" si="1"/>
        <v>0</v>
      </c>
      <c r="P19" s="608">
        <f t="shared" si="2"/>
        <v>0</v>
      </c>
      <c r="Q19" s="608"/>
      <c r="R19" s="94"/>
      <c r="S19" s="95"/>
      <c r="U19" s="95"/>
      <c r="W19" s="212"/>
      <c r="Y19" s="723"/>
      <c r="Z19" s="723"/>
      <c r="AA19" s="723"/>
      <c r="AB19" s="260"/>
      <c r="AC19" s="364"/>
      <c r="AD19" s="361"/>
      <c r="AE19" s="361"/>
      <c r="AF19" s="364"/>
      <c r="AG19" s="364"/>
      <c r="AH19" s="361"/>
      <c r="AI19" s="361"/>
      <c r="AJ19" s="361"/>
      <c r="AK19" s="364"/>
      <c r="AL19" s="364"/>
      <c r="AM19" s="361"/>
      <c r="AN19" s="361"/>
      <c r="AO19" s="361"/>
      <c r="AP19" s="361"/>
      <c r="AQ19" s="361"/>
      <c r="AR19" s="361"/>
      <c r="AS19" s="361"/>
      <c r="AT19" s="364"/>
      <c r="AU19" s="361"/>
      <c r="AV19" s="344"/>
      <c r="AW19" s="364"/>
      <c r="AX19" s="364"/>
      <c r="AY19" s="361"/>
      <c r="AZ19" s="361"/>
      <c r="BA19" s="361"/>
      <c r="BB19" s="361"/>
      <c r="BC19" s="108"/>
      <c r="BD19" s="356"/>
      <c r="BE19" s="109"/>
      <c r="BF19" s="110"/>
      <c r="BG19" s="110"/>
      <c r="BH19" s="109"/>
      <c r="BI19" s="108"/>
      <c r="BJ19" s="312"/>
      <c r="BK19" s="312"/>
      <c r="BL19" s="312"/>
      <c r="BM19" s="312"/>
      <c r="BN19" s="312"/>
      <c r="BO19" s="312"/>
      <c r="BP19" s="312"/>
      <c r="BQ19" s="312"/>
      <c r="BR19" s="312"/>
      <c r="BS19" s="312"/>
      <c r="BT19" s="109"/>
      <c r="BU19" s="109"/>
      <c r="BV19" s="109"/>
      <c r="BW19" s="108"/>
      <c r="BX19" s="109"/>
      <c r="BY19" s="109"/>
      <c r="BZ19" s="733"/>
      <c r="CA19" s="110"/>
      <c r="CB19" s="108"/>
      <c r="CC19" s="108"/>
    </row>
    <row r="20" spans="1:81" ht="15" customHeight="1" x14ac:dyDescent="0.2">
      <c r="A20" s="586">
        <v>42417</v>
      </c>
      <c r="B20" s="147"/>
      <c r="C20" s="115">
        <v>16</v>
      </c>
      <c r="D20" s="115"/>
      <c r="E20" s="126"/>
      <c r="F20" s="147"/>
      <c r="G20" s="147"/>
      <c r="H20" s="321">
        <f t="shared" si="3"/>
        <v>0</v>
      </c>
      <c r="I20" s="751"/>
      <c r="J20" s="176"/>
      <c r="K20" s="150"/>
      <c r="L20" s="176"/>
      <c r="M20" s="458">
        <f t="shared" si="0"/>
        <v>0</v>
      </c>
      <c r="O20" s="608">
        <f t="shared" si="1"/>
        <v>0</v>
      </c>
      <c r="P20" s="608">
        <f t="shared" si="2"/>
        <v>0</v>
      </c>
      <c r="Q20" s="608"/>
      <c r="R20" s="94"/>
      <c r="S20" s="95"/>
      <c r="U20" s="95"/>
      <c r="W20" s="212"/>
      <c r="Y20" s="723"/>
      <c r="Z20" s="723"/>
      <c r="AA20" s="723"/>
      <c r="AB20" s="260"/>
      <c r="AC20" s="364"/>
      <c r="AD20" s="361"/>
      <c r="AE20" s="361"/>
      <c r="AF20" s="364"/>
      <c r="AG20" s="364"/>
      <c r="AH20" s="361"/>
      <c r="AI20" s="361"/>
      <c r="AJ20" s="361"/>
      <c r="AK20" s="364"/>
      <c r="AL20" s="364"/>
      <c r="AM20" s="361"/>
      <c r="AN20" s="361"/>
      <c r="AO20" s="361"/>
      <c r="AP20" s="361"/>
      <c r="AQ20" s="361"/>
      <c r="AR20" s="361"/>
      <c r="AS20" s="361"/>
      <c r="AT20" s="364"/>
      <c r="AU20" s="361"/>
      <c r="AV20" s="344"/>
      <c r="AW20" s="364"/>
      <c r="AX20" s="364"/>
      <c r="AY20" s="361"/>
      <c r="AZ20" s="361"/>
      <c r="BA20" s="361"/>
      <c r="BB20" s="361"/>
      <c r="BC20" s="108"/>
      <c r="BD20" s="356"/>
      <c r="BE20" s="109"/>
      <c r="BF20" s="110"/>
      <c r="BG20" s="110"/>
      <c r="BH20" s="109"/>
      <c r="BI20" s="108"/>
      <c r="BJ20" s="312"/>
      <c r="BK20" s="312"/>
      <c r="BL20" s="312"/>
      <c r="BM20" s="312"/>
      <c r="BN20" s="312"/>
      <c r="BO20" s="312"/>
      <c r="BP20" s="312"/>
      <c r="BQ20" s="312"/>
      <c r="BR20" s="312"/>
      <c r="BS20" s="312"/>
      <c r="BT20" s="109"/>
      <c r="BU20" s="109"/>
      <c r="BV20" s="109"/>
      <c r="BW20" s="108"/>
      <c r="BX20" s="109"/>
      <c r="BY20" s="109"/>
      <c r="BZ20" s="733"/>
      <c r="CA20" s="110"/>
      <c r="CB20" s="108"/>
      <c r="CC20" s="108"/>
    </row>
    <row r="21" spans="1:81" ht="15" customHeight="1" x14ac:dyDescent="0.2">
      <c r="A21" s="586">
        <v>42418</v>
      </c>
      <c r="B21" s="147"/>
      <c r="C21" s="115">
        <v>16</v>
      </c>
      <c r="D21" s="115"/>
      <c r="E21" s="126"/>
      <c r="F21" s="147"/>
      <c r="G21" s="147"/>
      <c r="H21" s="321">
        <f t="shared" si="3"/>
        <v>0</v>
      </c>
      <c r="I21" s="751"/>
      <c r="J21" s="176"/>
      <c r="K21" s="150"/>
      <c r="L21" s="176"/>
      <c r="M21" s="458">
        <f t="shared" si="0"/>
        <v>0</v>
      </c>
      <c r="O21" s="608">
        <f t="shared" si="1"/>
        <v>0</v>
      </c>
      <c r="P21" s="608">
        <f t="shared" si="2"/>
        <v>0</v>
      </c>
      <c r="Q21" s="608"/>
      <c r="R21" s="94"/>
      <c r="S21" s="95"/>
      <c r="U21" s="95"/>
      <c r="W21" s="212"/>
      <c r="Y21" s="723"/>
      <c r="Z21" s="723"/>
      <c r="AA21" s="723"/>
      <c r="AB21" s="260"/>
      <c r="AC21" s="364"/>
      <c r="AD21" s="361"/>
      <c r="AE21" s="361"/>
      <c r="AF21" s="364"/>
      <c r="AG21" s="364"/>
      <c r="AH21" s="361"/>
      <c r="AI21" s="361"/>
      <c r="AJ21" s="361"/>
      <c r="AK21" s="364"/>
      <c r="AL21" s="364"/>
      <c r="AM21" s="361"/>
      <c r="AN21" s="361"/>
      <c r="AO21" s="361"/>
      <c r="AP21" s="361"/>
      <c r="AQ21" s="361"/>
      <c r="AR21" s="361"/>
      <c r="AS21" s="361"/>
      <c r="AT21" s="364"/>
      <c r="AU21" s="361"/>
      <c r="AV21" s="344"/>
      <c r="AW21" s="364"/>
      <c r="AX21" s="364"/>
      <c r="AY21" s="361"/>
      <c r="AZ21" s="361"/>
      <c r="BA21" s="361"/>
      <c r="BB21" s="361"/>
      <c r="BC21" s="108"/>
      <c r="BD21" s="356"/>
      <c r="BE21" s="109"/>
      <c r="BF21" s="110"/>
      <c r="BG21" s="110"/>
      <c r="BH21" s="109"/>
      <c r="BI21" s="108"/>
      <c r="BJ21" s="312"/>
      <c r="BK21" s="312"/>
      <c r="BL21" s="312"/>
      <c r="BM21" s="312"/>
      <c r="BN21" s="312"/>
      <c r="BO21" s="312"/>
      <c r="BP21" s="312"/>
      <c r="BQ21" s="312"/>
      <c r="BR21" s="312"/>
      <c r="BS21" s="312"/>
      <c r="BT21" s="109"/>
      <c r="BU21" s="109"/>
      <c r="BV21" s="109"/>
      <c r="BW21" s="108"/>
      <c r="BX21" s="109"/>
      <c r="BY21" s="109"/>
      <c r="BZ21" s="733"/>
      <c r="CA21" s="110"/>
      <c r="CB21" s="108"/>
      <c r="CC21" s="108"/>
    </row>
    <row r="22" spans="1:81" ht="15" customHeight="1" x14ac:dyDescent="0.2">
      <c r="A22" s="586">
        <v>42419</v>
      </c>
      <c r="B22" s="147"/>
      <c r="C22" s="115">
        <v>16</v>
      </c>
      <c r="D22" s="115"/>
      <c r="E22" s="126"/>
      <c r="F22" s="147"/>
      <c r="G22" s="147"/>
      <c r="H22" s="321">
        <f t="shared" si="3"/>
        <v>0</v>
      </c>
      <c r="I22" s="751"/>
      <c r="J22" s="176"/>
      <c r="K22" s="150"/>
      <c r="L22" s="176"/>
      <c r="M22" s="458">
        <f t="shared" si="0"/>
        <v>0</v>
      </c>
      <c r="O22" s="608">
        <f t="shared" si="1"/>
        <v>0</v>
      </c>
      <c r="P22" s="608">
        <f t="shared" si="2"/>
        <v>0</v>
      </c>
      <c r="Q22" s="608"/>
      <c r="R22" s="94"/>
      <c r="S22" s="95"/>
      <c r="U22" s="95"/>
      <c r="W22" s="212"/>
      <c r="Y22" s="723"/>
      <c r="Z22" s="723"/>
      <c r="AA22" s="723"/>
      <c r="AB22" s="260"/>
      <c r="AC22" s="364"/>
      <c r="AD22" s="361"/>
      <c r="AE22" s="361"/>
      <c r="AF22" s="364"/>
      <c r="AG22" s="364"/>
      <c r="AH22" s="361"/>
      <c r="AI22" s="361"/>
      <c r="AJ22" s="361"/>
      <c r="AK22" s="364"/>
      <c r="AL22" s="364"/>
      <c r="AM22" s="361"/>
      <c r="AN22" s="361"/>
      <c r="AO22" s="361"/>
      <c r="AP22" s="361"/>
      <c r="AQ22" s="361"/>
      <c r="AR22" s="361"/>
      <c r="AS22" s="361"/>
      <c r="AT22" s="364"/>
      <c r="AU22" s="361"/>
      <c r="AV22" s="344"/>
      <c r="AW22" s="364"/>
      <c r="AX22" s="364"/>
      <c r="AY22" s="361"/>
      <c r="AZ22" s="361"/>
      <c r="BA22" s="361"/>
      <c r="BB22" s="361"/>
      <c r="BC22" s="108"/>
      <c r="BD22" s="356"/>
      <c r="BE22" s="109"/>
      <c r="BF22" s="110"/>
      <c r="BG22" s="110"/>
      <c r="BH22" s="109"/>
      <c r="BI22" s="108"/>
      <c r="BJ22" s="312"/>
      <c r="BK22" s="312"/>
      <c r="BL22" s="312"/>
      <c r="BM22" s="312"/>
      <c r="BN22" s="312"/>
      <c r="BO22" s="312"/>
      <c r="BP22" s="312"/>
      <c r="BQ22" s="312"/>
      <c r="BR22" s="312"/>
      <c r="BS22" s="312"/>
      <c r="BT22" s="109"/>
      <c r="BU22" s="109"/>
      <c r="BV22" s="109"/>
      <c r="BW22" s="108"/>
      <c r="BX22" s="109"/>
      <c r="BY22" s="109"/>
      <c r="BZ22" s="733"/>
      <c r="CA22" s="110"/>
      <c r="CB22" s="108"/>
      <c r="CC22" s="108"/>
    </row>
    <row r="23" spans="1:81" ht="15" customHeight="1" x14ac:dyDescent="0.2">
      <c r="A23" s="586">
        <v>42420</v>
      </c>
      <c r="B23" s="147"/>
      <c r="C23" s="115">
        <v>16</v>
      </c>
      <c r="D23" s="115"/>
      <c r="E23" s="126"/>
      <c r="F23" s="147"/>
      <c r="G23" s="147"/>
      <c r="H23" s="321">
        <f t="shared" si="3"/>
        <v>0</v>
      </c>
      <c r="I23" s="751"/>
      <c r="J23" s="176"/>
      <c r="K23" s="150"/>
      <c r="L23" s="176"/>
      <c r="M23" s="458">
        <f t="shared" si="0"/>
        <v>0</v>
      </c>
      <c r="O23" s="608">
        <f t="shared" si="1"/>
        <v>0</v>
      </c>
      <c r="P23" s="608">
        <f t="shared" si="2"/>
        <v>0</v>
      </c>
      <c r="Q23" s="608"/>
      <c r="R23" s="94"/>
      <c r="S23" s="95"/>
      <c r="U23" s="95"/>
      <c r="W23" s="212"/>
      <c r="Y23" s="723"/>
      <c r="Z23" s="723"/>
      <c r="AA23" s="723"/>
      <c r="AB23" s="260"/>
      <c r="AC23" s="364"/>
      <c r="AD23" s="361"/>
      <c r="AE23" s="361"/>
      <c r="AF23" s="364"/>
      <c r="AG23" s="364"/>
      <c r="AH23" s="361"/>
      <c r="AI23" s="361"/>
      <c r="AJ23" s="361"/>
      <c r="AK23" s="364"/>
      <c r="AL23" s="364"/>
      <c r="AM23" s="361"/>
      <c r="AN23" s="361"/>
      <c r="AO23" s="361"/>
      <c r="AP23" s="361"/>
      <c r="AQ23" s="361"/>
      <c r="AR23" s="361"/>
      <c r="AS23" s="361"/>
      <c r="AT23" s="364"/>
      <c r="AU23" s="361"/>
      <c r="AV23" s="344"/>
      <c r="AW23" s="364"/>
      <c r="AX23" s="364"/>
      <c r="AY23" s="361"/>
      <c r="AZ23" s="361"/>
      <c r="BA23" s="361"/>
      <c r="BB23" s="361"/>
      <c r="BC23" s="108"/>
      <c r="BD23" s="356"/>
      <c r="BE23" s="109"/>
      <c r="BF23" s="110"/>
      <c r="BG23" s="110"/>
      <c r="BH23" s="109"/>
      <c r="BI23" s="108"/>
      <c r="BJ23" s="312"/>
      <c r="BK23" s="312"/>
      <c r="BL23" s="312"/>
      <c r="BM23" s="312"/>
      <c r="BN23" s="312"/>
      <c r="BO23" s="312"/>
      <c r="BP23" s="312"/>
      <c r="BQ23" s="312"/>
      <c r="BR23" s="312"/>
      <c r="BS23" s="312"/>
      <c r="BT23" s="109"/>
      <c r="BU23" s="109"/>
      <c r="BV23" s="109"/>
      <c r="BW23" s="108"/>
      <c r="BX23" s="109"/>
      <c r="BY23" s="109"/>
      <c r="BZ23" s="733"/>
      <c r="CA23" s="110"/>
      <c r="CB23" s="108"/>
      <c r="CC23" s="108"/>
    </row>
    <row r="24" spans="1:81" ht="15" customHeight="1" x14ac:dyDescent="0.2">
      <c r="A24" s="586">
        <v>42421</v>
      </c>
      <c r="B24" s="147"/>
      <c r="C24" s="115">
        <v>16</v>
      </c>
      <c r="D24" s="115"/>
      <c r="E24" s="126"/>
      <c r="F24" s="147"/>
      <c r="G24" s="147"/>
      <c r="H24" s="321">
        <f t="shared" si="3"/>
        <v>0</v>
      </c>
      <c r="I24" s="751"/>
      <c r="J24" s="176"/>
      <c r="K24" s="150"/>
      <c r="L24" s="176"/>
      <c r="M24" s="458">
        <f t="shared" si="0"/>
        <v>0</v>
      </c>
      <c r="O24" s="608">
        <f t="shared" si="1"/>
        <v>0</v>
      </c>
      <c r="P24" s="608">
        <f t="shared" si="2"/>
        <v>0</v>
      </c>
      <c r="Q24" s="608"/>
      <c r="R24" s="94"/>
      <c r="S24" s="95"/>
      <c r="U24" s="95"/>
      <c r="W24" s="212"/>
      <c r="Y24" s="723"/>
      <c r="Z24" s="723"/>
      <c r="AA24" s="723"/>
      <c r="AB24" s="260"/>
      <c r="AC24" s="364"/>
      <c r="AD24" s="361"/>
      <c r="AE24" s="361"/>
      <c r="AF24" s="364"/>
      <c r="AG24" s="364"/>
      <c r="AH24" s="361"/>
      <c r="AI24" s="361"/>
      <c r="AJ24" s="361"/>
      <c r="AK24" s="364"/>
      <c r="AL24" s="364"/>
      <c r="AM24" s="361"/>
      <c r="AN24" s="361"/>
      <c r="AO24" s="361"/>
      <c r="AP24" s="361"/>
      <c r="AQ24" s="361"/>
      <c r="AR24" s="361"/>
      <c r="AS24" s="361"/>
      <c r="AT24" s="364"/>
      <c r="AU24" s="361"/>
      <c r="AV24" s="344"/>
      <c r="AW24" s="364"/>
      <c r="AX24" s="364"/>
      <c r="AY24" s="361"/>
      <c r="AZ24" s="361"/>
      <c r="BA24" s="361"/>
      <c r="BB24" s="361"/>
      <c r="BC24" s="108"/>
      <c r="BD24" s="356"/>
      <c r="BE24" s="109"/>
      <c r="BF24" s="110"/>
      <c r="BG24" s="110"/>
      <c r="BH24" s="109"/>
      <c r="BI24" s="108"/>
      <c r="BJ24" s="312"/>
      <c r="BK24" s="312"/>
      <c r="BL24" s="312"/>
      <c r="BM24" s="312"/>
      <c r="BN24" s="312"/>
      <c r="BO24" s="312"/>
      <c r="BP24" s="312"/>
      <c r="BQ24" s="312"/>
      <c r="BR24" s="312"/>
      <c r="BS24" s="312"/>
      <c r="BT24" s="109"/>
      <c r="BU24" s="109"/>
      <c r="BV24" s="109"/>
      <c r="BW24" s="108"/>
      <c r="BX24" s="109"/>
      <c r="BY24" s="109"/>
      <c r="BZ24" s="733"/>
      <c r="CA24" s="110"/>
      <c r="CB24" s="108"/>
      <c r="CC24" s="108"/>
    </row>
    <row r="25" spans="1:81" ht="15" customHeight="1" x14ac:dyDescent="0.2">
      <c r="A25" s="586">
        <v>42422</v>
      </c>
      <c r="B25" s="147"/>
      <c r="C25" s="115">
        <v>16</v>
      </c>
      <c r="D25" s="115"/>
      <c r="E25" s="126"/>
      <c r="F25" s="147"/>
      <c r="G25" s="147"/>
      <c r="H25" s="321">
        <f t="shared" si="3"/>
        <v>0</v>
      </c>
      <c r="I25" s="751"/>
      <c r="J25" s="176"/>
      <c r="K25" s="150"/>
      <c r="L25" s="176"/>
      <c r="M25" s="458">
        <f t="shared" si="0"/>
        <v>0</v>
      </c>
      <c r="O25" s="608">
        <f t="shared" si="1"/>
        <v>0</v>
      </c>
      <c r="P25" s="608">
        <f t="shared" si="2"/>
        <v>0</v>
      </c>
      <c r="Q25" s="608"/>
      <c r="R25" s="94"/>
      <c r="S25" s="95"/>
      <c r="U25" s="95"/>
      <c r="Y25" s="110"/>
      <c r="Z25" s="109"/>
      <c r="AA25" s="109"/>
      <c r="AB25" s="346"/>
      <c r="AC25" s="364"/>
      <c r="AD25" s="361"/>
      <c r="AE25" s="361"/>
      <c r="AF25" s="364"/>
      <c r="AG25" s="364"/>
      <c r="AH25" s="361"/>
      <c r="AI25" s="361"/>
      <c r="AJ25" s="361"/>
      <c r="AK25" s="364"/>
      <c r="AL25" s="364"/>
      <c r="AM25" s="361"/>
      <c r="AN25" s="361"/>
      <c r="AO25" s="361"/>
      <c r="AP25" s="361"/>
      <c r="AQ25" s="361"/>
      <c r="AR25" s="361"/>
      <c r="AS25" s="361"/>
      <c r="AT25" s="364"/>
      <c r="AU25" s="361"/>
      <c r="AV25" s="344"/>
      <c r="AW25" s="364"/>
      <c r="AX25" s="364"/>
      <c r="AY25" s="361"/>
      <c r="AZ25" s="361"/>
      <c r="BA25" s="361"/>
      <c r="BB25" s="361"/>
      <c r="BC25" s="108"/>
      <c r="BD25" s="356"/>
      <c r="BE25" s="109"/>
      <c r="BF25" s="110"/>
      <c r="BG25" s="110"/>
      <c r="BH25" s="109"/>
      <c r="BI25" s="108"/>
      <c r="BJ25" s="312"/>
      <c r="BK25" s="312"/>
      <c r="BL25" s="312"/>
      <c r="BM25" s="312"/>
      <c r="BN25" s="312"/>
      <c r="BO25" s="312"/>
      <c r="BP25" s="312"/>
      <c r="BQ25" s="312"/>
      <c r="BR25" s="312"/>
      <c r="BS25" s="312"/>
      <c r="BT25" s="109"/>
      <c r="BU25" s="109"/>
      <c r="BV25" s="109"/>
      <c r="BW25" s="108"/>
      <c r="BX25" s="109"/>
      <c r="BY25" s="109"/>
      <c r="BZ25" s="733"/>
      <c r="CA25" s="110"/>
      <c r="CB25" s="108"/>
      <c r="CC25" s="108"/>
    </row>
    <row r="26" spans="1:81" ht="15" customHeight="1" x14ac:dyDescent="0.2">
      <c r="A26" s="586">
        <v>42423</v>
      </c>
      <c r="B26" s="147"/>
      <c r="C26" s="115">
        <v>16</v>
      </c>
      <c r="D26" s="115"/>
      <c r="E26" s="126"/>
      <c r="F26" s="147"/>
      <c r="G26" s="147"/>
      <c r="H26" s="321">
        <f t="shared" si="3"/>
        <v>0</v>
      </c>
      <c r="I26" s="751"/>
      <c r="J26" s="176"/>
      <c r="K26" s="150"/>
      <c r="L26" s="176"/>
      <c r="M26" s="458">
        <f t="shared" si="0"/>
        <v>0</v>
      </c>
      <c r="O26" s="608">
        <f t="shared" si="1"/>
        <v>0</v>
      </c>
      <c r="P26" s="608">
        <f t="shared" si="2"/>
        <v>0</v>
      </c>
      <c r="Q26" s="608"/>
      <c r="R26" s="94"/>
      <c r="S26" s="95"/>
      <c r="U26" s="95"/>
      <c r="Y26" s="110"/>
      <c r="Z26" s="109"/>
      <c r="AA26" s="109"/>
      <c r="AB26" s="346"/>
      <c r="AC26" s="364"/>
      <c r="AD26" s="361"/>
      <c r="AE26" s="361"/>
      <c r="AF26" s="364"/>
      <c r="AG26" s="364"/>
      <c r="AH26" s="361"/>
      <c r="AI26" s="361"/>
      <c r="AJ26" s="361"/>
      <c r="AK26" s="364"/>
      <c r="AL26" s="364"/>
      <c r="AM26" s="361"/>
      <c r="AN26" s="361"/>
      <c r="AO26" s="361"/>
      <c r="AP26" s="361"/>
      <c r="AQ26" s="361"/>
      <c r="AR26" s="361"/>
      <c r="AS26" s="361"/>
      <c r="AT26" s="364"/>
      <c r="AU26" s="361"/>
      <c r="AV26" s="344"/>
      <c r="AW26" s="364"/>
      <c r="AX26" s="364"/>
      <c r="AY26" s="361"/>
      <c r="AZ26" s="361"/>
      <c r="BA26" s="361"/>
      <c r="BB26" s="361"/>
      <c r="BC26" s="108"/>
      <c r="BD26" s="356"/>
      <c r="BE26" s="109"/>
      <c r="BF26" s="110"/>
      <c r="BG26" s="110"/>
      <c r="BH26" s="109"/>
      <c r="BI26" s="108"/>
      <c r="BJ26" s="312"/>
      <c r="BK26" s="312"/>
      <c r="BL26" s="312"/>
      <c r="BM26" s="312"/>
      <c r="BN26" s="312"/>
      <c r="BO26" s="312"/>
      <c r="BP26" s="312"/>
      <c r="BQ26" s="312"/>
      <c r="BR26" s="312"/>
      <c r="BS26" s="312"/>
      <c r="BT26" s="109"/>
      <c r="BU26" s="109"/>
      <c r="BV26" s="109"/>
      <c r="BW26" s="108"/>
      <c r="BX26" s="109"/>
      <c r="BY26" s="109"/>
      <c r="BZ26" s="733"/>
      <c r="CA26" s="110"/>
      <c r="CB26" s="108"/>
      <c r="CC26" s="108"/>
    </row>
    <row r="27" spans="1:81" ht="15" customHeight="1" x14ac:dyDescent="0.2">
      <c r="A27" s="586">
        <v>42424</v>
      </c>
      <c r="B27" s="147"/>
      <c r="C27" s="115">
        <v>16</v>
      </c>
      <c r="D27" s="115"/>
      <c r="E27" s="126"/>
      <c r="F27" s="147"/>
      <c r="G27" s="147"/>
      <c r="H27" s="321">
        <f t="shared" si="3"/>
        <v>0</v>
      </c>
      <c r="I27" s="751"/>
      <c r="J27" s="176"/>
      <c r="K27" s="150"/>
      <c r="L27" s="176"/>
      <c r="M27" s="458">
        <f t="shared" si="0"/>
        <v>0</v>
      </c>
      <c r="O27" s="608">
        <f t="shared" si="1"/>
        <v>0</v>
      </c>
      <c r="P27" s="608">
        <f t="shared" si="2"/>
        <v>0</v>
      </c>
      <c r="Q27" s="608"/>
      <c r="R27" s="94"/>
      <c r="S27" s="95"/>
      <c r="U27" s="95"/>
      <c r="Y27" s="110"/>
      <c r="Z27" s="109"/>
      <c r="AA27" s="109"/>
      <c r="AB27" s="346"/>
      <c r="AC27" s="364"/>
      <c r="AD27" s="361"/>
      <c r="AE27" s="361"/>
      <c r="AF27" s="364"/>
      <c r="AG27" s="364"/>
      <c r="AH27" s="361"/>
      <c r="AI27" s="361"/>
      <c r="AJ27" s="361"/>
      <c r="AK27" s="364"/>
      <c r="AL27" s="364"/>
      <c r="AM27" s="361"/>
      <c r="AN27" s="361"/>
      <c r="AO27" s="361"/>
      <c r="AP27" s="361"/>
      <c r="AQ27" s="361"/>
      <c r="AR27" s="361"/>
      <c r="AS27" s="361"/>
      <c r="AT27" s="364"/>
      <c r="AU27" s="361"/>
      <c r="AV27" s="344"/>
      <c r="AW27" s="364"/>
      <c r="AX27" s="364"/>
      <c r="AY27" s="361"/>
      <c r="AZ27" s="361"/>
      <c r="BA27" s="361"/>
      <c r="BB27" s="361"/>
      <c r="BC27" s="108"/>
      <c r="BD27" s="356"/>
      <c r="BE27" s="109"/>
      <c r="BF27" s="110"/>
      <c r="BG27" s="110"/>
      <c r="BH27" s="109"/>
      <c r="BI27" s="108"/>
      <c r="BJ27" s="312"/>
      <c r="BK27" s="312"/>
      <c r="BL27" s="312"/>
      <c r="BM27" s="312"/>
      <c r="BN27" s="312"/>
      <c r="BO27" s="312"/>
      <c r="BP27" s="312"/>
      <c r="BQ27" s="312"/>
      <c r="BR27" s="312"/>
      <c r="BS27" s="312"/>
      <c r="BT27" s="109"/>
      <c r="BU27" s="109"/>
      <c r="BV27" s="109"/>
      <c r="BW27" s="108"/>
      <c r="BX27" s="109"/>
      <c r="BY27" s="109"/>
      <c r="BZ27" s="733"/>
      <c r="CA27" s="110"/>
      <c r="CB27" s="108"/>
      <c r="CC27" s="108"/>
    </row>
    <row r="28" spans="1:81" ht="15" customHeight="1" x14ac:dyDescent="0.2">
      <c r="A28" s="586">
        <v>42425</v>
      </c>
      <c r="B28" s="147"/>
      <c r="C28" s="115">
        <v>16</v>
      </c>
      <c r="D28" s="115"/>
      <c r="E28" s="126"/>
      <c r="F28" s="147"/>
      <c r="G28" s="147"/>
      <c r="H28" s="321">
        <f t="shared" si="3"/>
        <v>0</v>
      </c>
      <c r="I28" s="751"/>
      <c r="J28" s="176"/>
      <c r="K28" s="150"/>
      <c r="L28" s="176"/>
      <c r="M28" s="458">
        <f t="shared" si="0"/>
        <v>0</v>
      </c>
      <c r="O28" s="608">
        <f t="shared" si="1"/>
        <v>0</v>
      </c>
      <c r="P28" s="608">
        <f t="shared" si="2"/>
        <v>0</v>
      </c>
      <c r="Q28" s="608"/>
      <c r="R28" s="94"/>
      <c r="S28" s="95"/>
      <c r="U28" s="95"/>
      <c r="Y28" s="110"/>
      <c r="Z28" s="109"/>
      <c r="AA28" s="109"/>
      <c r="AB28" s="346"/>
      <c r="AC28" s="364"/>
      <c r="AD28" s="361"/>
      <c r="AE28" s="361"/>
      <c r="AF28" s="364"/>
      <c r="AG28" s="364"/>
      <c r="AH28" s="361"/>
      <c r="AI28" s="361"/>
      <c r="AJ28" s="361"/>
      <c r="AK28" s="364"/>
      <c r="AL28" s="364"/>
      <c r="AM28" s="361"/>
      <c r="AN28" s="361"/>
      <c r="AO28" s="361"/>
      <c r="AP28" s="361"/>
      <c r="AQ28" s="361"/>
      <c r="AR28" s="361"/>
      <c r="AS28" s="361"/>
      <c r="AT28" s="364"/>
      <c r="AU28" s="361"/>
      <c r="AV28" s="344"/>
      <c r="AW28" s="364"/>
      <c r="AX28" s="364"/>
      <c r="AY28" s="361"/>
      <c r="AZ28" s="361"/>
      <c r="BA28" s="361"/>
      <c r="BB28" s="361"/>
      <c r="BC28" s="108"/>
      <c r="BD28" s="356"/>
      <c r="BE28" s="109"/>
      <c r="BF28" s="110"/>
      <c r="BG28" s="110"/>
      <c r="BH28" s="109"/>
      <c r="BI28" s="108"/>
      <c r="BJ28" s="312"/>
      <c r="BK28" s="312"/>
      <c r="BL28" s="312"/>
      <c r="BM28" s="312"/>
      <c r="BN28" s="312"/>
      <c r="BO28" s="312"/>
      <c r="BP28" s="312"/>
      <c r="BQ28" s="312"/>
      <c r="BR28" s="312"/>
      <c r="BS28" s="312"/>
      <c r="BT28" s="109"/>
      <c r="BU28" s="109"/>
      <c r="BV28" s="109"/>
      <c r="BW28" s="108"/>
      <c r="BX28" s="109"/>
      <c r="BY28" s="109"/>
      <c r="BZ28" s="733"/>
      <c r="CA28" s="110"/>
      <c r="CB28" s="108"/>
      <c r="CC28" s="108"/>
    </row>
    <row r="29" spans="1:81" ht="15" customHeight="1" x14ac:dyDescent="0.2">
      <c r="A29" s="586">
        <v>42426</v>
      </c>
      <c r="B29" s="147"/>
      <c r="C29" s="115">
        <v>16</v>
      </c>
      <c r="D29" s="115"/>
      <c r="E29" s="126"/>
      <c r="F29" s="147"/>
      <c r="G29" s="147"/>
      <c r="H29" s="321">
        <f t="shared" si="3"/>
        <v>0</v>
      </c>
      <c r="I29" s="751"/>
      <c r="J29" s="176"/>
      <c r="K29" s="150"/>
      <c r="L29" s="176"/>
      <c r="M29" s="458">
        <f t="shared" si="0"/>
        <v>0</v>
      </c>
      <c r="O29" s="608">
        <f t="shared" si="1"/>
        <v>0</v>
      </c>
      <c r="P29" s="608">
        <f t="shared" si="2"/>
        <v>0</v>
      </c>
      <c r="Q29" s="608"/>
      <c r="R29" s="94"/>
      <c r="S29" s="95"/>
      <c r="U29" s="95"/>
      <c r="Y29" s="110"/>
      <c r="Z29" s="109"/>
      <c r="AA29" s="109"/>
      <c r="AB29" s="346"/>
      <c r="AC29" s="364"/>
      <c r="AD29" s="361"/>
      <c r="AE29" s="361"/>
      <c r="AF29" s="364"/>
      <c r="AG29" s="364"/>
      <c r="AH29" s="361"/>
      <c r="AI29" s="361"/>
      <c r="AJ29" s="361"/>
      <c r="AK29" s="364"/>
      <c r="AL29" s="364"/>
      <c r="AM29" s="361"/>
      <c r="AN29" s="361"/>
      <c r="AO29" s="361"/>
      <c r="AP29" s="361"/>
      <c r="AQ29" s="361"/>
      <c r="AR29" s="361"/>
      <c r="AS29" s="361"/>
      <c r="AT29" s="364"/>
      <c r="AU29" s="361"/>
      <c r="AV29" s="344"/>
      <c r="AW29" s="364"/>
      <c r="AX29" s="364"/>
      <c r="AY29" s="361"/>
      <c r="AZ29" s="361"/>
      <c r="BA29" s="361"/>
      <c r="BB29" s="361"/>
      <c r="BC29" s="108"/>
      <c r="BD29" s="356"/>
      <c r="BE29" s="109"/>
      <c r="BF29" s="110"/>
      <c r="BG29" s="110"/>
      <c r="BH29" s="109"/>
      <c r="BI29" s="108"/>
      <c r="BJ29" s="312"/>
      <c r="BK29" s="312"/>
      <c r="BL29" s="312"/>
      <c r="BM29" s="312"/>
      <c r="BN29" s="312"/>
      <c r="BO29" s="312"/>
      <c r="BP29" s="312"/>
      <c r="BQ29" s="312"/>
      <c r="BR29" s="312"/>
      <c r="BS29" s="312"/>
      <c r="BT29" s="109"/>
      <c r="BU29" s="109"/>
      <c r="BV29" s="109"/>
      <c r="BW29" s="108"/>
      <c r="BX29" s="109"/>
      <c r="BY29" s="109"/>
      <c r="BZ29" s="733"/>
      <c r="CA29" s="110"/>
      <c r="CB29" s="108"/>
      <c r="CC29" s="108"/>
    </row>
    <row r="30" spans="1:81" ht="15" customHeight="1" x14ac:dyDescent="0.2">
      <c r="A30" s="586">
        <v>42427</v>
      </c>
      <c r="B30" s="147"/>
      <c r="C30" s="115">
        <v>16</v>
      </c>
      <c r="D30" s="115"/>
      <c r="E30" s="126"/>
      <c r="F30" s="147"/>
      <c r="G30" s="147"/>
      <c r="H30" s="321">
        <f t="shared" si="3"/>
        <v>0</v>
      </c>
      <c r="I30" s="751"/>
      <c r="J30" s="176"/>
      <c r="K30" s="150"/>
      <c r="L30" s="176"/>
      <c r="M30" s="458">
        <f t="shared" si="0"/>
        <v>0</v>
      </c>
      <c r="O30" s="608">
        <f t="shared" si="1"/>
        <v>0</v>
      </c>
      <c r="P30" s="608">
        <f t="shared" si="2"/>
        <v>0</v>
      </c>
      <c r="Q30" s="608"/>
      <c r="R30" s="94"/>
      <c r="S30" s="95"/>
      <c r="U30" s="95"/>
      <c r="Y30" s="110"/>
      <c r="Z30" s="109"/>
      <c r="AA30" s="109"/>
      <c r="AB30" s="346"/>
      <c r="AC30" s="364"/>
      <c r="AD30" s="361"/>
      <c r="AE30" s="361"/>
      <c r="AF30" s="364"/>
      <c r="AG30" s="364"/>
      <c r="AH30" s="361"/>
      <c r="AI30" s="361"/>
      <c r="AJ30" s="361"/>
      <c r="AK30" s="364"/>
      <c r="AL30" s="364"/>
      <c r="AM30" s="361"/>
      <c r="AN30" s="361"/>
      <c r="AO30" s="361"/>
      <c r="AP30" s="361"/>
      <c r="AQ30" s="361"/>
      <c r="AR30" s="361"/>
      <c r="AS30" s="361"/>
      <c r="AT30" s="364"/>
      <c r="AU30" s="361"/>
      <c r="AV30" s="344"/>
      <c r="AW30" s="364"/>
      <c r="AX30" s="364"/>
      <c r="AY30" s="361"/>
      <c r="AZ30" s="361"/>
      <c r="BA30" s="361"/>
      <c r="BB30" s="361"/>
      <c r="BC30" s="108"/>
      <c r="BD30" s="356"/>
      <c r="BE30" s="109"/>
      <c r="BF30" s="110"/>
      <c r="BG30" s="110"/>
      <c r="BH30" s="109"/>
      <c r="BI30" s="108"/>
      <c r="BJ30" s="312"/>
      <c r="BK30" s="312"/>
      <c r="BL30" s="312"/>
      <c r="BM30" s="312"/>
      <c r="BN30" s="312"/>
      <c r="BO30" s="312"/>
      <c r="BP30" s="312"/>
      <c r="BQ30" s="312"/>
      <c r="BR30" s="312"/>
      <c r="BS30" s="312"/>
      <c r="BT30" s="109"/>
      <c r="BU30" s="109"/>
      <c r="BV30" s="109"/>
      <c r="BW30" s="108"/>
      <c r="BX30" s="109"/>
      <c r="BY30" s="109"/>
      <c r="BZ30" s="733"/>
      <c r="CA30" s="110"/>
      <c r="CB30" s="108"/>
      <c r="CC30" s="108"/>
    </row>
    <row r="31" spans="1:81" s="81" customFormat="1" ht="15" customHeight="1" x14ac:dyDescent="0.2">
      <c r="A31" s="586">
        <v>42428</v>
      </c>
      <c r="B31" s="147"/>
      <c r="C31" s="115">
        <v>16</v>
      </c>
      <c r="D31" s="115"/>
      <c r="E31" s="126"/>
      <c r="F31" s="147"/>
      <c r="G31" s="147"/>
      <c r="H31" s="321">
        <f t="shared" si="3"/>
        <v>0</v>
      </c>
      <c r="I31" s="751"/>
      <c r="J31" s="176"/>
      <c r="K31" s="150"/>
      <c r="L31" s="176"/>
      <c r="M31" s="458">
        <f t="shared" si="0"/>
        <v>0</v>
      </c>
      <c r="O31" s="608">
        <f t="shared" si="1"/>
        <v>0</v>
      </c>
      <c r="P31" s="608">
        <f t="shared" si="2"/>
        <v>0</v>
      </c>
      <c r="Q31" s="608"/>
      <c r="R31" s="94"/>
      <c r="S31" s="95"/>
      <c r="T31" s="731"/>
      <c r="U31" s="95"/>
      <c r="W31" s="734"/>
      <c r="X31" s="734"/>
      <c r="Y31" s="110"/>
      <c r="Z31" s="109"/>
      <c r="AA31" s="109"/>
      <c r="AB31" s="346"/>
      <c r="AC31" s="364"/>
      <c r="AD31" s="361"/>
      <c r="AE31" s="361"/>
      <c r="AF31" s="364"/>
      <c r="AG31" s="364"/>
      <c r="AH31" s="361"/>
      <c r="AI31" s="361"/>
      <c r="AJ31" s="361"/>
      <c r="AK31" s="364"/>
      <c r="AL31" s="364"/>
      <c r="AM31" s="361"/>
      <c r="AN31" s="361"/>
      <c r="AO31" s="361"/>
      <c r="AP31" s="361"/>
      <c r="AQ31" s="361"/>
      <c r="AR31" s="361"/>
      <c r="AS31" s="361"/>
      <c r="AT31" s="364"/>
      <c r="AU31" s="361"/>
      <c r="AV31" s="344"/>
      <c r="AW31" s="364"/>
      <c r="AX31" s="364"/>
      <c r="AY31" s="361"/>
      <c r="AZ31" s="361"/>
      <c r="BA31" s="361"/>
      <c r="BB31" s="361"/>
      <c r="BC31" s="108"/>
      <c r="BD31" s="356"/>
      <c r="BE31" s="109"/>
      <c r="BF31" s="110"/>
      <c r="BG31" s="110"/>
      <c r="BH31" s="109"/>
      <c r="BI31" s="108"/>
      <c r="BJ31" s="727"/>
      <c r="BK31" s="727"/>
      <c r="BL31" s="727"/>
      <c r="BM31" s="727"/>
      <c r="BN31" s="727"/>
      <c r="BO31" s="727"/>
      <c r="BP31" s="727"/>
      <c r="BQ31" s="727"/>
      <c r="BR31" s="727"/>
      <c r="BS31" s="727"/>
      <c r="BT31" s="109"/>
      <c r="BU31" s="109"/>
      <c r="BV31" s="109"/>
      <c r="BW31" s="108"/>
      <c r="BX31" s="109"/>
      <c r="BY31" s="109"/>
      <c r="BZ31" s="726"/>
      <c r="CA31" s="137"/>
      <c r="CB31" s="174"/>
      <c r="CC31" s="174"/>
    </row>
    <row r="32" spans="1:81" ht="15" customHeight="1" x14ac:dyDescent="0.2">
      <c r="A32" s="586">
        <v>42429</v>
      </c>
      <c r="B32" s="147"/>
      <c r="C32" s="115">
        <v>16</v>
      </c>
      <c r="D32" s="115"/>
      <c r="E32" s="126"/>
      <c r="F32" s="147"/>
      <c r="G32" s="147"/>
      <c r="H32" s="321">
        <f t="shared" si="3"/>
        <v>0</v>
      </c>
      <c r="I32" s="751"/>
      <c r="J32" s="176"/>
      <c r="K32" s="150"/>
      <c r="L32" s="176"/>
      <c r="M32" s="458">
        <f t="shared" si="0"/>
        <v>0</v>
      </c>
      <c r="O32" s="608">
        <f t="shared" si="1"/>
        <v>0</v>
      </c>
      <c r="P32" s="608">
        <f t="shared" si="2"/>
        <v>0</v>
      </c>
      <c r="Q32" s="608"/>
      <c r="R32" s="94"/>
      <c r="S32" s="95"/>
      <c r="U32" s="95"/>
      <c r="Y32" s="110"/>
      <c r="Z32" s="109"/>
      <c r="AA32" s="109"/>
      <c r="AB32" s="346"/>
      <c r="AC32" s="364"/>
      <c r="AD32" s="361"/>
      <c r="AE32" s="361"/>
      <c r="AF32" s="364"/>
      <c r="AG32" s="364"/>
      <c r="AH32" s="361"/>
      <c r="AI32" s="361"/>
      <c r="AJ32" s="361"/>
      <c r="AK32" s="364"/>
      <c r="AL32" s="364"/>
      <c r="AM32" s="361"/>
      <c r="AN32" s="361"/>
      <c r="AO32" s="361"/>
      <c r="AP32" s="361"/>
      <c r="AQ32" s="361"/>
      <c r="AR32" s="361"/>
      <c r="AS32" s="361"/>
      <c r="AT32" s="364"/>
      <c r="AU32" s="361"/>
      <c r="AV32" s="344"/>
      <c r="AW32" s="364"/>
      <c r="AX32" s="364"/>
      <c r="AY32" s="361"/>
      <c r="AZ32" s="361"/>
      <c r="BA32" s="361"/>
      <c r="BB32" s="361"/>
      <c r="BC32" s="108"/>
      <c r="BD32" s="356"/>
      <c r="BE32" s="109"/>
      <c r="BF32" s="110"/>
      <c r="BG32" s="110"/>
      <c r="BH32" s="109"/>
      <c r="BI32" s="108"/>
      <c r="BJ32" s="312"/>
      <c r="BK32" s="312"/>
      <c r="BL32" s="312"/>
      <c r="BM32" s="312"/>
      <c r="BN32" s="312"/>
      <c r="BO32" s="312"/>
      <c r="BP32" s="312"/>
      <c r="BQ32" s="312"/>
      <c r="BR32" s="312"/>
      <c r="BS32" s="312"/>
      <c r="BT32" s="109"/>
      <c r="BU32" s="109"/>
      <c r="BV32" s="109"/>
      <c r="BW32" s="108"/>
      <c r="BX32" s="109"/>
      <c r="BY32" s="109"/>
      <c r="BZ32" s="733"/>
      <c r="CA32" s="110"/>
      <c r="CB32" s="108"/>
      <c r="CC32" s="108"/>
    </row>
    <row r="33" spans="1:81" ht="15" customHeight="1" x14ac:dyDescent="0.2">
      <c r="A33" s="586"/>
      <c r="B33" s="147"/>
      <c r="C33" s="115">
        <v>16</v>
      </c>
      <c r="D33" s="115"/>
      <c r="E33" s="126"/>
      <c r="F33" s="147"/>
      <c r="G33" s="147"/>
      <c r="H33" s="321"/>
      <c r="I33" s="751"/>
      <c r="J33" s="176"/>
      <c r="K33" s="150"/>
      <c r="L33" s="176"/>
      <c r="M33" s="458">
        <f t="shared" si="0"/>
        <v>0</v>
      </c>
      <c r="O33" s="608">
        <f t="shared" si="1"/>
        <v>0</v>
      </c>
      <c r="P33" s="608">
        <f t="shared" si="2"/>
        <v>0</v>
      </c>
      <c r="Q33" s="608"/>
      <c r="R33" s="94"/>
      <c r="S33" s="95"/>
      <c r="U33" s="95"/>
      <c r="Y33" s="110"/>
      <c r="Z33" s="109"/>
      <c r="AA33" s="109"/>
      <c r="AB33" s="346"/>
      <c r="AC33" s="364"/>
      <c r="AD33" s="361"/>
      <c r="AE33" s="361"/>
      <c r="AF33" s="364"/>
      <c r="AG33" s="364"/>
      <c r="AH33" s="361"/>
      <c r="AI33" s="361"/>
      <c r="AJ33" s="361"/>
      <c r="AK33" s="364"/>
      <c r="AL33" s="364"/>
      <c r="AM33" s="361"/>
      <c r="AN33" s="361"/>
      <c r="AO33" s="361"/>
      <c r="AP33" s="361"/>
      <c r="AQ33" s="361"/>
      <c r="AR33" s="361"/>
      <c r="AS33" s="361"/>
      <c r="AT33" s="364"/>
      <c r="AU33" s="361"/>
      <c r="AV33" s="344"/>
      <c r="AW33" s="364"/>
      <c r="AX33" s="364"/>
      <c r="AY33" s="361"/>
      <c r="AZ33" s="361"/>
      <c r="BA33" s="361"/>
      <c r="BB33" s="361"/>
      <c r="BC33" s="108"/>
      <c r="BD33" s="356"/>
      <c r="BE33" s="109"/>
      <c r="BF33" s="110"/>
      <c r="BG33" s="110"/>
      <c r="BH33" s="109"/>
      <c r="BI33" s="108"/>
      <c r="BJ33" s="312"/>
      <c r="BK33" s="312"/>
      <c r="BL33" s="312"/>
      <c r="BM33" s="312"/>
      <c r="BN33" s="312"/>
      <c r="BO33" s="312"/>
      <c r="BP33" s="312"/>
      <c r="BQ33" s="312"/>
      <c r="BR33" s="312"/>
      <c r="BS33" s="312"/>
      <c r="BT33" s="109"/>
      <c r="BU33" s="109"/>
      <c r="BV33" s="109"/>
      <c r="BW33" s="108"/>
      <c r="BX33" s="109"/>
      <c r="BY33" s="109"/>
      <c r="BZ33" s="733"/>
      <c r="CA33" s="733"/>
      <c r="CB33" s="733"/>
      <c r="CC33" s="312"/>
    </row>
    <row r="34" spans="1:81" ht="15" customHeight="1" x14ac:dyDescent="0.2">
      <c r="A34" s="586"/>
      <c r="B34" s="147"/>
      <c r="C34" s="115"/>
      <c r="D34" s="115"/>
      <c r="E34" s="126"/>
      <c r="F34" s="147"/>
      <c r="G34" s="147"/>
      <c r="H34" s="321"/>
      <c r="I34" s="751"/>
      <c r="J34" s="176"/>
      <c r="K34" s="150"/>
      <c r="L34" s="176"/>
      <c r="M34" s="458"/>
      <c r="O34" s="608"/>
      <c r="P34" s="608"/>
      <c r="Q34" s="608"/>
      <c r="R34" s="94"/>
      <c r="S34" s="95"/>
      <c r="U34" s="95"/>
      <c r="Y34" s="110"/>
      <c r="Z34" s="109"/>
      <c r="AA34" s="109"/>
      <c r="AB34" s="346"/>
      <c r="AC34" s="364"/>
      <c r="AD34" s="361"/>
      <c r="AE34" s="361"/>
      <c r="AF34" s="364"/>
      <c r="AG34" s="364"/>
      <c r="AH34" s="361"/>
      <c r="AI34" s="361"/>
      <c r="AJ34" s="361"/>
      <c r="AK34" s="364"/>
      <c r="AL34" s="364"/>
      <c r="AM34" s="361"/>
      <c r="AN34" s="361"/>
      <c r="AO34" s="361"/>
      <c r="AP34" s="361"/>
      <c r="AQ34" s="361"/>
      <c r="AR34" s="361"/>
      <c r="AS34" s="361"/>
      <c r="AT34" s="364"/>
      <c r="AU34" s="361"/>
      <c r="AV34" s="344"/>
      <c r="AW34" s="364"/>
      <c r="AX34" s="364"/>
      <c r="AY34" s="361"/>
      <c r="AZ34" s="361"/>
      <c r="BA34" s="361"/>
      <c r="BB34" s="361"/>
      <c r="BC34" s="108"/>
      <c r="BD34" s="356"/>
      <c r="BE34" s="109"/>
      <c r="BF34" s="110"/>
      <c r="BG34" s="110"/>
      <c r="BH34" s="109"/>
      <c r="BI34" s="108"/>
      <c r="BJ34" s="312"/>
      <c r="BK34" s="312"/>
      <c r="BL34" s="312"/>
      <c r="BM34" s="312"/>
      <c r="BN34" s="312"/>
      <c r="BO34" s="312"/>
      <c r="BP34" s="312"/>
      <c r="BQ34" s="312"/>
      <c r="BR34" s="312"/>
      <c r="BS34" s="312"/>
      <c r="BT34" s="109"/>
      <c r="BU34" s="109"/>
      <c r="BV34" s="109"/>
      <c r="BW34" s="108"/>
      <c r="BX34" s="109"/>
      <c r="BY34" s="109"/>
      <c r="BZ34" s="733"/>
      <c r="CA34" s="733"/>
      <c r="CB34" s="733"/>
      <c r="CC34" s="312"/>
    </row>
    <row r="35" spans="1:81" ht="15" customHeight="1" thickBot="1" x14ac:dyDescent="0.25">
      <c r="A35" s="111"/>
      <c r="B35" s="156"/>
      <c r="C35" s="121"/>
      <c r="D35" s="121"/>
      <c r="E35" s="264"/>
      <c r="F35" s="156"/>
      <c r="G35" s="156"/>
      <c r="H35" s="340"/>
      <c r="I35" s="752"/>
      <c r="J35" s="179"/>
      <c r="K35" s="159"/>
      <c r="L35" s="179"/>
      <c r="M35" s="459"/>
      <c r="Y35" s="110"/>
      <c r="Z35" s="109"/>
      <c r="AA35" s="109"/>
      <c r="AB35" s="346"/>
      <c r="AC35" s="364"/>
      <c r="AD35" s="361"/>
      <c r="AE35" s="361"/>
      <c r="AF35" s="364"/>
      <c r="AG35" s="364"/>
      <c r="AH35" s="361"/>
      <c r="AI35" s="361"/>
      <c r="AJ35" s="361"/>
      <c r="AK35" s="364"/>
      <c r="AL35" s="364"/>
      <c r="AM35" s="361"/>
      <c r="AN35" s="361"/>
      <c r="AO35" s="361"/>
      <c r="AP35" s="361"/>
      <c r="AQ35" s="361"/>
      <c r="AR35" s="361"/>
      <c r="AS35" s="361"/>
      <c r="AT35" s="364"/>
      <c r="AU35" s="361"/>
      <c r="AV35" s="344"/>
      <c r="AW35" s="364"/>
      <c r="AX35" s="364"/>
      <c r="AY35" s="361"/>
      <c r="AZ35" s="361"/>
      <c r="BA35" s="361"/>
      <c r="BB35" s="361"/>
      <c r="BC35" s="108"/>
      <c r="BD35" s="356"/>
      <c r="BE35" s="109"/>
      <c r="BF35" s="110"/>
      <c r="BG35" s="110"/>
      <c r="BH35" s="109"/>
      <c r="BI35" s="108"/>
      <c r="BJ35" s="312"/>
      <c r="BK35" s="312"/>
      <c r="BL35" s="312"/>
      <c r="BM35" s="312"/>
      <c r="BN35" s="312"/>
      <c r="BO35" s="312"/>
      <c r="BP35" s="312"/>
      <c r="BQ35" s="312"/>
      <c r="BR35" s="312"/>
      <c r="BS35" s="312"/>
      <c r="BT35" s="109"/>
      <c r="BU35" s="109"/>
      <c r="BV35" s="109"/>
      <c r="BW35" s="108"/>
      <c r="BX35" s="109"/>
      <c r="BY35" s="109"/>
      <c r="BZ35" s="733"/>
      <c r="CA35" s="733"/>
      <c r="CB35" s="733"/>
      <c r="CC35" s="312"/>
    </row>
    <row r="36" spans="1:81" ht="15" customHeight="1" x14ac:dyDescent="0.2">
      <c r="A36" s="123" t="s">
        <v>6</v>
      </c>
      <c r="B36" s="163">
        <f>SUM(B4:B34)</f>
        <v>0</v>
      </c>
      <c r="C36" s="105"/>
      <c r="D36" s="105"/>
      <c r="E36" s="103">
        <f>SUM(E4:E34)</f>
        <v>126</v>
      </c>
      <c r="F36" s="163">
        <f>SUM(F4:F34)</f>
        <v>86.791799999999995</v>
      </c>
      <c r="G36" s="163">
        <f>SUM(G4:G34)</f>
        <v>37.1965</v>
      </c>
      <c r="H36" s="341">
        <f>SUM(H4:H35)</f>
        <v>8.0322690831390808</v>
      </c>
      <c r="I36" s="751">
        <f>SUM(I4:I34)</f>
        <v>84</v>
      </c>
      <c r="J36" s="176">
        <f>SUM(J4:J34)</f>
        <v>0</v>
      </c>
      <c r="K36" s="150"/>
      <c r="L36" s="176">
        <f>SUM(L4:L35)</f>
        <v>0</v>
      </c>
      <c r="M36" s="460">
        <f>SUM(M4:M35)</f>
        <v>123.98830000000001</v>
      </c>
      <c r="O36" s="608">
        <f>SUM(O4:O34)</f>
        <v>111.58947000000001</v>
      </c>
      <c r="P36" s="608">
        <f>SUM(P4:P34)</f>
        <v>12.398829999999998</v>
      </c>
      <c r="Q36" s="608"/>
      <c r="Y36" s="110"/>
      <c r="Z36" s="109"/>
      <c r="AA36" s="109"/>
      <c r="AC36" s="364"/>
      <c r="AD36" s="361"/>
      <c r="AE36" s="344"/>
      <c r="AF36" s="375"/>
      <c r="AG36" s="375"/>
      <c r="AH36" s="361"/>
      <c r="AI36" s="361"/>
      <c r="AJ36" s="361"/>
      <c r="AK36" s="364"/>
      <c r="AL36" s="364"/>
      <c r="AM36" s="361"/>
      <c r="AN36" s="344"/>
      <c r="AO36" s="344"/>
      <c r="AP36" s="361"/>
      <c r="AQ36" s="361"/>
      <c r="AR36" s="361"/>
      <c r="AS36" s="361"/>
      <c r="AT36" s="364"/>
      <c r="AU36" s="361"/>
      <c r="AV36" s="344"/>
      <c r="AW36" s="375"/>
      <c r="AX36" s="375"/>
      <c r="AY36" s="361"/>
      <c r="AZ36" s="361"/>
      <c r="BA36" s="361"/>
      <c r="BB36" s="361"/>
      <c r="BC36" s="110"/>
      <c r="BD36" s="356"/>
      <c r="BE36" s="109"/>
      <c r="BF36" s="110"/>
      <c r="BG36" s="110"/>
      <c r="BH36" s="109"/>
      <c r="BI36" s="110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109"/>
      <c r="BU36" s="109"/>
      <c r="BV36" s="109"/>
      <c r="BW36" s="110"/>
      <c r="BX36" s="109"/>
      <c r="BY36" s="109"/>
      <c r="BZ36" s="733"/>
      <c r="CA36" s="733"/>
      <c r="CB36" s="733"/>
      <c r="CC36" s="312"/>
    </row>
    <row r="37" spans="1:81" ht="15" customHeight="1" x14ac:dyDescent="0.2">
      <c r="A37" s="124"/>
      <c r="B37" s="444"/>
      <c r="C37" s="112"/>
      <c r="D37" s="112"/>
      <c r="E37" s="126"/>
      <c r="F37" s="147">
        <f>F36+L36-I36-B42+89.932-78.1205</f>
        <v>4.303299999999993</v>
      </c>
      <c r="G37" s="147">
        <f>G36+I36+J36-E36-B36+41.7265-34.5259</f>
        <v>2.3971000000000018</v>
      </c>
      <c r="H37" s="321"/>
      <c r="I37" s="751"/>
      <c r="J37" s="176"/>
      <c r="K37" s="150"/>
      <c r="L37" s="176"/>
      <c r="M37" s="458"/>
      <c r="O37" s="739">
        <f>O36-E36+J36-M47+16.69482</f>
        <v>2.2842900000000057</v>
      </c>
      <c r="P37" s="739">
        <f>P36-B42+1.85498</f>
        <v>3.953809999999998</v>
      </c>
      <c r="Q37" s="739"/>
      <c r="Y37" s="110"/>
      <c r="Z37" s="725"/>
      <c r="AA37" s="109"/>
      <c r="AC37" s="361"/>
      <c r="AD37" s="361"/>
      <c r="AE37" s="361"/>
      <c r="AF37" s="364"/>
      <c r="AG37" s="364"/>
      <c r="AH37" s="364"/>
      <c r="AI37" s="361"/>
      <c r="AJ37" s="361"/>
      <c r="AK37" s="361"/>
      <c r="AL37" s="361"/>
      <c r="AM37" s="361"/>
      <c r="AN37" s="361"/>
      <c r="AO37" s="361"/>
      <c r="AP37" s="364"/>
      <c r="AQ37" s="364"/>
      <c r="AR37" s="361"/>
      <c r="AS37" s="361"/>
      <c r="AT37" s="364"/>
      <c r="AU37" s="377"/>
      <c r="AV37" s="377"/>
      <c r="AW37" s="364"/>
      <c r="AX37" s="364"/>
      <c r="AY37" s="361"/>
      <c r="AZ37" s="361"/>
      <c r="BA37" s="344"/>
      <c r="BB37" s="361"/>
      <c r="BC37" s="108"/>
      <c r="BD37" s="356"/>
      <c r="BE37" s="725"/>
      <c r="BF37" s="110"/>
      <c r="BG37" s="110"/>
      <c r="BH37" s="725"/>
      <c r="BI37" s="108"/>
      <c r="BJ37" s="312"/>
      <c r="BK37" s="312"/>
      <c r="BL37" s="312"/>
      <c r="BM37" s="312"/>
      <c r="BN37" s="312"/>
      <c r="BO37" s="312"/>
      <c r="BP37" s="312"/>
      <c r="BQ37" s="312"/>
      <c r="BR37" s="312"/>
      <c r="BS37" s="312"/>
      <c r="BT37" s="725"/>
      <c r="BU37" s="725"/>
      <c r="BV37" s="725"/>
      <c r="BW37" s="108"/>
      <c r="BX37" s="725"/>
      <c r="BY37" s="725"/>
      <c r="BZ37" s="733"/>
      <c r="CA37" s="733"/>
      <c r="CB37" s="733"/>
      <c r="CC37" s="312"/>
    </row>
    <row r="38" spans="1:81" ht="15" customHeight="1" x14ac:dyDescent="0.2">
      <c r="A38" s="128" t="s">
        <v>16</v>
      </c>
      <c r="B38" s="447" t="e">
        <f>AVERAGE(B4:B34)</f>
        <v>#DIV/0!</v>
      </c>
      <c r="C38" s="134"/>
      <c r="D38" s="134"/>
      <c r="E38" s="342">
        <f>AVERAGE(E4:E34)</f>
        <v>12.6</v>
      </c>
      <c r="F38" s="131">
        <f>AVERAGE(F4:F34)</f>
        <v>8.6791799999999988</v>
      </c>
      <c r="G38" s="131">
        <f>AVERAGE(G4:G34)</f>
        <v>3.7196500000000001</v>
      </c>
      <c r="H38" s="343">
        <f>AVERAGE(H4:H34)</f>
        <v>0.27697479597031316</v>
      </c>
      <c r="I38" s="753"/>
      <c r="J38" s="183"/>
      <c r="K38" s="172"/>
      <c r="L38" s="183" t="e">
        <f>AVERAGE(L4:L35)</f>
        <v>#DIV/0!</v>
      </c>
      <c r="M38" s="461" t="e">
        <f>G38+L38</f>
        <v>#DIV/0!</v>
      </c>
      <c r="O38" s="739"/>
      <c r="P38" s="739"/>
      <c r="Q38" s="739"/>
      <c r="Y38" s="348"/>
      <c r="Z38" s="349"/>
      <c r="AA38" s="349"/>
      <c r="AB38" s="350"/>
      <c r="AC38" s="379"/>
      <c r="AD38" s="380"/>
      <c r="AE38" s="381"/>
      <c r="AF38" s="382"/>
      <c r="AG38" s="382"/>
      <c r="AH38" s="380"/>
      <c r="AI38" s="380"/>
      <c r="AJ38" s="380"/>
      <c r="AK38" s="379"/>
      <c r="AL38" s="379"/>
      <c r="AM38" s="380"/>
      <c r="AN38" s="381"/>
      <c r="AO38" s="381"/>
      <c r="AP38" s="380"/>
      <c r="AQ38" s="380"/>
      <c r="AR38" s="380"/>
      <c r="AS38" s="380"/>
      <c r="AT38" s="379"/>
      <c r="AU38" s="380"/>
      <c r="AV38" s="380"/>
      <c r="AW38" s="382"/>
      <c r="AX38" s="382"/>
      <c r="AY38" s="380"/>
      <c r="AZ38" s="380"/>
      <c r="BA38" s="380"/>
      <c r="BB38" s="380"/>
      <c r="BC38" s="733"/>
      <c r="BD38" s="356"/>
      <c r="BE38" s="733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</row>
    <row r="39" spans="1:81" ht="15" customHeight="1" x14ac:dyDescent="0.2">
      <c r="A39" s="135" t="s">
        <v>15</v>
      </c>
      <c r="B39" s="948">
        <f>F36+G36+L36-E36-B42-B36+J36+131.1962-78.1205-34.5259</f>
        <v>6.2380999999999958</v>
      </c>
      <c r="C39" s="948"/>
      <c r="D39" s="948"/>
      <c r="E39" s="948"/>
      <c r="F39" s="948"/>
      <c r="G39" s="948"/>
      <c r="H39" s="948"/>
      <c r="I39" s="948"/>
      <c r="J39" s="948"/>
      <c r="K39" s="948"/>
      <c r="L39" s="948"/>
      <c r="M39" s="949"/>
      <c r="O39" s="950">
        <f>O37+P37</f>
        <v>6.2381000000000038</v>
      </c>
      <c r="P39" s="950"/>
      <c r="Q39" s="739"/>
      <c r="R39" s="81"/>
      <c r="S39" s="81"/>
      <c r="T39" s="81"/>
      <c r="U39" s="81"/>
      <c r="Y39" s="136"/>
      <c r="Z39" s="136"/>
      <c r="AA39" s="136"/>
      <c r="AB39" s="351"/>
      <c r="AC39" s="383"/>
      <c r="AD39" s="383"/>
      <c r="AE39" s="383"/>
      <c r="AF39" s="383"/>
      <c r="AG39" s="383"/>
      <c r="AH39" s="383"/>
      <c r="AI39" s="383"/>
      <c r="AJ39" s="383"/>
      <c r="AK39" s="383"/>
      <c r="AL39" s="383"/>
      <c r="AM39" s="383"/>
      <c r="AN39" s="383"/>
      <c r="AO39" s="383"/>
      <c r="AP39" s="383"/>
      <c r="AQ39" s="383"/>
      <c r="AR39" s="383"/>
      <c r="AS39" s="383"/>
      <c r="AT39" s="383"/>
      <c r="AU39" s="383"/>
      <c r="AV39" s="383"/>
      <c r="AW39" s="383"/>
      <c r="AX39" s="383"/>
      <c r="AY39" s="383"/>
      <c r="AZ39" s="383"/>
      <c r="BA39" s="383"/>
      <c r="BB39" s="383"/>
      <c r="BC39" s="728"/>
      <c r="BD39" s="356"/>
      <c r="BE39" s="728"/>
      <c r="BF39" s="728"/>
      <c r="BG39" s="728"/>
      <c r="BH39" s="728"/>
      <c r="BI39" s="728"/>
      <c r="BJ39" s="312"/>
      <c r="BK39" s="312"/>
      <c r="BL39" s="312"/>
      <c r="BM39" s="312"/>
      <c r="BN39" s="312"/>
      <c r="BO39" s="312"/>
      <c r="BP39" s="312"/>
      <c r="BQ39" s="312"/>
      <c r="BR39" s="312"/>
      <c r="BS39" s="312"/>
      <c r="BT39" s="728"/>
      <c r="BU39" s="728"/>
      <c r="BV39" s="136"/>
      <c r="BW39" s="136"/>
      <c r="BX39" s="136"/>
      <c r="BY39" s="136"/>
      <c r="BZ39" s="733"/>
      <c r="CA39" s="733"/>
      <c r="CB39" s="733"/>
      <c r="CC39" s="312"/>
    </row>
    <row r="40" spans="1:81" ht="15" customHeight="1" thickBot="1" x14ac:dyDescent="0.25">
      <c r="A40" s="124" t="s">
        <v>1</v>
      </c>
      <c r="B40" s="935"/>
      <c r="C40" s="935"/>
      <c r="D40" s="935"/>
      <c r="E40" s="935"/>
      <c r="F40" s="935"/>
      <c r="G40" s="935"/>
      <c r="H40" s="935"/>
      <c r="I40" s="935"/>
      <c r="J40" s="935"/>
      <c r="K40" s="935"/>
      <c r="L40" s="935"/>
      <c r="M40" s="936"/>
      <c r="Y40" s="139"/>
      <c r="Z40" s="139"/>
      <c r="AA40" s="139"/>
      <c r="AC40" s="384"/>
      <c r="AD40" s="384"/>
      <c r="AE40" s="384"/>
      <c r="AF40" s="384"/>
      <c r="AG40" s="384"/>
      <c r="AH40" s="384"/>
      <c r="AI40" s="384"/>
      <c r="AJ40" s="384"/>
      <c r="AK40" s="384"/>
      <c r="AL40" s="384"/>
      <c r="AM40" s="384"/>
      <c r="AN40" s="384"/>
      <c r="AO40" s="384"/>
      <c r="AP40" s="384"/>
      <c r="AQ40" s="384"/>
      <c r="AR40" s="384"/>
      <c r="AS40" s="384"/>
      <c r="AT40" s="384"/>
      <c r="AU40" s="384"/>
      <c r="AV40" s="384"/>
      <c r="AW40" s="384"/>
      <c r="AX40" s="384"/>
      <c r="AY40" s="384"/>
      <c r="AZ40" s="384"/>
      <c r="BA40" s="384"/>
      <c r="BB40" s="384"/>
      <c r="BC40" s="725"/>
      <c r="BD40" s="356"/>
      <c r="BE40" s="725"/>
      <c r="BF40" s="725"/>
      <c r="BG40" s="725"/>
      <c r="BH40" s="725"/>
      <c r="BI40" s="725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725"/>
      <c r="BU40" s="725"/>
      <c r="BV40" s="139"/>
      <c r="BW40" s="139"/>
      <c r="BX40" s="139"/>
      <c r="BY40" s="139"/>
      <c r="BZ40" s="733"/>
      <c r="CA40" s="733"/>
      <c r="CB40" s="733"/>
      <c r="CC40" s="312"/>
    </row>
    <row r="41" spans="1:81" ht="3" customHeight="1" x14ac:dyDescent="0.2">
      <c r="A41" s="141"/>
      <c r="B41" s="143"/>
      <c r="C41" s="143"/>
      <c r="D41" s="143"/>
      <c r="E41" s="143"/>
      <c r="F41" s="143"/>
      <c r="G41" s="143"/>
      <c r="H41" s="143"/>
      <c r="I41" s="143"/>
      <c r="J41" s="143"/>
      <c r="K41" s="143"/>
      <c r="L41" s="141"/>
      <c r="M41" s="141"/>
      <c r="Y41" s="733"/>
      <c r="Z41" s="733"/>
      <c r="AA41" s="733"/>
      <c r="BC41" s="733"/>
      <c r="BD41" s="356"/>
      <c r="BE41" s="733"/>
      <c r="BF41" s="733"/>
      <c r="BG41" s="733"/>
      <c r="BH41" s="733"/>
      <c r="BI41" s="733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733"/>
      <c r="BU41" s="733"/>
      <c r="BV41" s="733"/>
      <c r="BW41" s="733"/>
      <c r="BX41" s="733"/>
      <c r="BY41" s="733"/>
      <c r="BZ41" s="733"/>
      <c r="CA41" s="733"/>
      <c r="CB41" s="733"/>
      <c r="CC41" s="733"/>
    </row>
    <row r="42" spans="1:81" s="312" customFormat="1" ht="15" customHeight="1" x14ac:dyDescent="0.2">
      <c r="A42" s="725"/>
      <c r="B42" s="875">
        <v>10.3</v>
      </c>
      <c r="C42" s="875"/>
      <c r="D42" s="875"/>
      <c r="E42" s="875"/>
      <c r="F42" s="875"/>
      <c r="G42" s="875"/>
      <c r="H42" s="875"/>
      <c r="I42" s="875"/>
      <c r="J42" s="875"/>
      <c r="K42" s="875"/>
      <c r="L42" s="875"/>
      <c r="M42" s="875"/>
      <c r="W42" s="733"/>
      <c r="X42" s="733"/>
      <c r="Y42" s="84"/>
      <c r="Z42" s="84"/>
      <c r="AA42" s="84"/>
      <c r="AB42" s="344"/>
      <c r="AC42" s="355"/>
      <c r="AD42" s="355"/>
      <c r="AE42" s="355"/>
      <c r="AF42" s="355"/>
      <c r="AG42" s="355"/>
      <c r="AH42" s="355"/>
      <c r="AI42" s="355"/>
      <c r="AJ42" s="355"/>
      <c r="AK42" s="355"/>
      <c r="AL42" s="355"/>
      <c r="AM42" s="355"/>
      <c r="AN42" s="355"/>
      <c r="AO42" s="355"/>
      <c r="AP42" s="355"/>
      <c r="AQ42" s="355"/>
      <c r="AR42" s="355"/>
      <c r="AS42" s="355"/>
      <c r="AT42" s="355"/>
      <c r="AU42" s="355"/>
      <c r="AV42" s="355"/>
      <c r="AW42" s="355"/>
      <c r="AX42" s="355"/>
      <c r="AY42" s="355"/>
      <c r="AZ42" s="355"/>
      <c r="BA42" s="355"/>
      <c r="BB42" s="355"/>
      <c r="BC42" s="733"/>
      <c r="BD42" s="356"/>
      <c r="BE42" s="733"/>
      <c r="BF42" s="733"/>
      <c r="BG42" s="733"/>
      <c r="BH42" s="733"/>
      <c r="BI42" s="733"/>
      <c r="BJ42" s="733"/>
      <c r="BK42" s="733"/>
      <c r="BL42" s="733"/>
      <c r="BV42" s="733"/>
      <c r="BW42" s="733"/>
      <c r="BX42" s="733"/>
      <c r="BY42" s="733"/>
      <c r="BZ42" s="733"/>
      <c r="CA42" s="733"/>
      <c r="CB42" s="733"/>
    </row>
    <row r="43" spans="1:81" ht="15" customHeight="1" x14ac:dyDescent="0.2">
      <c r="A43" s="725"/>
      <c r="B43" s="932"/>
      <c r="C43" s="932"/>
      <c r="D43" s="932"/>
      <c r="E43" s="932"/>
      <c r="F43" s="932"/>
      <c r="G43" s="932"/>
      <c r="H43" s="932"/>
      <c r="I43" s="732"/>
      <c r="J43" s="732"/>
      <c r="K43" s="932"/>
      <c r="L43" s="932"/>
      <c r="M43" s="933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6"/>
      <c r="AB43" s="344"/>
      <c r="AC43" s="355"/>
      <c r="AD43" s="355"/>
      <c r="AE43" s="355"/>
      <c r="AF43" s="355"/>
      <c r="AG43" s="355"/>
      <c r="AH43" s="355"/>
      <c r="AI43" s="355"/>
      <c r="AJ43" s="357"/>
      <c r="AK43" s="355"/>
      <c r="AL43" s="355"/>
      <c r="AM43" s="355"/>
      <c r="AN43" s="355"/>
      <c r="AO43" s="355"/>
      <c r="AP43" s="355"/>
      <c r="AQ43" s="355"/>
      <c r="AR43" s="355"/>
      <c r="AS43" s="357"/>
      <c r="AT43" s="355"/>
      <c r="AU43" s="355"/>
      <c r="AV43" s="355"/>
      <c r="AW43" s="355"/>
      <c r="AX43" s="355"/>
      <c r="AY43" s="355"/>
      <c r="AZ43" s="355"/>
      <c r="BA43" s="355"/>
      <c r="BB43" s="357"/>
      <c r="BC43" s="733"/>
      <c r="BD43" s="356"/>
      <c r="BE43" s="86"/>
      <c r="BF43" s="733"/>
      <c r="BG43" s="733"/>
      <c r="BH43" s="733"/>
      <c r="BI43" s="733"/>
      <c r="BJ43" s="733"/>
      <c r="BK43" s="733"/>
      <c r="BL43" s="733"/>
      <c r="BM43" s="312"/>
      <c r="BN43" s="312"/>
      <c r="BO43" s="312"/>
      <c r="BP43" s="312"/>
      <c r="BQ43" s="312"/>
      <c r="BR43" s="312"/>
      <c r="BS43" s="312"/>
      <c r="BT43" s="312"/>
      <c r="BU43" s="312"/>
      <c r="BV43" s="733"/>
      <c r="BW43" s="733"/>
      <c r="BX43" s="733"/>
      <c r="BY43" s="733"/>
      <c r="BZ43" s="733"/>
      <c r="CA43" s="733"/>
      <c r="CB43" s="733"/>
      <c r="CC43" s="312"/>
    </row>
    <row r="44" spans="1:81" ht="15" customHeight="1" x14ac:dyDescent="0.2">
      <c r="A44" s="345"/>
      <c r="B44" s="733"/>
      <c r="C44" s="733"/>
      <c r="D44" s="756"/>
      <c r="E44" s="733"/>
      <c r="F44" s="733"/>
      <c r="G44" s="733"/>
      <c r="H44" s="109"/>
      <c r="I44" s="109"/>
      <c r="J44" s="109"/>
      <c r="K44" s="733"/>
      <c r="L44" s="733"/>
      <c r="M44" s="933"/>
      <c r="N44" s="733"/>
      <c r="O44" s="733"/>
      <c r="P44" s="733"/>
      <c r="Q44" s="733"/>
      <c r="R44" s="733"/>
      <c r="S44" s="733"/>
      <c r="T44" s="733"/>
      <c r="U44" s="733"/>
      <c r="V44" s="733"/>
      <c r="W44" s="733"/>
      <c r="X44" s="733"/>
      <c r="Y44" s="733"/>
      <c r="Z44" s="733"/>
      <c r="AA44" s="86"/>
      <c r="AB44" s="345"/>
      <c r="AJ44" s="357"/>
      <c r="AS44" s="357"/>
      <c r="BB44" s="357"/>
      <c r="BC44" s="733"/>
      <c r="BD44" s="356"/>
      <c r="BE44" s="86"/>
      <c r="BF44" s="733"/>
      <c r="BG44" s="733"/>
      <c r="BH44" s="733"/>
      <c r="BI44" s="733"/>
      <c r="BJ44" s="733"/>
      <c r="BK44" s="733"/>
      <c r="BL44" s="733"/>
      <c r="BM44" s="312"/>
      <c r="BN44" s="312"/>
      <c r="BO44" s="312"/>
      <c r="BP44" s="312"/>
      <c r="BQ44" s="312"/>
      <c r="BR44" s="312"/>
      <c r="BS44" s="312"/>
      <c r="BT44" s="312"/>
      <c r="BU44" s="312"/>
      <c r="BV44" s="733"/>
      <c r="BW44" s="733"/>
      <c r="BX44" s="733"/>
      <c r="BY44" s="733"/>
      <c r="BZ44" s="733"/>
      <c r="CA44" s="733"/>
      <c r="CB44" s="733"/>
      <c r="CC44" s="312"/>
    </row>
    <row r="45" spans="1:81" ht="15" customHeight="1" x14ac:dyDescent="0.2">
      <c r="A45" s="386"/>
      <c r="B45" s="110"/>
      <c r="C45" s="110"/>
      <c r="D45" s="110"/>
      <c r="E45" s="110"/>
      <c r="F45" s="110"/>
      <c r="G45" s="110"/>
      <c r="H45" s="109"/>
      <c r="I45" s="109"/>
      <c r="J45" s="109"/>
      <c r="K45" s="109"/>
      <c r="L45" s="109"/>
      <c r="M45" s="109"/>
      <c r="N45" s="110"/>
      <c r="O45" s="110"/>
      <c r="P45" s="110"/>
      <c r="Q45" s="110"/>
      <c r="R45" s="109"/>
      <c r="S45" s="109"/>
      <c r="T45" s="725"/>
      <c r="U45" s="725"/>
      <c r="V45" s="725"/>
      <c r="W45" s="110"/>
      <c r="X45" s="110"/>
      <c r="Y45" s="109"/>
      <c r="Z45" s="109"/>
      <c r="AA45" s="109"/>
      <c r="AB45" s="346"/>
      <c r="AC45" s="364"/>
      <c r="AD45" s="361"/>
      <c r="AE45" s="344"/>
      <c r="AF45" s="364"/>
      <c r="AG45" s="364"/>
      <c r="AH45" s="361"/>
      <c r="AI45" s="361"/>
      <c r="AJ45" s="361"/>
      <c r="AK45" s="364"/>
      <c r="AL45" s="364"/>
      <c r="AM45" s="361"/>
      <c r="AN45" s="344"/>
      <c r="AO45" s="344"/>
      <c r="AP45" s="361"/>
      <c r="AQ45" s="361"/>
      <c r="AR45" s="361"/>
      <c r="AS45" s="361"/>
      <c r="AT45" s="364"/>
      <c r="AU45" s="361"/>
      <c r="AV45" s="344"/>
      <c r="AW45" s="364"/>
      <c r="AX45" s="364"/>
      <c r="AY45" s="361"/>
      <c r="AZ45" s="361"/>
      <c r="BA45" s="361"/>
      <c r="BB45" s="361"/>
      <c r="BC45" s="733"/>
      <c r="BD45" s="356"/>
      <c r="BE45" s="109"/>
      <c r="BF45" s="733"/>
      <c r="BG45" s="733"/>
      <c r="BH45" s="733"/>
      <c r="BI45" s="733"/>
      <c r="BJ45" s="733"/>
      <c r="BK45" s="733"/>
      <c r="BL45" s="733"/>
      <c r="BM45" s="312"/>
      <c r="BN45" s="312"/>
      <c r="BO45" s="312"/>
      <c r="BP45" s="312"/>
      <c r="BQ45" s="312"/>
      <c r="BR45" s="312"/>
      <c r="BS45" s="312"/>
      <c r="BT45" s="312"/>
      <c r="BU45" s="312"/>
      <c r="BV45" s="733"/>
      <c r="BW45" s="733"/>
      <c r="BX45" s="733"/>
      <c r="BY45" s="733"/>
      <c r="BZ45" s="733"/>
      <c r="CA45" s="733"/>
      <c r="CB45" s="733"/>
      <c r="CC45" s="312"/>
    </row>
    <row r="46" spans="1:81" ht="15" customHeight="1" x14ac:dyDescent="0.2">
      <c r="A46" s="386"/>
      <c r="B46" s="110"/>
      <c r="C46" s="110"/>
      <c r="D46" s="110"/>
      <c r="E46" s="110"/>
      <c r="F46" s="110"/>
      <c r="G46" s="110"/>
      <c r="H46" s="109"/>
      <c r="I46" s="109"/>
      <c r="J46" s="109"/>
      <c r="K46" s="109"/>
      <c r="L46" s="109"/>
      <c r="M46" s="109"/>
      <c r="N46" s="110"/>
      <c r="O46" s="110"/>
      <c r="P46" s="110"/>
      <c r="Q46" s="110"/>
      <c r="R46" s="109"/>
      <c r="S46" s="109"/>
      <c r="T46" s="725"/>
      <c r="U46" s="725"/>
      <c r="V46" s="725"/>
      <c r="W46" s="110"/>
      <c r="X46" s="110"/>
      <c r="Y46" s="109"/>
      <c r="Z46" s="109"/>
      <c r="AA46" s="109"/>
      <c r="AB46" s="346"/>
      <c r="AC46" s="364"/>
      <c r="AD46" s="361"/>
      <c r="AE46" s="344"/>
      <c r="AF46" s="364"/>
      <c r="AG46" s="364"/>
      <c r="AH46" s="361"/>
      <c r="AI46" s="361"/>
      <c r="AJ46" s="361"/>
      <c r="AK46" s="364"/>
      <c r="AL46" s="364"/>
      <c r="AM46" s="361"/>
      <c r="AN46" s="344"/>
      <c r="AO46" s="344"/>
      <c r="AP46" s="361"/>
      <c r="AQ46" s="361"/>
      <c r="AR46" s="361"/>
      <c r="AS46" s="361"/>
      <c r="AT46" s="364"/>
      <c r="AU46" s="361"/>
      <c r="AV46" s="344"/>
      <c r="AW46" s="364"/>
      <c r="AX46" s="364"/>
      <c r="AY46" s="361"/>
      <c r="AZ46" s="361"/>
      <c r="BA46" s="361"/>
      <c r="BB46" s="361"/>
      <c r="BC46" s="733"/>
      <c r="BD46" s="356"/>
      <c r="BE46" s="109"/>
      <c r="BF46" s="733"/>
      <c r="BG46" s="733"/>
      <c r="BH46" s="733"/>
      <c r="BI46" s="733"/>
      <c r="BJ46" s="733"/>
      <c r="BK46" s="733"/>
      <c r="BL46" s="733"/>
      <c r="BM46" s="312"/>
      <c r="BN46" s="312"/>
      <c r="BO46" s="312"/>
      <c r="BP46" s="312"/>
      <c r="BQ46" s="312"/>
      <c r="BR46" s="312"/>
      <c r="BS46" s="312"/>
      <c r="BT46" s="312"/>
      <c r="BU46" s="312"/>
      <c r="BV46" s="733"/>
      <c r="BW46" s="733"/>
      <c r="BX46" s="733"/>
      <c r="BY46" s="733"/>
      <c r="BZ46" s="733"/>
      <c r="CA46" s="733"/>
      <c r="CB46" s="733"/>
      <c r="CC46" s="312"/>
    </row>
    <row r="47" spans="1:81" ht="15" customHeight="1" x14ac:dyDescent="0.2">
      <c r="A47" s="386"/>
      <c r="B47" s="110"/>
      <c r="C47" s="110"/>
      <c r="D47" s="110"/>
      <c r="E47" s="110"/>
      <c r="F47" s="110"/>
      <c r="G47" s="110"/>
      <c r="H47" s="109"/>
      <c r="I47" s="109"/>
      <c r="J47" s="109"/>
      <c r="K47" s="109"/>
      <c r="L47" s="109"/>
      <c r="M47" s="109"/>
      <c r="N47" s="110"/>
      <c r="O47" s="110"/>
      <c r="P47" s="110"/>
      <c r="Q47" s="110"/>
      <c r="R47" s="109"/>
      <c r="S47" s="109"/>
      <c r="T47" s="725"/>
      <c r="U47" s="725"/>
      <c r="V47" s="725"/>
      <c r="W47" s="110"/>
      <c r="X47" s="110"/>
      <c r="Y47" s="109"/>
      <c r="Z47" s="109"/>
      <c r="AA47" s="109"/>
      <c r="AB47" s="346"/>
      <c r="AC47" s="364"/>
      <c r="AD47" s="361"/>
      <c r="AE47" s="344"/>
      <c r="AF47" s="364"/>
      <c r="AG47" s="364"/>
      <c r="AH47" s="361"/>
      <c r="AI47" s="361"/>
      <c r="AJ47" s="361"/>
      <c r="AK47" s="364"/>
      <c r="AL47" s="364"/>
      <c r="AM47" s="361"/>
      <c r="AN47" s="344"/>
      <c r="AO47" s="344"/>
      <c r="AP47" s="361"/>
      <c r="AQ47" s="361"/>
      <c r="AR47" s="361"/>
      <c r="AS47" s="361"/>
      <c r="AT47" s="364"/>
      <c r="AU47" s="361"/>
      <c r="AV47" s="344"/>
      <c r="AW47" s="364"/>
      <c r="AX47" s="364"/>
      <c r="AY47" s="361"/>
      <c r="AZ47" s="361"/>
      <c r="BA47" s="361"/>
      <c r="BB47" s="361"/>
      <c r="BC47" s="733"/>
      <c r="BD47" s="356"/>
      <c r="BE47" s="109"/>
      <c r="BF47" s="733"/>
      <c r="BG47" s="733"/>
      <c r="BH47" s="733"/>
      <c r="BI47" s="733"/>
      <c r="BJ47" s="733"/>
      <c r="BK47" s="733"/>
      <c r="BL47" s="733"/>
      <c r="BM47" s="312"/>
      <c r="BN47" s="312"/>
      <c r="BO47" s="312"/>
      <c r="BP47" s="312"/>
      <c r="BQ47" s="312"/>
      <c r="BR47" s="312"/>
      <c r="BS47" s="312"/>
      <c r="BT47" s="312"/>
      <c r="BU47" s="312"/>
      <c r="BV47" s="733"/>
      <c r="BW47" s="733"/>
      <c r="BX47" s="733"/>
      <c r="BY47" s="733"/>
      <c r="BZ47" s="733"/>
      <c r="CA47" s="733"/>
      <c r="CB47" s="733"/>
      <c r="CC47" s="312"/>
    </row>
    <row r="48" spans="1:81" ht="15" customHeight="1" x14ac:dyDescent="0.2">
      <c r="A48" s="386"/>
      <c r="B48" s="110"/>
      <c r="C48" s="110"/>
      <c r="D48" s="110"/>
      <c r="E48" s="110"/>
      <c r="F48" s="110"/>
      <c r="G48" s="110"/>
      <c r="H48" s="109"/>
      <c r="I48" s="109"/>
      <c r="J48" s="109"/>
      <c r="K48" s="109"/>
      <c r="L48" s="109"/>
      <c r="M48" s="109"/>
      <c r="N48" s="110"/>
      <c r="O48" s="110"/>
      <c r="P48" s="110"/>
      <c r="Q48" s="110"/>
      <c r="R48" s="109"/>
      <c r="S48" s="109"/>
      <c r="T48" s="725"/>
      <c r="U48" s="725"/>
      <c r="V48" s="725"/>
      <c r="W48" s="110"/>
      <c r="X48" s="110"/>
      <c r="Y48" s="109"/>
      <c r="Z48" s="109"/>
      <c r="AA48" s="109"/>
      <c r="AB48" s="346"/>
      <c r="AC48" s="364"/>
      <c r="AD48" s="361"/>
      <c r="AE48" s="344"/>
      <c r="AF48" s="364"/>
      <c r="AG48" s="364"/>
      <c r="AH48" s="361"/>
      <c r="AI48" s="361"/>
      <c r="AJ48" s="361"/>
      <c r="AK48" s="364"/>
      <c r="AL48" s="364"/>
      <c r="AM48" s="361"/>
      <c r="AN48" s="344"/>
      <c r="AO48" s="344"/>
      <c r="AP48" s="361"/>
      <c r="AQ48" s="361"/>
      <c r="AR48" s="361"/>
      <c r="AS48" s="361"/>
      <c r="AT48" s="364"/>
      <c r="AU48" s="361"/>
      <c r="AV48" s="344"/>
      <c r="AW48" s="364"/>
      <c r="AX48" s="364"/>
      <c r="AY48" s="361"/>
      <c r="AZ48" s="361"/>
      <c r="BA48" s="361"/>
      <c r="BB48" s="361"/>
      <c r="BC48" s="733"/>
      <c r="BD48" s="356"/>
      <c r="BE48" s="109"/>
      <c r="BF48" s="733"/>
      <c r="BG48" s="733"/>
      <c r="BH48" s="733"/>
      <c r="BI48" s="733"/>
      <c r="BJ48" s="733"/>
      <c r="BK48" s="733"/>
      <c r="BL48" s="733"/>
      <c r="BM48" s="312"/>
      <c r="BN48" s="312"/>
      <c r="BO48" s="312"/>
      <c r="BP48" s="312"/>
      <c r="BQ48" s="312"/>
      <c r="BR48" s="312"/>
      <c r="BS48" s="312"/>
      <c r="BT48" s="312"/>
      <c r="BU48" s="312"/>
      <c r="BV48" s="733"/>
      <c r="BW48" s="733"/>
      <c r="BX48" s="733"/>
      <c r="BY48" s="733"/>
      <c r="BZ48" s="733"/>
      <c r="CA48" s="733"/>
      <c r="CB48" s="733"/>
      <c r="CC48" s="312"/>
    </row>
    <row r="49" spans="1:81" ht="15" customHeight="1" x14ac:dyDescent="0.2">
      <c r="A49" s="386"/>
      <c r="B49" s="110"/>
      <c r="C49" s="110"/>
      <c r="D49" s="110"/>
      <c r="E49" s="110"/>
      <c r="F49" s="110"/>
      <c r="G49" s="110"/>
      <c r="H49" s="109"/>
      <c r="I49" s="109"/>
      <c r="J49" s="109"/>
      <c r="K49" s="109"/>
      <c r="L49" s="109"/>
      <c r="M49" s="109"/>
      <c r="N49" s="110"/>
      <c r="O49" s="110"/>
      <c r="P49" s="110"/>
      <c r="Q49" s="110"/>
      <c r="R49" s="109"/>
      <c r="S49" s="109"/>
      <c r="T49" s="725"/>
      <c r="U49" s="725"/>
      <c r="V49" s="725"/>
      <c r="W49" s="110"/>
      <c r="X49" s="110"/>
      <c r="Y49" s="109"/>
      <c r="Z49" s="109"/>
      <c r="AA49" s="109"/>
      <c r="AB49" s="346"/>
      <c r="AC49" s="364"/>
      <c r="AD49" s="361"/>
      <c r="AE49" s="344"/>
      <c r="AF49" s="364"/>
      <c r="AG49" s="364"/>
      <c r="AH49" s="361"/>
      <c r="AI49" s="361"/>
      <c r="AJ49" s="361"/>
      <c r="AK49" s="364"/>
      <c r="AL49" s="364"/>
      <c r="AM49" s="361"/>
      <c r="AN49" s="344"/>
      <c r="AO49" s="344"/>
      <c r="AP49" s="361"/>
      <c r="AQ49" s="361"/>
      <c r="AR49" s="361"/>
      <c r="AS49" s="361"/>
      <c r="AT49" s="364"/>
      <c r="AU49" s="361"/>
      <c r="AV49" s="344"/>
      <c r="AW49" s="364"/>
      <c r="AX49" s="364"/>
      <c r="AY49" s="361"/>
      <c r="AZ49" s="361"/>
      <c r="BA49" s="361"/>
      <c r="BB49" s="361"/>
      <c r="BC49" s="733"/>
      <c r="BD49" s="356"/>
      <c r="BE49" s="109"/>
      <c r="BF49" s="733"/>
      <c r="BG49" s="733"/>
      <c r="BH49" s="733"/>
      <c r="BI49" s="733"/>
      <c r="BJ49" s="733"/>
      <c r="BK49" s="733"/>
      <c r="BL49" s="733"/>
      <c r="BM49" s="312"/>
      <c r="BN49" s="312"/>
      <c r="BO49" s="312"/>
      <c r="BP49" s="312"/>
      <c r="BQ49" s="312"/>
      <c r="BR49" s="312"/>
      <c r="BS49" s="312"/>
      <c r="BT49" s="312"/>
      <c r="BU49" s="312"/>
      <c r="BV49" s="733"/>
      <c r="BW49" s="733"/>
      <c r="BX49" s="733"/>
      <c r="BY49" s="733"/>
      <c r="BZ49" s="733"/>
      <c r="CA49" s="733"/>
      <c r="CB49" s="733"/>
      <c r="CC49" s="312"/>
    </row>
    <row r="50" spans="1:81" ht="15" customHeight="1" x14ac:dyDescent="0.2">
      <c r="A50" s="386"/>
      <c r="B50" s="110"/>
      <c r="C50" s="110"/>
      <c r="D50" s="110"/>
      <c r="E50" s="110"/>
      <c r="F50" s="110"/>
      <c r="G50" s="110"/>
      <c r="H50" s="109"/>
      <c r="I50" s="109"/>
      <c r="J50" s="109"/>
      <c r="K50" s="109"/>
      <c r="L50" s="109"/>
      <c r="M50" s="109"/>
      <c r="N50" s="110"/>
      <c r="O50" s="110"/>
      <c r="P50" s="110"/>
      <c r="Q50" s="110"/>
      <c r="R50" s="109"/>
      <c r="S50" s="109"/>
      <c r="T50" s="725"/>
      <c r="U50" s="725"/>
      <c r="V50" s="725"/>
      <c r="W50" s="110"/>
      <c r="X50" s="110"/>
      <c r="Y50" s="109"/>
      <c r="Z50" s="109"/>
      <c r="AA50" s="109"/>
      <c r="AB50" s="346"/>
      <c r="AC50" s="364"/>
      <c r="AD50" s="361"/>
      <c r="AE50" s="344"/>
      <c r="AF50" s="364"/>
      <c r="AG50" s="364"/>
      <c r="AH50" s="361"/>
      <c r="AI50" s="361"/>
      <c r="AJ50" s="361"/>
      <c r="AK50" s="364"/>
      <c r="AL50" s="364"/>
      <c r="AM50" s="361"/>
      <c r="AN50" s="344"/>
      <c r="AO50" s="344"/>
      <c r="AP50" s="361"/>
      <c r="AQ50" s="361"/>
      <c r="AR50" s="361"/>
      <c r="AS50" s="361"/>
      <c r="AT50" s="364"/>
      <c r="AU50" s="361"/>
      <c r="AV50" s="344"/>
      <c r="AW50" s="364"/>
      <c r="AX50" s="364"/>
      <c r="AY50" s="361"/>
      <c r="AZ50" s="361"/>
      <c r="BA50" s="361"/>
      <c r="BB50" s="361"/>
      <c r="BC50" s="733"/>
      <c r="BD50" s="356"/>
      <c r="BE50" s="109"/>
      <c r="BF50" s="733"/>
      <c r="BG50" s="733"/>
      <c r="BH50" s="733"/>
      <c r="BI50" s="733"/>
      <c r="BJ50" s="733"/>
      <c r="BK50" s="733"/>
      <c r="BL50" s="733"/>
      <c r="BM50" s="312"/>
      <c r="BN50" s="312"/>
      <c r="BO50" s="312"/>
      <c r="BP50" s="312"/>
      <c r="BQ50" s="312"/>
      <c r="BR50" s="312"/>
      <c r="BS50" s="312"/>
      <c r="BT50" s="312"/>
      <c r="BU50" s="312"/>
      <c r="BV50" s="733"/>
      <c r="BW50" s="733"/>
      <c r="BX50" s="733"/>
      <c r="BY50" s="733"/>
      <c r="BZ50" s="733"/>
      <c r="CA50" s="733"/>
      <c r="CB50" s="733"/>
      <c r="CC50" s="312"/>
    </row>
    <row r="51" spans="1:81" ht="15" customHeight="1" x14ac:dyDescent="0.2">
      <c r="A51" s="386"/>
      <c r="B51" s="110"/>
      <c r="C51" s="110"/>
      <c r="D51" s="110"/>
      <c r="E51" s="110"/>
      <c r="F51" s="110"/>
      <c r="G51" s="110"/>
      <c r="H51" s="109"/>
      <c r="I51" s="109"/>
      <c r="J51" s="109"/>
      <c r="K51" s="109"/>
      <c r="L51" s="109"/>
      <c r="M51" s="109"/>
      <c r="N51" s="110"/>
      <c r="O51" s="110"/>
      <c r="P51" s="110"/>
      <c r="Q51" s="110"/>
      <c r="R51" s="109"/>
      <c r="S51" s="109"/>
      <c r="T51" s="725"/>
      <c r="U51" s="725"/>
      <c r="V51" s="725"/>
      <c r="W51" s="110"/>
      <c r="X51" s="110"/>
      <c r="Y51" s="109"/>
      <c r="Z51" s="109"/>
      <c r="AA51" s="109"/>
      <c r="AB51" s="346"/>
      <c r="AC51" s="364"/>
      <c r="AD51" s="361"/>
      <c r="AE51" s="344"/>
      <c r="AF51" s="364"/>
      <c r="AG51" s="364"/>
      <c r="AH51" s="361"/>
      <c r="AI51" s="361"/>
      <c r="AJ51" s="361"/>
      <c r="AK51" s="364"/>
      <c r="AL51" s="364"/>
      <c r="AM51" s="361"/>
      <c r="AN51" s="344"/>
      <c r="AO51" s="344"/>
      <c r="AP51" s="361"/>
      <c r="AQ51" s="361"/>
      <c r="AR51" s="361"/>
      <c r="AS51" s="361"/>
      <c r="AT51" s="364"/>
      <c r="AU51" s="361"/>
      <c r="AV51" s="344"/>
      <c r="AW51" s="364"/>
      <c r="AX51" s="364"/>
      <c r="AY51" s="361"/>
      <c r="AZ51" s="361"/>
      <c r="BA51" s="361"/>
      <c r="BB51" s="361"/>
      <c r="BC51" s="733"/>
      <c r="BD51" s="356"/>
      <c r="BE51" s="109"/>
      <c r="BF51" s="733"/>
      <c r="BG51" s="733"/>
      <c r="BH51" s="733"/>
      <c r="BI51" s="733"/>
      <c r="BJ51" s="733"/>
      <c r="BK51" s="733"/>
      <c r="BL51" s="733"/>
      <c r="BM51" s="312"/>
      <c r="BN51" s="312"/>
      <c r="BO51" s="312"/>
      <c r="BP51" s="312"/>
      <c r="BQ51" s="312"/>
      <c r="BR51" s="312"/>
      <c r="BS51" s="312"/>
      <c r="BT51" s="312"/>
      <c r="BU51" s="312"/>
      <c r="BV51" s="733"/>
      <c r="BW51" s="733"/>
      <c r="BX51" s="733"/>
      <c r="BY51" s="733"/>
      <c r="BZ51" s="733"/>
      <c r="CA51" s="733"/>
      <c r="CB51" s="733"/>
      <c r="CC51" s="312"/>
    </row>
    <row r="52" spans="1:81" ht="15" customHeight="1" x14ac:dyDescent="0.2">
      <c r="A52" s="386"/>
      <c r="B52" s="110"/>
      <c r="C52" s="110"/>
      <c r="D52" s="110"/>
      <c r="E52" s="110"/>
      <c r="F52" s="110"/>
      <c r="G52" s="110"/>
      <c r="H52" s="109"/>
      <c r="I52" s="109"/>
      <c r="J52" s="109"/>
      <c r="K52" s="109"/>
      <c r="L52" s="109"/>
      <c r="M52" s="109"/>
      <c r="N52" s="110"/>
      <c r="O52" s="110"/>
      <c r="P52" s="110"/>
      <c r="Q52" s="110"/>
      <c r="R52" s="109"/>
      <c r="S52" s="109"/>
      <c r="T52" s="725"/>
      <c r="U52" s="725"/>
      <c r="V52" s="725"/>
      <c r="W52" s="110"/>
      <c r="X52" s="110"/>
      <c r="Y52" s="109"/>
      <c r="Z52" s="109"/>
      <c r="AA52" s="109"/>
      <c r="AB52" s="346"/>
      <c r="AC52" s="364"/>
      <c r="AD52" s="361"/>
      <c r="AE52" s="344"/>
      <c r="AF52" s="364"/>
      <c r="AG52" s="364"/>
      <c r="AH52" s="361"/>
      <c r="AI52" s="361"/>
      <c r="AJ52" s="361"/>
      <c r="AK52" s="364"/>
      <c r="AL52" s="364"/>
      <c r="AM52" s="361"/>
      <c r="AN52" s="344"/>
      <c r="AO52" s="344"/>
      <c r="AP52" s="361"/>
      <c r="AQ52" s="361"/>
      <c r="AR52" s="361"/>
      <c r="AS52" s="361"/>
      <c r="AT52" s="364"/>
      <c r="AU52" s="361"/>
      <c r="AV52" s="344"/>
      <c r="AW52" s="364"/>
      <c r="AX52" s="364"/>
      <c r="AY52" s="361"/>
      <c r="AZ52" s="361"/>
      <c r="BA52" s="361"/>
      <c r="BB52" s="361"/>
      <c r="BC52" s="733"/>
      <c r="BD52" s="356"/>
      <c r="BE52" s="109"/>
      <c r="BF52" s="733"/>
      <c r="BG52" s="733"/>
      <c r="BH52" s="733"/>
      <c r="BI52" s="733"/>
      <c r="BJ52" s="733"/>
      <c r="BK52" s="733"/>
      <c r="BL52" s="733"/>
      <c r="BM52" s="312"/>
      <c r="BN52" s="312"/>
      <c r="BO52" s="312"/>
      <c r="BP52" s="312"/>
      <c r="BQ52" s="312"/>
      <c r="BR52" s="312"/>
      <c r="BS52" s="312"/>
      <c r="BT52" s="312"/>
      <c r="BU52" s="312"/>
      <c r="BV52" s="733"/>
      <c r="BW52" s="733"/>
      <c r="BX52" s="733"/>
      <c r="BY52" s="733"/>
      <c r="BZ52" s="733"/>
      <c r="CA52" s="733"/>
      <c r="CB52" s="733"/>
      <c r="CC52" s="312"/>
    </row>
    <row r="53" spans="1:81" ht="15" customHeight="1" x14ac:dyDescent="0.2">
      <c r="A53" s="386"/>
      <c r="B53" s="110"/>
      <c r="C53" s="110"/>
      <c r="D53" s="110"/>
      <c r="E53" s="110"/>
      <c r="F53" s="110"/>
      <c r="G53" s="110"/>
      <c r="H53" s="109"/>
      <c r="I53" s="109"/>
      <c r="J53" s="109"/>
      <c r="K53" s="109"/>
      <c r="L53" s="109"/>
      <c r="M53" s="109"/>
      <c r="N53" s="110"/>
      <c r="O53" s="110"/>
      <c r="P53" s="110"/>
      <c r="Q53" s="110"/>
      <c r="R53" s="109"/>
      <c r="S53" s="109"/>
      <c r="T53" s="725"/>
      <c r="U53" s="725"/>
      <c r="V53" s="725"/>
      <c r="W53" s="110"/>
      <c r="X53" s="110"/>
      <c r="Y53" s="109"/>
      <c r="Z53" s="109"/>
      <c r="AA53" s="109"/>
      <c r="AB53" s="346"/>
      <c r="AC53" s="364"/>
      <c r="AD53" s="361"/>
      <c r="AE53" s="344"/>
      <c r="AF53" s="364"/>
      <c r="AG53" s="364"/>
      <c r="AH53" s="361"/>
      <c r="AI53" s="361"/>
      <c r="AJ53" s="361"/>
      <c r="AK53" s="364"/>
      <c r="AL53" s="364"/>
      <c r="AM53" s="361"/>
      <c r="AN53" s="344"/>
      <c r="AO53" s="344"/>
      <c r="AP53" s="361"/>
      <c r="AQ53" s="361"/>
      <c r="AR53" s="361"/>
      <c r="AS53" s="361"/>
      <c r="AT53" s="364"/>
      <c r="AU53" s="361"/>
      <c r="AV53" s="344"/>
      <c r="AW53" s="364"/>
      <c r="AX53" s="364"/>
      <c r="AY53" s="361"/>
      <c r="AZ53" s="361"/>
      <c r="BA53" s="361"/>
      <c r="BB53" s="361"/>
      <c r="BC53" s="733"/>
      <c r="BD53" s="356"/>
      <c r="BE53" s="109"/>
      <c r="BF53" s="733"/>
      <c r="BG53" s="733"/>
      <c r="BH53" s="733"/>
      <c r="BI53" s="733"/>
      <c r="BJ53" s="733"/>
      <c r="BK53" s="733"/>
      <c r="BL53" s="733"/>
      <c r="BM53" s="312"/>
      <c r="BN53" s="312"/>
      <c r="BO53" s="312"/>
      <c r="BP53" s="312"/>
      <c r="BQ53" s="312"/>
      <c r="BR53" s="312"/>
      <c r="BS53" s="312"/>
      <c r="BT53" s="312"/>
      <c r="BU53" s="312"/>
      <c r="BV53" s="733"/>
      <c r="BW53" s="733"/>
      <c r="BX53" s="733"/>
      <c r="BY53" s="733"/>
      <c r="BZ53" s="733"/>
      <c r="CA53" s="733"/>
      <c r="CB53" s="733"/>
      <c r="CC53" s="312"/>
    </row>
    <row r="54" spans="1:81" ht="15" customHeight="1" x14ac:dyDescent="0.2">
      <c r="A54" s="386"/>
      <c r="B54" s="110"/>
      <c r="C54" s="110"/>
      <c r="D54" s="110"/>
      <c r="E54" s="110"/>
      <c r="F54" s="110"/>
      <c r="G54" s="110"/>
      <c r="H54" s="109"/>
      <c r="I54" s="109"/>
      <c r="J54" s="109"/>
      <c r="K54" s="109"/>
      <c r="L54" s="109"/>
      <c r="M54" s="109"/>
      <c r="N54" s="110"/>
      <c r="O54" s="110"/>
      <c r="P54" s="110"/>
      <c r="Q54" s="110"/>
      <c r="R54" s="109"/>
      <c r="S54" s="109"/>
      <c r="T54" s="725"/>
      <c r="U54" s="725"/>
      <c r="V54" s="725"/>
      <c r="W54" s="110"/>
      <c r="X54" s="110"/>
      <c r="Y54" s="109"/>
      <c r="Z54" s="109"/>
      <c r="AA54" s="109"/>
      <c r="AB54" s="346"/>
      <c r="AC54" s="364"/>
      <c r="AD54" s="361"/>
      <c r="AE54" s="344"/>
      <c r="AF54" s="364"/>
      <c r="AG54" s="364"/>
      <c r="AH54" s="361"/>
      <c r="AI54" s="361"/>
      <c r="AJ54" s="361"/>
      <c r="AK54" s="364"/>
      <c r="AL54" s="364"/>
      <c r="AM54" s="361"/>
      <c r="AN54" s="344"/>
      <c r="AO54" s="344"/>
      <c r="AP54" s="361"/>
      <c r="AQ54" s="361"/>
      <c r="AR54" s="361"/>
      <c r="AS54" s="361"/>
      <c r="AT54" s="364"/>
      <c r="AU54" s="361"/>
      <c r="AV54" s="344"/>
      <c r="AW54" s="364"/>
      <c r="AX54" s="364"/>
      <c r="AY54" s="361"/>
      <c r="AZ54" s="361"/>
      <c r="BA54" s="361"/>
      <c r="BB54" s="361"/>
      <c r="BC54" s="733"/>
      <c r="BD54" s="356"/>
      <c r="BE54" s="109"/>
      <c r="BF54" s="733"/>
      <c r="BG54" s="733"/>
      <c r="BH54" s="733"/>
      <c r="BI54" s="733"/>
      <c r="BJ54" s="733"/>
      <c r="BK54" s="733"/>
      <c r="BL54" s="733"/>
      <c r="BM54" s="312"/>
      <c r="BN54" s="312"/>
      <c r="BO54" s="312"/>
      <c r="BP54" s="312"/>
      <c r="BQ54" s="312"/>
      <c r="BR54" s="312"/>
      <c r="BS54" s="312"/>
      <c r="BT54" s="312"/>
      <c r="BU54" s="312"/>
      <c r="BV54" s="733"/>
      <c r="BW54" s="733"/>
      <c r="BX54" s="733"/>
      <c r="BY54" s="733"/>
      <c r="BZ54" s="733"/>
      <c r="CA54" s="733"/>
      <c r="CB54" s="733"/>
      <c r="CC54" s="312"/>
    </row>
    <row r="55" spans="1:81" ht="15" customHeight="1" x14ac:dyDescent="0.2">
      <c r="A55" s="386"/>
      <c r="B55" s="110"/>
      <c r="C55" s="110"/>
      <c r="D55" s="110"/>
      <c r="E55" s="110"/>
      <c r="F55" s="110"/>
      <c r="G55" s="110"/>
      <c r="H55" s="109"/>
      <c r="I55" s="109"/>
      <c r="J55" s="109"/>
      <c r="K55" s="109"/>
      <c r="L55" s="109"/>
      <c r="M55" s="109"/>
      <c r="N55" s="110"/>
      <c r="O55" s="110"/>
      <c r="P55" s="110"/>
      <c r="Q55" s="110"/>
      <c r="R55" s="109"/>
      <c r="S55" s="109"/>
      <c r="T55" s="725"/>
      <c r="U55" s="725"/>
      <c r="V55" s="725"/>
      <c r="W55" s="110"/>
      <c r="X55" s="110"/>
      <c r="Y55" s="109"/>
      <c r="Z55" s="109"/>
      <c r="AA55" s="109"/>
      <c r="AB55" s="346"/>
      <c r="AC55" s="364"/>
      <c r="AD55" s="361"/>
      <c r="AE55" s="344"/>
      <c r="AF55" s="364"/>
      <c r="AG55" s="364"/>
      <c r="AH55" s="361"/>
      <c r="AI55" s="361"/>
      <c r="AJ55" s="361"/>
      <c r="AK55" s="364"/>
      <c r="AL55" s="364"/>
      <c r="AM55" s="361"/>
      <c r="AN55" s="344"/>
      <c r="AO55" s="344"/>
      <c r="AP55" s="361"/>
      <c r="AQ55" s="361"/>
      <c r="AR55" s="361"/>
      <c r="AS55" s="361"/>
      <c r="AT55" s="364"/>
      <c r="AU55" s="361"/>
      <c r="AV55" s="344"/>
      <c r="AW55" s="364"/>
      <c r="AX55" s="364"/>
      <c r="AY55" s="361"/>
      <c r="AZ55" s="361"/>
      <c r="BA55" s="361"/>
      <c r="BB55" s="361"/>
      <c r="BC55" s="733"/>
      <c r="BD55" s="356"/>
      <c r="BE55" s="109"/>
      <c r="BF55" s="733"/>
      <c r="BG55" s="733"/>
      <c r="BH55" s="733"/>
      <c r="BI55" s="733"/>
      <c r="BJ55" s="733"/>
      <c r="BK55" s="733"/>
      <c r="BL55" s="733"/>
      <c r="BM55" s="312"/>
      <c r="BN55" s="312"/>
      <c r="BO55" s="312"/>
      <c r="BP55" s="312"/>
      <c r="BQ55" s="312"/>
      <c r="BR55" s="312"/>
      <c r="BS55" s="312"/>
      <c r="BT55" s="312"/>
      <c r="BU55" s="312"/>
      <c r="BV55" s="733"/>
      <c r="BW55" s="733"/>
      <c r="BX55" s="733"/>
      <c r="BY55" s="733"/>
      <c r="BZ55" s="733"/>
      <c r="CA55" s="733"/>
      <c r="CB55" s="733"/>
      <c r="CC55" s="312"/>
    </row>
    <row r="56" spans="1:81" ht="15" customHeight="1" x14ac:dyDescent="0.2">
      <c r="A56" s="386"/>
      <c r="B56" s="110"/>
      <c r="C56" s="110"/>
      <c r="D56" s="110"/>
      <c r="E56" s="110"/>
      <c r="F56" s="110"/>
      <c r="G56" s="110"/>
      <c r="H56" s="109"/>
      <c r="I56" s="109"/>
      <c r="J56" s="109"/>
      <c r="K56" s="109"/>
      <c r="L56" s="109"/>
      <c r="M56" s="109"/>
      <c r="N56" s="110"/>
      <c r="O56" s="110"/>
      <c r="P56" s="110"/>
      <c r="Q56" s="110"/>
      <c r="R56" s="109"/>
      <c r="S56" s="109"/>
      <c r="T56" s="725"/>
      <c r="U56" s="725"/>
      <c r="V56" s="725"/>
      <c r="W56" s="110"/>
      <c r="X56" s="110"/>
      <c r="Y56" s="109"/>
      <c r="Z56" s="109"/>
      <c r="AA56" s="109"/>
      <c r="AB56" s="346"/>
      <c r="AC56" s="364"/>
      <c r="AD56" s="361"/>
      <c r="AE56" s="344"/>
      <c r="AF56" s="364"/>
      <c r="AG56" s="364"/>
      <c r="AH56" s="361"/>
      <c r="AI56" s="361"/>
      <c r="AJ56" s="361"/>
      <c r="AK56" s="364"/>
      <c r="AL56" s="364"/>
      <c r="AM56" s="361"/>
      <c r="AN56" s="344"/>
      <c r="AO56" s="344"/>
      <c r="AP56" s="361"/>
      <c r="AQ56" s="361"/>
      <c r="AR56" s="361"/>
      <c r="AS56" s="361"/>
      <c r="AT56" s="364"/>
      <c r="AU56" s="361"/>
      <c r="AV56" s="344"/>
      <c r="AW56" s="364"/>
      <c r="AX56" s="364"/>
      <c r="AY56" s="361"/>
      <c r="AZ56" s="361"/>
      <c r="BA56" s="361"/>
      <c r="BB56" s="361"/>
      <c r="BC56" s="733"/>
      <c r="BD56" s="356"/>
      <c r="BE56" s="109"/>
      <c r="BF56" s="733"/>
      <c r="BG56" s="733"/>
      <c r="BH56" s="733"/>
      <c r="BI56" s="733"/>
      <c r="BJ56" s="733"/>
      <c r="BK56" s="733"/>
      <c r="BL56" s="733"/>
      <c r="BM56" s="312"/>
      <c r="BN56" s="312"/>
      <c r="BO56" s="312"/>
      <c r="BP56" s="312"/>
      <c r="BQ56" s="312"/>
      <c r="BR56" s="312"/>
      <c r="BS56" s="312"/>
      <c r="BT56" s="312"/>
      <c r="BU56" s="312"/>
      <c r="BV56" s="733"/>
      <c r="BW56" s="733"/>
      <c r="BX56" s="733"/>
      <c r="BY56" s="733"/>
      <c r="BZ56" s="733"/>
      <c r="CA56" s="733"/>
      <c r="CB56" s="733"/>
      <c r="CC56" s="312"/>
    </row>
    <row r="57" spans="1:81" ht="15" customHeight="1" x14ac:dyDescent="0.2">
      <c r="A57" s="386"/>
      <c r="B57" s="110"/>
      <c r="C57" s="110"/>
      <c r="D57" s="110"/>
      <c r="E57" s="110"/>
      <c r="F57" s="110"/>
      <c r="G57" s="110"/>
      <c r="H57" s="109"/>
      <c r="I57" s="109"/>
      <c r="J57" s="109"/>
      <c r="K57" s="109"/>
      <c r="L57" s="109"/>
      <c r="M57" s="109"/>
      <c r="N57" s="110"/>
      <c r="O57" s="110"/>
      <c r="P57" s="110"/>
      <c r="Q57" s="110"/>
      <c r="R57" s="109"/>
      <c r="S57" s="109"/>
      <c r="T57" s="725"/>
      <c r="U57" s="725"/>
      <c r="V57" s="725"/>
      <c r="W57" s="110"/>
      <c r="X57" s="110"/>
      <c r="Y57" s="109"/>
      <c r="Z57" s="109"/>
      <c r="AA57" s="109"/>
      <c r="AB57" s="346"/>
      <c r="AC57" s="364"/>
      <c r="AD57" s="361"/>
      <c r="AE57" s="344"/>
      <c r="AF57" s="364"/>
      <c r="AG57" s="364"/>
      <c r="AH57" s="361"/>
      <c r="AI57" s="361"/>
      <c r="AJ57" s="361"/>
      <c r="AK57" s="364"/>
      <c r="AL57" s="364"/>
      <c r="AM57" s="361"/>
      <c r="AN57" s="344"/>
      <c r="AO57" s="344"/>
      <c r="AP57" s="361"/>
      <c r="AQ57" s="361"/>
      <c r="AR57" s="361"/>
      <c r="AS57" s="361"/>
      <c r="AT57" s="364"/>
      <c r="AU57" s="361"/>
      <c r="AV57" s="344"/>
      <c r="AW57" s="364"/>
      <c r="AX57" s="364"/>
      <c r="AY57" s="361"/>
      <c r="AZ57" s="361"/>
      <c r="BA57" s="361"/>
      <c r="BB57" s="361"/>
      <c r="BC57" s="733"/>
      <c r="BD57" s="356"/>
      <c r="BE57" s="109"/>
      <c r="BF57" s="733"/>
      <c r="BG57" s="733"/>
      <c r="BH57" s="733"/>
      <c r="BI57" s="733"/>
      <c r="BJ57" s="733"/>
      <c r="BK57" s="733"/>
      <c r="BL57" s="733"/>
      <c r="BM57" s="312"/>
      <c r="BN57" s="312"/>
      <c r="BO57" s="312"/>
      <c r="BP57" s="312"/>
      <c r="BQ57" s="312"/>
      <c r="BR57" s="312"/>
      <c r="BS57" s="312"/>
      <c r="BT57" s="312"/>
      <c r="BU57" s="312"/>
      <c r="BV57" s="733"/>
      <c r="BW57" s="733"/>
      <c r="BX57" s="733"/>
      <c r="BY57" s="733"/>
      <c r="BZ57" s="733"/>
      <c r="CA57" s="733"/>
      <c r="CB57" s="733"/>
      <c r="CC57" s="312"/>
    </row>
    <row r="58" spans="1:81" ht="15" customHeight="1" x14ac:dyDescent="0.2">
      <c r="A58" s="386"/>
      <c r="B58" s="110"/>
      <c r="C58" s="110"/>
      <c r="D58" s="110"/>
      <c r="E58" s="110"/>
      <c r="F58" s="110"/>
      <c r="G58" s="110"/>
      <c r="H58" s="109"/>
      <c r="I58" s="109"/>
      <c r="J58" s="109"/>
      <c r="K58" s="109"/>
      <c r="L58" s="109"/>
      <c r="M58" s="109"/>
      <c r="N58" s="110"/>
      <c r="O58" s="110"/>
      <c r="P58" s="110"/>
      <c r="Q58" s="110"/>
      <c r="R58" s="109"/>
      <c r="S58" s="109"/>
      <c r="T58" s="725"/>
      <c r="U58" s="725"/>
      <c r="V58" s="725"/>
      <c r="W58" s="110"/>
      <c r="X58" s="110"/>
      <c r="Y58" s="109"/>
      <c r="Z58" s="109"/>
      <c r="AA58" s="109"/>
      <c r="AB58" s="346"/>
      <c r="AC58" s="364"/>
      <c r="AD58" s="361"/>
      <c r="AE58" s="344"/>
      <c r="AF58" s="364"/>
      <c r="AG58" s="364"/>
      <c r="AH58" s="361"/>
      <c r="AI58" s="361"/>
      <c r="AJ58" s="361"/>
      <c r="AK58" s="364"/>
      <c r="AL58" s="364"/>
      <c r="AM58" s="361"/>
      <c r="AN58" s="344"/>
      <c r="AO58" s="344"/>
      <c r="AP58" s="361"/>
      <c r="AQ58" s="361"/>
      <c r="AR58" s="361"/>
      <c r="AS58" s="361"/>
      <c r="AT58" s="364"/>
      <c r="AU58" s="361"/>
      <c r="AV58" s="344"/>
      <c r="AW58" s="364"/>
      <c r="AX58" s="364"/>
      <c r="AY58" s="361"/>
      <c r="AZ58" s="361"/>
      <c r="BA58" s="361"/>
      <c r="BB58" s="361"/>
      <c r="BC58" s="733"/>
      <c r="BD58" s="356"/>
      <c r="BE58" s="109"/>
      <c r="BF58" s="733"/>
      <c r="BG58" s="733"/>
      <c r="BH58" s="733"/>
      <c r="BI58" s="733"/>
      <c r="BJ58" s="733"/>
      <c r="BK58" s="733"/>
      <c r="BL58" s="733"/>
      <c r="BM58" s="312"/>
      <c r="BN58" s="312"/>
      <c r="BO58" s="312"/>
      <c r="BP58" s="312"/>
      <c r="BQ58" s="312"/>
      <c r="BR58" s="312"/>
      <c r="BS58" s="312"/>
      <c r="BT58" s="312"/>
      <c r="BU58" s="312"/>
      <c r="BV58" s="733"/>
      <c r="BW58" s="733"/>
      <c r="BX58" s="733"/>
      <c r="BY58" s="733"/>
      <c r="BZ58" s="733"/>
      <c r="CA58" s="733"/>
      <c r="CB58" s="733"/>
      <c r="CC58" s="312"/>
    </row>
    <row r="59" spans="1:81" ht="15" customHeight="1" x14ac:dyDescent="0.2">
      <c r="A59" s="386"/>
      <c r="B59" s="110"/>
      <c r="C59" s="110"/>
      <c r="D59" s="110"/>
      <c r="E59" s="110"/>
      <c r="F59" s="110"/>
      <c r="G59" s="110"/>
      <c r="H59" s="109"/>
      <c r="I59" s="109"/>
      <c r="J59" s="109"/>
      <c r="K59" s="109"/>
      <c r="L59" s="109"/>
      <c r="M59" s="109"/>
      <c r="N59" s="110"/>
      <c r="O59" s="110"/>
      <c r="P59" s="110"/>
      <c r="Q59" s="110"/>
      <c r="R59" s="109"/>
      <c r="S59" s="109"/>
      <c r="T59" s="725"/>
      <c r="U59" s="725"/>
      <c r="V59" s="725"/>
      <c r="W59" s="110"/>
      <c r="X59" s="110"/>
      <c r="Y59" s="109"/>
      <c r="Z59" s="109"/>
      <c r="AA59" s="109"/>
      <c r="AB59" s="346"/>
      <c r="AC59" s="364"/>
      <c r="AD59" s="361"/>
      <c r="AE59" s="344"/>
      <c r="AF59" s="364"/>
      <c r="AG59" s="364"/>
      <c r="AH59" s="361"/>
      <c r="AI59" s="361"/>
      <c r="AJ59" s="361"/>
      <c r="AK59" s="364"/>
      <c r="AL59" s="364"/>
      <c r="AM59" s="361"/>
      <c r="AN59" s="344"/>
      <c r="AO59" s="344"/>
      <c r="AP59" s="361"/>
      <c r="AQ59" s="361"/>
      <c r="AR59" s="361"/>
      <c r="AS59" s="361"/>
      <c r="AT59" s="364"/>
      <c r="AU59" s="361"/>
      <c r="AV59" s="344"/>
      <c r="AW59" s="364"/>
      <c r="AX59" s="364"/>
      <c r="AY59" s="361"/>
      <c r="AZ59" s="361"/>
      <c r="BA59" s="361"/>
      <c r="BB59" s="361"/>
      <c r="BC59" s="733"/>
      <c r="BD59" s="356"/>
      <c r="BE59" s="109"/>
      <c r="BF59" s="733"/>
      <c r="BG59" s="733"/>
      <c r="BH59" s="733"/>
      <c r="BI59" s="733"/>
      <c r="BJ59" s="733"/>
      <c r="BK59" s="733"/>
      <c r="BL59" s="733"/>
      <c r="BM59" s="312"/>
      <c r="BN59" s="312"/>
      <c r="BO59" s="312"/>
      <c r="BP59" s="312"/>
      <c r="BQ59" s="312"/>
      <c r="BR59" s="312"/>
      <c r="BS59" s="312"/>
      <c r="BT59" s="312"/>
      <c r="BU59" s="312"/>
      <c r="BV59" s="733"/>
      <c r="BW59" s="733"/>
      <c r="BX59" s="733"/>
      <c r="BY59" s="733"/>
      <c r="BZ59" s="733"/>
      <c r="CA59" s="733"/>
      <c r="CB59" s="733"/>
      <c r="CC59" s="312"/>
    </row>
    <row r="60" spans="1:81" ht="15" customHeight="1" x14ac:dyDescent="0.2">
      <c r="A60" s="386"/>
      <c r="B60" s="110"/>
      <c r="C60" s="110"/>
      <c r="D60" s="110"/>
      <c r="E60" s="110"/>
      <c r="F60" s="110"/>
      <c r="G60" s="110"/>
      <c r="H60" s="109"/>
      <c r="I60" s="109"/>
      <c r="J60" s="109"/>
      <c r="K60" s="109"/>
      <c r="L60" s="109"/>
      <c r="M60" s="109"/>
      <c r="N60" s="110"/>
      <c r="O60" s="110"/>
      <c r="P60" s="110"/>
      <c r="Q60" s="110"/>
      <c r="R60" s="109"/>
      <c r="S60" s="109"/>
      <c r="T60" s="725"/>
      <c r="U60" s="725"/>
      <c r="V60" s="725"/>
      <c r="W60" s="110"/>
      <c r="X60" s="110"/>
      <c r="Y60" s="109"/>
      <c r="Z60" s="109"/>
      <c r="AA60" s="109"/>
      <c r="AB60" s="346"/>
      <c r="AC60" s="364"/>
      <c r="AD60" s="361"/>
      <c r="AE60" s="344"/>
      <c r="AF60" s="364"/>
      <c r="AG60" s="364"/>
      <c r="AH60" s="361"/>
      <c r="AI60" s="361"/>
      <c r="AJ60" s="361"/>
      <c r="AK60" s="364"/>
      <c r="AL60" s="364"/>
      <c r="AM60" s="361"/>
      <c r="AN60" s="344"/>
      <c r="AO60" s="344"/>
      <c r="AP60" s="361"/>
      <c r="AQ60" s="361"/>
      <c r="AR60" s="361"/>
      <c r="AS60" s="361"/>
      <c r="AT60" s="364"/>
      <c r="AU60" s="361"/>
      <c r="AV60" s="344"/>
      <c r="AW60" s="364"/>
      <c r="AX60" s="364"/>
      <c r="AY60" s="361"/>
      <c r="AZ60" s="361"/>
      <c r="BA60" s="361"/>
      <c r="BB60" s="361"/>
      <c r="BC60" s="733"/>
      <c r="BD60" s="356"/>
      <c r="BE60" s="109"/>
      <c r="BF60" s="733"/>
      <c r="BG60" s="733"/>
      <c r="BH60" s="733"/>
      <c r="BI60" s="733"/>
      <c r="BJ60" s="733"/>
      <c r="BK60" s="733"/>
      <c r="BL60" s="733"/>
      <c r="BM60" s="312"/>
      <c r="BN60" s="312"/>
      <c r="BO60" s="312"/>
      <c r="BP60" s="312"/>
      <c r="BQ60" s="312"/>
      <c r="BR60" s="312"/>
      <c r="BS60" s="312"/>
      <c r="BT60" s="312"/>
      <c r="BU60" s="312"/>
      <c r="BV60" s="733"/>
      <c r="BW60" s="733"/>
      <c r="BX60" s="733"/>
      <c r="BY60" s="733"/>
      <c r="BZ60" s="733"/>
      <c r="CA60" s="733"/>
      <c r="CB60" s="733"/>
      <c r="CC60" s="312"/>
    </row>
    <row r="61" spans="1:81" ht="15" customHeight="1" x14ac:dyDescent="0.2">
      <c r="A61" s="386"/>
      <c r="B61" s="110"/>
      <c r="C61" s="110"/>
      <c r="D61" s="110"/>
      <c r="E61" s="110"/>
      <c r="F61" s="110"/>
      <c r="G61" s="110"/>
      <c r="H61" s="109"/>
      <c r="I61" s="109"/>
      <c r="J61" s="109"/>
      <c r="K61" s="109"/>
      <c r="L61" s="109"/>
      <c r="M61" s="109"/>
      <c r="N61" s="110"/>
      <c r="O61" s="110"/>
      <c r="P61" s="110"/>
      <c r="Q61" s="110"/>
      <c r="R61" s="109"/>
      <c r="S61" s="109"/>
      <c r="T61" s="725"/>
      <c r="U61" s="725"/>
      <c r="V61" s="725"/>
      <c r="W61" s="110"/>
      <c r="X61" s="110"/>
      <c r="Y61" s="109"/>
      <c r="Z61" s="109"/>
      <c r="AA61" s="109"/>
      <c r="AB61" s="346"/>
      <c r="AC61" s="364"/>
      <c r="AD61" s="361"/>
      <c r="AE61" s="344"/>
      <c r="AF61" s="364"/>
      <c r="AG61" s="364"/>
      <c r="AH61" s="361"/>
      <c r="AI61" s="361"/>
      <c r="AJ61" s="361"/>
      <c r="AK61" s="364"/>
      <c r="AL61" s="364"/>
      <c r="AM61" s="361"/>
      <c r="AN61" s="344"/>
      <c r="AO61" s="344"/>
      <c r="AP61" s="361"/>
      <c r="AQ61" s="361"/>
      <c r="AR61" s="361"/>
      <c r="AS61" s="361"/>
      <c r="AT61" s="364"/>
      <c r="AU61" s="361"/>
      <c r="AV61" s="344"/>
      <c r="AW61" s="364"/>
      <c r="AX61" s="364"/>
      <c r="AY61" s="361"/>
      <c r="AZ61" s="361"/>
      <c r="BA61" s="361"/>
      <c r="BB61" s="361"/>
      <c r="BC61" s="733"/>
      <c r="BD61" s="356"/>
      <c r="BE61" s="109"/>
      <c r="BF61" s="733"/>
      <c r="BG61" s="733"/>
      <c r="BH61" s="733"/>
      <c r="BI61" s="733"/>
      <c r="BJ61" s="733"/>
      <c r="BK61" s="733"/>
      <c r="BL61" s="733"/>
      <c r="BM61" s="312"/>
      <c r="BN61" s="312"/>
      <c r="BO61" s="312"/>
      <c r="BP61" s="312"/>
      <c r="BQ61" s="312"/>
      <c r="BR61" s="312"/>
      <c r="BS61" s="312"/>
      <c r="BT61" s="312"/>
      <c r="BU61" s="312"/>
      <c r="BV61" s="733"/>
      <c r="BW61" s="733"/>
      <c r="BX61" s="733"/>
      <c r="BY61" s="733"/>
      <c r="BZ61" s="733"/>
      <c r="CA61" s="733"/>
      <c r="CB61" s="733"/>
      <c r="CC61" s="312"/>
    </row>
    <row r="62" spans="1:81" ht="15" customHeight="1" x14ac:dyDescent="0.2">
      <c r="A62" s="386"/>
      <c r="B62" s="110"/>
      <c r="C62" s="110"/>
      <c r="D62" s="110"/>
      <c r="E62" s="110"/>
      <c r="F62" s="110"/>
      <c r="G62" s="110"/>
      <c r="H62" s="109"/>
      <c r="I62" s="109"/>
      <c r="J62" s="109"/>
      <c r="K62" s="109"/>
      <c r="L62" s="109"/>
      <c r="M62" s="109"/>
      <c r="N62" s="110"/>
      <c r="O62" s="110"/>
      <c r="P62" s="110"/>
      <c r="Q62" s="110"/>
      <c r="R62" s="109"/>
      <c r="S62" s="109"/>
      <c r="T62" s="725"/>
      <c r="U62" s="725"/>
      <c r="V62" s="725"/>
      <c r="W62" s="110"/>
      <c r="X62" s="110"/>
      <c r="Y62" s="109"/>
      <c r="Z62" s="109"/>
      <c r="AA62" s="109"/>
      <c r="AB62" s="346"/>
      <c r="AC62" s="364"/>
      <c r="AD62" s="361"/>
      <c r="AE62" s="344"/>
      <c r="AF62" s="364"/>
      <c r="AG62" s="364"/>
      <c r="AH62" s="361"/>
      <c r="AI62" s="361"/>
      <c r="AJ62" s="361"/>
      <c r="AK62" s="364"/>
      <c r="AL62" s="364"/>
      <c r="AM62" s="361"/>
      <c r="AN62" s="344"/>
      <c r="AO62" s="344"/>
      <c r="AP62" s="361"/>
      <c r="AQ62" s="361"/>
      <c r="AR62" s="361"/>
      <c r="AS62" s="361"/>
      <c r="AT62" s="364"/>
      <c r="AU62" s="361"/>
      <c r="AV62" s="344"/>
      <c r="AW62" s="364"/>
      <c r="AX62" s="364"/>
      <c r="AY62" s="361"/>
      <c r="AZ62" s="361"/>
      <c r="BA62" s="361"/>
      <c r="BB62" s="361"/>
      <c r="BC62" s="733"/>
      <c r="BD62" s="356"/>
      <c r="BE62" s="109"/>
      <c r="BF62" s="733"/>
      <c r="BG62" s="733"/>
      <c r="BH62" s="733"/>
      <c r="BI62" s="733"/>
      <c r="BJ62" s="733"/>
      <c r="BK62" s="733"/>
      <c r="BL62" s="733"/>
      <c r="BM62" s="312"/>
      <c r="BN62" s="312"/>
      <c r="BO62" s="312"/>
      <c r="BP62" s="312"/>
      <c r="BQ62" s="312"/>
      <c r="BR62" s="312"/>
      <c r="BS62" s="312"/>
      <c r="BT62" s="312"/>
      <c r="BU62" s="312"/>
      <c r="BV62" s="733"/>
      <c r="BW62" s="733"/>
      <c r="BX62" s="733"/>
      <c r="BY62" s="733"/>
      <c r="BZ62" s="733"/>
      <c r="CA62" s="733"/>
      <c r="CB62" s="733"/>
      <c r="CC62" s="312"/>
    </row>
    <row r="63" spans="1:81" ht="15" customHeight="1" x14ac:dyDescent="0.2">
      <c r="A63" s="386"/>
      <c r="B63" s="110"/>
      <c r="C63" s="110"/>
      <c r="D63" s="110"/>
      <c r="E63" s="110"/>
      <c r="F63" s="110"/>
      <c r="G63" s="110"/>
      <c r="H63" s="109"/>
      <c r="I63" s="109"/>
      <c r="J63" s="109"/>
      <c r="K63" s="109"/>
      <c r="L63" s="109"/>
      <c r="M63" s="109"/>
      <c r="N63" s="110"/>
      <c r="O63" s="110"/>
      <c r="P63" s="110"/>
      <c r="Q63" s="110"/>
      <c r="R63" s="109"/>
      <c r="S63" s="109"/>
      <c r="T63" s="725"/>
      <c r="U63" s="725"/>
      <c r="V63" s="725"/>
      <c r="W63" s="110"/>
      <c r="X63" s="110"/>
      <c r="Y63" s="109"/>
      <c r="Z63" s="109"/>
      <c r="AA63" s="109"/>
      <c r="AB63" s="346"/>
      <c r="AC63" s="364"/>
      <c r="AD63" s="361"/>
      <c r="AE63" s="344"/>
      <c r="AF63" s="364"/>
      <c r="AG63" s="364"/>
      <c r="AH63" s="361"/>
      <c r="AI63" s="361"/>
      <c r="AJ63" s="361"/>
      <c r="AK63" s="364"/>
      <c r="AL63" s="364"/>
      <c r="AM63" s="361"/>
      <c r="AN63" s="344"/>
      <c r="AO63" s="344"/>
      <c r="AP63" s="361"/>
      <c r="AQ63" s="361"/>
      <c r="AR63" s="361"/>
      <c r="AS63" s="361"/>
      <c r="AT63" s="364"/>
      <c r="AU63" s="361"/>
      <c r="AV63" s="344"/>
      <c r="AW63" s="364"/>
      <c r="AX63" s="364"/>
      <c r="AY63" s="361"/>
      <c r="AZ63" s="361"/>
      <c r="BA63" s="361"/>
      <c r="BB63" s="361"/>
      <c r="BC63" s="733"/>
      <c r="BD63" s="356"/>
      <c r="BE63" s="109"/>
      <c r="BF63" s="733"/>
      <c r="BG63" s="733"/>
      <c r="BH63" s="733"/>
      <c r="BI63" s="733"/>
      <c r="BJ63" s="733"/>
      <c r="BK63" s="733"/>
      <c r="BL63" s="733"/>
      <c r="BM63" s="312"/>
      <c r="BN63" s="312"/>
      <c r="BO63" s="312"/>
      <c r="BP63" s="312"/>
      <c r="BQ63" s="312"/>
      <c r="BR63" s="312"/>
      <c r="BS63" s="312"/>
      <c r="BT63" s="312"/>
      <c r="BU63" s="312"/>
      <c r="BV63" s="733"/>
      <c r="BW63" s="733"/>
      <c r="BX63" s="733"/>
      <c r="BY63" s="733"/>
      <c r="BZ63" s="733"/>
      <c r="CA63" s="733"/>
      <c r="CB63" s="733"/>
      <c r="CC63" s="312"/>
    </row>
    <row r="64" spans="1:81" ht="15" customHeight="1" x14ac:dyDescent="0.2">
      <c r="A64" s="386"/>
      <c r="B64" s="110"/>
      <c r="C64" s="110"/>
      <c r="D64" s="110"/>
      <c r="E64" s="110"/>
      <c r="F64" s="110"/>
      <c r="G64" s="110"/>
      <c r="H64" s="109"/>
      <c r="I64" s="109"/>
      <c r="J64" s="109"/>
      <c r="K64" s="109"/>
      <c r="L64" s="109"/>
      <c r="M64" s="109"/>
      <c r="N64" s="110"/>
      <c r="O64" s="110"/>
      <c r="P64" s="110"/>
      <c r="Q64" s="110"/>
      <c r="R64" s="109"/>
      <c r="S64" s="109"/>
      <c r="T64" s="725"/>
      <c r="U64" s="725"/>
      <c r="V64" s="725"/>
      <c r="W64" s="110"/>
      <c r="X64" s="110"/>
      <c r="Y64" s="109"/>
      <c r="Z64" s="109"/>
      <c r="AA64" s="109"/>
      <c r="AB64" s="346"/>
      <c r="AC64" s="364"/>
      <c r="AD64" s="361"/>
      <c r="AE64" s="344"/>
      <c r="AF64" s="364"/>
      <c r="AG64" s="364"/>
      <c r="AH64" s="361"/>
      <c r="AI64" s="361"/>
      <c r="AJ64" s="361"/>
      <c r="AK64" s="364"/>
      <c r="AL64" s="364"/>
      <c r="AM64" s="361"/>
      <c r="AN64" s="344"/>
      <c r="AO64" s="344"/>
      <c r="AP64" s="361"/>
      <c r="AQ64" s="361"/>
      <c r="AR64" s="361"/>
      <c r="AS64" s="361"/>
      <c r="AT64" s="364"/>
      <c r="AU64" s="361"/>
      <c r="AV64" s="344"/>
      <c r="AW64" s="364"/>
      <c r="AX64" s="364"/>
      <c r="AY64" s="361"/>
      <c r="AZ64" s="361"/>
      <c r="BA64" s="361"/>
      <c r="BB64" s="361"/>
      <c r="BC64" s="733"/>
      <c r="BD64" s="356"/>
      <c r="BE64" s="109"/>
      <c r="BF64" s="733"/>
      <c r="BG64" s="733"/>
      <c r="BH64" s="733"/>
      <c r="BI64" s="733"/>
      <c r="BJ64" s="733"/>
      <c r="BK64" s="733"/>
      <c r="BL64" s="733"/>
      <c r="BM64" s="312"/>
      <c r="BN64" s="312"/>
      <c r="BO64" s="312"/>
      <c r="BP64" s="312"/>
      <c r="BQ64" s="312"/>
      <c r="BR64" s="312"/>
      <c r="BS64" s="312"/>
      <c r="BT64" s="312"/>
      <c r="BU64" s="312"/>
      <c r="BV64" s="733"/>
      <c r="BW64" s="733"/>
      <c r="BX64" s="733"/>
      <c r="BY64" s="733"/>
      <c r="BZ64" s="733"/>
      <c r="CA64" s="733"/>
      <c r="CB64" s="733"/>
      <c r="CC64" s="312"/>
    </row>
    <row r="65" spans="1:81" ht="15" customHeight="1" x14ac:dyDescent="0.2">
      <c r="A65" s="386"/>
      <c r="B65" s="110"/>
      <c r="C65" s="110"/>
      <c r="D65" s="110"/>
      <c r="E65" s="110"/>
      <c r="F65" s="110"/>
      <c r="G65" s="110"/>
      <c r="H65" s="109"/>
      <c r="I65" s="109"/>
      <c r="J65" s="109"/>
      <c r="K65" s="109"/>
      <c r="L65" s="109"/>
      <c r="M65" s="109"/>
      <c r="N65" s="110"/>
      <c r="O65" s="110"/>
      <c r="P65" s="110"/>
      <c r="Q65" s="110"/>
      <c r="R65" s="109"/>
      <c r="S65" s="109"/>
      <c r="T65" s="725"/>
      <c r="U65" s="725"/>
      <c r="V65" s="725"/>
      <c r="W65" s="110"/>
      <c r="X65" s="110"/>
      <c r="Y65" s="109"/>
      <c r="Z65" s="109"/>
      <c r="AA65" s="109"/>
      <c r="AB65" s="346"/>
      <c r="AC65" s="364"/>
      <c r="AD65" s="361"/>
      <c r="AE65" s="344"/>
      <c r="AF65" s="364"/>
      <c r="AG65" s="364"/>
      <c r="AH65" s="361"/>
      <c r="AI65" s="361"/>
      <c r="AJ65" s="361"/>
      <c r="AK65" s="364"/>
      <c r="AL65" s="364"/>
      <c r="AM65" s="361"/>
      <c r="AN65" s="344"/>
      <c r="AO65" s="344"/>
      <c r="AP65" s="361"/>
      <c r="AQ65" s="361"/>
      <c r="AR65" s="361"/>
      <c r="AS65" s="361"/>
      <c r="AT65" s="364"/>
      <c r="AU65" s="361"/>
      <c r="AV65" s="344"/>
      <c r="AW65" s="364"/>
      <c r="AX65" s="364"/>
      <c r="AY65" s="361"/>
      <c r="AZ65" s="361"/>
      <c r="BA65" s="361"/>
      <c r="BB65" s="361"/>
      <c r="BC65" s="733"/>
      <c r="BD65" s="356"/>
      <c r="BE65" s="109"/>
      <c r="BF65" s="733"/>
      <c r="BG65" s="733"/>
      <c r="BH65" s="733"/>
      <c r="BI65" s="733"/>
      <c r="BJ65" s="733"/>
      <c r="BK65" s="733"/>
      <c r="BL65" s="733"/>
      <c r="BM65" s="312"/>
      <c r="BN65" s="312"/>
      <c r="BO65" s="312"/>
      <c r="BP65" s="312"/>
      <c r="BQ65" s="312"/>
      <c r="BR65" s="312"/>
      <c r="BS65" s="312"/>
      <c r="BT65" s="312"/>
      <c r="BU65" s="312"/>
      <c r="BV65" s="733"/>
      <c r="BW65" s="733"/>
      <c r="BX65" s="733"/>
      <c r="BY65" s="733"/>
      <c r="BZ65" s="733"/>
      <c r="CA65" s="733"/>
      <c r="CB65" s="733"/>
      <c r="CC65" s="312"/>
    </row>
    <row r="66" spans="1:81" ht="15" customHeight="1" x14ac:dyDescent="0.2">
      <c r="A66" s="386"/>
      <c r="B66" s="110"/>
      <c r="C66" s="110"/>
      <c r="D66" s="110"/>
      <c r="E66" s="110"/>
      <c r="F66" s="110"/>
      <c r="G66" s="110"/>
      <c r="H66" s="109"/>
      <c r="I66" s="109"/>
      <c r="J66" s="109"/>
      <c r="K66" s="109"/>
      <c r="L66" s="109"/>
      <c r="M66" s="109"/>
      <c r="N66" s="110"/>
      <c r="O66" s="110"/>
      <c r="P66" s="110"/>
      <c r="Q66" s="110"/>
      <c r="R66" s="109"/>
      <c r="S66" s="109"/>
      <c r="T66" s="725"/>
      <c r="U66" s="725"/>
      <c r="V66" s="725"/>
      <c r="W66" s="110"/>
      <c r="X66" s="110"/>
      <c r="Y66" s="109"/>
      <c r="Z66" s="109"/>
      <c r="AA66" s="109"/>
      <c r="AB66" s="346"/>
      <c r="AC66" s="364"/>
      <c r="AD66" s="361"/>
      <c r="AE66" s="344"/>
      <c r="AF66" s="364"/>
      <c r="AG66" s="364"/>
      <c r="AH66" s="361"/>
      <c r="AI66" s="361"/>
      <c r="AJ66" s="361"/>
      <c r="AK66" s="364"/>
      <c r="AL66" s="364"/>
      <c r="AM66" s="361"/>
      <c r="AN66" s="344"/>
      <c r="AO66" s="344"/>
      <c r="AP66" s="361"/>
      <c r="AQ66" s="361"/>
      <c r="AR66" s="361"/>
      <c r="AS66" s="361"/>
      <c r="AT66" s="364"/>
      <c r="AU66" s="361"/>
      <c r="AV66" s="344"/>
      <c r="AW66" s="364"/>
      <c r="AX66" s="364"/>
      <c r="AY66" s="361"/>
      <c r="AZ66" s="361"/>
      <c r="BA66" s="361"/>
      <c r="BB66" s="361"/>
      <c r="BC66" s="733"/>
      <c r="BD66" s="356"/>
      <c r="BE66" s="109"/>
      <c r="BF66" s="733"/>
      <c r="BG66" s="733"/>
      <c r="BH66" s="733"/>
      <c r="BI66" s="733"/>
      <c r="BJ66" s="733"/>
      <c r="BK66" s="733"/>
      <c r="BL66" s="733"/>
      <c r="BM66" s="312"/>
      <c r="BN66" s="312"/>
      <c r="BO66" s="312"/>
      <c r="BP66" s="312"/>
      <c r="BQ66" s="312"/>
      <c r="BR66" s="312"/>
      <c r="BS66" s="312"/>
      <c r="BT66" s="312"/>
      <c r="BU66" s="312"/>
      <c r="BV66" s="733"/>
      <c r="BW66" s="733"/>
      <c r="BX66" s="733"/>
      <c r="BY66" s="733"/>
      <c r="BZ66" s="733"/>
      <c r="CA66" s="733"/>
      <c r="CB66" s="733"/>
      <c r="CC66" s="312"/>
    </row>
    <row r="67" spans="1:81" ht="15" customHeight="1" x14ac:dyDescent="0.2">
      <c r="A67" s="386"/>
      <c r="B67" s="110"/>
      <c r="C67" s="110"/>
      <c r="D67" s="110"/>
      <c r="E67" s="110"/>
      <c r="F67" s="110"/>
      <c r="G67" s="110"/>
      <c r="H67" s="109"/>
      <c r="I67" s="109"/>
      <c r="J67" s="109"/>
      <c r="K67" s="109"/>
      <c r="L67" s="109"/>
      <c r="M67" s="109"/>
      <c r="N67" s="110"/>
      <c r="O67" s="110"/>
      <c r="P67" s="110"/>
      <c r="Q67" s="110"/>
      <c r="R67" s="109"/>
      <c r="S67" s="109"/>
      <c r="T67" s="725"/>
      <c r="U67" s="725"/>
      <c r="V67" s="725"/>
      <c r="W67" s="110"/>
      <c r="X67" s="110"/>
      <c r="Y67" s="109"/>
      <c r="Z67" s="109"/>
      <c r="AA67" s="109"/>
      <c r="AB67" s="346"/>
      <c r="AC67" s="364"/>
      <c r="AD67" s="361"/>
      <c r="AE67" s="344"/>
      <c r="AF67" s="364"/>
      <c r="AG67" s="364"/>
      <c r="AH67" s="361"/>
      <c r="AI67" s="361"/>
      <c r="AJ67" s="361"/>
      <c r="AK67" s="364"/>
      <c r="AL67" s="364"/>
      <c r="AM67" s="361"/>
      <c r="AN67" s="344"/>
      <c r="AO67" s="344"/>
      <c r="AP67" s="361"/>
      <c r="AQ67" s="361"/>
      <c r="AR67" s="361"/>
      <c r="AS67" s="361"/>
      <c r="AT67" s="364"/>
      <c r="AU67" s="361"/>
      <c r="AV67" s="344"/>
      <c r="AW67" s="364"/>
      <c r="AX67" s="364"/>
      <c r="AY67" s="361"/>
      <c r="AZ67" s="361"/>
      <c r="BA67" s="361"/>
      <c r="BB67" s="361"/>
      <c r="BC67" s="733"/>
      <c r="BD67" s="356"/>
      <c r="BE67" s="109"/>
      <c r="BF67" s="733"/>
      <c r="BG67" s="733"/>
      <c r="BH67" s="733"/>
      <c r="BI67" s="733"/>
      <c r="BJ67" s="733"/>
      <c r="BK67" s="733"/>
      <c r="BL67" s="733"/>
      <c r="BM67" s="312"/>
      <c r="BN67" s="312"/>
      <c r="BO67" s="312"/>
      <c r="BP67" s="312"/>
      <c r="BQ67" s="312"/>
      <c r="BR67" s="312"/>
      <c r="BS67" s="312"/>
      <c r="BT67" s="312"/>
      <c r="BU67" s="312"/>
      <c r="BV67" s="733"/>
      <c r="BW67" s="733"/>
      <c r="BX67" s="733"/>
      <c r="BY67" s="733"/>
      <c r="BZ67" s="733"/>
      <c r="CA67" s="733"/>
      <c r="CB67" s="733"/>
      <c r="CC67" s="312"/>
    </row>
    <row r="68" spans="1:81" ht="15" customHeight="1" x14ac:dyDescent="0.2">
      <c r="A68" s="386"/>
      <c r="B68" s="110"/>
      <c r="C68" s="110"/>
      <c r="D68" s="110"/>
      <c r="E68" s="110"/>
      <c r="F68" s="110"/>
      <c r="G68" s="110"/>
      <c r="H68" s="109"/>
      <c r="I68" s="109"/>
      <c r="J68" s="109"/>
      <c r="K68" s="109"/>
      <c r="L68" s="109"/>
      <c r="M68" s="109"/>
      <c r="N68" s="110"/>
      <c r="O68" s="110"/>
      <c r="P68" s="110"/>
      <c r="Q68" s="110"/>
      <c r="R68" s="109"/>
      <c r="S68" s="109"/>
      <c r="T68" s="725"/>
      <c r="U68" s="725"/>
      <c r="V68" s="725"/>
      <c r="W68" s="110"/>
      <c r="X68" s="110"/>
      <c r="Y68" s="109"/>
      <c r="Z68" s="109"/>
      <c r="AA68" s="109"/>
      <c r="AB68" s="346"/>
      <c r="AC68" s="364"/>
      <c r="AD68" s="361"/>
      <c r="AE68" s="344"/>
      <c r="AF68" s="364"/>
      <c r="AG68" s="364"/>
      <c r="AH68" s="361"/>
      <c r="AI68" s="361"/>
      <c r="AJ68" s="361"/>
      <c r="AK68" s="364"/>
      <c r="AL68" s="364"/>
      <c r="AM68" s="361"/>
      <c r="AN68" s="344"/>
      <c r="AO68" s="344"/>
      <c r="AP68" s="361"/>
      <c r="AQ68" s="361"/>
      <c r="AR68" s="361"/>
      <c r="AS68" s="361"/>
      <c r="AT68" s="364"/>
      <c r="AU68" s="361"/>
      <c r="AV68" s="344"/>
      <c r="AW68" s="364"/>
      <c r="AX68" s="364"/>
      <c r="AY68" s="361"/>
      <c r="AZ68" s="361"/>
      <c r="BA68" s="361"/>
      <c r="BB68" s="361"/>
      <c r="BC68" s="733"/>
      <c r="BD68" s="356"/>
      <c r="BE68" s="109"/>
      <c r="BF68" s="733"/>
      <c r="BG68" s="733"/>
      <c r="BH68" s="733"/>
      <c r="BI68" s="733"/>
      <c r="BJ68" s="733"/>
      <c r="BK68" s="733"/>
      <c r="BL68" s="733"/>
      <c r="BM68" s="312"/>
      <c r="BN68" s="312"/>
      <c r="BO68" s="312"/>
      <c r="BP68" s="312"/>
      <c r="BQ68" s="312"/>
      <c r="BR68" s="312"/>
      <c r="BS68" s="312"/>
      <c r="BT68" s="312"/>
      <c r="BU68" s="312"/>
      <c r="BV68" s="733"/>
      <c r="BW68" s="733"/>
      <c r="BX68" s="733"/>
      <c r="BY68" s="733"/>
      <c r="BZ68" s="733"/>
      <c r="CA68" s="733"/>
      <c r="CB68" s="733"/>
      <c r="CC68" s="312"/>
    </row>
    <row r="69" spans="1:81" ht="15" customHeight="1" x14ac:dyDescent="0.2">
      <c r="A69" s="386"/>
      <c r="B69" s="110"/>
      <c r="C69" s="110"/>
      <c r="D69" s="110"/>
      <c r="E69" s="110"/>
      <c r="F69" s="110"/>
      <c r="G69" s="110"/>
      <c r="H69" s="109"/>
      <c r="I69" s="109"/>
      <c r="J69" s="109"/>
      <c r="K69" s="109"/>
      <c r="L69" s="109"/>
      <c r="M69" s="109"/>
      <c r="N69" s="110"/>
      <c r="O69" s="110"/>
      <c r="P69" s="110"/>
      <c r="Q69" s="110"/>
      <c r="R69" s="109"/>
      <c r="S69" s="109"/>
      <c r="T69" s="725"/>
      <c r="U69" s="725"/>
      <c r="V69" s="725"/>
      <c r="W69" s="110"/>
      <c r="X69" s="110"/>
      <c r="Y69" s="109"/>
      <c r="Z69" s="109"/>
      <c r="AA69" s="109"/>
      <c r="AB69" s="346"/>
      <c r="AC69" s="364"/>
      <c r="AD69" s="361"/>
      <c r="AE69" s="344"/>
      <c r="AF69" s="364"/>
      <c r="AG69" s="364"/>
      <c r="AH69" s="361"/>
      <c r="AI69" s="361"/>
      <c r="AJ69" s="361"/>
      <c r="AK69" s="364"/>
      <c r="AL69" s="364"/>
      <c r="AM69" s="361"/>
      <c r="AN69" s="344"/>
      <c r="AO69" s="344"/>
      <c r="AP69" s="361"/>
      <c r="AQ69" s="361"/>
      <c r="AR69" s="361"/>
      <c r="AS69" s="361"/>
      <c r="AT69" s="364"/>
      <c r="AU69" s="361"/>
      <c r="AV69" s="344"/>
      <c r="AW69" s="364"/>
      <c r="AX69" s="364"/>
      <c r="AY69" s="361"/>
      <c r="AZ69" s="361"/>
      <c r="BA69" s="361"/>
      <c r="BB69" s="361"/>
      <c r="BC69" s="733"/>
      <c r="BD69" s="356"/>
      <c r="BE69" s="109"/>
      <c r="BF69" s="733"/>
      <c r="BG69" s="733"/>
      <c r="BH69" s="733"/>
      <c r="BI69" s="733"/>
      <c r="BJ69" s="733"/>
      <c r="BK69" s="733"/>
      <c r="BL69" s="733"/>
      <c r="BM69" s="312"/>
      <c r="BN69" s="312"/>
      <c r="BO69" s="312"/>
      <c r="BP69" s="312"/>
      <c r="BQ69" s="312"/>
      <c r="BR69" s="312"/>
      <c r="BS69" s="312"/>
      <c r="BT69" s="312"/>
      <c r="BU69" s="312"/>
      <c r="BV69" s="733"/>
      <c r="BW69" s="733"/>
      <c r="BX69" s="733"/>
      <c r="BY69" s="733"/>
      <c r="BZ69" s="733"/>
      <c r="CA69" s="733"/>
      <c r="CB69" s="733"/>
      <c r="CC69" s="312"/>
    </row>
    <row r="70" spans="1:81" ht="15" customHeight="1" x14ac:dyDescent="0.2">
      <c r="A70" s="386"/>
      <c r="B70" s="110"/>
      <c r="C70" s="110"/>
      <c r="D70" s="110"/>
      <c r="E70" s="110"/>
      <c r="F70" s="110"/>
      <c r="G70" s="110"/>
      <c r="H70" s="109"/>
      <c r="I70" s="109"/>
      <c r="J70" s="109"/>
      <c r="K70" s="109"/>
      <c r="L70" s="109"/>
      <c r="M70" s="109"/>
      <c r="N70" s="110"/>
      <c r="O70" s="110"/>
      <c r="P70" s="110"/>
      <c r="Q70" s="110"/>
      <c r="R70" s="109"/>
      <c r="S70" s="109"/>
      <c r="T70" s="725"/>
      <c r="U70" s="725"/>
      <c r="V70" s="725"/>
      <c r="W70" s="110"/>
      <c r="X70" s="110"/>
      <c r="Y70" s="109"/>
      <c r="Z70" s="109"/>
      <c r="AA70" s="109"/>
      <c r="AB70" s="346"/>
      <c r="AC70" s="364"/>
      <c r="AD70" s="361"/>
      <c r="AE70" s="344"/>
      <c r="AF70" s="364"/>
      <c r="AG70" s="364"/>
      <c r="AH70" s="361"/>
      <c r="AI70" s="361"/>
      <c r="AJ70" s="361"/>
      <c r="AK70" s="364"/>
      <c r="AL70" s="364"/>
      <c r="AM70" s="361"/>
      <c r="AN70" s="344"/>
      <c r="AO70" s="344"/>
      <c r="AP70" s="361"/>
      <c r="AQ70" s="361"/>
      <c r="AR70" s="361"/>
      <c r="AS70" s="361"/>
      <c r="AT70" s="364"/>
      <c r="AU70" s="361"/>
      <c r="AV70" s="344"/>
      <c r="AW70" s="364"/>
      <c r="AX70" s="364"/>
      <c r="AY70" s="361"/>
      <c r="AZ70" s="361"/>
      <c r="BA70" s="361"/>
      <c r="BB70" s="361"/>
      <c r="BC70" s="733"/>
      <c r="BD70" s="356"/>
      <c r="BE70" s="109"/>
      <c r="BF70" s="733"/>
      <c r="BG70" s="733"/>
      <c r="BH70" s="733"/>
      <c r="BI70" s="733"/>
      <c r="BJ70" s="733"/>
      <c r="BK70" s="733"/>
      <c r="BL70" s="733"/>
      <c r="BM70" s="312"/>
      <c r="BN70" s="312"/>
      <c r="BO70" s="312"/>
      <c r="BP70" s="312"/>
      <c r="BQ70" s="312"/>
      <c r="BR70" s="312"/>
      <c r="BS70" s="312"/>
      <c r="BT70" s="312"/>
      <c r="BU70" s="312"/>
      <c r="BV70" s="733"/>
      <c r="BW70" s="733"/>
      <c r="BX70" s="733"/>
      <c r="BY70" s="733"/>
      <c r="BZ70" s="733"/>
      <c r="CA70" s="733"/>
      <c r="CB70" s="733"/>
      <c r="CC70" s="312"/>
    </row>
    <row r="71" spans="1:81" ht="15" customHeight="1" x14ac:dyDescent="0.2">
      <c r="A71" s="386"/>
      <c r="B71" s="110"/>
      <c r="C71" s="110"/>
      <c r="D71" s="110"/>
      <c r="E71" s="110"/>
      <c r="F71" s="110"/>
      <c r="G71" s="110"/>
      <c r="H71" s="109"/>
      <c r="I71" s="109"/>
      <c r="J71" s="109"/>
      <c r="K71" s="109"/>
      <c r="L71" s="109"/>
      <c r="M71" s="109"/>
      <c r="N71" s="110"/>
      <c r="O71" s="110"/>
      <c r="P71" s="110"/>
      <c r="Q71" s="110"/>
      <c r="R71" s="109"/>
      <c r="S71" s="109"/>
      <c r="T71" s="725"/>
      <c r="U71" s="725"/>
      <c r="V71" s="725"/>
      <c r="W71" s="110"/>
      <c r="X71" s="110"/>
      <c r="Y71" s="109"/>
      <c r="Z71" s="109"/>
      <c r="AA71" s="109"/>
      <c r="AB71" s="346"/>
      <c r="AC71" s="364"/>
      <c r="AD71" s="361"/>
      <c r="AE71" s="344"/>
      <c r="AF71" s="364"/>
      <c r="AG71" s="364"/>
      <c r="AH71" s="361"/>
      <c r="AI71" s="361"/>
      <c r="AJ71" s="361"/>
      <c r="AK71" s="364"/>
      <c r="AL71" s="364"/>
      <c r="AM71" s="361"/>
      <c r="AN71" s="344"/>
      <c r="AO71" s="344"/>
      <c r="AP71" s="361"/>
      <c r="AQ71" s="361"/>
      <c r="AR71" s="361"/>
      <c r="AS71" s="361"/>
      <c r="AT71" s="364"/>
      <c r="AU71" s="361"/>
      <c r="AV71" s="344"/>
      <c r="AW71" s="364"/>
      <c r="AX71" s="364"/>
      <c r="AY71" s="361"/>
      <c r="AZ71" s="361"/>
      <c r="BA71" s="361"/>
      <c r="BB71" s="361"/>
      <c r="BC71" s="733"/>
      <c r="BD71" s="356"/>
      <c r="BE71" s="109"/>
      <c r="BF71" s="733"/>
      <c r="BG71" s="733"/>
      <c r="BH71" s="733"/>
      <c r="BI71" s="733"/>
      <c r="BJ71" s="733"/>
      <c r="BK71" s="733"/>
      <c r="BL71" s="733"/>
      <c r="BM71" s="312"/>
      <c r="BN71" s="312"/>
      <c r="BO71" s="312"/>
      <c r="BP71" s="312"/>
      <c r="BQ71" s="312"/>
      <c r="BR71" s="312"/>
      <c r="BS71" s="312"/>
      <c r="BT71" s="312"/>
      <c r="BU71" s="312"/>
      <c r="BV71" s="733"/>
      <c r="BW71" s="733"/>
      <c r="BX71" s="733"/>
      <c r="BY71" s="733"/>
      <c r="BZ71" s="733"/>
      <c r="CA71" s="733"/>
      <c r="CB71" s="733"/>
      <c r="CC71" s="312"/>
    </row>
    <row r="72" spans="1:81" ht="15" customHeight="1" x14ac:dyDescent="0.2">
      <c r="A72" s="386"/>
      <c r="B72" s="110"/>
      <c r="C72" s="110"/>
      <c r="D72" s="110"/>
      <c r="E72" s="110"/>
      <c r="F72" s="110"/>
      <c r="G72" s="110"/>
      <c r="H72" s="109"/>
      <c r="I72" s="109"/>
      <c r="J72" s="109"/>
      <c r="K72" s="109"/>
      <c r="L72" s="109"/>
      <c r="M72" s="109"/>
      <c r="N72" s="110"/>
      <c r="O72" s="110"/>
      <c r="P72" s="110"/>
      <c r="Q72" s="110"/>
      <c r="R72" s="109"/>
      <c r="S72" s="109"/>
      <c r="T72" s="725"/>
      <c r="U72" s="725"/>
      <c r="V72" s="725"/>
      <c r="W72" s="110"/>
      <c r="X72" s="110"/>
      <c r="Y72" s="109"/>
      <c r="Z72" s="109"/>
      <c r="AA72" s="109"/>
      <c r="AB72" s="346"/>
      <c r="AC72" s="364"/>
      <c r="AD72" s="361"/>
      <c r="AE72" s="344"/>
      <c r="AF72" s="364"/>
      <c r="AG72" s="364"/>
      <c r="AH72" s="361"/>
      <c r="AI72" s="361"/>
      <c r="AJ72" s="361"/>
      <c r="AK72" s="364"/>
      <c r="AL72" s="364"/>
      <c r="AM72" s="361"/>
      <c r="AN72" s="344"/>
      <c r="AO72" s="344"/>
      <c r="AP72" s="361"/>
      <c r="AQ72" s="361"/>
      <c r="AR72" s="361"/>
      <c r="AS72" s="361"/>
      <c r="AT72" s="364"/>
      <c r="AU72" s="361"/>
      <c r="AV72" s="344"/>
      <c r="AW72" s="364"/>
      <c r="AX72" s="364"/>
      <c r="AY72" s="361"/>
      <c r="AZ72" s="361"/>
      <c r="BA72" s="361"/>
      <c r="BB72" s="361"/>
      <c r="BC72" s="733"/>
      <c r="BD72" s="356"/>
      <c r="BE72" s="109"/>
      <c r="BF72" s="733"/>
      <c r="BG72" s="733"/>
      <c r="BH72" s="733"/>
      <c r="BI72" s="733"/>
      <c r="BJ72" s="733"/>
      <c r="BK72" s="733"/>
      <c r="BL72" s="733"/>
      <c r="BM72" s="312"/>
      <c r="BN72" s="312"/>
      <c r="BO72" s="312"/>
      <c r="BP72" s="312"/>
      <c r="BQ72" s="312"/>
      <c r="BR72" s="312"/>
      <c r="BS72" s="312"/>
      <c r="BT72" s="312"/>
      <c r="BU72" s="312"/>
      <c r="BV72" s="733"/>
      <c r="BW72" s="733"/>
      <c r="BX72" s="733"/>
      <c r="BY72" s="733"/>
      <c r="BZ72" s="733"/>
      <c r="CA72" s="733"/>
      <c r="CB72" s="733"/>
      <c r="CC72" s="312"/>
    </row>
    <row r="73" spans="1:81" ht="15" customHeight="1" x14ac:dyDescent="0.2">
      <c r="A73" s="386"/>
      <c r="B73" s="110"/>
      <c r="C73" s="110"/>
      <c r="D73" s="110"/>
      <c r="E73" s="110"/>
      <c r="F73" s="110"/>
      <c r="G73" s="110"/>
      <c r="H73" s="109"/>
      <c r="I73" s="109"/>
      <c r="J73" s="109"/>
      <c r="K73" s="109"/>
      <c r="L73" s="109"/>
      <c r="M73" s="109"/>
      <c r="N73" s="110"/>
      <c r="O73" s="110"/>
      <c r="P73" s="110"/>
      <c r="Q73" s="110"/>
      <c r="R73" s="109"/>
      <c r="S73" s="109"/>
      <c r="T73" s="725"/>
      <c r="U73" s="725"/>
      <c r="V73" s="725"/>
      <c r="W73" s="110"/>
      <c r="X73" s="110"/>
      <c r="Y73" s="109"/>
      <c r="Z73" s="109"/>
      <c r="AA73" s="109"/>
      <c r="AB73" s="346"/>
      <c r="AC73" s="364"/>
      <c r="AD73" s="361"/>
      <c r="AE73" s="344"/>
      <c r="AF73" s="364"/>
      <c r="AG73" s="364"/>
      <c r="AH73" s="361"/>
      <c r="AI73" s="361"/>
      <c r="AJ73" s="361"/>
      <c r="AK73" s="364"/>
      <c r="AL73" s="364"/>
      <c r="AM73" s="361"/>
      <c r="AN73" s="344"/>
      <c r="AO73" s="344"/>
      <c r="AP73" s="361"/>
      <c r="AQ73" s="361"/>
      <c r="AR73" s="361"/>
      <c r="AS73" s="361"/>
      <c r="AT73" s="364"/>
      <c r="AU73" s="361"/>
      <c r="AV73" s="344"/>
      <c r="AW73" s="364"/>
      <c r="AX73" s="364"/>
      <c r="AY73" s="361"/>
      <c r="AZ73" s="361"/>
      <c r="BA73" s="361"/>
      <c r="BB73" s="361"/>
      <c r="BC73" s="733"/>
      <c r="BD73" s="356"/>
      <c r="BE73" s="109"/>
      <c r="BF73" s="733"/>
      <c r="BG73" s="733"/>
      <c r="BH73" s="733"/>
      <c r="BI73" s="733"/>
      <c r="BJ73" s="733"/>
      <c r="BK73" s="733"/>
      <c r="BL73" s="733"/>
      <c r="BM73" s="312"/>
      <c r="BN73" s="312"/>
      <c r="BO73" s="312"/>
      <c r="BP73" s="312"/>
      <c r="BQ73" s="312"/>
      <c r="BR73" s="312"/>
      <c r="BS73" s="312"/>
      <c r="BT73" s="312"/>
      <c r="BU73" s="312"/>
      <c r="BV73" s="733"/>
      <c r="BW73" s="733"/>
      <c r="BX73" s="733"/>
      <c r="BY73" s="733"/>
      <c r="BZ73" s="733"/>
      <c r="CA73" s="733"/>
      <c r="CB73" s="733"/>
      <c r="CC73" s="312"/>
    </row>
    <row r="74" spans="1:81" ht="15" customHeight="1" x14ac:dyDescent="0.2">
      <c r="A74" s="386"/>
      <c r="B74" s="110"/>
      <c r="C74" s="110"/>
      <c r="D74" s="110"/>
      <c r="E74" s="110"/>
      <c r="F74" s="110"/>
      <c r="G74" s="110"/>
      <c r="H74" s="109"/>
      <c r="I74" s="109"/>
      <c r="J74" s="109"/>
      <c r="K74" s="109"/>
      <c r="L74" s="109"/>
      <c r="M74" s="109"/>
      <c r="N74" s="110"/>
      <c r="O74" s="110"/>
      <c r="P74" s="110"/>
      <c r="Q74" s="110"/>
      <c r="R74" s="109"/>
      <c r="S74" s="109"/>
      <c r="T74" s="725"/>
      <c r="U74" s="725"/>
      <c r="V74" s="725"/>
      <c r="W74" s="110"/>
      <c r="X74" s="110"/>
      <c r="Y74" s="109"/>
      <c r="Z74" s="109"/>
      <c r="AA74" s="109"/>
      <c r="AB74" s="346"/>
      <c r="AC74" s="364"/>
      <c r="AD74" s="361"/>
      <c r="AE74" s="344"/>
      <c r="AF74" s="364"/>
      <c r="AG74" s="364"/>
      <c r="AH74" s="361"/>
      <c r="AI74" s="361"/>
      <c r="AJ74" s="361"/>
      <c r="AK74" s="364"/>
      <c r="AL74" s="364"/>
      <c r="AM74" s="361"/>
      <c r="AN74" s="344"/>
      <c r="AO74" s="344"/>
      <c r="AP74" s="361"/>
      <c r="AQ74" s="361"/>
      <c r="AR74" s="361"/>
      <c r="AS74" s="361"/>
      <c r="AT74" s="364"/>
      <c r="AU74" s="361"/>
      <c r="AV74" s="344"/>
      <c r="AW74" s="364"/>
      <c r="AX74" s="364"/>
      <c r="AY74" s="361"/>
      <c r="AZ74" s="361"/>
      <c r="BA74" s="361"/>
      <c r="BB74" s="361"/>
      <c r="BC74" s="733"/>
      <c r="BD74" s="356"/>
      <c r="BE74" s="109"/>
      <c r="BF74" s="733"/>
      <c r="BG74" s="733"/>
      <c r="BH74" s="733"/>
      <c r="BI74" s="733"/>
      <c r="BJ74" s="733"/>
      <c r="BK74" s="733"/>
      <c r="BL74" s="733"/>
      <c r="BM74" s="312"/>
      <c r="BN74" s="312"/>
      <c r="BO74" s="312"/>
      <c r="BP74" s="312"/>
      <c r="BQ74" s="312"/>
      <c r="BR74" s="312"/>
      <c r="BS74" s="312"/>
      <c r="BT74" s="312"/>
      <c r="BU74" s="312"/>
      <c r="BV74" s="733"/>
      <c r="BW74" s="733"/>
      <c r="BX74" s="733"/>
      <c r="BY74" s="733"/>
      <c r="BZ74" s="733"/>
      <c r="CA74" s="733"/>
      <c r="CB74" s="733"/>
      <c r="CC74" s="312"/>
    </row>
    <row r="75" spans="1:81" ht="15" customHeight="1" x14ac:dyDescent="0.2">
      <c r="A75" s="386"/>
      <c r="B75" s="110"/>
      <c r="C75" s="110"/>
      <c r="D75" s="110"/>
      <c r="E75" s="110"/>
      <c r="F75" s="110"/>
      <c r="G75" s="110"/>
      <c r="H75" s="109"/>
      <c r="I75" s="109"/>
      <c r="J75" s="109"/>
      <c r="K75" s="109"/>
      <c r="L75" s="109"/>
      <c r="M75" s="109"/>
      <c r="N75" s="110"/>
      <c r="O75" s="110"/>
      <c r="P75" s="110"/>
      <c r="Q75" s="110"/>
      <c r="R75" s="109"/>
      <c r="S75" s="109"/>
      <c r="T75" s="725"/>
      <c r="U75" s="725"/>
      <c r="V75" s="725"/>
      <c r="W75" s="110"/>
      <c r="X75" s="110"/>
      <c r="Y75" s="109"/>
      <c r="Z75" s="109"/>
      <c r="AA75" s="109"/>
      <c r="AB75" s="346"/>
      <c r="AC75" s="364"/>
      <c r="AD75" s="361"/>
      <c r="AE75" s="344"/>
      <c r="AF75" s="364"/>
      <c r="AG75" s="364"/>
      <c r="AH75" s="361"/>
      <c r="AI75" s="361"/>
      <c r="AJ75" s="361"/>
      <c r="AK75" s="364"/>
      <c r="AL75" s="364"/>
      <c r="AM75" s="361"/>
      <c r="AN75" s="344"/>
      <c r="AO75" s="344"/>
      <c r="AP75" s="361"/>
      <c r="AQ75" s="361"/>
      <c r="AR75" s="361"/>
      <c r="AS75" s="361"/>
      <c r="AT75" s="364"/>
      <c r="AU75" s="361"/>
      <c r="AV75" s="344"/>
      <c r="AW75" s="364"/>
      <c r="AX75" s="364"/>
      <c r="AY75" s="361"/>
      <c r="AZ75" s="361"/>
      <c r="BA75" s="361"/>
      <c r="BB75" s="361"/>
      <c r="BC75" s="733"/>
      <c r="BD75" s="356"/>
      <c r="BE75" s="109"/>
      <c r="BF75" s="733"/>
      <c r="BG75" s="733"/>
      <c r="BH75" s="733"/>
      <c r="BI75" s="733"/>
      <c r="BJ75" s="733"/>
      <c r="BK75" s="733"/>
      <c r="BL75" s="733"/>
      <c r="BM75" s="312"/>
      <c r="BN75" s="312"/>
      <c r="BO75" s="312"/>
      <c r="BP75" s="312"/>
      <c r="BQ75" s="312"/>
      <c r="BR75" s="312"/>
      <c r="BS75" s="312"/>
      <c r="BT75" s="312"/>
      <c r="BU75" s="312"/>
      <c r="BV75" s="733"/>
      <c r="BW75" s="733"/>
      <c r="BX75" s="733"/>
      <c r="BY75" s="733"/>
      <c r="BZ75" s="733"/>
      <c r="CA75" s="733"/>
      <c r="CB75" s="733"/>
      <c r="CC75" s="312"/>
    </row>
    <row r="76" spans="1:81" ht="15" customHeight="1" x14ac:dyDescent="0.2">
      <c r="A76" s="386"/>
      <c r="B76" s="110"/>
      <c r="C76" s="110"/>
      <c r="D76" s="110"/>
      <c r="E76" s="110"/>
      <c r="F76" s="110"/>
      <c r="G76" s="110"/>
      <c r="H76" s="109"/>
      <c r="I76" s="109"/>
      <c r="J76" s="109"/>
      <c r="K76" s="109"/>
      <c r="L76" s="109"/>
      <c r="M76" s="109"/>
      <c r="N76" s="110"/>
      <c r="O76" s="110"/>
      <c r="P76" s="110"/>
      <c r="Q76" s="110"/>
      <c r="R76" s="109"/>
      <c r="S76" s="109"/>
      <c r="T76" s="725"/>
      <c r="U76" s="725"/>
      <c r="V76" s="725"/>
      <c r="W76" s="110"/>
      <c r="X76" s="110"/>
      <c r="Y76" s="109"/>
      <c r="Z76" s="109"/>
      <c r="AA76" s="109"/>
      <c r="AB76" s="346"/>
      <c r="AC76" s="364"/>
      <c r="AD76" s="361"/>
      <c r="AE76" s="344"/>
      <c r="AF76" s="364"/>
      <c r="AG76" s="364"/>
      <c r="AH76" s="361"/>
      <c r="AI76" s="361"/>
      <c r="AJ76" s="361"/>
      <c r="AK76" s="364"/>
      <c r="AL76" s="364"/>
      <c r="AM76" s="361"/>
      <c r="AN76" s="344"/>
      <c r="AO76" s="344"/>
      <c r="AP76" s="361"/>
      <c r="AQ76" s="361"/>
      <c r="AR76" s="361"/>
      <c r="AS76" s="361"/>
      <c r="AT76" s="364"/>
      <c r="AU76" s="361"/>
      <c r="AV76" s="344"/>
      <c r="AW76" s="364"/>
      <c r="AX76" s="364"/>
      <c r="AY76" s="361"/>
      <c r="AZ76" s="361"/>
      <c r="BA76" s="361"/>
      <c r="BB76" s="361"/>
      <c r="BC76" s="733"/>
      <c r="BD76" s="356"/>
      <c r="BE76" s="733"/>
      <c r="BF76" s="733"/>
      <c r="BG76" s="733"/>
      <c r="BH76" s="733"/>
      <c r="BI76" s="733"/>
      <c r="BJ76" s="733"/>
      <c r="BK76" s="733"/>
      <c r="BL76" s="733"/>
      <c r="BM76" s="312"/>
      <c r="BN76" s="312"/>
      <c r="BO76" s="312"/>
      <c r="BP76" s="312"/>
      <c r="BQ76" s="312"/>
      <c r="BR76" s="312"/>
      <c r="BS76" s="312"/>
      <c r="BT76" s="312"/>
      <c r="BU76" s="312"/>
      <c r="BV76" s="733"/>
      <c r="BW76" s="733"/>
      <c r="BX76" s="733"/>
      <c r="BY76" s="733"/>
      <c r="BZ76" s="733"/>
      <c r="CA76" s="733"/>
      <c r="CB76" s="733"/>
      <c r="CC76" s="312"/>
    </row>
    <row r="77" spans="1:81" ht="15" customHeight="1" x14ac:dyDescent="0.2">
      <c r="A77" s="733"/>
      <c r="B77" s="110"/>
      <c r="C77" s="110"/>
      <c r="D77" s="110"/>
      <c r="E77" s="110"/>
      <c r="F77" s="110"/>
      <c r="G77" s="110"/>
      <c r="H77" s="725"/>
      <c r="I77" s="725"/>
      <c r="J77" s="725"/>
      <c r="K77" s="109"/>
      <c r="L77" s="109"/>
      <c r="M77" s="109"/>
      <c r="N77" s="110"/>
      <c r="O77" s="110"/>
      <c r="P77" s="110"/>
      <c r="Q77" s="110"/>
      <c r="R77" s="109"/>
      <c r="S77" s="109"/>
      <c r="T77" s="725"/>
      <c r="U77" s="725"/>
      <c r="V77" s="725"/>
      <c r="W77" s="352"/>
      <c r="X77" s="352"/>
      <c r="Y77" s="109"/>
      <c r="Z77" s="109"/>
      <c r="AA77" s="109"/>
      <c r="AC77" s="364"/>
      <c r="AD77" s="361"/>
      <c r="AE77" s="344"/>
      <c r="AF77" s="375"/>
      <c r="AG77" s="375"/>
      <c r="AH77" s="361"/>
      <c r="AI77" s="361"/>
      <c r="AJ77" s="361"/>
      <c r="AK77" s="364"/>
      <c r="AL77" s="364"/>
      <c r="AM77" s="361"/>
      <c r="AN77" s="344"/>
      <c r="AO77" s="344"/>
      <c r="AP77" s="361"/>
      <c r="AQ77" s="361"/>
      <c r="AR77" s="361"/>
      <c r="AS77" s="361"/>
      <c r="AT77" s="364"/>
      <c r="AU77" s="361"/>
      <c r="AV77" s="344"/>
      <c r="AW77" s="375"/>
      <c r="AX77" s="375"/>
      <c r="AY77" s="361"/>
      <c r="AZ77" s="361"/>
      <c r="BA77" s="361"/>
      <c r="BB77" s="361"/>
      <c r="BC77" s="733"/>
      <c r="BD77" s="356"/>
      <c r="BE77" s="733"/>
      <c r="BF77" s="733"/>
      <c r="BG77" s="733"/>
      <c r="BH77" s="733"/>
      <c r="BI77" s="733"/>
      <c r="BJ77" s="733"/>
      <c r="BK77" s="733"/>
      <c r="BL77" s="733"/>
      <c r="BM77" s="312"/>
      <c r="BN77" s="312"/>
      <c r="BO77" s="312"/>
      <c r="BP77" s="312"/>
      <c r="BQ77" s="312"/>
      <c r="BR77" s="312"/>
      <c r="BS77" s="312"/>
      <c r="BT77" s="312"/>
      <c r="BU77" s="312"/>
      <c r="BV77" s="733"/>
      <c r="BW77" s="733"/>
      <c r="BX77" s="733"/>
      <c r="BY77" s="733"/>
      <c r="BZ77" s="733"/>
      <c r="CA77" s="733"/>
      <c r="CB77" s="733"/>
      <c r="CC77" s="312"/>
    </row>
    <row r="78" spans="1:81" ht="15" customHeight="1" x14ac:dyDescent="0.2">
      <c r="A78" s="733"/>
      <c r="B78" s="109"/>
      <c r="C78" s="109"/>
      <c r="D78" s="109"/>
      <c r="E78" s="109"/>
      <c r="F78" s="109"/>
      <c r="G78" s="109"/>
      <c r="H78" s="109"/>
      <c r="I78" s="109"/>
      <c r="J78" s="109"/>
      <c r="K78" s="110"/>
      <c r="L78" s="109"/>
      <c r="M78" s="109"/>
      <c r="N78" s="110"/>
      <c r="O78" s="110"/>
      <c r="P78" s="110"/>
      <c r="Q78" s="110"/>
      <c r="R78" s="353"/>
      <c r="S78" s="353"/>
      <c r="T78" s="353"/>
      <c r="U78" s="353"/>
      <c r="V78" s="353"/>
      <c r="W78" s="110"/>
      <c r="X78" s="110"/>
      <c r="Y78" s="109"/>
      <c r="Z78" s="725"/>
      <c r="AA78" s="109"/>
      <c r="AC78" s="364"/>
      <c r="AD78" s="377"/>
      <c r="AE78" s="377"/>
      <c r="AF78" s="364"/>
      <c r="AG78" s="364"/>
      <c r="AH78" s="361"/>
      <c r="AI78" s="344"/>
      <c r="AJ78" s="361"/>
      <c r="AK78" s="364"/>
      <c r="AL78" s="364"/>
      <c r="AM78" s="377"/>
      <c r="AN78" s="377"/>
      <c r="AO78" s="377"/>
      <c r="AP78" s="361"/>
      <c r="AQ78" s="361"/>
      <c r="AR78" s="344"/>
      <c r="AS78" s="361"/>
      <c r="AT78" s="364"/>
      <c r="AU78" s="377"/>
      <c r="AV78" s="377"/>
      <c r="AW78" s="364"/>
      <c r="AX78" s="364"/>
      <c r="AY78" s="361"/>
      <c r="AZ78" s="361"/>
      <c r="BA78" s="344"/>
      <c r="BB78" s="361"/>
      <c r="BC78" s="733"/>
      <c r="BD78" s="356"/>
      <c r="BE78" s="733"/>
      <c r="BF78" s="733"/>
      <c r="BG78" s="733"/>
      <c r="BH78" s="733"/>
      <c r="BI78" s="733"/>
      <c r="BJ78" s="733"/>
      <c r="BK78" s="733"/>
      <c r="BL78" s="733"/>
      <c r="BM78" s="312"/>
      <c r="BN78" s="312"/>
      <c r="BO78" s="312"/>
      <c r="BP78" s="312"/>
      <c r="BQ78" s="312"/>
      <c r="BR78" s="312"/>
      <c r="BS78" s="312"/>
      <c r="BT78" s="312"/>
      <c r="BU78" s="312"/>
      <c r="BV78" s="733"/>
      <c r="BW78" s="733"/>
      <c r="BX78" s="733"/>
      <c r="BY78" s="733"/>
      <c r="BZ78" s="733"/>
      <c r="CA78" s="733"/>
      <c r="CB78" s="733"/>
      <c r="CC78" s="312"/>
    </row>
    <row r="79" spans="1:81" ht="15" customHeight="1" x14ac:dyDescent="0.2">
      <c r="A79" s="388"/>
      <c r="B79" s="348"/>
      <c r="C79" s="348"/>
      <c r="D79" s="348"/>
      <c r="E79" s="348"/>
      <c r="F79" s="348"/>
      <c r="G79" s="348"/>
      <c r="H79" s="389"/>
      <c r="I79" s="389"/>
      <c r="J79" s="389"/>
      <c r="K79" s="349"/>
      <c r="L79" s="349"/>
      <c r="M79" s="349"/>
      <c r="N79" s="348"/>
      <c r="O79" s="348"/>
      <c r="P79" s="348"/>
      <c r="Q79" s="348"/>
      <c r="R79" s="349"/>
      <c r="S79" s="349"/>
      <c r="T79" s="349"/>
      <c r="U79" s="349"/>
      <c r="V79" s="349"/>
      <c r="W79" s="354"/>
      <c r="X79" s="354"/>
      <c r="Y79" s="349"/>
      <c r="Z79" s="349"/>
      <c r="AA79" s="349"/>
      <c r="AB79" s="350"/>
      <c r="AC79" s="379"/>
      <c r="AD79" s="380"/>
      <c r="AE79" s="380"/>
      <c r="AF79" s="382"/>
      <c r="AG79" s="382"/>
      <c r="AH79" s="380"/>
      <c r="AI79" s="380"/>
      <c r="AJ79" s="380"/>
      <c r="AK79" s="379"/>
      <c r="AL79" s="379"/>
      <c r="AM79" s="380"/>
      <c r="AN79" s="380"/>
      <c r="AO79" s="380"/>
      <c r="AP79" s="380"/>
      <c r="AQ79" s="380"/>
      <c r="AR79" s="380"/>
      <c r="AS79" s="380"/>
      <c r="AT79" s="379"/>
      <c r="AU79" s="380"/>
      <c r="AV79" s="380"/>
      <c r="AW79" s="382"/>
      <c r="AX79" s="382"/>
      <c r="AY79" s="380"/>
      <c r="AZ79" s="380"/>
      <c r="BA79" s="380"/>
      <c r="BB79" s="380"/>
      <c r="BC79" s="733"/>
      <c r="BD79" s="356"/>
      <c r="BE79" s="733"/>
      <c r="BF79" s="733"/>
      <c r="BG79" s="733"/>
      <c r="BH79" s="733"/>
      <c r="BI79" s="733"/>
      <c r="BJ79" s="733"/>
      <c r="BK79" s="733"/>
      <c r="BL79" s="733"/>
      <c r="BM79" s="312"/>
      <c r="BN79" s="312"/>
      <c r="BO79" s="312"/>
      <c r="BP79" s="312"/>
      <c r="BQ79" s="312"/>
      <c r="BR79" s="312"/>
      <c r="BS79" s="312"/>
      <c r="BT79" s="312"/>
      <c r="BU79" s="312"/>
      <c r="BV79" s="733"/>
      <c r="BW79" s="733"/>
      <c r="BX79" s="733"/>
      <c r="BY79" s="733"/>
      <c r="BZ79" s="733"/>
      <c r="CA79" s="733"/>
      <c r="CB79" s="733"/>
      <c r="CC79" s="312"/>
    </row>
    <row r="80" spans="1:81" ht="15" customHeight="1" x14ac:dyDescent="0.2">
      <c r="A80" s="726"/>
      <c r="B80" s="881"/>
      <c r="C80" s="881"/>
      <c r="D80" s="881"/>
      <c r="E80" s="881"/>
      <c r="F80" s="881"/>
      <c r="G80" s="881"/>
      <c r="H80" s="881"/>
      <c r="I80" s="881"/>
      <c r="J80" s="881"/>
      <c r="K80" s="881"/>
      <c r="L80" s="881"/>
      <c r="M80" s="881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  <c r="AA80" s="136"/>
      <c r="AB80" s="351"/>
      <c r="AC80" s="383"/>
      <c r="AD80" s="383"/>
      <c r="AE80" s="383"/>
      <c r="AF80" s="383"/>
      <c r="AG80" s="383"/>
      <c r="AH80" s="383"/>
      <c r="AI80" s="383"/>
      <c r="AJ80" s="383"/>
      <c r="AK80" s="383"/>
      <c r="AL80" s="383"/>
      <c r="AM80" s="383"/>
      <c r="AN80" s="383"/>
      <c r="AO80" s="383"/>
      <c r="AP80" s="383"/>
      <c r="AQ80" s="383"/>
      <c r="AR80" s="383"/>
      <c r="AS80" s="383"/>
      <c r="AT80" s="383"/>
      <c r="AU80" s="383"/>
      <c r="AV80" s="383"/>
      <c r="AW80" s="383"/>
      <c r="AX80" s="383"/>
      <c r="AY80" s="383"/>
      <c r="AZ80" s="383"/>
      <c r="BA80" s="383"/>
      <c r="BB80" s="383"/>
      <c r="BC80" s="733"/>
      <c r="BD80" s="356"/>
      <c r="BE80" s="733"/>
      <c r="BF80" s="733"/>
      <c r="BG80" s="733"/>
      <c r="BH80" s="733"/>
      <c r="BI80" s="733"/>
      <c r="BJ80" s="733"/>
      <c r="BK80" s="733"/>
      <c r="BL80" s="733"/>
      <c r="BM80" s="312"/>
      <c r="BN80" s="312"/>
      <c r="BO80" s="312"/>
      <c r="BP80" s="312"/>
      <c r="BQ80" s="312"/>
      <c r="BR80" s="312"/>
      <c r="BS80" s="312"/>
      <c r="BT80" s="312"/>
      <c r="BU80" s="312"/>
      <c r="BV80" s="733"/>
      <c r="BW80" s="733"/>
      <c r="BX80" s="733"/>
      <c r="BY80" s="733"/>
      <c r="BZ80" s="733"/>
      <c r="CA80" s="733"/>
      <c r="CB80" s="733"/>
      <c r="CC80" s="312"/>
    </row>
    <row r="81" spans="1:81" ht="15" customHeight="1" x14ac:dyDescent="0.2">
      <c r="A81" s="733"/>
      <c r="B81" s="866"/>
      <c r="C81" s="866"/>
      <c r="D81" s="866"/>
      <c r="E81" s="866"/>
      <c r="F81" s="866"/>
      <c r="G81" s="866"/>
      <c r="H81" s="866"/>
      <c r="I81" s="866"/>
      <c r="J81" s="866"/>
      <c r="K81" s="866"/>
      <c r="L81" s="866"/>
      <c r="M81" s="866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C81" s="384"/>
      <c r="AD81" s="384"/>
      <c r="AE81" s="384"/>
      <c r="AF81" s="384"/>
      <c r="AG81" s="384"/>
      <c r="AH81" s="384"/>
      <c r="AI81" s="384"/>
      <c r="AJ81" s="384"/>
      <c r="AK81" s="384"/>
      <c r="AL81" s="384"/>
      <c r="AM81" s="384"/>
      <c r="AN81" s="384"/>
      <c r="AO81" s="384"/>
      <c r="AP81" s="384"/>
      <c r="AQ81" s="384"/>
      <c r="AR81" s="384"/>
      <c r="AS81" s="384"/>
      <c r="AT81" s="384"/>
      <c r="AU81" s="384"/>
      <c r="AV81" s="384"/>
      <c r="AW81" s="384"/>
      <c r="AX81" s="384"/>
      <c r="AY81" s="384"/>
      <c r="AZ81" s="384"/>
      <c r="BA81" s="384"/>
      <c r="BB81" s="384"/>
      <c r="BC81" s="733"/>
      <c r="BD81" s="356"/>
      <c r="BE81" s="733"/>
      <c r="BF81" s="733"/>
      <c r="BG81" s="733"/>
      <c r="BH81" s="733"/>
      <c r="BI81" s="733"/>
      <c r="BJ81" s="733"/>
      <c r="BK81" s="733"/>
      <c r="BL81" s="733"/>
      <c r="BM81" s="312"/>
      <c r="BN81" s="312"/>
      <c r="BO81" s="312"/>
      <c r="BP81" s="312"/>
      <c r="BQ81" s="312"/>
      <c r="BR81" s="312"/>
      <c r="BS81" s="312"/>
      <c r="BT81" s="312"/>
      <c r="BU81" s="312"/>
      <c r="BV81" s="733"/>
      <c r="BW81" s="733"/>
      <c r="BX81" s="733"/>
      <c r="BY81" s="733"/>
      <c r="BZ81" s="733"/>
      <c r="CA81" s="733"/>
      <c r="CB81" s="733"/>
      <c r="CC81" s="312"/>
    </row>
    <row r="82" spans="1:81" ht="3" customHeight="1" x14ac:dyDescent="0.2">
      <c r="A82" s="733"/>
      <c r="B82" s="733"/>
      <c r="C82" s="733"/>
      <c r="D82" s="756"/>
      <c r="E82" s="733"/>
      <c r="F82" s="733"/>
      <c r="G82" s="733"/>
      <c r="H82" s="733"/>
      <c r="I82" s="733"/>
      <c r="J82" s="733"/>
      <c r="K82" s="733"/>
      <c r="L82" s="733"/>
      <c r="M82" s="733"/>
      <c r="N82" s="733"/>
      <c r="O82" s="733"/>
      <c r="P82" s="733"/>
      <c r="Q82" s="733"/>
      <c r="R82" s="733"/>
      <c r="S82" s="733"/>
      <c r="T82" s="733"/>
      <c r="U82" s="733"/>
      <c r="V82" s="733"/>
      <c r="W82" s="733"/>
      <c r="X82" s="733"/>
      <c r="Y82" s="733"/>
      <c r="Z82" s="733"/>
      <c r="AA82" s="733"/>
      <c r="BC82" s="390"/>
      <c r="BD82" s="386"/>
      <c r="BE82" s="733"/>
      <c r="BF82" s="733"/>
      <c r="BG82" s="733"/>
      <c r="BH82" s="733"/>
      <c r="BI82" s="733"/>
      <c r="BJ82" s="312"/>
      <c r="BK82" s="312"/>
      <c r="BL82" s="312"/>
      <c r="BM82" s="312"/>
      <c r="BN82" s="312"/>
      <c r="BO82" s="312"/>
      <c r="BP82" s="312"/>
      <c r="BQ82" s="312"/>
      <c r="BR82" s="312"/>
      <c r="BS82" s="312"/>
      <c r="BT82" s="733"/>
      <c r="BU82" s="733"/>
      <c r="BV82" s="733"/>
      <c r="BW82" s="733"/>
      <c r="BX82" s="733"/>
      <c r="BY82" s="733"/>
      <c r="BZ82" s="733"/>
      <c r="CA82" s="733"/>
      <c r="CB82" s="312"/>
      <c r="CC82" s="312"/>
    </row>
    <row r="83" spans="1:81" s="312" customFormat="1" ht="15" customHeight="1" x14ac:dyDescent="0.2">
      <c r="A83" s="725"/>
      <c r="B83" s="875"/>
      <c r="C83" s="875"/>
      <c r="D83" s="875"/>
      <c r="E83" s="875"/>
      <c r="F83" s="875"/>
      <c r="G83" s="875"/>
      <c r="H83" s="875"/>
      <c r="I83" s="875"/>
      <c r="J83" s="875"/>
      <c r="K83" s="875"/>
      <c r="L83" s="875"/>
      <c r="M83" s="875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344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  <c r="AM83" s="355"/>
      <c r="AN83" s="355"/>
      <c r="AO83" s="355"/>
      <c r="AP83" s="355"/>
      <c r="AQ83" s="355"/>
      <c r="AR83" s="355"/>
      <c r="AS83" s="355"/>
      <c r="AT83" s="355"/>
      <c r="AU83" s="355"/>
      <c r="AV83" s="355"/>
      <c r="AW83" s="355"/>
      <c r="AX83" s="355"/>
      <c r="AY83" s="355"/>
      <c r="AZ83" s="355"/>
      <c r="BA83" s="355"/>
      <c r="BB83" s="355"/>
      <c r="BC83" s="733"/>
      <c r="BD83" s="356"/>
      <c r="BE83" s="733"/>
      <c r="BF83" s="733"/>
      <c r="BG83" s="733"/>
      <c r="BH83" s="733"/>
      <c r="BI83" s="733"/>
      <c r="BJ83" s="733"/>
      <c r="BK83" s="733"/>
      <c r="BL83" s="733"/>
      <c r="BV83" s="733"/>
      <c r="BW83" s="733"/>
      <c r="BX83" s="733"/>
      <c r="BY83" s="733"/>
      <c r="BZ83" s="733"/>
      <c r="CA83" s="733"/>
      <c r="CB83" s="733"/>
    </row>
    <row r="84" spans="1:81" s="312" customFormat="1" ht="15" customHeight="1" x14ac:dyDescent="0.2">
      <c r="A84" s="725"/>
      <c r="B84" s="932"/>
      <c r="C84" s="932"/>
      <c r="D84" s="932"/>
      <c r="E84" s="932"/>
      <c r="F84" s="932"/>
      <c r="G84" s="932"/>
      <c r="H84" s="932"/>
      <c r="I84" s="732"/>
      <c r="J84" s="732"/>
      <c r="K84" s="932"/>
      <c r="L84" s="932"/>
      <c r="M84" s="933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6"/>
      <c r="AB84" s="344"/>
      <c r="AC84" s="355"/>
      <c r="AD84" s="355"/>
      <c r="AE84" s="355"/>
      <c r="AF84" s="355"/>
      <c r="AG84" s="355"/>
      <c r="AH84" s="355"/>
      <c r="AI84" s="355"/>
      <c r="AJ84" s="357"/>
      <c r="AK84" s="355"/>
      <c r="AL84" s="355"/>
      <c r="AM84" s="355"/>
      <c r="AN84" s="355"/>
      <c r="AO84" s="355"/>
      <c r="AP84" s="355"/>
      <c r="AQ84" s="355"/>
      <c r="AR84" s="355"/>
      <c r="AS84" s="357"/>
      <c r="AT84" s="355"/>
      <c r="AU84" s="355"/>
      <c r="AV84" s="355"/>
      <c r="AW84" s="355"/>
      <c r="AX84" s="355"/>
      <c r="AY84" s="355"/>
      <c r="AZ84" s="355"/>
      <c r="BA84" s="355"/>
      <c r="BB84" s="357"/>
      <c r="BC84" s="733"/>
      <c r="BD84" s="356"/>
      <c r="BE84" s="86"/>
      <c r="BF84" s="733"/>
      <c r="BG84" s="733"/>
      <c r="BH84" s="733"/>
      <c r="BI84" s="733"/>
      <c r="BJ84" s="733"/>
      <c r="BK84" s="733"/>
      <c r="BL84" s="733"/>
      <c r="BV84" s="733"/>
      <c r="BW84" s="733"/>
      <c r="BX84" s="733"/>
      <c r="BY84" s="733"/>
      <c r="BZ84" s="733"/>
      <c r="CA84" s="733"/>
      <c r="CB84" s="733"/>
    </row>
    <row r="85" spans="1:81" s="312" customFormat="1" ht="15" customHeight="1" x14ac:dyDescent="0.2">
      <c r="A85" s="345"/>
      <c r="B85" s="733"/>
      <c r="C85" s="733"/>
      <c r="D85" s="756"/>
      <c r="E85" s="733"/>
      <c r="F85" s="733"/>
      <c r="G85" s="733"/>
      <c r="H85" s="109"/>
      <c r="I85" s="109"/>
      <c r="J85" s="109"/>
      <c r="K85" s="733"/>
      <c r="L85" s="733"/>
      <c r="M85" s="933"/>
      <c r="N85" s="733"/>
      <c r="O85" s="733"/>
      <c r="P85" s="733"/>
      <c r="Q85" s="733"/>
      <c r="R85" s="733"/>
      <c r="S85" s="733"/>
      <c r="T85" s="733"/>
      <c r="U85" s="733"/>
      <c r="V85" s="733"/>
      <c r="W85" s="733"/>
      <c r="X85" s="733"/>
      <c r="Y85" s="733"/>
      <c r="Z85" s="733"/>
      <c r="AA85" s="86"/>
      <c r="AB85" s="345"/>
      <c r="AC85" s="347"/>
      <c r="AD85" s="361"/>
      <c r="AE85" s="361"/>
      <c r="AF85" s="347"/>
      <c r="AG85" s="347"/>
      <c r="AH85" s="347"/>
      <c r="AI85" s="347"/>
      <c r="AJ85" s="357"/>
      <c r="AK85" s="347"/>
      <c r="AL85" s="347"/>
      <c r="AM85" s="347"/>
      <c r="AN85" s="347"/>
      <c r="AO85" s="347"/>
      <c r="AP85" s="347"/>
      <c r="AQ85" s="347"/>
      <c r="AR85" s="347"/>
      <c r="AS85" s="357"/>
      <c r="AT85" s="347"/>
      <c r="AU85" s="347"/>
      <c r="AV85" s="347"/>
      <c r="AW85" s="357"/>
      <c r="AX85" s="357"/>
      <c r="AY85" s="347"/>
      <c r="AZ85" s="347"/>
      <c r="BA85" s="347"/>
      <c r="BB85" s="357"/>
      <c r="BC85" s="733"/>
      <c r="BD85" s="356"/>
      <c r="BE85" s="86"/>
      <c r="BF85" s="733"/>
      <c r="BG85" s="733"/>
      <c r="BH85" s="733"/>
      <c r="BI85" s="733"/>
      <c r="BJ85" s="733"/>
      <c r="BK85" s="733"/>
      <c r="BL85" s="733"/>
      <c r="BV85" s="733"/>
      <c r="BW85" s="733"/>
      <c r="BX85" s="733"/>
      <c r="BY85" s="733"/>
      <c r="BZ85" s="733"/>
      <c r="CA85" s="733"/>
      <c r="CB85" s="733"/>
    </row>
    <row r="86" spans="1:81" s="312" customFormat="1" ht="15" customHeight="1" x14ac:dyDescent="0.2">
      <c r="A86" s="386"/>
      <c r="B86" s="110"/>
      <c r="C86" s="110"/>
      <c r="D86" s="110"/>
      <c r="E86" s="110"/>
      <c r="F86" s="110"/>
      <c r="G86" s="110"/>
      <c r="H86" s="109"/>
      <c r="I86" s="109"/>
      <c r="J86" s="109"/>
      <c r="K86" s="109"/>
      <c r="L86" s="109"/>
      <c r="M86" s="109"/>
      <c r="N86" s="110"/>
      <c r="O86" s="110"/>
      <c r="P86" s="110"/>
      <c r="Q86" s="110"/>
      <c r="R86" s="109"/>
      <c r="S86" s="109"/>
      <c r="T86" s="725"/>
      <c r="U86" s="725"/>
      <c r="V86" s="725"/>
      <c r="W86" s="110"/>
      <c r="X86" s="110"/>
      <c r="Y86" s="109"/>
      <c r="Z86" s="109"/>
      <c r="AA86" s="109"/>
      <c r="AB86" s="346"/>
      <c r="AC86" s="364"/>
      <c r="AD86" s="361"/>
      <c r="AE86" s="361"/>
      <c r="AF86" s="364"/>
      <c r="AG86" s="364"/>
      <c r="AH86" s="361"/>
      <c r="AI86" s="361"/>
      <c r="AJ86" s="361"/>
      <c r="AK86" s="364"/>
      <c r="AL86" s="364"/>
      <c r="AM86" s="361"/>
      <c r="AN86" s="344"/>
      <c r="AO86" s="344"/>
      <c r="AP86" s="344"/>
      <c r="AQ86" s="344"/>
      <c r="AR86" s="361"/>
      <c r="AS86" s="361"/>
      <c r="AT86" s="364"/>
      <c r="AU86" s="361"/>
      <c r="AV86" s="391"/>
      <c r="AW86" s="375"/>
      <c r="AX86" s="375"/>
      <c r="AY86" s="344"/>
      <c r="AZ86" s="344"/>
      <c r="BA86" s="361"/>
      <c r="BB86" s="361"/>
      <c r="BC86" s="733"/>
      <c r="BD86" s="356"/>
      <c r="BE86" s="109"/>
      <c r="BF86" s="733"/>
      <c r="BG86" s="733"/>
      <c r="BH86" s="733"/>
      <c r="BI86" s="733"/>
      <c r="BJ86" s="733"/>
      <c r="BK86" s="733"/>
      <c r="BL86" s="733"/>
      <c r="BV86" s="733"/>
      <c r="BW86" s="733"/>
      <c r="BX86" s="733"/>
      <c r="BY86" s="733"/>
      <c r="BZ86" s="733"/>
      <c r="CA86" s="733"/>
      <c r="CB86" s="733"/>
    </row>
    <row r="87" spans="1:81" s="312" customFormat="1" ht="15" customHeight="1" x14ac:dyDescent="0.2">
      <c r="A87" s="386"/>
      <c r="B87" s="110"/>
      <c r="C87" s="110"/>
      <c r="D87" s="110"/>
      <c r="E87" s="110"/>
      <c r="F87" s="110"/>
      <c r="G87" s="110"/>
      <c r="H87" s="109"/>
      <c r="I87" s="109"/>
      <c r="J87" s="109"/>
      <c r="K87" s="109"/>
      <c r="L87" s="109"/>
      <c r="M87" s="109"/>
      <c r="N87" s="110"/>
      <c r="O87" s="110"/>
      <c r="P87" s="110"/>
      <c r="Q87" s="110"/>
      <c r="R87" s="109"/>
      <c r="S87" s="109"/>
      <c r="T87" s="725"/>
      <c r="U87" s="725"/>
      <c r="V87" s="725"/>
      <c r="W87" s="110"/>
      <c r="X87" s="110"/>
      <c r="Y87" s="109"/>
      <c r="Z87" s="109"/>
      <c r="AA87" s="109"/>
      <c r="AB87" s="346"/>
      <c r="AC87" s="364"/>
      <c r="AD87" s="361"/>
      <c r="AE87" s="361"/>
      <c r="AF87" s="364"/>
      <c r="AG87" s="364"/>
      <c r="AH87" s="361"/>
      <c r="AI87" s="361"/>
      <c r="AJ87" s="361"/>
      <c r="AK87" s="364"/>
      <c r="AL87" s="364"/>
      <c r="AM87" s="361"/>
      <c r="AN87" s="344"/>
      <c r="AO87" s="344"/>
      <c r="AP87" s="344"/>
      <c r="AQ87" s="344"/>
      <c r="AR87" s="361"/>
      <c r="AS87" s="361"/>
      <c r="AT87" s="364"/>
      <c r="AU87" s="361"/>
      <c r="AV87" s="391"/>
      <c r="AW87" s="375"/>
      <c r="AX87" s="375"/>
      <c r="AY87" s="344"/>
      <c r="AZ87" s="344"/>
      <c r="BA87" s="361"/>
      <c r="BB87" s="361"/>
      <c r="BC87" s="733"/>
      <c r="BD87" s="356"/>
      <c r="BE87" s="109"/>
      <c r="BF87" s="733"/>
      <c r="BG87" s="733"/>
    </row>
    <row r="88" spans="1:81" s="312" customFormat="1" ht="15" customHeight="1" x14ac:dyDescent="0.2">
      <c r="A88" s="386"/>
      <c r="B88" s="110"/>
      <c r="C88" s="110"/>
      <c r="D88" s="110"/>
      <c r="E88" s="110"/>
      <c r="F88" s="110"/>
      <c r="G88" s="110"/>
      <c r="H88" s="109"/>
      <c r="I88" s="109"/>
      <c r="J88" s="109"/>
      <c r="K88" s="109"/>
      <c r="L88" s="109"/>
      <c r="M88" s="109"/>
      <c r="N88" s="110"/>
      <c r="O88" s="110"/>
      <c r="P88" s="110"/>
      <c r="Q88" s="110"/>
      <c r="R88" s="109"/>
      <c r="S88" s="109"/>
      <c r="T88" s="725"/>
      <c r="U88" s="725"/>
      <c r="V88" s="725"/>
      <c r="W88" s="110"/>
      <c r="X88" s="110"/>
      <c r="Y88" s="109"/>
      <c r="Z88" s="109"/>
      <c r="AA88" s="109"/>
      <c r="AB88" s="346"/>
      <c r="AC88" s="364"/>
      <c r="AD88" s="361"/>
      <c r="AE88" s="361"/>
      <c r="AF88" s="364"/>
      <c r="AG88" s="364"/>
      <c r="AH88" s="361"/>
      <c r="AI88" s="361"/>
      <c r="AJ88" s="361"/>
      <c r="AK88" s="364"/>
      <c r="AL88" s="364"/>
      <c r="AM88" s="361"/>
      <c r="AN88" s="344"/>
      <c r="AO88" s="344"/>
      <c r="AP88" s="344"/>
      <c r="AQ88" s="344"/>
      <c r="AR88" s="361"/>
      <c r="AS88" s="361"/>
      <c r="AT88" s="364"/>
      <c r="AU88" s="361"/>
      <c r="AV88" s="391"/>
      <c r="AW88" s="375"/>
      <c r="AX88" s="375"/>
      <c r="AY88" s="344"/>
      <c r="AZ88" s="344"/>
      <c r="BA88" s="361"/>
      <c r="BB88" s="361"/>
      <c r="BC88" s="733"/>
      <c r="BD88" s="356"/>
      <c r="BE88" s="109"/>
      <c r="BF88" s="733"/>
      <c r="BG88" s="733"/>
    </row>
    <row r="89" spans="1:81" s="312" customFormat="1" ht="15" customHeight="1" x14ac:dyDescent="0.2">
      <c r="A89" s="386"/>
      <c r="B89" s="110"/>
      <c r="C89" s="110"/>
      <c r="D89" s="110"/>
      <c r="E89" s="110"/>
      <c r="F89" s="110"/>
      <c r="G89" s="110"/>
      <c r="H89" s="109"/>
      <c r="I89" s="109"/>
      <c r="J89" s="109"/>
      <c r="K89" s="109"/>
      <c r="L89" s="109"/>
      <c r="M89" s="109"/>
      <c r="N89" s="110"/>
      <c r="O89" s="110"/>
      <c r="P89" s="110"/>
      <c r="Q89" s="110"/>
      <c r="R89" s="109"/>
      <c r="S89" s="109"/>
      <c r="T89" s="725"/>
      <c r="U89" s="725"/>
      <c r="V89" s="725"/>
      <c r="W89" s="110"/>
      <c r="X89" s="110"/>
      <c r="Y89" s="109"/>
      <c r="Z89" s="109"/>
      <c r="AA89" s="109"/>
      <c r="AB89" s="346"/>
      <c r="AC89" s="364"/>
      <c r="AD89" s="361"/>
      <c r="AE89" s="361"/>
      <c r="AF89" s="364"/>
      <c r="AG89" s="364"/>
      <c r="AH89" s="361"/>
      <c r="AI89" s="361"/>
      <c r="AJ89" s="361"/>
      <c r="AK89" s="364"/>
      <c r="AL89" s="364"/>
      <c r="AM89" s="361"/>
      <c r="AN89" s="344"/>
      <c r="AO89" s="344"/>
      <c r="AP89" s="344"/>
      <c r="AQ89" s="344"/>
      <c r="AR89" s="361"/>
      <c r="AS89" s="361"/>
      <c r="AT89" s="364"/>
      <c r="AU89" s="361"/>
      <c r="AV89" s="391"/>
      <c r="AW89" s="375"/>
      <c r="AX89" s="375"/>
      <c r="AY89" s="344"/>
      <c r="AZ89" s="344"/>
      <c r="BA89" s="361"/>
      <c r="BB89" s="361"/>
      <c r="BC89" s="733"/>
      <c r="BD89" s="356"/>
      <c r="BE89" s="109"/>
      <c r="BF89" s="733"/>
      <c r="BG89" s="733"/>
    </row>
    <row r="90" spans="1:81" s="312" customFormat="1" ht="15" customHeight="1" x14ac:dyDescent="0.2">
      <c r="A90" s="386"/>
      <c r="B90" s="110"/>
      <c r="C90" s="110"/>
      <c r="D90" s="110"/>
      <c r="E90" s="110"/>
      <c r="F90" s="110"/>
      <c r="G90" s="110"/>
      <c r="H90" s="109"/>
      <c r="I90" s="109"/>
      <c r="J90" s="109"/>
      <c r="K90" s="109"/>
      <c r="L90" s="109"/>
      <c r="M90" s="109"/>
      <c r="N90" s="110"/>
      <c r="O90" s="110"/>
      <c r="P90" s="110"/>
      <c r="Q90" s="110"/>
      <c r="R90" s="109"/>
      <c r="S90" s="109"/>
      <c r="T90" s="725"/>
      <c r="U90" s="725"/>
      <c r="V90" s="725"/>
      <c r="W90" s="110"/>
      <c r="X90" s="110"/>
      <c r="Y90" s="109"/>
      <c r="Z90" s="109"/>
      <c r="AA90" s="109"/>
      <c r="AB90" s="346"/>
      <c r="AC90" s="364"/>
      <c r="AD90" s="361"/>
      <c r="AE90" s="361"/>
      <c r="AF90" s="364"/>
      <c r="AG90" s="364"/>
      <c r="AH90" s="361"/>
      <c r="AI90" s="361"/>
      <c r="AJ90" s="361"/>
      <c r="AK90" s="364"/>
      <c r="AL90" s="364"/>
      <c r="AM90" s="361"/>
      <c r="AN90" s="344"/>
      <c r="AO90" s="344"/>
      <c r="AP90" s="344"/>
      <c r="AQ90" s="344"/>
      <c r="AR90" s="361"/>
      <c r="AS90" s="361"/>
      <c r="AT90" s="364"/>
      <c r="AU90" s="361"/>
      <c r="AV90" s="391"/>
      <c r="AW90" s="375"/>
      <c r="AX90" s="375"/>
      <c r="AY90" s="344"/>
      <c r="AZ90" s="344"/>
      <c r="BA90" s="361"/>
      <c r="BB90" s="361"/>
      <c r="BC90" s="733"/>
      <c r="BD90" s="356"/>
      <c r="BE90" s="109"/>
      <c r="BF90" s="733"/>
      <c r="BG90" s="733"/>
    </row>
    <row r="91" spans="1:81" s="312" customFormat="1" ht="15" customHeight="1" x14ac:dyDescent="0.2">
      <c r="A91" s="386"/>
      <c r="B91" s="110"/>
      <c r="C91" s="110"/>
      <c r="D91" s="110"/>
      <c r="E91" s="110"/>
      <c r="F91" s="110"/>
      <c r="G91" s="110"/>
      <c r="H91" s="109"/>
      <c r="I91" s="109"/>
      <c r="J91" s="109"/>
      <c r="K91" s="109"/>
      <c r="L91" s="109"/>
      <c r="M91" s="109"/>
      <c r="N91" s="110"/>
      <c r="O91" s="110"/>
      <c r="P91" s="110"/>
      <c r="Q91" s="110"/>
      <c r="R91" s="109"/>
      <c r="S91" s="109"/>
      <c r="T91" s="725"/>
      <c r="U91" s="725"/>
      <c r="V91" s="725"/>
      <c r="W91" s="110"/>
      <c r="X91" s="110"/>
      <c r="Y91" s="109"/>
      <c r="Z91" s="109"/>
      <c r="AA91" s="109"/>
      <c r="AB91" s="346"/>
      <c r="AC91" s="364"/>
      <c r="AD91" s="361"/>
      <c r="AE91" s="361"/>
      <c r="AF91" s="364"/>
      <c r="AG91" s="364"/>
      <c r="AH91" s="361"/>
      <c r="AI91" s="361"/>
      <c r="AJ91" s="361"/>
      <c r="AK91" s="364"/>
      <c r="AL91" s="364"/>
      <c r="AM91" s="361"/>
      <c r="AN91" s="344"/>
      <c r="AO91" s="344"/>
      <c r="AP91" s="344"/>
      <c r="AQ91" s="344"/>
      <c r="AR91" s="361"/>
      <c r="AS91" s="361"/>
      <c r="AT91" s="364"/>
      <c r="AU91" s="361"/>
      <c r="AV91" s="391"/>
      <c r="AW91" s="375"/>
      <c r="AX91" s="375"/>
      <c r="AY91" s="344"/>
      <c r="AZ91" s="344"/>
      <c r="BA91" s="361"/>
      <c r="BB91" s="361"/>
      <c r="BC91" s="733"/>
      <c r="BD91" s="356"/>
      <c r="BE91" s="109"/>
      <c r="BF91" s="733"/>
      <c r="BG91" s="733"/>
    </row>
    <row r="92" spans="1:81" s="312" customFormat="1" ht="15" customHeight="1" x14ac:dyDescent="0.2">
      <c r="A92" s="386"/>
      <c r="B92" s="110"/>
      <c r="C92" s="110"/>
      <c r="D92" s="110"/>
      <c r="E92" s="110"/>
      <c r="F92" s="110"/>
      <c r="G92" s="110"/>
      <c r="H92" s="109"/>
      <c r="I92" s="109"/>
      <c r="J92" s="109"/>
      <c r="K92" s="109"/>
      <c r="L92" s="109"/>
      <c r="M92" s="109"/>
      <c r="N92" s="110"/>
      <c r="O92" s="110"/>
      <c r="P92" s="110"/>
      <c r="Q92" s="110"/>
      <c r="R92" s="109"/>
      <c r="S92" s="109"/>
      <c r="T92" s="725"/>
      <c r="U92" s="725"/>
      <c r="V92" s="725"/>
      <c r="W92" s="110"/>
      <c r="X92" s="110"/>
      <c r="Y92" s="109"/>
      <c r="Z92" s="109"/>
      <c r="AA92" s="109"/>
      <c r="AB92" s="346"/>
      <c r="AC92" s="364"/>
      <c r="AD92" s="361"/>
      <c r="AE92" s="361"/>
      <c r="AF92" s="364"/>
      <c r="AG92" s="364"/>
      <c r="AH92" s="361"/>
      <c r="AI92" s="361"/>
      <c r="AJ92" s="361"/>
      <c r="AK92" s="364"/>
      <c r="AL92" s="364"/>
      <c r="AM92" s="361"/>
      <c r="AN92" s="344"/>
      <c r="AO92" s="344"/>
      <c r="AP92" s="344"/>
      <c r="AQ92" s="344"/>
      <c r="AR92" s="361"/>
      <c r="AS92" s="361"/>
      <c r="AT92" s="364"/>
      <c r="AU92" s="361"/>
      <c r="AV92" s="391"/>
      <c r="AW92" s="375"/>
      <c r="AX92" s="375"/>
      <c r="AY92" s="344"/>
      <c r="AZ92" s="344"/>
      <c r="BA92" s="361"/>
      <c r="BB92" s="361"/>
      <c r="BC92" s="733"/>
      <c r="BD92" s="356"/>
      <c r="BE92" s="109"/>
      <c r="BF92" s="733"/>
      <c r="BG92" s="733"/>
    </row>
    <row r="93" spans="1:81" s="312" customFormat="1" ht="15" customHeight="1" x14ac:dyDescent="0.2">
      <c r="A93" s="386"/>
      <c r="B93" s="110"/>
      <c r="C93" s="110"/>
      <c r="D93" s="110"/>
      <c r="E93" s="110"/>
      <c r="F93" s="110"/>
      <c r="G93" s="110"/>
      <c r="H93" s="109"/>
      <c r="I93" s="109"/>
      <c r="J93" s="109"/>
      <c r="K93" s="109"/>
      <c r="L93" s="109"/>
      <c r="M93" s="109"/>
      <c r="N93" s="110"/>
      <c r="O93" s="110"/>
      <c r="P93" s="110"/>
      <c r="Q93" s="110"/>
      <c r="R93" s="109"/>
      <c r="S93" s="109"/>
      <c r="T93" s="725"/>
      <c r="U93" s="725"/>
      <c r="V93" s="725"/>
      <c r="W93" s="110"/>
      <c r="X93" s="110"/>
      <c r="Y93" s="109"/>
      <c r="Z93" s="109"/>
      <c r="AA93" s="109"/>
      <c r="AB93" s="346"/>
      <c r="AC93" s="364"/>
      <c r="AD93" s="361"/>
      <c r="AE93" s="361"/>
      <c r="AF93" s="364"/>
      <c r="AG93" s="364"/>
      <c r="AH93" s="361"/>
      <c r="AI93" s="361"/>
      <c r="AJ93" s="361"/>
      <c r="AK93" s="364"/>
      <c r="AL93" s="364"/>
      <c r="AM93" s="361"/>
      <c r="AN93" s="344"/>
      <c r="AO93" s="344"/>
      <c r="AP93" s="344"/>
      <c r="AQ93" s="344"/>
      <c r="AR93" s="361"/>
      <c r="AS93" s="361"/>
      <c r="AT93" s="364"/>
      <c r="AU93" s="361"/>
      <c r="AV93" s="391"/>
      <c r="AW93" s="375"/>
      <c r="AX93" s="375"/>
      <c r="AY93" s="344"/>
      <c r="AZ93" s="344"/>
      <c r="BA93" s="361"/>
      <c r="BB93" s="361"/>
      <c r="BC93" s="733"/>
      <c r="BD93" s="356"/>
      <c r="BE93" s="109"/>
      <c r="BF93" s="733"/>
      <c r="BG93" s="733"/>
    </row>
    <row r="94" spans="1:81" s="312" customFormat="1" ht="15" customHeight="1" x14ac:dyDescent="0.2">
      <c r="A94" s="386"/>
      <c r="B94" s="110"/>
      <c r="C94" s="110"/>
      <c r="D94" s="110"/>
      <c r="E94" s="110"/>
      <c r="F94" s="110"/>
      <c r="G94" s="110"/>
      <c r="H94" s="109"/>
      <c r="I94" s="109"/>
      <c r="J94" s="109"/>
      <c r="K94" s="109"/>
      <c r="L94" s="109"/>
      <c r="M94" s="109"/>
      <c r="N94" s="110"/>
      <c r="O94" s="110"/>
      <c r="P94" s="110"/>
      <c r="Q94" s="110"/>
      <c r="R94" s="109"/>
      <c r="S94" s="109"/>
      <c r="T94" s="725"/>
      <c r="U94" s="725"/>
      <c r="V94" s="725"/>
      <c r="W94" s="110"/>
      <c r="X94" s="110"/>
      <c r="Y94" s="109"/>
      <c r="Z94" s="109"/>
      <c r="AA94" s="109"/>
      <c r="AB94" s="346"/>
      <c r="AC94" s="364"/>
      <c r="AD94" s="361"/>
      <c r="AE94" s="361"/>
      <c r="AF94" s="364"/>
      <c r="AG94" s="364"/>
      <c r="AH94" s="361"/>
      <c r="AI94" s="361"/>
      <c r="AJ94" s="361"/>
      <c r="AK94" s="364"/>
      <c r="AL94" s="364"/>
      <c r="AM94" s="361"/>
      <c r="AN94" s="344"/>
      <c r="AO94" s="344"/>
      <c r="AP94" s="344"/>
      <c r="AQ94" s="344"/>
      <c r="AR94" s="361"/>
      <c r="AS94" s="361"/>
      <c r="AT94" s="364"/>
      <c r="AU94" s="361"/>
      <c r="AV94" s="391"/>
      <c r="AW94" s="375"/>
      <c r="AX94" s="375"/>
      <c r="AY94" s="344"/>
      <c r="AZ94" s="344"/>
      <c r="BA94" s="361"/>
      <c r="BB94" s="361"/>
      <c r="BC94" s="733"/>
      <c r="BD94" s="356"/>
      <c r="BE94" s="109"/>
      <c r="BF94" s="733"/>
      <c r="BG94" s="733"/>
    </row>
    <row r="95" spans="1:81" s="312" customFormat="1" ht="15" customHeight="1" x14ac:dyDescent="0.2">
      <c r="A95" s="386"/>
      <c r="B95" s="110"/>
      <c r="C95" s="110"/>
      <c r="D95" s="110"/>
      <c r="E95" s="110"/>
      <c r="F95" s="110"/>
      <c r="G95" s="110"/>
      <c r="H95" s="109"/>
      <c r="I95" s="109"/>
      <c r="J95" s="109"/>
      <c r="K95" s="109"/>
      <c r="L95" s="109"/>
      <c r="M95" s="109"/>
      <c r="N95" s="110"/>
      <c r="O95" s="110"/>
      <c r="P95" s="110"/>
      <c r="Q95" s="110"/>
      <c r="R95" s="109"/>
      <c r="S95" s="109"/>
      <c r="T95" s="725"/>
      <c r="U95" s="725"/>
      <c r="V95" s="725"/>
      <c r="W95" s="110"/>
      <c r="X95" s="110"/>
      <c r="Y95" s="109"/>
      <c r="Z95" s="109"/>
      <c r="AA95" s="109"/>
      <c r="AB95" s="346"/>
      <c r="AC95" s="364"/>
      <c r="AD95" s="361"/>
      <c r="AE95" s="361"/>
      <c r="AF95" s="364"/>
      <c r="AG95" s="364"/>
      <c r="AH95" s="361"/>
      <c r="AI95" s="361"/>
      <c r="AJ95" s="361"/>
      <c r="AK95" s="364"/>
      <c r="AL95" s="364"/>
      <c r="AM95" s="361"/>
      <c r="AN95" s="344"/>
      <c r="AO95" s="344"/>
      <c r="AP95" s="344"/>
      <c r="AQ95" s="344"/>
      <c r="AR95" s="361"/>
      <c r="AS95" s="361"/>
      <c r="AT95" s="364"/>
      <c r="AU95" s="361"/>
      <c r="AV95" s="391"/>
      <c r="AW95" s="375"/>
      <c r="AX95" s="375"/>
      <c r="AY95" s="344"/>
      <c r="AZ95" s="344"/>
      <c r="BA95" s="361"/>
      <c r="BB95" s="361"/>
      <c r="BC95" s="733"/>
      <c r="BD95" s="356"/>
      <c r="BE95" s="109"/>
      <c r="BF95" s="733"/>
      <c r="BG95" s="733"/>
    </row>
    <row r="96" spans="1:81" s="312" customFormat="1" ht="15" customHeight="1" x14ac:dyDescent="0.2">
      <c r="A96" s="386"/>
      <c r="B96" s="110"/>
      <c r="C96" s="110"/>
      <c r="D96" s="110"/>
      <c r="E96" s="110"/>
      <c r="F96" s="110"/>
      <c r="G96" s="110"/>
      <c r="H96" s="109"/>
      <c r="I96" s="109"/>
      <c r="J96" s="109"/>
      <c r="K96" s="109"/>
      <c r="L96" s="109"/>
      <c r="M96" s="109"/>
      <c r="N96" s="110"/>
      <c r="O96" s="110"/>
      <c r="P96" s="110"/>
      <c r="Q96" s="110"/>
      <c r="R96" s="109"/>
      <c r="S96" s="109"/>
      <c r="T96" s="725"/>
      <c r="U96" s="725"/>
      <c r="V96" s="725"/>
      <c r="W96" s="110"/>
      <c r="X96" s="110"/>
      <c r="Y96" s="109"/>
      <c r="Z96" s="109"/>
      <c r="AA96" s="109"/>
      <c r="AB96" s="346"/>
      <c r="AC96" s="364"/>
      <c r="AD96" s="361"/>
      <c r="AE96" s="361"/>
      <c r="AF96" s="364"/>
      <c r="AG96" s="364"/>
      <c r="AH96" s="361"/>
      <c r="AI96" s="361"/>
      <c r="AJ96" s="361"/>
      <c r="AK96" s="364"/>
      <c r="AL96" s="364"/>
      <c r="AM96" s="361"/>
      <c r="AN96" s="344"/>
      <c r="AO96" s="344"/>
      <c r="AP96" s="344"/>
      <c r="AQ96" s="344"/>
      <c r="AR96" s="361"/>
      <c r="AS96" s="361"/>
      <c r="AT96" s="364"/>
      <c r="AU96" s="361"/>
      <c r="AV96" s="391"/>
      <c r="AW96" s="375"/>
      <c r="AX96" s="375"/>
      <c r="AY96" s="344"/>
      <c r="AZ96" s="344"/>
      <c r="BA96" s="361"/>
      <c r="BB96" s="361"/>
      <c r="BC96" s="733"/>
      <c r="BD96" s="356"/>
      <c r="BE96" s="109"/>
      <c r="BF96" s="733"/>
      <c r="BG96" s="733"/>
    </row>
    <row r="97" spans="1:59" s="312" customFormat="1" ht="15" customHeight="1" x14ac:dyDescent="0.2">
      <c r="A97" s="386"/>
      <c r="B97" s="110"/>
      <c r="C97" s="110"/>
      <c r="D97" s="110"/>
      <c r="E97" s="110"/>
      <c r="F97" s="110"/>
      <c r="G97" s="110"/>
      <c r="H97" s="109"/>
      <c r="I97" s="109"/>
      <c r="J97" s="109"/>
      <c r="K97" s="109"/>
      <c r="L97" s="109"/>
      <c r="M97" s="109"/>
      <c r="N97" s="110"/>
      <c r="O97" s="110"/>
      <c r="P97" s="110"/>
      <c r="Q97" s="110"/>
      <c r="R97" s="109"/>
      <c r="S97" s="109"/>
      <c r="T97" s="725"/>
      <c r="U97" s="725"/>
      <c r="V97" s="725"/>
      <c r="W97" s="110"/>
      <c r="X97" s="110"/>
      <c r="Y97" s="109"/>
      <c r="Z97" s="109"/>
      <c r="AA97" s="109"/>
      <c r="AB97" s="346"/>
      <c r="AC97" s="364"/>
      <c r="AD97" s="361"/>
      <c r="AE97" s="361"/>
      <c r="AF97" s="364"/>
      <c r="AG97" s="364"/>
      <c r="AH97" s="361"/>
      <c r="AI97" s="361"/>
      <c r="AJ97" s="361"/>
      <c r="AK97" s="364"/>
      <c r="AL97" s="364"/>
      <c r="AM97" s="361"/>
      <c r="AN97" s="344"/>
      <c r="AO97" s="344"/>
      <c r="AP97" s="344"/>
      <c r="AQ97" s="344"/>
      <c r="AR97" s="361"/>
      <c r="AS97" s="361"/>
      <c r="AT97" s="364"/>
      <c r="AU97" s="361"/>
      <c r="AV97" s="391"/>
      <c r="AW97" s="375"/>
      <c r="AX97" s="375"/>
      <c r="AY97" s="344"/>
      <c r="AZ97" s="344"/>
      <c r="BA97" s="361"/>
      <c r="BB97" s="361"/>
      <c r="BC97" s="733"/>
      <c r="BD97" s="356"/>
      <c r="BE97" s="109"/>
      <c r="BF97" s="733"/>
      <c r="BG97" s="733"/>
    </row>
    <row r="98" spans="1:59" s="312" customFormat="1" ht="15" customHeight="1" x14ac:dyDescent="0.2">
      <c r="A98" s="386"/>
      <c r="B98" s="110"/>
      <c r="C98" s="110"/>
      <c r="D98" s="110"/>
      <c r="E98" s="110"/>
      <c r="F98" s="110"/>
      <c r="G98" s="110"/>
      <c r="H98" s="109"/>
      <c r="I98" s="109"/>
      <c r="J98" s="109"/>
      <c r="K98" s="109"/>
      <c r="L98" s="109"/>
      <c r="M98" s="109"/>
      <c r="N98" s="110"/>
      <c r="O98" s="110"/>
      <c r="P98" s="110"/>
      <c r="Q98" s="110"/>
      <c r="R98" s="109"/>
      <c r="S98" s="109"/>
      <c r="T98" s="725"/>
      <c r="U98" s="725"/>
      <c r="V98" s="725"/>
      <c r="W98" s="110"/>
      <c r="X98" s="110"/>
      <c r="Y98" s="109"/>
      <c r="Z98" s="109"/>
      <c r="AA98" s="109"/>
      <c r="AB98" s="346"/>
      <c r="AC98" s="364"/>
      <c r="AD98" s="361"/>
      <c r="AE98" s="361"/>
      <c r="AF98" s="364"/>
      <c r="AG98" s="364"/>
      <c r="AH98" s="361"/>
      <c r="AI98" s="361"/>
      <c r="AJ98" s="361"/>
      <c r="AK98" s="364"/>
      <c r="AL98" s="364"/>
      <c r="AM98" s="361"/>
      <c r="AN98" s="344"/>
      <c r="AO98" s="344"/>
      <c r="AP98" s="344"/>
      <c r="AQ98" s="344"/>
      <c r="AR98" s="361"/>
      <c r="AS98" s="361"/>
      <c r="AT98" s="364"/>
      <c r="AU98" s="361"/>
      <c r="AV98" s="391"/>
      <c r="AW98" s="375"/>
      <c r="AX98" s="375"/>
      <c r="AY98" s="344"/>
      <c r="AZ98" s="344"/>
      <c r="BA98" s="361"/>
      <c r="BB98" s="361"/>
      <c r="BC98" s="733"/>
      <c r="BD98" s="356"/>
      <c r="BE98" s="109"/>
      <c r="BF98" s="733"/>
      <c r="BG98" s="733"/>
    </row>
    <row r="99" spans="1:59" s="312" customFormat="1" ht="15" customHeight="1" x14ac:dyDescent="0.2">
      <c r="A99" s="386"/>
      <c r="B99" s="110"/>
      <c r="C99" s="110"/>
      <c r="D99" s="110"/>
      <c r="E99" s="110"/>
      <c r="F99" s="110"/>
      <c r="G99" s="110"/>
      <c r="H99" s="109"/>
      <c r="I99" s="109"/>
      <c r="J99" s="109"/>
      <c r="K99" s="109"/>
      <c r="L99" s="109"/>
      <c r="M99" s="109"/>
      <c r="N99" s="110"/>
      <c r="O99" s="110"/>
      <c r="P99" s="110"/>
      <c r="Q99" s="110"/>
      <c r="R99" s="109"/>
      <c r="S99" s="109"/>
      <c r="T99" s="725"/>
      <c r="U99" s="725"/>
      <c r="V99" s="725"/>
      <c r="W99" s="110"/>
      <c r="X99" s="110"/>
      <c r="Y99" s="109"/>
      <c r="Z99" s="109"/>
      <c r="AA99" s="109"/>
      <c r="AB99" s="346"/>
      <c r="AC99" s="364"/>
      <c r="AD99" s="361"/>
      <c r="AE99" s="361"/>
      <c r="AF99" s="364"/>
      <c r="AG99" s="364"/>
      <c r="AH99" s="361"/>
      <c r="AI99" s="361"/>
      <c r="AJ99" s="361"/>
      <c r="AK99" s="364"/>
      <c r="AL99" s="364"/>
      <c r="AM99" s="361"/>
      <c r="AN99" s="344"/>
      <c r="AO99" s="344"/>
      <c r="AP99" s="344"/>
      <c r="AQ99" s="344"/>
      <c r="AR99" s="361"/>
      <c r="AS99" s="361"/>
      <c r="AT99" s="364"/>
      <c r="AU99" s="361"/>
      <c r="AV99" s="391"/>
      <c r="AW99" s="375"/>
      <c r="AX99" s="375"/>
      <c r="AY99" s="344"/>
      <c r="AZ99" s="344"/>
      <c r="BA99" s="361"/>
      <c r="BB99" s="361"/>
      <c r="BC99" s="733"/>
      <c r="BD99" s="356"/>
      <c r="BE99" s="109"/>
      <c r="BF99" s="733"/>
      <c r="BG99" s="733"/>
    </row>
    <row r="100" spans="1:59" s="312" customFormat="1" ht="15" customHeight="1" x14ac:dyDescent="0.2">
      <c r="A100" s="386"/>
      <c r="B100" s="110"/>
      <c r="C100" s="110"/>
      <c r="D100" s="110"/>
      <c r="E100" s="110"/>
      <c r="F100" s="110"/>
      <c r="G100" s="110"/>
      <c r="H100" s="109"/>
      <c r="I100" s="109"/>
      <c r="J100" s="109"/>
      <c r="K100" s="109"/>
      <c r="L100" s="109"/>
      <c r="M100" s="109"/>
      <c r="N100" s="110"/>
      <c r="O100" s="110"/>
      <c r="P100" s="110"/>
      <c r="Q100" s="110"/>
      <c r="R100" s="109"/>
      <c r="S100" s="109"/>
      <c r="T100" s="725"/>
      <c r="U100" s="725"/>
      <c r="V100" s="725"/>
      <c r="W100" s="110"/>
      <c r="X100" s="110"/>
      <c r="Y100" s="109"/>
      <c r="Z100" s="109"/>
      <c r="AA100" s="109"/>
      <c r="AB100" s="346"/>
      <c r="AC100" s="364"/>
      <c r="AD100" s="361"/>
      <c r="AE100" s="361"/>
      <c r="AF100" s="364"/>
      <c r="AG100" s="364"/>
      <c r="AH100" s="361"/>
      <c r="AI100" s="361"/>
      <c r="AJ100" s="361"/>
      <c r="AK100" s="364"/>
      <c r="AL100" s="364"/>
      <c r="AM100" s="361"/>
      <c r="AN100" s="344"/>
      <c r="AO100" s="344"/>
      <c r="AP100" s="344"/>
      <c r="AQ100" s="344"/>
      <c r="AR100" s="361"/>
      <c r="AS100" s="361"/>
      <c r="AT100" s="364"/>
      <c r="AU100" s="361"/>
      <c r="AV100" s="391"/>
      <c r="AW100" s="375"/>
      <c r="AX100" s="375"/>
      <c r="AY100" s="344"/>
      <c r="AZ100" s="344"/>
      <c r="BA100" s="361"/>
      <c r="BB100" s="361"/>
      <c r="BC100" s="733"/>
      <c r="BD100" s="356"/>
      <c r="BE100" s="109"/>
      <c r="BF100" s="733"/>
      <c r="BG100" s="733"/>
    </row>
    <row r="101" spans="1:59" s="312" customFormat="1" ht="15" customHeight="1" x14ac:dyDescent="0.2">
      <c r="A101" s="386"/>
      <c r="B101" s="110"/>
      <c r="C101" s="110"/>
      <c r="D101" s="110"/>
      <c r="E101" s="110"/>
      <c r="F101" s="110"/>
      <c r="G101" s="110"/>
      <c r="H101" s="109"/>
      <c r="I101" s="109"/>
      <c r="J101" s="109"/>
      <c r="K101" s="109"/>
      <c r="L101" s="109"/>
      <c r="M101" s="109"/>
      <c r="N101" s="110"/>
      <c r="O101" s="110"/>
      <c r="P101" s="110"/>
      <c r="Q101" s="110"/>
      <c r="R101" s="109"/>
      <c r="S101" s="109"/>
      <c r="T101" s="725"/>
      <c r="U101" s="725"/>
      <c r="V101" s="725"/>
      <c r="W101" s="110"/>
      <c r="X101" s="110"/>
      <c r="Y101" s="109"/>
      <c r="Z101" s="109"/>
      <c r="AA101" s="109"/>
      <c r="AB101" s="346"/>
      <c r="AC101" s="364"/>
      <c r="AD101" s="361"/>
      <c r="AE101" s="361"/>
      <c r="AF101" s="364"/>
      <c r="AG101" s="364"/>
      <c r="AH101" s="361"/>
      <c r="AI101" s="361"/>
      <c r="AJ101" s="361"/>
      <c r="AK101" s="364"/>
      <c r="AL101" s="364"/>
      <c r="AM101" s="361"/>
      <c r="AN101" s="344"/>
      <c r="AO101" s="344"/>
      <c r="AP101" s="344"/>
      <c r="AQ101" s="344"/>
      <c r="AR101" s="361"/>
      <c r="AS101" s="361"/>
      <c r="AT101" s="364"/>
      <c r="AU101" s="361"/>
      <c r="AV101" s="391"/>
      <c r="AW101" s="375"/>
      <c r="AX101" s="375"/>
      <c r="AY101" s="344"/>
      <c r="AZ101" s="344"/>
      <c r="BA101" s="361"/>
      <c r="BB101" s="361"/>
      <c r="BC101" s="733"/>
      <c r="BD101" s="356"/>
      <c r="BE101" s="109"/>
      <c r="BF101" s="733"/>
      <c r="BG101" s="733"/>
    </row>
    <row r="102" spans="1:59" s="312" customFormat="1" ht="15" customHeight="1" x14ac:dyDescent="0.2">
      <c r="A102" s="386"/>
      <c r="B102" s="110"/>
      <c r="C102" s="110"/>
      <c r="D102" s="110"/>
      <c r="E102" s="110"/>
      <c r="F102" s="110"/>
      <c r="G102" s="110"/>
      <c r="H102" s="109"/>
      <c r="I102" s="109"/>
      <c r="J102" s="109"/>
      <c r="K102" s="109"/>
      <c r="L102" s="109"/>
      <c r="M102" s="109"/>
      <c r="N102" s="110"/>
      <c r="O102" s="110"/>
      <c r="P102" s="110"/>
      <c r="Q102" s="110"/>
      <c r="R102" s="109"/>
      <c r="S102" s="109"/>
      <c r="T102" s="725"/>
      <c r="U102" s="725"/>
      <c r="V102" s="725"/>
      <c r="W102" s="110"/>
      <c r="X102" s="110"/>
      <c r="Y102" s="109"/>
      <c r="Z102" s="109"/>
      <c r="AA102" s="109"/>
      <c r="AB102" s="346"/>
      <c r="AC102" s="364"/>
      <c r="AD102" s="361"/>
      <c r="AE102" s="361"/>
      <c r="AF102" s="364"/>
      <c r="AG102" s="364"/>
      <c r="AH102" s="361"/>
      <c r="AI102" s="361"/>
      <c r="AJ102" s="361"/>
      <c r="AK102" s="364"/>
      <c r="AL102" s="364"/>
      <c r="AM102" s="361"/>
      <c r="AN102" s="344"/>
      <c r="AO102" s="344"/>
      <c r="AP102" s="344"/>
      <c r="AQ102" s="344"/>
      <c r="AR102" s="361"/>
      <c r="AS102" s="361"/>
      <c r="AT102" s="364"/>
      <c r="AU102" s="361"/>
      <c r="AV102" s="391"/>
      <c r="AW102" s="375"/>
      <c r="AX102" s="375"/>
      <c r="AY102" s="344"/>
      <c r="AZ102" s="344"/>
      <c r="BA102" s="361"/>
      <c r="BB102" s="361"/>
      <c r="BC102" s="733"/>
      <c r="BD102" s="356"/>
      <c r="BE102" s="109"/>
      <c r="BF102" s="733"/>
      <c r="BG102" s="733"/>
    </row>
    <row r="103" spans="1:59" s="312" customFormat="1" ht="15" customHeight="1" x14ac:dyDescent="0.2">
      <c r="A103" s="386"/>
      <c r="B103" s="110"/>
      <c r="C103" s="110"/>
      <c r="D103" s="110"/>
      <c r="E103" s="110"/>
      <c r="F103" s="110"/>
      <c r="G103" s="110"/>
      <c r="H103" s="109"/>
      <c r="I103" s="109"/>
      <c r="J103" s="109"/>
      <c r="K103" s="109"/>
      <c r="L103" s="109"/>
      <c r="M103" s="109"/>
      <c r="N103" s="110"/>
      <c r="O103" s="110"/>
      <c r="P103" s="110"/>
      <c r="Q103" s="110"/>
      <c r="R103" s="109"/>
      <c r="S103" s="109"/>
      <c r="T103" s="725"/>
      <c r="U103" s="725"/>
      <c r="V103" s="725"/>
      <c r="W103" s="110"/>
      <c r="X103" s="110"/>
      <c r="Y103" s="109"/>
      <c r="Z103" s="109"/>
      <c r="AA103" s="109"/>
      <c r="AB103" s="346"/>
      <c r="AC103" s="364"/>
      <c r="AD103" s="361"/>
      <c r="AE103" s="361"/>
      <c r="AF103" s="364"/>
      <c r="AG103" s="364"/>
      <c r="AH103" s="361"/>
      <c r="AI103" s="361"/>
      <c r="AJ103" s="361"/>
      <c r="AK103" s="364"/>
      <c r="AL103" s="364"/>
      <c r="AM103" s="361"/>
      <c r="AN103" s="344"/>
      <c r="AO103" s="344"/>
      <c r="AP103" s="344"/>
      <c r="AQ103" s="344"/>
      <c r="AR103" s="361"/>
      <c r="AS103" s="361"/>
      <c r="AT103" s="364"/>
      <c r="AU103" s="361"/>
      <c r="AV103" s="391"/>
      <c r="AW103" s="375"/>
      <c r="AX103" s="375"/>
      <c r="AY103" s="344"/>
      <c r="AZ103" s="344"/>
      <c r="BA103" s="361"/>
      <c r="BB103" s="361"/>
      <c r="BC103" s="733"/>
      <c r="BD103" s="356"/>
      <c r="BE103" s="109"/>
      <c r="BF103" s="733"/>
      <c r="BG103" s="733"/>
    </row>
    <row r="104" spans="1:59" s="312" customFormat="1" ht="15" customHeight="1" x14ac:dyDescent="0.2">
      <c r="A104" s="386"/>
      <c r="B104" s="110"/>
      <c r="C104" s="110"/>
      <c r="D104" s="110"/>
      <c r="E104" s="110"/>
      <c r="F104" s="110"/>
      <c r="G104" s="110"/>
      <c r="H104" s="109"/>
      <c r="I104" s="109"/>
      <c r="J104" s="109"/>
      <c r="K104" s="109"/>
      <c r="L104" s="109"/>
      <c r="M104" s="109"/>
      <c r="N104" s="110"/>
      <c r="O104" s="110"/>
      <c r="P104" s="110"/>
      <c r="Q104" s="110"/>
      <c r="R104" s="109"/>
      <c r="S104" s="109"/>
      <c r="T104" s="725"/>
      <c r="U104" s="725"/>
      <c r="V104" s="725"/>
      <c r="W104" s="110"/>
      <c r="X104" s="110"/>
      <c r="Y104" s="109"/>
      <c r="Z104" s="109"/>
      <c r="AA104" s="109"/>
      <c r="AB104" s="346"/>
      <c r="AC104" s="364"/>
      <c r="AD104" s="361"/>
      <c r="AE104" s="361"/>
      <c r="AF104" s="364"/>
      <c r="AG104" s="364"/>
      <c r="AH104" s="361"/>
      <c r="AI104" s="361"/>
      <c r="AJ104" s="361"/>
      <c r="AK104" s="364"/>
      <c r="AL104" s="364"/>
      <c r="AM104" s="361"/>
      <c r="AN104" s="344"/>
      <c r="AO104" s="344"/>
      <c r="AP104" s="344"/>
      <c r="AQ104" s="344"/>
      <c r="AR104" s="361"/>
      <c r="AS104" s="361"/>
      <c r="AT104" s="364"/>
      <c r="AU104" s="361"/>
      <c r="AV104" s="391"/>
      <c r="AW104" s="375"/>
      <c r="AX104" s="375"/>
      <c r="AY104" s="344"/>
      <c r="AZ104" s="344"/>
      <c r="BA104" s="361"/>
      <c r="BB104" s="361"/>
      <c r="BC104" s="733"/>
      <c r="BD104" s="356"/>
      <c r="BE104" s="109"/>
      <c r="BF104" s="733"/>
      <c r="BG104" s="733"/>
    </row>
    <row r="105" spans="1:59" s="312" customFormat="1" ht="15" customHeight="1" x14ac:dyDescent="0.2">
      <c r="A105" s="386"/>
      <c r="B105" s="110"/>
      <c r="C105" s="110"/>
      <c r="D105" s="110"/>
      <c r="E105" s="110"/>
      <c r="F105" s="110"/>
      <c r="G105" s="110"/>
      <c r="H105" s="109"/>
      <c r="I105" s="109"/>
      <c r="J105" s="109"/>
      <c r="K105" s="109"/>
      <c r="L105" s="109"/>
      <c r="M105" s="109"/>
      <c r="N105" s="110"/>
      <c r="O105" s="110"/>
      <c r="P105" s="110"/>
      <c r="Q105" s="110"/>
      <c r="R105" s="109"/>
      <c r="S105" s="109"/>
      <c r="T105" s="725"/>
      <c r="U105" s="725"/>
      <c r="V105" s="725"/>
      <c r="W105" s="110"/>
      <c r="X105" s="110"/>
      <c r="Y105" s="109"/>
      <c r="Z105" s="109"/>
      <c r="AA105" s="109"/>
      <c r="AB105" s="346"/>
      <c r="AC105" s="364"/>
      <c r="AD105" s="361"/>
      <c r="AE105" s="361"/>
      <c r="AF105" s="364"/>
      <c r="AG105" s="364"/>
      <c r="AH105" s="361"/>
      <c r="AI105" s="361"/>
      <c r="AJ105" s="361"/>
      <c r="AK105" s="364"/>
      <c r="AL105" s="364"/>
      <c r="AM105" s="361"/>
      <c r="AN105" s="344"/>
      <c r="AO105" s="344"/>
      <c r="AP105" s="344"/>
      <c r="AQ105" s="344"/>
      <c r="AR105" s="361"/>
      <c r="AS105" s="361"/>
      <c r="AT105" s="364"/>
      <c r="AU105" s="361"/>
      <c r="AV105" s="391"/>
      <c r="AW105" s="375"/>
      <c r="AX105" s="375"/>
      <c r="AY105" s="344"/>
      <c r="AZ105" s="344"/>
      <c r="BA105" s="361"/>
      <c r="BB105" s="361"/>
      <c r="BC105" s="733"/>
      <c r="BD105" s="356"/>
      <c r="BE105" s="109"/>
      <c r="BF105" s="733"/>
      <c r="BG105" s="733"/>
    </row>
    <row r="106" spans="1:59" s="312" customFormat="1" ht="15" customHeight="1" x14ac:dyDescent="0.2">
      <c r="A106" s="386"/>
      <c r="B106" s="110"/>
      <c r="C106" s="110"/>
      <c r="D106" s="110"/>
      <c r="E106" s="110"/>
      <c r="F106" s="110"/>
      <c r="G106" s="110"/>
      <c r="H106" s="109"/>
      <c r="I106" s="109"/>
      <c r="J106" s="109"/>
      <c r="K106" s="109"/>
      <c r="L106" s="109"/>
      <c r="M106" s="109"/>
      <c r="N106" s="110"/>
      <c r="O106" s="110"/>
      <c r="P106" s="110"/>
      <c r="Q106" s="110"/>
      <c r="R106" s="109"/>
      <c r="S106" s="109"/>
      <c r="T106" s="725"/>
      <c r="U106" s="725"/>
      <c r="V106" s="725"/>
      <c r="W106" s="110"/>
      <c r="X106" s="110"/>
      <c r="Y106" s="109"/>
      <c r="Z106" s="109"/>
      <c r="AA106" s="109"/>
      <c r="AB106" s="346"/>
      <c r="AC106" s="364"/>
      <c r="AD106" s="361"/>
      <c r="AE106" s="361"/>
      <c r="AF106" s="364"/>
      <c r="AG106" s="364"/>
      <c r="AH106" s="361"/>
      <c r="AI106" s="361"/>
      <c r="AJ106" s="361"/>
      <c r="AK106" s="364"/>
      <c r="AL106" s="364"/>
      <c r="AM106" s="361"/>
      <c r="AN106" s="344"/>
      <c r="AO106" s="344"/>
      <c r="AP106" s="344"/>
      <c r="AQ106" s="344"/>
      <c r="AR106" s="361"/>
      <c r="AS106" s="361"/>
      <c r="AT106" s="364"/>
      <c r="AU106" s="361"/>
      <c r="AV106" s="391"/>
      <c r="AW106" s="375"/>
      <c r="AX106" s="375"/>
      <c r="AY106" s="344"/>
      <c r="AZ106" s="344"/>
      <c r="BA106" s="361"/>
      <c r="BB106" s="361"/>
      <c r="BC106" s="733"/>
      <c r="BD106" s="356"/>
      <c r="BE106" s="109"/>
      <c r="BF106" s="733"/>
      <c r="BG106" s="733"/>
    </row>
    <row r="107" spans="1:59" s="312" customFormat="1" ht="15" customHeight="1" x14ac:dyDescent="0.2">
      <c r="A107" s="386"/>
      <c r="B107" s="110"/>
      <c r="C107" s="110"/>
      <c r="D107" s="110"/>
      <c r="E107" s="110"/>
      <c r="F107" s="110"/>
      <c r="G107" s="110"/>
      <c r="H107" s="109"/>
      <c r="I107" s="109"/>
      <c r="J107" s="109"/>
      <c r="K107" s="109"/>
      <c r="L107" s="109"/>
      <c r="M107" s="109"/>
      <c r="N107" s="110"/>
      <c r="O107" s="110"/>
      <c r="P107" s="110"/>
      <c r="Q107" s="110"/>
      <c r="R107" s="109"/>
      <c r="S107" s="109"/>
      <c r="T107" s="725"/>
      <c r="U107" s="725"/>
      <c r="V107" s="725"/>
      <c r="W107" s="110"/>
      <c r="X107" s="110"/>
      <c r="Y107" s="109"/>
      <c r="Z107" s="109"/>
      <c r="AA107" s="109"/>
      <c r="AB107" s="346"/>
      <c r="AC107" s="364"/>
      <c r="AD107" s="361"/>
      <c r="AE107" s="361"/>
      <c r="AF107" s="364"/>
      <c r="AG107" s="364"/>
      <c r="AH107" s="361"/>
      <c r="AI107" s="361"/>
      <c r="AJ107" s="361"/>
      <c r="AK107" s="364"/>
      <c r="AL107" s="364"/>
      <c r="AM107" s="361"/>
      <c r="AN107" s="344"/>
      <c r="AO107" s="344"/>
      <c r="AP107" s="344"/>
      <c r="AQ107" s="344"/>
      <c r="AR107" s="361"/>
      <c r="AS107" s="361"/>
      <c r="AT107" s="364"/>
      <c r="AU107" s="361"/>
      <c r="AV107" s="391"/>
      <c r="AW107" s="375"/>
      <c r="AX107" s="375"/>
      <c r="AY107" s="344"/>
      <c r="AZ107" s="344"/>
      <c r="BA107" s="361"/>
      <c r="BB107" s="361"/>
      <c r="BC107" s="733"/>
      <c r="BD107" s="356"/>
      <c r="BE107" s="109"/>
      <c r="BF107" s="733"/>
      <c r="BG107" s="733"/>
    </row>
    <row r="108" spans="1:59" s="312" customFormat="1" ht="15" customHeight="1" x14ac:dyDescent="0.2">
      <c r="A108" s="386"/>
      <c r="B108" s="110"/>
      <c r="C108" s="110"/>
      <c r="D108" s="110"/>
      <c r="E108" s="110"/>
      <c r="F108" s="110"/>
      <c r="G108" s="110"/>
      <c r="H108" s="109"/>
      <c r="I108" s="109"/>
      <c r="J108" s="109"/>
      <c r="K108" s="109"/>
      <c r="L108" s="109"/>
      <c r="M108" s="109"/>
      <c r="N108" s="110"/>
      <c r="O108" s="110"/>
      <c r="P108" s="110"/>
      <c r="Q108" s="110"/>
      <c r="R108" s="109"/>
      <c r="S108" s="109"/>
      <c r="T108" s="725"/>
      <c r="U108" s="725"/>
      <c r="V108" s="725"/>
      <c r="W108" s="110"/>
      <c r="X108" s="110"/>
      <c r="Y108" s="109"/>
      <c r="Z108" s="109"/>
      <c r="AA108" s="109"/>
      <c r="AB108" s="346"/>
      <c r="AC108" s="364"/>
      <c r="AD108" s="361"/>
      <c r="AE108" s="361"/>
      <c r="AF108" s="364"/>
      <c r="AG108" s="364"/>
      <c r="AH108" s="361"/>
      <c r="AI108" s="361"/>
      <c r="AJ108" s="361"/>
      <c r="AK108" s="364"/>
      <c r="AL108" s="364"/>
      <c r="AM108" s="361"/>
      <c r="AN108" s="344"/>
      <c r="AO108" s="344"/>
      <c r="AP108" s="344"/>
      <c r="AQ108" s="344"/>
      <c r="AR108" s="361"/>
      <c r="AS108" s="361"/>
      <c r="AT108" s="364"/>
      <c r="AU108" s="361"/>
      <c r="AV108" s="391"/>
      <c r="AW108" s="375"/>
      <c r="AX108" s="375"/>
      <c r="AY108" s="344"/>
      <c r="AZ108" s="344"/>
      <c r="BA108" s="361"/>
      <c r="BB108" s="361"/>
      <c r="BC108" s="733"/>
      <c r="BD108" s="356"/>
      <c r="BE108" s="109"/>
      <c r="BF108" s="733"/>
      <c r="BG108" s="733"/>
    </row>
    <row r="109" spans="1:59" s="312" customFormat="1" ht="15" customHeight="1" x14ac:dyDescent="0.2">
      <c r="A109" s="386"/>
      <c r="B109" s="110"/>
      <c r="C109" s="110"/>
      <c r="D109" s="110"/>
      <c r="E109" s="110"/>
      <c r="F109" s="110"/>
      <c r="G109" s="110"/>
      <c r="H109" s="109"/>
      <c r="I109" s="109"/>
      <c r="J109" s="109"/>
      <c r="K109" s="109"/>
      <c r="L109" s="109"/>
      <c r="M109" s="109"/>
      <c r="N109" s="110"/>
      <c r="O109" s="110"/>
      <c r="P109" s="110"/>
      <c r="Q109" s="110"/>
      <c r="R109" s="109"/>
      <c r="S109" s="109"/>
      <c r="T109" s="725"/>
      <c r="U109" s="725"/>
      <c r="V109" s="725"/>
      <c r="W109" s="110"/>
      <c r="X109" s="110"/>
      <c r="Y109" s="109"/>
      <c r="Z109" s="109"/>
      <c r="AA109" s="109"/>
      <c r="AB109" s="346"/>
      <c r="AC109" s="364"/>
      <c r="AD109" s="361"/>
      <c r="AE109" s="361"/>
      <c r="AF109" s="364"/>
      <c r="AG109" s="364"/>
      <c r="AH109" s="361"/>
      <c r="AI109" s="361"/>
      <c r="AJ109" s="361"/>
      <c r="AK109" s="364"/>
      <c r="AL109" s="364"/>
      <c r="AM109" s="361"/>
      <c r="AN109" s="344"/>
      <c r="AO109" s="344"/>
      <c r="AP109" s="344"/>
      <c r="AQ109" s="344"/>
      <c r="AR109" s="361"/>
      <c r="AS109" s="361"/>
      <c r="AT109" s="364"/>
      <c r="AU109" s="361"/>
      <c r="AV109" s="391"/>
      <c r="AW109" s="375"/>
      <c r="AX109" s="375"/>
      <c r="AY109" s="344"/>
      <c r="AZ109" s="344"/>
      <c r="BA109" s="361"/>
      <c r="BB109" s="361"/>
      <c r="BC109" s="733"/>
      <c r="BD109" s="356"/>
      <c r="BE109" s="109"/>
      <c r="BF109" s="733"/>
      <c r="BG109" s="733"/>
    </row>
    <row r="110" spans="1:59" s="312" customFormat="1" ht="15" customHeight="1" x14ac:dyDescent="0.2">
      <c r="A110" s="386"/>
      <c r="B110" s="110"/>
      <c r="C110" s="110"/>
      <c r="D110" s="110"/>
      <c r="E110" s="110"/>
      <c r="F110" s="110"/>
      <c r="G110" s="110"/>
      <c r="H110" s="109"/>
      <c r="I110" s="109"/>
      <c r="J110" s="109"/>
      <c r="K110" s="109"/>
      <c r="L110" s="109"/>
      <c r="M110" s="109"/>
      <c r="N110" s="110"/>
      <c r="O110" s="110"/>
      <c r="P110" s="110"/>
      <c r="Q110" s="110"/>
      <c r="R110" s="109"/>
      <c r="S110" s="109"/>
      <c r="T110" s="725"/>
      <c r="U110" s="725"/>
      <c r="V110" s="725"/>
      <c r="W110" s="110"/>
      <c r="X110" s="110"/>
      <c r="Y110" s="109"/>
      <c r="Z110" s="109"/>
      <c r="AA110" s="109"/>
      <c r="AB110" s="346"/>
      <c r="AC110" s="364"/>
      <c r="AD110" s="361"/>
      <c r="AE110" s="361"/>
      <c r="AF110" s="364"/>
      <c r="AG110" s="364"/>
      <c r="AH110" s="361"/>
      <c r="AI110" s="361"/>
      <c r="AJ110" s="361"/>
      <c r="AK110" s="364"/>
      <c r="AL110" s="364"/>
      <c r="AM110" s="361"/>
      <c r="AN110" s="344"/>
      <c r="AO110" s="344"/>
      <c r="AP110" s="344"/>
      <c r="AQ110" s="344"/>
      <c r="AR110" s="361"/>
      <c r="AS110" s="361"/>
      <c r="AT110" s="364"/>
      <c r="AU110" s="361"/>
      <c r="AV110" s="391"/>
      <c r="AW110" s="375"/>
      <c r="AX110" s="375"/>
      <c r="AY110" s="344"/>
      <c r="AZ110" s="344"/>
      <c r="BA110" s="361"/>
      <c r="BB110" s="361"/>
      <c r="BC110" s="733"/>
      <c r="BD110" s="356"/>
      <c r="BE110" s="109"/>
      <c r="BF110" s="733"/>
      <c r="BG110" s="733"/>
    </row>
    <row r="111" spans="1:59" s="312" customFormat="1" ht="15" customHeight="1" x14ac:dyDescent="0.2">
      <c r="A111" s="386"/>
      <c r="B111" s="110"/>
      <c r="C111" s="110"/>
      <c r="D111" s="110"/>
      <c r="E111" s="110"/>
      <c r="F111" s="110"/>
      <c r="G111" s="110"/>
      <c r="H111" s="109"/>
      <c r="I111" s="109"/>
      <c r="J111" s="109"/>
      <c r="K111" s="109"/>
      <c r="L111" s="109"/>
      <c r="M111" s="109"/>
      <c r="N111" s="110"/>
      <c r="O111" s="110"/>
      <c r="P111" s="110"/>
      <c r="Q111" s="110"/>
      <c r="R111" s="109"/>
      <c r="S111" s="109"/>
      <c r="T111" s="725"/>
      <c r="U111" s="725"/>
      <c r="V111" s="725"/>
      <c r="W111" s="110"/>
      <c r="X111" s="110"/>
      <c r="Y111" s="109"/>
      <c r="Z111" s="109"/>
      <c r="AA111" s="109"/>
      <c r="AB111" s="346"/>
      <c r="AC111" s="364"/>
      <c r="AD111" s="361"/>
      <c r="AE111" s="361"/>
      <c r="AF111" s="364"/>
      <c r="AG111" s="364"/>
      <c r="AH111" s="361"/>
      <c r="AI111" s="361"/>
      <c r="AJ111" s="361"/>
      <c r="AK111" s="364"/>
      <c r="AL111" s="364"/>
      <c r="AM111" s="361"/>
      <c r="AN111" s="344"/>
      <c r="AO111" s="344"/>
      <c r="AP111" s="344"/>
      <c r="AQ111" s="344"/>
      <c r="AR111" s="361"/>
      <c r="AS111" s="361"/>
      <c r="AT111" s="364"/>
      <c r="AU111" s="361"/>
      <c r="AV111" s="391"/>
      <c r="AW111" s="375"/>
      <c r="AX111" s="375"/>
      <c r="AY111" s="344"/>
      <c r="AZ111" s="344"/>
      <c r="BA111" s="361"/>
      <c r="BB111" s="361"/>
      <c r="BC111" s="733"/>
      <c r="BD111" s="356"/>
      <c r="BE111" s="109"/>
      <c r="BF111" s="733"/>
      <c r="BG111" s="733"/>
    </row>
    <row r="112" spans="1:59" s="312" customFormat="1" ht="15" customHeight="1" x14ac:dyDescent="0.2">
      <c r="A112" s="386"/>
      <c r="B112" s="110"/>
      <c r="C112" s="110"/>
      <c r="D112" s="110"/>
      <c r="E112" s="110"/>
      <c r="F112" s="110"/>
      <c r="G112" s="110"/>
      <c r="H112" s="109"/>
      <c r="I112" s="109"/>
      <c r="J112" s="109"/>
      <c r="K112" s="109"/>
      <c r="L112" s="109"/>
      <c r="M112" s="109"/>
      <c r="N112" s="110"/>
      <c r="O112" s="110"/>
      <c r="P112" s="110"/>
      <c r="Q112" s="110"/>
      <c r="R112" s="109"/>
      <c r="S112" s="109"/>
      <c r="T112" s="725"/>
      <c r="U112" s="725"/>
      <c r="V112" s="725"/>
      <c r="W112" s="110"/>
      <c r="X112" s="110"/>
      <c r="Y112" s="109"/>
      <c r="Z112" s="109"/>
      <c r="AA112" s="109"/>
      <c r="AB112" s="346"/>
      <c r="AC112" s="364"/>
      <c r="AD112" s="361"/>
      <c r="AE112" s="361"/>
      <c r="AF112" s="364"/>
      <c r="AG112" s="364"/>
      <c r="AH112" s="361"/>
      <c r="AI112" s="361"/>
      <c r="AJ112" s="361"/>
      <c r="AK112" s="364"/>
      <c r="AL112" s="364"/>
      <c r="AM112" s="361"/>
      <c r="AN112" s="344"/>
      <c r="AO112" s="344"/>
      <c r="AP112" s="344"/>
      <c r="AQ112" s="344"/>
      <c r="AR112" s="361"/>
      <c r="AS112" s="361"/>
      <c r="AT112" s="364"/>
      <c r="AU112" s="361"/>
      <c r="AV112" s="391"/>
      <c r="AW112" s="375"/>
      <c r="AX112" s="375"/>
      <c r="AY112" s="344"/>
      <c r="AZ112" s="344"/>
      <c r="BA112" s="361"/>
      <c r="BB112" s="361"/>
      <c r="BC112" s="733"/>
      <c r="BD112" s="356"/>
      <c r="BE112" s="109"/>
      <c r="BF112" s="733"/>
      <c r="BG112" s="733"/>
    </row>
    <row r="113" spans="1:81" s="312" customFormat="1" ht="15" customHeight="1" x14ac:dyDescent="0.2">
      <c r="A113" s="386"/>
      <c r="B113" s="110"/>
      <c r="C113" s="110"/>
      <c r="D113" s="110"/>
      <c r="E113" s="110"/>
      <c r="F113" s="110"/>
      <c r="G113" s="110"/>
      <c r="H113" s="109"/>
      <c r="I113" s="109"/>
      <c r="J113" s="109"/>
      <c r="K113" s="109"/>
      <c r="L113" s="109"/>
      <c r="M113" s="109"/>
      <c r="N113" s="110"/>
      <c r="O113" s="110"/>
      <c r="P113" s="110"/>
      <c r="Q113" s="110"/>
      <c r="R113" s="109"/>
      <c r="S113" s="109"/>
      <c r="T113" s="725"/>
      <c r="U113" s="725"/>
      <c r="V113" s="725"/>
      <c r="W113" s="110"/>
      <c r="X113" s="110"/>
      <c r="Y113" s="109"/>
      <c r="Z113" s="109"/>
      <c r="AA113" s="109"/>
      <c r="AB113" s="346"/>
      <c r="AC113" s="364"/>
      <c r="AD113" s="361"/>
      <c r="AE113" s="361"/>
      <c r="AF113" s="364"/>
      <c r="AG113" s="364"/>
      <c r="AH113" s="361"/>
      <c r="AI113" s="361"/>
      <c r="AJ113" s="361"/>
      <c r="AK113" s="364"/>
      <c r="AL113" s="364"/>
      <c r="AM113" s="361"/>
      <c r="AN113" s="344"/>
      <c r="AO113" s="344"/>
      <c r="AP113" s="344"/>
      <c r="AQ113" s="344"/>
      <c r="AR113" s="361"/>
      <c r="AS113" s="361"/>
      <c r="AT113" s="364"/>
      <c r="AU113" s="361"/>
      <c r="AV113" s="391"/>
      <c r="AW113" s="375"/>
      <c r="AX113" s="375"/>
      <c r="AY113" s="344"/>
      <c r="AZ113" s="344"/>
      <c r="BA113" s="361"/>
      <c r="BB113" s="361"/>
      <c r="BC113" s="733"/>
      <c r="BD113" s="356"/>
      <c r="BE113" s="109"/>
      <c r="BF113" s="733"/>
      <c r="BG113" s="733"/>
    </row>
    <row r="114" spans="1:81" s="312" customFormat="1" ht="15" customHeight="1" x14ac:dyDescent="0.2">
      <c r="A114" s="386"/>
      <c r="B114" s="110"/>
      <c r="C114" s="110"/>
      <c r="D114" s="110"/>
      <c r="E114" s="110"/>
      <c r="F114" s="110"/>
      <c r="G114" s="110"/>
      <c r="H114" s="109"/>
      <c r="I114" s="109"/>
      <c r="J114" s="109"/>
      <c r="K114" s="109"/>
      <c r="L114" s="109"/>
      <c r="M114" s="109"/>
      <c r="N114" s="110"/>
      <c r="O114" s="110"/>
      <c r="P114" s="110"/>
      <c r="Q114" s="110"/>
      <c r="R114" s="109"/>
      <c r="S114" s="109"/>
      <c r="T114" s="725"/>
      <c r="U114" s="725"/>
      <c r="V114" s="725"/>
      <c r="W114" s="110"/>
      <c r="X114" s="110"/>
      <c r="Y114" s="109"/>
      <c r="Z114" s="109"/>
      <c r="AA114" s="109"/>
      <c r="AB114" s="346"/>
      <c r="AC114" s="364"/>
      <c r="AD114" s="361"/>
      <c r="AE114" s="361"/>
      <c r="AF114" s="364"/>
      <c r="AG114" s="364"/>
      <c r="AH114" s="361"/>
      <c r="AI114" s="361"/>
      <c r="AJ114" s="361"/>
      <c r="AK114" s="364"/>
      <c r="AL114" s="364"/>
      <c r="AM114" s="361"/>
      <c r="AN114" s="344"/>
      <c r="AO114" s="344"/>
      <c r="AP114" s="344"/>
      <c r="AQ114" s="344"/>
      <c r="AR114" s="361"/>
      <c r="AS114" s="361"/>
      <c r="AT114" s="364"/>
      <c r="AU114" s="361"/>
      <c r="AV114" s="391"/>
      <c r="AW114" s="375"/>
      <c r="AX114" s="375"/>
      <c r="AY114" s="344"/>
      <c r="AZ114" s="344"/>
      <c r="BA114" s="361"/>
      <c r="BB114" s="361"/>
      <c r="BC114" s="733"/>
      <c r="BD114" s="356"/>
      <c r="BE114" s="109"/>
      <c r="BF114" s="733"/>
      <c r="BG114" s="733"/>
    </row>
    <row r="115" spans="1:81" s="312" customFormat="1" ht="15" customHeight="1" x14ac:dyDescent="0.2">
      <c r="A115" s="386"/>
      <c r="B115" s="110"/>
      <c r="C115" s="110"/>
      <c r="D115" s="110"/>
      <c r="E115" s="110"/>
      <c r="F115" s="110"/>
      <c r="G115" s="110"/>
      <c r="H115" s="109"/>
      <c r="I115" s="109"/>
      <c r="J115" s="109"/>
      <c r="K115" s="109"/>
      <c r="L115" s="109"/>
      <c r="M115" s="109"/>
      <c r="N115" s="110"/>
      <c r="O115" s="110"/>
      <c r="P115" s="110"/>
      <c r="Q115" s="110"/>
      <c r="R115" s="109"/>
      <c r="S115" s="109"/>
      <c r="T115" s="725"/>
      <c r="U115" s="725"/>
      <c r="V115" s="725"/>
      <c r="W115" s="110"/>
      <c r="X115" s="110"/>
      <c r="Y115" s="109"/>
      <c r="Z115" s="109"/>
      <c r="AA115" s="109"/>
      <c r="AB115" s="346"/>
      <c r="AC115" s="364"/>
      <c r="AD115" s="361"/>
      <c r="AE115" s="361"/>
      <c r="AF115" s="364"/>
      <c r="AG115" s="364"/>
      <c r="AH115" s="361"/>
      <c r="AI115" s="361"/>
      <c r="AJ115" s="361"/>
      <c r="AK115" s="364"/>
      <c r="AL115" s="364"/>
      <c r="AM115" s="361"/>
      <c r="AN115" s="344"/>
      <c r="AO115" s="344"/>
      <c r="AP115" s="344"/>
      <c r="AQ115" s="344"/>
      <c r="AR115" s="361"/>
      <c r="AS115" s="361"/>
      <c r="AT115" s="364"/>
      <c r="AU115" s="361"/>
      <c r="AV115" s="391"/>
      <c r="AW115" s="375"/>
      <c r="AX115" s="375"/>
      <c r="AY115" s="344"/>
      <c r="AZ115" s="344"/>
      <c r="BA115" s="361"/>
      <c r="BB115" s="361"/>
      <c r="BC115" s="733"/>
      <c r="BD115" s="356"/>
      <c r="BE115" s="109"/>
      <c r="BF115" s="733"/>
      <c r="BG115" s="733"/>
    </row>
    <row r="116" spans="1:81" s="312" customFormat="1" ht="15" customHeight="1" x14ac:dyDescent="0.2">
      <c r="A116" s="386"/>
      <c r="B116" s="110"/>
      <c r="C116" s="110"/>
      <c r="D116" s="110"/>
      <c r="E116" s="110"/>
      <c r="F116" s="110"/>
      <c r="G116" s="110"/>
      <c r="H116" s="109"/>
      <c r="I116" s="109"/>
      <c r="J116" s="109"/>
      <c r="K116" s="109"/>
      <c r="L116" s="109"/>
      <c r="M116" s="109"/>
      <c r="N116" s="110"/>
      <c r="O116" s="110"/>
      <c r="P116" s="110"/>
      <c r="Q116" s="110"/>
      <c r="R116" s="109"/>
      <c r="S116" s="109"/>
      <c r="T116" s="725"/>
      <c r="U116" s="725"/>
      <c r="V116" s="725"/>
      <c r="W116" s="110"/>
      <c r="X116" s="110"/>
      <c r="Y116" s="109"/>
      <c r="Z116" s="109"/>
      <c r="AA116" s="109"/>
      <c r="AB116" s="346"/>
      <c r="AC116" s="364"/>
      <c r="AD116" s="361"/>
      <c r="AE116" s="361"/>
      <c r="AF116" s="364"/>
      <c r="AG116" s="364"/>
      <c r="AH116" s="361"/>
      <c r="AI116" s="361"/>
      <c r="AJ116" s="361"/>
      <c r="AK116" s="364"/>
      <c r="AL116" s="364"/>
      <c r="AM116" s="361"/>
      <c r="AN116" s="344"/>
      <c r="AO116" s="344"/>
      <c r="AP116" s="344"/>
      <c r="AQ116" s="344"/>
      <c r="AR116" s="361"/>
      <c r="AS116" s="361"/>
      <c r="AT116" s="364"/>
      <c r="AU116" s="361"/>
      <c r="AV116" s="391"/>
      <c r="AW116" s="375"/>
      <c r="AX116" s="375"/>
      <c r="AY116" s="344"/>
      <c r="AZ116" s="344"/>
      <c r="BA116" s="361"/>
      <c r="BB116" s="361"/>
      <c r="BC116" s="733"/>
      <c r="BD116" s="356"/>
      <c r="BE116" s="109"/>
      <c r="BF116" s="733"/>
      <c r="BG116" s="733"/>
    </row>
    <row r="117" spans="1:81" s="312" customFormat="1" ht="15" customHeight="1" x14ac:dyDescent="0.2">
      <c r="A117" s="386"/>
      <c r="B117" s="110"/>
      <c r="C117" s="110"/>
      <c r="D117" s="110"/>
      <c r="E117" s="110"/>
      <c r="F117" s="110"/>
      <c r="G117" s="110"/>
      <c r="H117" s="109"/>
      <c r="I117" s="109"/>
      <c r="J117" s="109"/>
      <c r="K117" s="109"/>
      <c r="L117" s="109"/>
      <c r="M117" s="109"/>
      <c r="N117" s="110"/>
      <c r="O117" s="110"/>
      <c r="P117" s="110"/>
      <c r="Q117" s="110"/>
      <c r="R117" s="109"/>
      <c r="S117" s="109"/>
      <c r="T117" s="725"/>
      <c r="U117" s="725"/>
      <c r="V117" s="725"/>
      <c r="W117" s="110"/>
      <c r="X117" s="110"/>
      <c r="Y117" s="109"/>
      <c r="Z117" s="109"/>
      <c r="AA117" s="109"/>
      <c r="AB117" s="346"/>
      <c r="AC117" s="364"/>
      <c r="AD117" s="361"/>
      <c r="AE117" s="361"/>
      <c r="AF117" s="364"/>
      <c r="AG117" s="364"/>
      <c r="AH117" s="361"/>
      <c r="AI117" s="361"/>
      <c r="AJ117" s="361"/>
      <c r="AK117" s="364"/>
      <c r="AL117" s="364"/>
      <c r="AM117" s="361"/>
      <c r="AN117" s="344"/>
      <c r="AO117" s="344"/>
      <c r="AP117" s="344"/>
      <c r="AQ117" s="344"/>
      <c r="AR117" s="361"/>
      <c r="AS117" s="361"/>
      <c r="AT117" s="364"/>
      <c r="AU117" s="361"/>
      <c r="AV117" s="391"/>
      <c r="AW117" s="375"/>
      <c r="AX117" s="375"/>
      <c r="AY117" s="344"/>
      <c r="AZ117" s="344"/>
      <c r="BA117" s="361"/>
      <c r="BB117" s="361"/>
      <c r="BC117" s="733"/>
      <c r="BD117" s="356"/>
      <c r="BE117" s="733"/>
      <c r="BF117" s="733"/>
      <c r="BG117" s="733"/>
    </row>
    <row r="118" spans="1:81" s="312" customFormat="1" ht="15" customHeight="1" x14ac:dyDescent="0.2">
      <c r="A118" s="733"/>
      <c r="B118" s="110"/>
      <c r="C118" s="110"/>
      <c r="D118" s="110"/>
      <c r="E118" s="110"/>
      <c r="F118" s="110"/>
      <c r="G118" s="110"/>
      <c r="H118" s="725"/>
      <c r="I118" s="725"/>
      <c r="J118" s="725"/>
      <c r="K118" s="109"/>
      <c r="L118" s="109"/>
      <c r="M118" s="109"/>
      <c r="N118" s="110"/>
      <c r="O118" s="110"/>
      <c r="P118" s="110"/>
      <c r="Q118" s="110"/>
      <c r="R118" s="109"/>
      <c r="S118" s="109"/>
      <c r="T118" s="725"/>
      <c r="U118" s="725"/>
      <c r="V118" s="725"/>
      <c r="W118" s="352"/>
      <c r="X118" s="352"/>
      <c r="Y118" s="109"/>
      <c r="Z118" s="109"/>
      <c r="AA118" s="109"/>
      <c r="AB118" s="347"/>
      <c r="AC118" s="364"/>
      <c r="AD118" s="361"/>
      <c r="AE118" s="344"/>
      <c r="AF118" s="375"/>
      <c r="AG118" s="375"/>
      <c r="AH118" s="361"/>
      <c r="AI118" s="361"/>
      <c r="AJ118" s="361"/>
      <c r="AK118" s="364"/>
      <c r="AL118" s="364"/>
      <c r="AM118" s="361"/>
      <c r="AN118" s="344"/>
      <c r="AO118" s="344"/>
      <c r="AP118" s="344"/>
      <c r="AQ118" s="344"/>
      <c r="AR118" s="361"/>
      <c r="AS118" s="361"/>
      <c r="AT118" s="364"/>
      <c r="AU118" s="361"/>
      <c r="AV118" s="391"/>
      <c r="AW118" s="375"/>
      <c r="AX118" s="375"/>
      <c r="AY118" s="344"/>
      <c r="AZ118" s="344"/>
      <c r="BA118" s="361"/>
      <c r="BB118" s="361"/>
      <c r="BC118" s="733"/>
      <c r="BD118" s="356"/>
      <c r="BE118" s="733"/>
      <c r="BF118" s="733"/>
      <c r="BG118" s="733"/>
    </row>
    <row r="119" spans="1:81" s="312" customFormat="1" ht="15" customHeight="1" x14ac:dyDescent="0.2">
      <c r="A119" s="733"/>
      <c r="B119" s="109"/>
      <c r="C119" s="109"/>
      <c r="D119" s="109"/>
      <c r="E119" s="109"/>
      <c r="F119" s="109"/>
      <c r="G119" s="109"/>
      <c r="H119" s="109"/>
      <c r="I119" s="109"/>
      <c r="J119" s="109"/>
      <c r="K119" s="110"/>
      <c r="L119" s="109"/>
      <c r="M119" s="109"/>
      <c r="N119" s="110"/>
      <c r="O119" s="110"/>
      <c r="P119" s="110"/>
      <c r="Q119" s="110"/>
      <c r="R119" s="353"/>
      <c r="S119" s="353"/>
      <c r="T119" s="353"/>
      <c r="U119" s="353"/>
      <c r="V119" s="353"/>
      <c r="W119" s="110"/>
      <c r="X119" s="110"/>
      <c r="Y119" s="109"/>
      <c r="Z119" s="725"/>
      <c r="AA119" s="109"/>
      <c r="AB119" s="347"/>
      <c r="AC119" s="361"/>
      <c r="AD119" s="361"/>
      <c r="AE119" s="361"/>
      <c r="AF119" s="364"/>
      <c r="AG119" s="364"/>
      <c r="AH119" s="364"/>
      <c r="AI119" s="361"/>
      <c r="AJ119" s="361"/>
      <c r="AK119" s="364"/>
      <c r="AL119" s="364"/>
      <c r="AM119" s="377"/>
      <c r="AN119" s="377"/>
      <c r="AO119" s="377"/>
      <c r="AP119" s="344"/>
      <c r="AQ119" s="344"/>
      <c r="AR119" s="344"/>
      <c r="AS119" s="361"/>
      <c r="AT119" s="344"/>
      <c r="AU119" s="377"/>
      <c r="AV119" s="391"/>
      <c r="AW119" s="392"/>
      <c r="AX119" s="392"/>
      <c r="AY119" s="344"/>
      <c r="AZ119" s="344"/>
      <c r="BA119" s="344"/>
      <c r="BB119" s="361"/>
      <c r="BC119" s="733"/>
      <c r="BD119" s="356"/>
      <c r="BE119" s="733"/>
      <c r="BF119" s="733"/>
      <c r="BG119" s="733"/>
    </row>
    <row r="120" spans="1:81" s="312" customFormat="1" ht="15" customHeight="1" x14ac:dyDescent="0.2">
      <c r="A120" s="388"/>
      <c r="B120" s="348"/>
      <c r="C120" s="348"/>
      <c r="D120" s="348"/>
      <c r="E120" s="348"/>
      <c r="F120" s="348"/>
      <c r="G120" s="348"/>
      <c r="H120" s="389"/>
      <c r="I120" s="389"/>
      <c r="J120" s="389"/>
      <c r="K120" s="349"/>
      <c r="L120" s="349"/>
      <c r="M120" s="349"/>
      <c r="N120" s="348"/>
      <c r="O120" s="348"/>
      <c r="P120" s="348"/>
      <c r="Q120" s="348"/>
      <c r="R120" s="349"/>
      <c r="S120" s="349"/>
      <c r="T120" s="349"/>
      <c r="U120" s="349"/>
      <c r="V120" s="349"/>
      <c r="W120" s="354"/>
      <c r="X120" s="354"/>
      <c r="Y120" s="349"/>
      <c r="Z120" s="349"/>
      <c r="AA120" s="349"/>
      <c r="AB120" s="350"/>
      <c r="AC120" s="379"/>
      <c r="AD120" s="380"/>
      <c r="AE120" s="381"/>
      <c r="AF120" s="382"/>
      <c r="AG120" s="382"/>
      <c r="AH120" s="380"/>
      <c r="AI120" s="380"/>
      <c r="AJ120" s="380"/>
      <c r="AK120" s="379"/>
      <c r="AL120" s="379"/>
      <c r="AM120" s="380"/>
      <c r="AN120" s="380"/>
      <c r="AO120" s="380"/>
      <c r="AP120" s="393"/>
      <c r="AQ120" s="393"/>
      <c r="AR120" s="380"/>
      <c r="AS120" s="380"/>
      <c r="AT120" s="379"/>
      <c r="AU120" s="380"/>
      <c r="AV120" s="394"/>
      <c r="AW120" s="382"/>
      <c r="AX120" s="382"/>
      <c r="AY120" s="393"/>
      <c r="AZ120" s="393"/>
      <c r="BA120" s="380"/>
      <c r="BB120" s="380"/>
      <c r="BC120" s="733"/>
      <c r="BD120" s="356"/>
      <c r="BE120" s="733"/>
      <c r="BF120" s="733"/>
      <c r="BG120" s="733"/>
    </row>
    <row r="121" spans="1:81" s="312" customFormat="1" ht="15" customHeight="1" x14ac:dyDescent="0.2">
      <c r="A121" s="726"/>
      <c r="B121" s="881"/>
      <c r="C121" s="881"/>
      <c r="D121" s="881"/>
      <c r="E121" s="881"/>
      <c r="F121" s="881"/>
      <c r="G121" s="881"/>
      <c r="H121" s="881"/>
      <c r="I121" s="881"/>
      <c r="J121" s="881"/>
      <c r="K121" s="881"/>
      <c r="L121" s="881"/>
      <c r="M121" s="881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351"/>
      <c r="AC121" s="383"/>
      <c r="AD121" s="383"/>
      <c r="AE121" s="383"/>
      <c r="AF121" s="383"/>
      <c r="AG121" s="383"/>
      <c r="AH121" s="383"/>
      <c r="AI121" s="383"/>
      <c r="AJ121" s="383"/>
      <c r="AK121" s="383"/>
      <c r="AL121" s="383"/>
      <c r="AM121" s="383"/>
      <c r="AN121" s="383"/>
      <c r="AO121" s="383"/>
      <c r="AP121" s="383"/>
      <c r="AQ121" s="383"/>
      <c r="AR121" s="383"/>
      <c r="AS121" s="383"/>
      <c r="AT121" s="383"/>
      <c r="AU121" s="383"/>
      <c r="AV121" s="383"/>
      <c r="AW121" s="383"/>
      <c r="AX121" s="383"/>
      <c r="AY121" s="383"/>
      <c r="AZ121" s="383"/>
      <c r="BA121" s="383"/>
      <c r="BB121" s="383"/>
      <c r="BC121" s="733"/>
      <c r="BD121" s="356"/>
      <c r="BE121" s="733"/>
      <c r="BF121" s="733"/>
      <c r="BG121" s="733"/>
    </row>
    <row r="122" spans="1:81" s="312" customFormat="1" ht="15" customHeight="1" x14ac:dyDescent="0.2">
      <c r="A122" s="733"/>
      <c r="B122" s="866"/>
      <c r="C122" s="866"/>
      <c r="D122" s="866"/>
      <c r="E122" s="866"/>
      <c r="F122" s="866"/>
      <c r="G122" s="866"/>
      <c r="H122" s="866"/>
      <c r="I122" s="866"/>
      <c r="J122" s="866"/>
      <c r="K122" s="866"/>
      <c r="L122" s="866"/>
      <c r="M122" s="866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347"/>
      <c r="AC122" s="384"/>
      <c r="AD122" s="384"/>
      <c r="AE122" s="384"/>
      <c r="AF122" s="384"/>
      <c r="AG122" s="384"/>
      <c r="AH122" s="384"/>
      <c r="AI122" s="384"/>
      <c r="AJ122" s="384"/>
      <c r="AK122" s="384"/>
      <c r="AL122" s="384"/>
      <c r="AM122" s="384"/>
      <c r="AN122" s="384"/>
      <c r="AO122" s="384"/>
      <c r="AP122" s="384"/>
      <c r="AQ122" s="384"/>
      <c r="AR122" s="384"/>
      <c r="AS122" s="384"/>
      <c r="AT122" s="384"/>
      <c r="AU122" s="384"/>
      <c r="AV122" s="384"/>
      <c r="AW122" s="384"/>
      <c r="AX122" s="384"/>
      <c r="AY122" s="384"/>
      <c r="AZ122" s="384"/>
      <c r="BA122" s="384"/>
      <c r="BB122" s="384"/>
      <c r="BC122" s="733"/>
      <c r="BD122" s="356"/>
      <c r="BE122" s="733"/>
      <c r="BF122" s="733"/>
      <c r="BG122" s="733"/>
    </row>
    <row r="123" spans="1:81" s="312" customFormat="1" ht="3" customHeight="1" x14ac:dyDescent="0.2">
      <c r="A123" s="733"/>
      <c r="B123" s="733"/>
      <c r="C123" s="733"/>
      <c r="D123" s="756"/>
      <c r="E123" s="733"/>
      <c r="F123" s="733"/>
      <c r="G123" s="733"/>
      <c r="H123" s="733"/>
      <c r="I123" s="733"/>
      <c r="J123" s="733"/>
      <c r="K123" s="733"/>
      <c r="L123" s="733"/>
      <c r="M123" s="733"/>
      <c r="N123" s="733"/>
      <c r="O123" s="733"/>
      <c r="P123" s="733"/>
      <c r="Q123" s="733"/>
      <c r="R123" s="733"/>
      <c r="S123" s="733"/>
      <c r="T123" s="733"/>
      <c r="U123" s="733"/>
      <c r="V123" s="733"/>
      <c r="W123" s="733"/>
      <c r="X123" s="733"/>
      <c r="Y123" s="733"/>
      <c r="Z123" s="733"/>
      <c r="AA123" s="733"/>
      <c r="AB123" s="347"/>
      <c r="AC123" s="347"/>
      <c r="AD123" s="347"/>
      <c r="AE123" s="347"/>
      <c r="AF123" s="347"/>
      <c r="AG123" s="347"/>
      <c r="AH123" s="347"/>
      <c r="AI123" s="347"/>
      <c r="AJ123" s="347"/>
      <c r="AK123" s="347"/>
      <c r="AL123" s="347"/>
      <c r="AM123" s="347"/>
      <c r="AN123" s="347"/>
      <c r="AO123" s="347"/>
      <c r="AP123" s="347"/>
      <c r="AQ123" s="347"/>
      <c r="AR123" s="347"/>
      <c r="AS123" s="347"/>
      <c r="AT123" s="347"/>
      <c r="AU123" s="347"/>
      <c r="AV123" s="347"/>
      <c r="AW123" s="347"/>
      <c r="AX123" s="347"/>
      <c r="AY123" s="347"/>
      <c r="AZ123" s="347"/>
      <c r="BA123" s="347"/>
      <c r="BB123" s="347"/>
      <c r="BC123" s="390"/>
      <c r="BD123" s="386"/>
      <c r="BE123" s="733"/>
    </row>
    <row r="124" spans="1:81" ht="15" customHeight="1" x14ac:dyDescent="0.2">
      <c r="A124" s="733"/>
      <c r="B124" s="733"/>
      <c r="C124" s="733"/>
      <c r="D124" s="756"/>
      <c r="E124" s="733"/>
      <c r="F124" s="733"/>
      <c r="G124" s="733"/>
      <c r="H124" s="733"/>
      <c r="I124" s="733"/>
      <c r="J124" s="733"/>
      <c r="K124" s="733"/>
      <c r="L124" s="733"/>
      <c r="M124" s="733"/>
      <c r="N124" s="733"/>
      <c r="O124" s="733"/>
      <c r="P124" s="733"/>
      <c r="Q124" s="733"/>
      <c r="R124" s="733"/>
      <c r="S124" s="733"/>
      <c r="T124" s="733"/>
      <c r="U124" s="733"/>
      <c r="V124" s="733"/>
      <c r="W124" s="733"/>
      <c r="X124" s="733"/>
      <c r="Y124" s="733"/>
      <c r="Z124" s="733"/>
      <c r="AA124" s="733"/>
      <c r="BC124" s="390"/>
      <c r="BD124" s="386"/>
      <c r="BE124" s="733"/>
      <c r="BF124" s="312"/>
      <c r="BG124" s="312"/>
      <c r="BH124" s="312"/>
      <c r="BI124" s="312"/>
      <c r="BJ124" s="312"/>
      <c r="BK124" s="312"/>
      <c r="BL124" s="312"/>
      <c r="BM124" s="312"/>
      <c r="BN124" s="312"/>
      <c r="BO124" s="312"/>
      <c r="BP124" s="312"/>
      <c r="BQ124" s="312"/>
      <c r="BR124" s="312"/>
      <c r="BS124" s="312"/>
      <c r="BT124" s="312"/>
      <c r="BU124" s="312"/>
      <c r="BV124" s="312"/>
      <c r="BW124" s="312"/>
      <c r="BX124" s="312"/>
      <c r="BY124" s="312"/>
      <c r="BZ124" s="312"/>
      <c r="CA124" s="312"/>
      <c r="CB124" s="312"/>
      <c r="CC124" s="312"/>
    </row>
    <row r="125" spans="1:81" ht="15" customHeight="1" x14ac:dyDescent="0.2">
      <c r="A125" s="733"/>
      <c r="B125" s="733"/>
      <c r="C125" s="733"/>
      <c r="D125" s="756"/>
      <c r="E125" s="733"/>
      <c r="F125" s="733"/>
      <c r="G125" s="733"/>
      <c r="H125" s="733"/>
      <c r="I125" s="733"/>
      <c r="J125" s="733"/>
      <c r="K125" s="733"/>
      <c r="L125" s="733"/>
      <c r="M125" s="733"/>
      <c r="N125" s="733"/>
      <c r="O125" s="733"/>
      <c r="P125" s="733"/>
      <c r="Q125" s="733"/>
      <c r="R125" s="733"/>
      <c r="S125" s="733"/>
      <c r="T125" s="733"/>
      <c r="U125" s="733"/>
      <c r="V125" s="733"/>
      <c r="W125" s="733"/>
      <c r="X125" s="733"/>
      <c r="Y125" s="733"/>
      <c r="Z125" s="733"/>
      <c r="AA125" s="733"/>
      <c r="BC125" s="390"/>
      <c r="BD125" s="386"/>
      <c r="BE125" s="733"/>
      <c r="BF125" s="312"/>
      <c r="BG125" s="312"/>
      <c r="BH125" s="312"/>
      <c r="BI125" s="312"/>
      <c r="BJ125" s="312"/>
      <c r="BK125" s="312"/>
      <c r="BL125" s="312"/>
      <c r="BM125" s="312"/>
      <c r="BN125" s="312"/>
      <c r="BO125" s="312"/>
      <c r="BP125" s="312"/>
      <c r="BQ125" s="312"/>
      <c r="BR125" s="312"/>
      <c r="BS125" s="312"/>
      <c r="BT125" s="312"/>
      <c r="BU125" s="312"/>
      <c r="BV125" s="312"/>
      <c r="BW125" s="312"/>
      <c r="BX125" s="312"/>
      <c r="BY125" s="312"/>
      <c r="BZ125" s="312"/>
      <c r="CA125" s="312"/>
      <c r="CB125" s="312"/>
      <c r="CC125" s="312"/>
    </row>
    <row r="126" spans="1:81" ht="15" customHeight="1" x14ac:dyDescent="0.2">
      <c r="A126" s="733"/>
      <c r="B126" s="733"/>
      <c r="C126" s="733"/>
      <c r="D126" s="756"/>
      <c r="E126" s="733"/>
      <c r="F126" s="733"/>
      <c r="G126" s="733"/>
      <c r="H126" s="733"/>
      <c r="I126" s="733"/>
      <c r="J126" s="733"/>
      <c r="K126" s="733"/>
      <c r="L126" s="733"/>
      <c r="M126" s="733"/>
      <c r="N126" s="733"/>
      <c r="O126" s="733"/>
      <c r="P126" s="733"/>
      <c r="Q126" s="733"/>
      <c r="R126" s="733"/>
      <c r="S126" s="733"/>
      <c r="T126" s="733"/>
      <c r="U126" s="733"/>
      <c r="V126" s="733"/>
      <c r="W126" s="733"/>
      <c r="X126" s="733"/>
      <c r="Y126" s="733"/>
      <c r="Z126" s="733"/>
      <c r="AA126" s="733"/>
      <c r="BC126" s="390"/>
      <c r="BD126" s="386"/>
      <c r="BE126" s="733"/>
      <c r="BF126" s="312"/>
      <c r="BG126" s="312"/>
      <c r="BH126" s="312"/>
      <c r="BI126" s="312"/>
      <c r="BJ126" s="312"/>
      <c r="BK126" s="312"/>
      <c r="BL126" s="312"/>
      <c r="BM126" s="312"/>
      <c r="BN126" s="312"/>
      <c r="BO126" s="312"/>
      <c r="BP126" s="312"/>
      <c r="BQ126" s="312"/>
      <c r="BR126" s="312"/>
      <c r="BS126" s="312"/>
      <c r="BT126" s="312"/>
      <c r="BU126" s="312"/>
      <c r="BV126" s="312"/>
      <c r="BW126" s="312"/>
      <c r="BX126" s="312"/>
      <c r="BY126" s="312"/>
      <c r="BZ126" s="312"/>
      <c r="CA126" s="312"/>
      <c r="CB126" s="312"/>
      <c r="CC126" s="312"/>
    </row>
    <row r="127" spans="1:81" ht="15" customHeight="1" x14ac:dyDescent="0.2">
      <c r="A127" s="733"/>
      <c r="B127" s="733"/>
      <c r="C127" s="733"/>
      <c r="D127" s="756"/>
      <c r="E127" s="733"/>
      <c r="F127" s="733"/>
      <c r="G127" s="733"/>
      <c r="H127" s="733"/>
      <c r="I127" s="733"/>
      <c r="J127" s="733"/>
      <c r="K127" s="733"/>
      <c r="L127" s="733"/>
      <c r="M127" s="733"/>
      <c r="N127" s="733"/>
      <c r="O127" s="733"/>
      <c r="P127" s="733"/>
      <c r="Q127" s="733"/>
      <c r="R127" s="733"/>
      <c r="S127" s="733"/>
      <c r="T127" s="733"/>
      <c r="U127" s="733"/>
      <c r="V127" s="733"/>
      <c r="W127" s="733"/>
      <c r="X127" s="733"/>
      <c r="Y127" s="733"/>
      <c r="Z127" s="733"/>
      <c r="AA127" s="733"/>
      <c r="BC127" s="390"/>
      <c r="BD127" s="386"/>
      <c r="BE127" s="733"/>
      <c r="BF127" s="312"/>
      <c r="BG127" s="312"/>
      <c r="BH127" s="312"/>
      <c r="BI127" s="312"/>
      <c r="BJ127" s="312"/>
      <c r="BK127" s="312"/>
      <c r="BL127" s="312"/>
      <c r="BM127" s="312"/>
      <c r="BN127" s="312"/>
      <c r="BO127" s="312"/>
      <c r="BP127" s="312"/>
      <c r="BQ127" s="312"/>
      <c r="BR127" s="312"/>
      <c r="BS127" s="312"/>
      <c r="BT127" s="312"/>
      <c r="BU127" s="312"/>
      <c r="BV127" s="312"/>
      <c r="BW127" s="312"/>
      <c r="BX127" s="312"/>
      <c r="BY127" s="312"/>
      <c r="BZ127" s="312"/>
      <c r="CA127" s="312"/>
      <c r="CB127" s="312"/>
      <c r="CC127" s="312"/>
    </row>
    <row r="128" spans="1:81" ht="15" customHeight="1" x14ac:dyDescent="0.2">
      <c r="A128" s="733"/>
      <c r="B128" s="733"/>
      <c r="C128" s="733"/>
      <c r="D128" s="756"/>
      <c r="E128" s="733"/>
      <c r="F128" s="733"/>
      <c r="G128" s="733"/>
      <c r="H128" s="733"/>
      <c r="I128" s="733"/>
      <c r="J128" s="733"/>
      <c r="K128" s="733"/>
      <c r="L128" s="733"/>
      <c r="M128" s="733"/>
      <c r="N128" s="733"/>
      <c r="O128" s="733"/>
      <c r="P128" s="733"/>
      <c r="Q128" s="733"/>
      <c r="R128" s="733"/>
      <c r="S128" s="733"/>
      <c r="T128" s="733"/>
      <c r="U128" s="733"/>
      <c r="V128" s="733"/>
      <c r="W128" s="733"/>
      <c r="X128" s="733"/>
      <c r="Y128" s="733"/>
      <c r="Z128" s="733"/>
      <c r="AA128" s="733"/>
      <c r="BC128" s="390"/>
      <c r="BD128" s="386"/>
      <c r="BE128" s="733"/>
      <c r="BF128" s="312"/>
      <c r="BG128" s="312"/>
      <c r="BH128" s="312"/>
      <c r="BI128" s="312"/>
      <c r="BJ128" s="312"/>
      <c r="BK128" s="312"/>
      <c r="BL128" s="312"/>
      <c r="BM128" s="312"/>
      <c r="BN128" s="312"/>
      <c r="BO128" s="312"/>
      <c r="BP128" s="312"/>
      <c r="BQ128" s="312"/>
      <c r="BR128" s="312"/>
      <c r="BS128" s="312"/>
      <c r="BT128" s="312"/>
      <c r="BU128" s="312"/>
      <c r="BV128" s="312"/>
      <c r="BW128" s="312"/>
      <c r="BX128" s="312"/>
      <c r="BY128" s="312"/>
      <c r="BZ128" s="312"/>
      <c r="CA128" s="312"/>
      <c r="CB128" s="312"/>
      <c r="CC128" s="312"/>
    </row>
    <row r="129" spans="1:81" ht="15" customHeight="1" x14ac:dyDescent="0.2">
      <c r="A129" s="733"/>
      <c r="B129" s="733"/>
      <c r="C129" s="733"/>
      <c r="D129" s="756"/>
      <c r="E129" s="733"/>
      <c r="F129" s="733"/>
      <c r="G129" s="733"/>
      <c r="H129" s="733"/>
      <c r="I129" s="733"/>
      <c r="J129" s="733"/>
      <c r="K129" s="733"/>
      <c r="L129" s="733"/>
      <c r="M129" s="733"/>
      <c r="N129" s="733"/>
      <c r="O129" s="733"/>
      <c r="P129" s="733"/>
      <c r="Q129" s="733"/>
      <c r="R129" s="733"/>
      <c r="S129" s="733"/>
      <c r="T129" s="733"/>
      <c r="U129" s="733"/>
      <c r="V129" s="733"/>
      <c r="W129" s="733"/>
      <c r="X129" s="733"/>
      <c r="Y129" s="733"/>
      <c r="Z129" s="733"/>
      <c r="AA129" s="733"/>
      <c r="BC129" s="390"/>
      <c r="BD129" s="386"/>
      <c r="BE129" s="733"/>
      <c r="BF129" s="312"/>
      <c r="BG129" s="312"/>
      <c r="BH129" s="312"/>
      <c r="BI129" s="312"/>
      <c r="BJ129" s="312"/>
      <c r="BK129" s="312"/>
      <c r="BL129" s="312"/>
      <c r="BM129" s="312"/>
      <c r="BN129" s="312"/>
      <c r="BO129" s="312"/>
      <c r="BP129" s="312"/>
      <c r="BQ129" s="312"/>
      <c r="BR129" s="312"/>
      <c r="BS129" s="312"/>
      <c r="BT129" s="312"/>
      <c r="BU129" s="312"/>
      <c r="BV129" s="312"/>
      <c r="BW129" s="312"/>
      <c r="BX129" s="312"/>
      <c r="BY129" s="312"/>
      <c r="BZ129" s="312"/>
      <c r="CA129" s="312"/>
      <c r="CB129" s="312"/>
      <c r="CC129" s="312"/>
    </row>
    <row r="130" spans="1:81" ht="15" customHeight="1" x14ac:dyDescent="0.2">
      <c r="A130" s="733"/>
      <c r="B130" s="733"/>
      <c r="C130" s="733"/>
      <c r="D130" s="756"/>
      <c r="E130" s="733"/>
      <c r="F130" s="733"/>
      <c r="G130" s="733"/>
      <c r="H130" s="733"/>
      <c r="I130" s="733"/>
      <c r="J130" s="733"/>
      <c r="K130" s="733"/>
      <c r="L130" s="733"/>
      <c r="M130" s="733"/>
      <c r="N130" s="733"/>
      <c r="O130" s="733"/>
      <c r="P130" s="733"/>
      <c r="Q130" s="733"/>
      <c r="R130" s="733"/>
      <c r="S130" s="733"/>
      <c r="T130" s="733"/>
      <c r="U130" s="733"/>
      <c r="V130" s="733"/>
      <c r="W130" s="733"/>
      <c r="X130" s="733"/>
      <c r="Y130" s="733"/>
      <c r="Z130" s="733"/>
      <c r="AA130" s="733"/>
      <c r="BC130" s="390"/>
      <c r="BD130" s="386"/>
      <c r="BE130" s="733"/>
      <c r="BF130" s="312"/>
      <c r="BG130" s="312"/>
      <c r="BH130" s="312"/>
      <c r="BI130" s="312"/>
      <c r="BJ130" s="312"/>
      <c r="BK130" s="312"/>
      <c r="BL130" s="312"/>
      <c r="BM130" s="312"/>
      <c r="BN130" s="312"/>
      <c r="BO130" s="312"/>
      <c r="BP130" s="312"/>
      <c r="BQ130" s="312"/>
      <c r="BR130" s="312"/>
      <c r="BS130" s="312"/>
      <c r="BT130" s="312"/>
      <c r="BU130" s="312"/>
      <c r="BV130" s="312"/>
      <c r="BW130" s="312"/>
      <c r="BX130" s="312"/>
      <c r="BY130" s="312"/>
      <c r="BZ130" s="312"/>
      <c r="CA130" s="312"/>
      <c r="CB130" s="312"/>
      <c r="CC130" s="312"/>
    </row>
    <row r="131" spans="1:81" ht="15" customHeight="1" x14ac:dyDescent="0.2">
      <c r="A131" s="733"/>
      <c r="B131" s="733"/>
      <c r="C131" s="733"/>
      <c r="D131" s="756"/>
      <c r="E131" s="733"/>
      <c r="F131" s="733"/>
      <c r="G131" s="733"/>
      <c r="H131" s="733"/>
      <c r="I131" s="733"/>
      <c r="J131" s="733"/>
      <c r="K131" s="733"/>
      <c r="L131" s="733"/>
      <c r="M131" s="733"/>
      <c r="N131" s="733"/>
      <c r="O131" s="733"/>
      <c r="P131" s="733"/>
      <c r="Q131" s="733"/>
      <c r="R131" s="733"/>
      <c r="S131" s="733"/>
      <c r="T131" s="733"/>
      <c r="U131" s="733"/>
      <c r="V131" s="733"/>
      <c r="W131" s="733"/>
      <c r="X131" s="733"/>
      <c r="Y131" s="733"/>
      <c r="Z131" s="733"/>
      <c r="AA131" s="733"/>
      <c r="BC131" s="390"/>
      <c r="BD131" s="386"/>
      <c r="BE131" s="733"/>
      <c r="BF131" s="312"/>
      <c r="BG131" s="312"/>
      <c r="BH131" s="312"/>
      <c r="BI131" s="312"/>
      <c r="BJ131" s="312"/>
      <c r="BK131" s="312"/>
      <c r="BL131" s="312"/>
      <c r="BM131" s="312"/>
      <c r="BN131" s="312"/>
      <c r="BO131" s="312"/>
      <c r="BP131" s="312"/>
      <c r="BQ131" s="312"/>
      <c r="BR131" s="312"/>
      <c r="BS131" s="312"/>
      <c r="BT131" s="312"/>
      <c r="BU131" s="312"/>
      <c r="BV131" s="312"/>
      <c r="BW131" s="312"/>
      <c r="BX131" s="312"/>
      <c r="BY131" s="312"/>
      <c r="BZ131" s="312"/>
      <c r="CA131" s="312"/>
      <c r="CB131" s="312"/>
      <c r="CC131" s="312"/>
    </row>
    <row r="132" spans="1:81" ht="15" customHeight="1" x14ac:dyDescent="0.2">
      <c r="A132" s="733"/>
      <c r="B132" s="733"/>
      <c r="C132" s="733"/>
      <c r="D132" s="756"/>
      <c r="E132" s="733"/>
      <c r="F132" s="733"/>
      <c r="G132" s="733"/>
      <c r="H132" s="733"/>
      <c r="I132" s="733"/>
      <c r="J132" s="733"/>
      <c r="K132" s="733"/>
      <c r="L132" s="733"/>
      <c r="M132" s="733"/>
      <c r="N132" s="733"/>
      <c r="O132" s="733"/>
      <c r="P132" s="733"/>
      <c r="Q132" s="733"/>
      <c r="R132" s="733"/>
      <c r="S132" s="733"/>
      <c r="T132" s="733"/>
      <c r="U132" s="733"/>
      <c r="V132" s="733"/>
      <c r="W132" s="733"/>
      <c r="X132" s="733"/>
      <c r="Y132" s="733"/>
      <c r="Z132" s="733"/>
      <c r="AA132" s="733"/>
      <c r="BC132" s="390"/>
      <c r="BD132" s="386"/>
      <c r="BE132" s="733"/>
      <c r="BF132" s="312"/>
      <c r="BG132" s="312"/>
      <c r="BH132" s="312"/>
      <c r="BI132" s="312"/>
      <c r="BJ132" s="312"/>
      <c r="BK132" s="312"/>
      <c r="BL132" s="312"/>
      <c r="BM132" s="312"/>
      <c r="BN132" s="312"/>
      <c r="BO132" s="312"/>
      <c r="BP132" s="312"/>
      <c r="BQ132" s="312"/>
      <c r="BR132" s="312"/>
      <c r="BS132" s="312"/>
      <c r="BT132" s="312"/>
      <c r="BU132" s="312"/>
      <c r="BV132" s="312"/>
      <c r="BW132" s="312"/>
      <c r="BX132" s="312"/>
      <c r="BY132" s="312"/>
      <c r="BZ132" s="312"/>
      <c r="CA132" s="312"/>
      <c r="CB132" s="312"/>
      <c r="CC132" s="312"/>
    </row>
    <row r="133" spans="1:81" ht="15" customHeight="1" x14ac:dyDescent="0.2">
      <c r="A133" s="733"/>
      <c r="B133" s="733"/>
      <c r="C133" s="733"/>
      <c r="D133" s="756"/>
      <c r="E133" s="733"/>
      <c r="F133" s="733"/>
      <c r="G133" s="733"/>
      <c r="H133" s="733"/>
      <c r="I133" s="733"/>
      <c r="J133" s="733"/>
      <c r="K133" s="733"/>
      <c r="L133" s="733"/>
      <c r="M133" s="733"/>
      <c r="N133" s="733"/>
      <c r="O133" s="733"/>
      <c r="P133" s="733"/>
      <c r="Q133" s="733"/>
      <c r="R133" s="733"/>
      <c r="S133" s="733"/>
      <c r="T133" s="733"/>
      <c r="U133" s="733"/>
      <c r="V133" s="733"/>
      <c r="W133" s="733"/>
      <c r="X133" s="733"/>
      <c r="Y133" s="733"/>
      <c r="Z133" s="733"/>
      <c r="AA133" s="733"/>
      <c r="BC133" s="390"/>
      <c r="BD133" s="386"/>
      <c r="BE133" s="733"/>
      <c r="BF133" s="312"/>
      <c r="BG133" s="312"/>
      <c r="BH133" s="312"/>
      <c r="BI133" s="312"/>
      <c r="BJ133" s="312"/>
      <c r="BK133" s="312"/>
      <c r="BL133" s="312"/>
      <c r="BM133" s="312"/>
      <c r="BN133" s="312"/>
      <c r="BO133" s="312"/>
      <c r="BP133" s="312"/>
      <c r="BQ133" s="312"/>
      <c r="BR133" s="312"/>
      <c r="BS133" s="312"/>
      <c r="BT133" s="312"/>
      <c r="BU133" s="312"/>
      <c r="BV133" s="312"/>
      <c r="BW133" s="312"/>
      <c r="BX133" s="312"/>
      <c r="BY133" s="312"/>
      <c r="BZ133" s="312"/>
      <c r="CA133" s="312"/>
      <c r="CB133" s="312"/>
      <c r="CC133" s="312"/>
    </row>
    <row r="134" spans="1:81" ht="15" customHeight="1" x14ac:dyDescent="0.2">
      <c r="A134" s="733"/>
      <c r="B134" s="733"/>
      <c r="C134" s="733"/>
      <c r="D134" s="756"/>
      <c r="E134" s="733"/>
      <c r="F134" s="733"/>
      <c r="G134" s="733"/>
      <c r="H134" s="733"/>
      <c r="I134" s="733"/>
      <c r="J134" s="733"/>
      <c r="K134" s="733"/>
      <c r="L134" s="733"/>
      <c r="M134" s="733"/>
      <c r="N134" s="733"/>
      <c r="O134" s="733"/>
      <c r="P134" s="733"/>
      <c r="Q134" s="733"/>
      <c r="R134" s="733"/>
      <c r="S134" s="733"/>
      <c r="T134" s="733"/>
      <c r="U134" s="733"/>
      <c r="V134" s="733"/>
      <c r="W134" s="733"/>
      <c r="X134" s="733"/>
      <c r="Y134" s="733"/>
      <c r="Z134" s="733"/>
      <c r="AA134" s="733"/>
      <c r="BC134" s="390"/>
      <c r="BD134" s="386"/>
      <c r="BE134" s="733"/>
      <c r="BF134" s="312"/>
      <c r="BG134" s="312"/>
      <c r="BH134" s="312"/>
      <c r="BI134" s="312"/>
      <c r="BJ134" s="312"/>
      <c r="BK134" s="312"/>
      <c r="BL134" s="312"/>
      <c r="BM134" s="312"/>
      <c r="BN134" s="312"/>
      <c r="BO134" s="312"/>
      <c r="BP134" s="312"/>
      <c r="BQ134" s="312"/>
      <c r="BR134" s="312"/>
      <c r="BS134" s="312"/>
      <c r="BT134" s="312"/>
      <c r="BU134" s="312"/>
      <c r="BV134" s="312"/>
      <c r="BW134" s="312"/>
      <c r="BX134" s="312"/>
      <c r="BY134" s="312"/>
      <c r="BZ134" s="312"/>
      <c r="CA134" s="312"/>
      <c r="CB134" s="312"/>
      <c r="CC134" s="312"/>
    </row>
    <row r="135" spans="1:81" ht="15" customHeight="1" x14ac:dyDescent="0.2">
      <c r="A135" s="733"/>
      <c r="B135" s="733"/>
      <c r="C135" s="733"/>
      <c r="D135" s="756"/>
      <c r="E135" s="733"/>
      <c r="F135" s="733"/>
      <c r="G135" s="733"/>
      <c r="H135" s="733"/>
      <c r="I135" s="733"/>
      <c r="J135" s="733"/>
      <c r="K135" s="733"/>
      <c r="L135" s="733"/>
      <c r="M135" s="733"/>
      <c r="N135" s="733"/>
      <c r="O135" s="733"/>
      <c r="P135" s="733"/>
      <c r="Q135" s="733"/>
      <c r="R135" s="733"/>
      <c r="S135" s="733"/>
      <c r="T135" s="733"/>
      <c r="U135" s="733"/>
      <c r="V135" s="733"/>
      <c r="W135" s="733"/>
      <c r="X135" s="733"/>
      <c r="Y135" s="733"/>
      <c r="Z135" s="733"/>
      <c r="AA135" s="733"/>
      <c r="BC135" s="390"/>
      <c r="BD135" s="386"/>
      <c r="BE135" s="733"/>
      <c r="BF135" s="312"/>
      <c r="BG135" s="312"/>
      <c r="BH135" s="312"/>
      <c r="BI135" s="312"/>
      <c r="BJ135" s="312"/>
      <c r="BK135" s="312"/>
      <c r="BL135" s="312"/>
      <c r="BM135" s="312"/>
      <c r="BN135" s="312"/>
      <c r="BO135" s="312"/>
      <c r="BP135" s="312"/>
      <c r="BQ135" s="312"/>
      <c r="BR135" s="312"/>
      <c r="BS135" s="312"/>
      <c r="BT135" s="312"/>
      <c r="BU135" s="312"/>
      <c r="BV135" s="312"/>
      <c r="BW135" s="312"/>
      <c r="BX135" s="312"/>
      <c r="BY135" s="312"/>
      <c r="BZ135" s="312"/>
      <c r="CA135" s="312"/>
      <c r="CB135" s="312"/>
      <c r="CC135" s="312"/>
    </row>
    <row r="136" spans="1:81" ht="15" customHeight="1" x14ac:dyDescent="0.2">
      <c r="A136" s="733"/>
      <c r="B136" s="733"/>
      <c r="C136" s="733"/>
      <c r="D136" s="756"/>
      <c r="E136" s="733"/>
      <c r="F136" s="733"/>
      <c r="G136" s="733"/>
      <c r="H136" s="733"/>
      <c r="I136" s="733"/>
      <c r="J136" s="733"/>
      <c r="K136" s="733"/>
      <c r="L136" s="733"/>
      <c r="M136" s="733"/>
      <c r="N136" s="733"/>
      <c r="O136" s="733"/>
      <c r="P136" s="733"/>
      <c r="Q136" s="733"/>
      <c r="R136" s="733"/>
      <c r="S136" s="733"/>
      <c r="T136" s="733"/>
      <c r="U136" s="733"/>
      <c r="V136" s="733"/>
      <c r="W136" s="733"/>
      <c r="X136" s="733"/>
      <c r="Y136" s="733"/>
      <c r="Z136" s="733"/>
      <c r="AA136" s="733"/>
      <c r="BC136" s="390"/>
      <c r="BD136" s="386"/>
      <c r="BE136" s="733"/>
      <c r="BF136" s="312"/>
      <c r="BG136" s="312"/>
      <c r="BH136" s="312"/>
      <c r="BI136" s="312"/>
      <c r="BJ136" s="312"/>
      <c r="BK136" s="312"/>
      <c r="BL136" s="312"/>
      <c r="BM136" s="312"/>
      <c r="BN136" s="312"/>
      <c r="BO136" s="312"/>
      <c r="BP136" s="312"/>
      <c r="BQ136" s="312"/>
      <c r="BR136" s="312"/>
      <c r="BS136" s="312"/>
      <c r="BT136" s="312"/>
      <c r="BU136" s="312"/>
      <c r="BV136" s="312"/>
      <c r="BW136" s="312"/>
      <c r="BX136" s="312"/>
      <c r="BY136" s="312"/>
      <c r="BZ136" s="312"/>
      <c r="CA136" s="312"/>
      <c r="CB136" s="312"/>
      <c r="CC136" s="312"/>
    </row>
    <row r="137" spans="1:81" ht="15" customHeight="1" x14ac:dyDescent="0.2">
      <c r="A137" s="733"/>
      <c r="B137" s="733"/>
      <c r="C137" s="733"/>
      <c r="D137" s="756"/>
      <c r="E137" s="733"/>
      <c r="F137" s="733"/>
      <c r="G137" s="733"/>
      <c r="H137" s="733"/>
      <c r="I137" s="733"/>
      <c r="J137" s="733"/>
      <c r="K137" s="733"/>
      <c r="L137" s="733"/>
      <c r="M137" s="733"/>
      <c r="N137" s="733"/>
      <c r="O137" s="733"/>
      <c r="P137" s="733"/>
      <c r="Q137" s="733"/>
      <c r="R137" s="733"/>
      <c r="S137" s="733"/>
      <c r="T137" s="733"/>
      <c r="U137" s="733"/>
      <c r="V137" s="733"/>
      <c r="W137" s="733"/>
      <c r="X137" s="733"/>
      <c r="Y137" s="733"/>
      <c r="Z137" s="733"/>
      <c r="AA137" s="733"/>
      <c r="BC137" s="390"/>
      <c r="BD137" s="386"/>
      <c r="BE137" s="733"/>
      <c r="BF137" s="312"/>
      <c r="BG137" s="312"/>
      <c r="BH137" s="312"/>
      <c r="BI137" s="312"/>
      <c r="BJ137" s="312"/>
      <c r="BK137" s="312"/>
      <c r="BL137" s="312"/>
      <c r="BM137" s="312"/>
      <c r="BN137" s="312"/>
      <c r="BO137" s="312"/>
      <c r="BP137" s="312"/>
      <c r="BQ137" s="312"/>
      <c r="BR137" s="312"/>
      <c r="BS137" s="312"/>
      <c r="BT137" s="312"/>
      <c r="BU137" s="312"/>
      <c r="BV137" s="312"/>
      <c r="BW137" s="312"/>
      <c r="BX137" s="312"/>
      <c r="BY137" s="312"/>
      <c r="BZ137" s="312"/>
      <c r="CA137" s="312"/>
      <c r="CB137" s="312"/>
      <c r="CC137" s="312"/>
    </row>
    <row r="138" spans="1:81" ht="15" customHeight="1" x14ac:dyDescent="0.2">
      <c r="A138" s="733"/>
      <c r="B138" s="733"/>
      <c r="C138" s="733"/>
      <c r="D138" s="756"/>
      <c r="E138" s="733"/>
      <c r="F138" s="733"/>
      <c r="G138" s="733"/>
      <c r="H138" s="733"/>
      <c r="I138" s="733"/>
      <c r="J138" s="733"/>
      <c r="K138" s="733"/>
      <c r="L138" s="733"/>
      <c r="M138" s="733"/>
      <c r="N138" s="733"/>
      <c r="O138" s="733"/>
      <c r="P138" s="733"/>
      <c r="Q138" s="733"/>
      <c r="R138" s="733"/>
      <c r="S138" s="733"/>
      <c r="T138" s="733"/>
      <c r="U138" s="733"/>
      <c r="V138" s="733"/>
      <c r="W138" s="733"/>
      <c r="X138" s="733"/>
      <c r="Y138" s="733"/>
      <c r="Z138" s="733"/>
      <c r="AA138" s="733"/>
      <c r="BC138" s="390"/>
      <c r="BD138" s="386"/>
      <c r="BE138" s="733"/>
      <c r="BF138" s="312"/>
      <c r="BG138" s="312"/>
      <c r="BH138" s="312"/>
      <c r="BI138" s="312"/>
      <c r="BJ138" s="312"/>
      <c r="BK138" s="312"/>
      <c r="BL138" s="312"/>
      <c r="BM138" s="312"/>
      <c r="BN138" s="312"/>
      <c r="BO138" s="312"/>
      <c r="BP138" s="312"/>
      <c r="BQ138" s="312"/>
      <c r="BR138" s="312"/>
      <c r="BS138" s="312"/>
      <c r="BT138" s="312"/>
      <c r="BU138" s="312"/>
      <c r="BV138" s="312"/>
      <c r="BW138" s="312"/>
      <c r="BX138" s="312"/>
      <c r="BY138" s="312"/>
      <c r="BZ138" s="312"/>
      <c r="CA138" s="312"/>
      <c r="CB138" s="312"/>
      <c r="CC138" s="312"/>
    </row>
    <row r="139" spans="1:81" ht="15" customHeight="1" x14ac:dyDescent="0.2">
      <c r="A139" s="733"/>
      <c r="B139" s="733"/>
      <c r="C139" s="733"/>
      <c r="D139" s="756"/>
      <c r="E139" s="733"/>
      <c r="F139" s="733"/>
      <c r="G139" s="733"/>
      <c r="H139" s="733"/>
      <c r="I139" s="733"/>
      <c r="J139" s="733"/>
      <c r="K139" s="733"/>
      <c r="L139" s="733"/>
      <c r="M139" s="733"/>
      <c r="N139" s="733"/>
      <c r="O139" s="733"/>
      <c r="P139" s="733"/>
      <c r="Q139" s="733"/>
      <c r="R139" s="733"/>
      <c r="S139" s="733"/>
      <c r="T139" s="733"/>
      <c r="U139" s="733"/>
      <c r="V139" s="733"/>
      <c r="W139" s="733"/>
      <c r="X139" s="733"/>
      <c r="Y139" s="733"/>
      <c r="Z139" s="733"/>
      <c r="AA139" s="733"/>
      <c r="BC139" s="390"/>
      <c r="BD139" s="386"/>
      <c r="BE139" s="733"/>
      <c r="BF139" s="312"/>
      <c r="BG139" s="312"/>
      <c r="BH139" s="312"/>
      <c r="BI139" s="312"/>
      <c r="BJ139" s="312"/>
      <c r="BK139" s="312"/>
      <c r="BL139" s="312"/>
      <c r="BM139" s="312"/>
      <c r="BN139" s="312"/>
      <c r="BO139" s="312"/>
      <c r="BP139" s="312"/>
      <c r="BQ139" s="312"/>
      <c r="BR139" s="312"/>
      <c r="BS139" s="312"/>
      <c r="BT139" s="312"/>
      <c r="BU139" s="312"/>
      <c r="BV139" s="312"/>
      <c r="BW139" s="312"/>
      <c r="BX139" s="312"/>
      <c r="BY139" s="312"/>
      <c r="BZ139" s="312"/>
      <c r="CA139" s="312"/>
      <c r="CB139" s="312"/>
      <c r="CC139" s="312"/>
    </row>
    <row r="140" spans="1:81" ht="15" customHeight="1" x14ac:dyDescent="0.2">
      <c r="A140" s="733"/>
      <c r="B140" s="733"/>
      <c r="C140" s="733"/>
      <c r="D140" s="756"/>
      <c r="E140" s="733"/>
      <c r="F140" s="733"/>
      <c r="G140" s="733"/>
      <c r="H140" s="733"/>
      <c r="I140" s="733"/>
      <c r="J140" s="733"/>
      <c r="K140" s="733"/>
      <c r="L140" s="733"/>
      <c r="M140" s="733"/>
      <c r="N140" s="733"/>
      <c r="O140" s="733"/>
      <c r="P140" s="733"/>
      <c r="Q140" s="733"/>
      <c r="R140" s="733"/>
      <c r="S140" s="733"/>
      <c r="T140" s="733"/>
      <c r="U140" s="733"/>
      <c r="V140" s="733"/>
      <c r="W140" s="733"/>
      <c r="X140" s="733"/>
      <c r="Y140" s="733"/>
      <c r="Z140" s="733"/>
      <c r="AA140" s="733"/>
      <c r="BC140" s="390"/>
      <c r="BD140" s="386"/>
      <c r="BE140" s="733"/>
      <c r="BF140" s="312"/>
      <c r="BG140" s="312"/>
      <c r="BH140" s="312"/>
      <c r="BI140" s="312"/>
      <c r="BJ140" s="312"/>
      <c r="BK140" s="312"/>
      <c r="BL140" s="312"/>
      <c r="BM140" s="312"/>
      <c r="BN140" s="312"/>
      <c r="BO140" s="312"/>
      <c r="BP140" s="312"/>
      <c r="BQ140" s="312"/>
      <c r="BR140" s="312"/>
      <c r="BS140" s="312"/>
      <c r="BT140" s="312"/>
      <c r="BU140" s="312"/>
      <c r="BV140" s="312"/>
      <c r="BW140" s="312"/>
      <c r="BX140" s="312"/>
      <c r="BY140" s="312"/>
      <c r="BZ140" s="312"/>
      <c r="CA140" s="312"/>
      <c r="CB140" s="312"/>
      <c r="CC140" s="312"/>
    </row>
    <row r="141" spans="1:81" ht="15" customHeight="1" x14ac:dyDescent="0.2">
      <c r="A141" s="733"/>
      <c r="B141" s="733"/>
      <c r="C141" s="733"/>
      <c r="D141" s="756"/>
      <c r="E141" s="733"/>
      <c r="F141" s="733"/>
      <c r="G141" s="733"/>
      <c r="H141" s="733"/>
      <c r="I141" s="733"/>
      <c r="J141" s="733"/>
      <c r="K141" s="733"/>
      <c r="L141" s="733"/>
      <c r="M141" s="733"/>
      <c r="N141" s="733"/>
      <c r="O141" s="733"/>
      <c r="P141" s="733"/>
      <c r="Q141" s="733"/>
      <c r="R141" s="733"/>
      <c r="S141" s="733"/>
      <c r="T141" s="733"/>
      <c r="U141" s="733"/>
      <c r="V141" s="733"/>
      <c r="W141" s="733"/>
      <c r="X141" s="733"/>
      <c r="Y141" s="733"/>
      <c r="Z141" s="733"/>
      <c r="AA141" s="733"/>
      <c r="BC141" s="390"/>
      <c r="BD141" s="386"/>
      <c r="BE141" s="733"/>
      <c r="BF141" s="312"/>
      <c r="BG141" s="312"/>
      <c r="BH141" s="312"/>
      <c r="BI141" s="312"/>
      <c r="BJ141" s="312"/>
      <c r="BK141" s="312"/>
      <c r="BL141" s="312"/>
      <c r="BM141" s="312"/>
      <c r="BN141" s="312"/>
      <c r="BO141" s="312"/>
      <c r="BP141" s="312"/>
      <c r="BQ141" s="312"/>
      <c r="BR141" s="312"/>
      <c r="BS141" s="312"/>
      <c r="BT141" s="312"/>
      <c r="BU141" s="312"/>
      <c r="BV141" s="312"/>
      <c r="BW141" s="312"/>
      <c r="BX141" s="312"/>
      <c r="BY141" s="312"/>
      <c r="BZ141" s="312"/>
      <c r="CA141" s="312"/>
      <c r="CB141" s="312"/>
      <c r="CC141" s="312"/>
    </row>
    <row r="142" spans="1:81" ht="15" customHeight="1" x14ac:dyDescent="0.2">
      <c r="A142" s="733"/>
      <c r="B142" s="733"/>
      <c r="C142" s="733"/>
      <c r="D142" s="756"/>
      <c r="E142" s="733"/>
      <c r="F142" s="733"/>
      <c r="G142" s="733"/>
      <c r="H142" s="733"/>
      <c r="I142" s="733"/>
      <c r="J142" s="733"/>
      <c r="K142" s="733"/>
      <c r="L142" s="733"/>
      <c r="M142" s="733"/>
      <c r="N142" s="733"/>
      <c r="O142" s="733"/>
      <c r="P142" s="733"/>
      <c r="Q142" s="733"/>
      <c r="R142" s="733"/>
      <c r="S142" s="733"/>
      <c r="T142" s="733"/>
      <c r="U142" s="733"/>
      <c r="V142" s="733"/>
      <c r="W142" s="733"/>
      <c r="X142" s="733"/>
      <c r="Y142" s="733"/>
      <c r="Z142" s="733"/>
      <c r="AA142" s="733"/>
      <c r="BC142" s="390"/>
      <c r="BD142" s="386"/>
      <c r="BE142" s="733"/>
      <c r="BF142" s="312"/>
      <c r="BG142" s="312"/>
      <c r="BH142" s="312"/>
      <c r="BI142" s="312"/>
      <c r="BJ142" s="312"/>
      <c r="BK142" s="312"/>
      <c r="BL142" s="312"/>
      <c r="BM142" s="312"/>
      <c r="BN142" s="312"/>
      <c r="BO142" s="312"/>
      <c r="BP142" s="312"/>
      <c r="BQ142" s="312"/>
      <c r="BR142" s="312"/>
      <c r="BS142" s="312"/>
      <c r="BT142" s="312"/>
      <c r="BU142" s="312"/>
      <c r="BV142" s="312"/>
      <c r="BW142" s="312"/>
      <c r="BX142" s="312"/>
      <c r="BY142" s="312"/>
      <c r="BZ142" s="312"/>
      <c r="CA142" s="312"/>
      <c r="CB142" s="312"/>
      <c r="CC142" s="312"/>
    </row>
    <row r="143" spans="1:81" ht="15" customHeight="1" x14ac:dyDescent="0.2">
      <c r="A143" s="733"/>
      <c r="B143" s="733"/>
      <c r="C143" s="733"/>
      <c r="D143" s="756"/>
      <c r="E143" s="733"/>
      <c r="F143" s="733"/>
      <c r="G143" s="733"/>
      <c r="H143" s="733"/>
      <c r="I143" s="733"/>
      <c r="J143" s="733"/>
      <c r="K143" s="733"/>
      <c r="L143" s="733"/>
      <c r="M143" s="733"/>
      <c r="N143" s="733"/>
      <c r="O143" s="733"/>
      <c r="P143" s="733"/>
      <c r="Q143" s="733"/>
      <c r="R143" s="733"/>
      <c r="S143" s="733"/>
      <c r="T143" s="733"/>
      <c r="U143" s="733"/>
      <c r="V143" s="733"/>
      <c r="W143" s="733"/>
      <c r="X143" s="733"/>
      <c r="Y143" s="733"/>
      <c r="Z143" s="733"/>
      <c r="AA143" s="733"/>
      <c r="BC143" s="390"/>
      <c r="BD143" s="386"/>
      <c r="BE143" s="733"/>
      <c r="BF143" s="312"/>
      <c r="BG143" s="312"/>
      <c r="BH143" s="312"/>
      <c r="BI143" s="312"/>
      <c r="BJ143" s="312"/>
      <c r="BK143" s="312"/>
      <c r="BL143" s="312"/>
      <c r="BM143" s="312"/>
      <c r="BN143" s="312"/>
      <c r="BO143" s="312"/>
      <c r="BP143" s="312"/>
      <c r="BQ143" s="312"/>
      <c r="BR143" s="312"/>
      <c r="BS143" s="312"/>
      <c r="BT143" s="312"/>
      <c r="BU143" s="312"/>
      <c r="BV143" s="312"/>
      <c r="BW143" s="312"/>
      <c r="BX143" s="312"/>
      <c r="BY143" s="312"/>
      <c r="BZ143" s="312"/>
      <c r="CA143" s="312"/>
      <c r="CB143" s="312"/>
      <c r="CC143" s="312"/>
    </row>
    <row r="144" spans="1:81" ht="15" customHeight="1" x14ac:dyDescent="0.2">
      <c r="A144" s="733"/>
      <c r="B144" s="733"/>
      <c r="C144" s="733"/>
      <c r="D144" s="756"/>
      <c r="E144" s="733"/>
      <c r="F144" s="733"/>
      <c r="G144" s="733"/>
      <c r="H144" s="733"/>
      <c r="I144" s="733"/>
      <c r="J144" s="733"/>
      <c r="K144" s="733"/>
      <c r="L144" s="733"/>
      <c r="M144" s="733"/>
      <c r="N144" s="733"/>
      <c r="O144" s="733"/>
      <c r="P144" s="733"/>
      <c r="Q144" s="733"/>
      <c r="R144" s="733"/>
      <c r="S144" s="733"/>
      <c r="T144" s="733"/>
      <c r="U144" s="733"/>
      <c r="V144" s="733"/>
      <c r="W144" s="733"/>
      <c r="X144" s="733"/>
      <c r="Y144" s="733"/>
      <c r="Z144" s="733"/>
      <c r="AA144" s="733"/>
      <c r="BC144" s="390"/>
      <c r="BD144" s="386"/>
      <c r="BE144" s="733"/>
      <c r="BF144" s="312"/>
      <c r="BG144" s="312"/>
      <c r="BH144" s="312"/>
      <c r="BI144" s="312"/>
      <c r="BJ144" s="312"/>
      <c r="BK144" s="312"/>
      <c r="BL144" s="312"/>
      <c r="BM144" s="312"/>
      <c r="BN144" s="312"/>
      <c r="BO144" s="312"/>
      <c r="BP144" s="312"/>
      <c r="BQ144" s="312"/>
      <c r="BR144" s="312"/>
      <c r="BS144" s="312"/>
      <c r="BT144" s="312"/>
      <c r="BU144" s="312"/>
      <c r="BV144" s="312"/>
      <c r="BW144" s="312"/>
      <c r="BX144" s="312"/>
      <c r="BY144" s="312"/>
      <c r="BZ144" s="312"/>
      <c r="CA144" s="312"/>
      <c r="CB144" s="312"/>
      <c r="CC144" s="312"/>
    </row>
    <row r="145" spans="1:81" ht="15" customHeight="1" x14ac:dyDescent="0.2">
      <c r="A145" s="733"/>
      <c r="B145" s="733"/>
      <c r="C145" s="733"/>
      <c r="D145" s="756"/>
      <c r="E145" s="733"/>
      <c r="F145" s="733"/>
      <c r="G145" s="733"/>
      <c r="H145" s="733"/>
      <c r="I145" s="733"/>
      <c r="J145" s="733"/>
      <c r="K145" s="733"/>
      <c r="L145" s="733"/>
      <c r="M145" s="733"/>
      <c r="N145" s="733"/>
      <c r="O145" s="733"/>
      <c r="P145" s="733"/>
      <c r="Q145" s="733"/>
      <c r="R145" s="733"/>
      <c r="S145" s="733"/>
      <c r="T145" s="733"/>
      <c r="U145" s="733"/>
      <c r="V145" s="733"/>
      <c r="W145" s="733"/>
      <c r="X145" s="733"/>
      <c r="Y145" s="733"/>
      <c r="Z145" s="733"/>
      <c r="AA145" s="733"/>
      <c r="BC145" s="390"/>
      <c r="BD145" s="386"/>
      <c r="BE145" s="733"/>
      <c r="BF145" s="312"/>
      <c r="BG145" s="312"/>
      <c r="BH145" s="312"/>
      <c r="BI145" s="312"/>
      <c r="BJ145" s="312"/>
      <c r="BK145" s="312"/>
      <c r="BL145" s="312"/>
      <c r="BM145" s="312"/>
      <c r="BN145" s="312"/>
      <c r="BO145" s="312"/>
      <c r="BP145" s="312"/>
      <c r="BQ145" s="312"/>
      <c r="BR145" s="312"/>
      <c r="BS145" s="312"/>
      <c r="BT145" s="312"/>
      <c r="BU145" s="312"/>
      <c r="BV145" s="312"/>
      <c r="BW145" s="312"/>
      <c r="BX145" s="312"/>
      <c r="BY145" s="312"/>
      <c r="BZ145" s="312"/>
      <c r="CA145" s="312"/>
      <c r="CB145" s="312"/>
      <c r="CC145" s="312"/>
    </row>
    <row r="146" spans="1:81" ht="15" customHeight="1" x14ac:dyDescent="0.2">
      <c r="A146" s="733"/>
      <c r="B146" s="733"/>
      <c r="C146" s="733"/>
      <c r="D146" s="756"/>
      <c r="E146" s="733"/>
      <c r="F146" s="733"/>
      <c r="G146" s="733"/>
      <c r="H146" s="733"/>
      <c r="I146" s="733"/>
      <c r="J146" s="733"/>
      <c r="K146" s="733"/>
      <c r="L146" s="733"/>
      <c r="M146" s="733"/>
      <c r="N146" s="733"/>
      <c r="O146" s="733"/>
      <c r="P146" s="733"/>
      <c r="Q146" s="733"/>
      <c r="R146" s="733"/>
      <c r="S146" s="733"/>
      <c r="T146" s="733"/>
      <c r="U146" s="733"/>
      <c r="V146" s="733"/>
      <c r="W146" s="733"/>
      <c r="X146" s="733"/>
      <c r="Y146" s="733"/>
      <c r="Z146" s="733"/>
      <c r="AA146" s="733"/>
      <c r="BC146" s="390"/>
      <c r="BD146" s="386"/>
      <c r="BE146" s="733"/>
      <c r="BF146" s="312"/>
      <c r="BG146" s="312"/>
      <c r="BH146" s="312"/>
      <c r="BI146" s="312"/>
      <c r="BJ146" s="312"/>
      <c r="BK146" s="312"/>
      <c r="BL146" s="312"/>
      <c r="BM146" s="312"/>
      <c r="BN146" s="312"/>
      <c r="BO146" s="312"/>
      <c r="BP146" s="312"/>
      <c r="BQ146" s="312"/>
      <c r="BR146" s="312"/>
      <c r="BS146" s="312"/>
      <c r="BT146" s="312"/>
      <c r="BU146" s="312"/>
      <c r="BV146" s="312"/>
      <c r="BW146" s="312"/>
      <c r="BX146" s="312"/>
      <c r="BY146" s="312"/>
      <c r="BZ146" s="312"/>
      <c r="CA146" s="312"/>
      <c r="CB146" s="312"/>
      <c r="CC146" s="312"/>
    </row>
    <row r="147" spans="1:81" ht="15" customHeight="1" x14ac:dyDescent="0.2">
      <c r="A147" s="733"/>
      <c r="B147" s="733"/>
      <c r="C147" s="733"/>
      <c r="D147" s="756"/>
      <c r="E147" s="733"/>
      <c r="F147" s="733"/>
      <c r="G147" s="733"/>
      <c r="H147" s="733"/>
      <c r="I147" s="733"/>
      <c r="J147" s="733"/>
      <c r="K147" s="733"/>
      <c r="L147" s="733"/>
      <c r="M147" s="733"/>
      <c r="N147" s="733"/>
      <c r="O147" s="733"/>
      <c r="P147" s="733"/>
      <c r="Q147" s="733"/>
      <c r="R147" s="733"/>
      <c r="S147" s="733"/>
      <c r="T147" s="733"/>
      <c r="U147" s="733"/>
      <c r="V147" s="733"/>
      <c r="W147" s="733"/>
      <c r="X147" s="733"/>
      <c r="Y147" s="733"/>
      <c r="Z147" s="733"/>
      <c r="AA147" s="733"/>
      <c r="BC147" s="390"/>
      <c r="BD147" s="386"/>
      <c r="BE147" s="733"/>
      <c r="BF147" s="312"/>
      <c r="BG147" s="312"/>
      <c r="BH147" s="312"/>
      <c r="BI147" s="312"/>
      <c r="BJ147" s="312"/>
      <c r="BK147" s="312"/>
      <c r="BL147" s="312"/>
      <c r="BM147" s="312"/>
      <c r="BN147" s="312"/>
      <c r="BO147" s="312"/>
      <c r="BP147" s="312"/>
      <c r="BQ147" s="312"/>
      <c r="BR147" s="312"/>
      <c r="BS147" s="312"/>
      <c r="BT147" s="312"/>
      <c r="BU147" s="312"/>
      <c r="BV147" s="312"/>
      <c r="BW147" s="312"/>
      <c r="BX147" s="312"/>
      <c r="BY147" s="312"/>
      <c r="BZ147" s="312"/>
      <c r="CA147" s="312"/>
      <c r="CB147" s="312"/>
      <c r="CC147" s="312"/>
    </row>
    <row r="148" spans="1:81" ht="15" customHeight="1" x14ac:dyDescent="0.2">
      <c r="A148" s="733"/>
      <c r="B148" s="733"/>
      <c r="C148" s="733"/>
      <c r="D148" s="756"/>
      <c r="E148" s="733"/>
      <c r="F148" s="733"/>
      <c r="G148" s="733"/>
      <c r="H148" s="733"/>
      <c r="I148" s="733"/>
      <c r="J148" s="733"/>
      <c r="K148" s="733"/>
      <c r="L148" s="733"/>
      <c r="M148" s="733"/>
      <c r="N148" s="733"/>
      <c r="O148" s="733"/>
      <c r="P148" s="733"/>
      <c r="Q148" s="733"/>
      <c r="R148" s="733"/>
      <c r="S148" s="733"/>
      <c r="T148" s="733"/>
      <c r="U148" s="733"/>
      <c r="V148" s="733"/>
      <c r="W148" s="733"/>
      <c r="X148" s="733"/>
      <c r="Y148" s="733"/>
      <c r="Z148" s="733"/>
      <c r="AA148" s="733"/>
      <c r="BC148" s="390"/>
      <c r="BD148" s="386"/>
      <c r="BE148" s="733"/>
      <c r="BF148" s="312"/>
      <c r="BG148" s="312"/>
      <c r="BH148" s="312"/>
      <c r="BI148" s="312"/>
      <c r="BJ148" s="312"/>
      <c r="BK148" s="312"/>
      <c r="BL148" s="312"/>
      <c r="BM148" s="312"/>
      <c r="BN148" s="312"/>
      <c r="BO148" s="312"/>
      <c r="BP148" s="312"/>
      <c r="BQ148" s="312"/>
      <c r="BR148" s="312"/>
      <c r="BS148" s="312"/>
      <c r="BT148" s="312"/>
      <c r="BU148" s="312"/>
      <c r="BV148" s="312"/>
      <c r="BW148" s="312"/>
      <c r="BX148" s="312"/>
      <c r="BY148" s="312"/>
      <c r="BZ148" s="312"/>
      <c r="CA148" s="312"/>
      <c r="CB148" s="312"/>
      <c r="CC148" s="312"/>
    </row>
    <row r="149" spans="1:81" ht="15" customHeight="1" x14ac:dyDescent="0.2">
      <c r="A149" s="733"/>
      <c r="B149" s="733"/>
      <c r="C149" s="733"/>
      <c r="D149" s="756"/>
      <c r="E149" s="733"/>
      <c r="F149" s="733"/>
      <c r="G149" s="733"/>
      <c r="H149" s="733"/>
      <c r="I149" s="733"/>
      <c r="J149" s="733"/>
      <c r="K149" s="733"/>
      <c r="L149" s="733"/>
      <c r="M149" s="733"/>
      <c r="N149" s="733"/>
      <c r="O149" s="733"/>
      <c r="P149" s="733"/>
      <c r="Q149" s="733"/>
      <c r="R149" s="733"/>
      <c r="S149" s="733"/>
      <c r="T149" s="733"/>
      <c r="U149" s="733"/>
      <c r="V149" s="733"/>
      <c r="W149" s="733"/>
      <c r="X149" s="733"/>
      <c r="Y149" s="733"/>
      <c r="Z149" s="733"/>
      <c r="AA149" s="733"/>
      <c r="BC149" s="390"/>
      <c r="BD149" s="386"/>
      <c r="BE149" s="733"/>
      <c r="BF149" s="312"/>
      <c r="BG149" s="312"/>
      <c r="BH149" s="312"/>
      <c r="BI149" s="312"/>
      <c r="BJ149" s="312"/>
      <c r="BK149" s="312"/>
      <c r="BL149" s="312"/>
      <c r="BM149" s="312"/>
      <c r="BN149" s="312"/>
      <c r="BO149" s="312"/>
      <c r="BP149" s="312"/>
      <c r="BQ149" s="312"/>
      <c r="BR149" s="312"/>
      <c r="BS149" s="312"/>
      <c r="BT149" s="312"/>
      <c r="BU149" s="312"/>
      <c r="BV149" s="312"/>
      <c r="BW149" s="312"/>
      <c r="BX149" s="312"/>
      <c r="BY149" s="312"/>
      <c r="BZ149" s="312"/>
      <c r="CA149" s="312"/>
      <c r="CB149" s="312"/>
      <c r="CC149" s="312"/>
    </row>
    <row r="150" spans="1:81" ht="15" customHeight="1" x14ac:dyDescent="0.2">
      <c r="A150" s="733"/>
      <c r="B150" s="733"/>
      <c r="C150" s="733"/>
      <c r="D150" s="756"/>
      <c r="E150" s="733"/>
      <c r="F150" s="733"/>
      <c r="G150" s="733"/>
      <c r="H150" s="733"/>
      <c r="I150" s="733"/>
      <c r="J150" s="733"/>
      <c r="K150" s="733"/>
      <c r="L150" s="733"/>
      <c r="M150" s="733"/>
      <c r="N150" s="733"/>
      <c r="O150" s="733"/>
      <c r="P150" s="733"/>
      <c r="Q150" s="733"/>
      <c r="R150" s="733"/>
      <c r="S150" s="733"/>
      <c r="T150" s="733"/>
      <c r="U150" s="733"/>
      <c r="V150" s="733"/>
      <c r="W150" s="733"/>
      <c r="X150" s="733"/>
      <c r="Y150" s="733"/>
      <c r="Z150" s="733"/>
      <c r="AA150" s="733"/>
      <c r="BC150" s="390"/>
      <c r="BD150" s="386"/>
      <c r="BE150" s="733"/>
      <c r="BF150" s="312"/>
      <c r="BG150" s="312"/>
      <c r="BH150" s="312"/>
      <c r="BI150" s="312"/>
      <c r="BJ150" s="312"/>
      <c r="BK150" s="312"/>
      <c r="BL150" s="312"/>
      <c r="BM150" s="312"/>
      <c r="BN150" s="312"/>
      <c r="BO150" s="312"/>
      <c r="BP150" s="312"/>
      <c r="BQ150" s="312"/>
      <c r="BR150" s="312"/>
      <c r="BS150" s="312"/>
      <c r="BT150" s="312"/>
      <c r="BU150" s="312"/>
      <c r="BV150" s="312"/>
      <c r="BW150" s="312"/>
      <c r="BX150" s="312"/>
      <c r="BY150" s="312"/>
      <c r="BZ150" s="312"/>
      <c r="CA150" s="312"/>
      <c r="CB150" s="312"/>
      <c r="CC150" s="312"/>
    </row>
    <row r="151" spans="1:81" ht="15" customHeight="1" x14ac:dyDescent="0.2">
      <c r="A151" s="733"/>
      <c r="B151" s="733"/>
      <c r="C151" s="733"/>
      <c r="D151" s="756"/>
      <c r="E151" s="733"/>
      <c r="F151" s="733"/>
      <c r="G151" s="733"/>
      <c r="H151" s="733"/>
      <c r="I151" s="733"/>
      <c r="J151" s="733"/>
      <c r="K151" s="733"/>
      <c r="L151" s="733"/>
      <c r="M151" s="733"/>
      <c r="N151" s="733"/>
      <c r="O151" s="733"/>
      <c r="P151" s="733"/>
      <c r="Q151" s="733"/>
      <c r="R151" s="733"/>
      <c r="S151" s="733"/>
      <c r="T151" s="733"/>
      <c r="U151" s="733"/>
      <c r="V151" s="733"/>
      <c r="W151" s="733"/>
      <c r="X151" s="733"/>
      <c r="Y151" s="733"/>
      <c r="Z151" s="733"/>
      <c r="AA151" s="733"/>
      <c r="BC151" s="390"/>
      <c r="BD151" s="386"/>
      <c r="BE151" s="733"/>
      <c r="BF151" s="312"/>
      <c r="BG151" s="312"/>
      <c r="BH151" s="312"/>
      <c r="BI151" s="312"/>
      <c r="BJ151" s="312"/>
      <c r="BK151" s="312"/>
      <c r="BL151" s="312"/>
      <c r="BM151" s="312"/>
      <c r="BN151" s="312"/>
      <c r="BO151" s="312"/>
      <c r="BP151" s="312"/>
      <c r="BQ151" s="312"/>
      <c r="BR151" s="312"/>
      <c r="BS151" s="312"/>
      <c r="BT151" s="312"/>
      <c r="BU151" s="312"/>
      <c r="BV151" s="312"/>
      <c r="BW151" s="312"/>
      <c r="BX151" s="312"/>
      <c r="BY151" s="312"/>
      <c r="BZ151" s="312"/>
      <c r="CA151" s="312"/>
      <c r="CB151" s="312"/>
      <c r="CC151" s="312"/>
    </row>
    <row r="152" spans="1:81" ht="15" customHeight="1" x14ac:dyDescent="0.2">
      <c r="A152" s="733"/>
      <c r="B152" s="733"/>
      <c r="C152" s="733"/>
      <c r="D152" s="756"/>
      <c r="E152" s="733"/>
      <c r="F152" s="733"/>
      <c r="G152" s="733"/>
      <c r="H152" s="733"/>
      <c r="I152" s="733"/>
      <c r="J152" s="733"/>
      <c r="K152" s="733"/>
      <c r="L152" s="733"/>
      <c r="M152" s="733"/>
      <c r="N152" s="733"/>
      <c r="O152" s="733"/>
      <c r="P152" s="733"/>
      <c r="Q152" s="733"/>
      <c r="R152" s="733"/>
      <c r="S152" s="733"/>
      <c r="T152" s="733"/>
      <c r="U152" s="733"/>
      <c r="V152" s="733"/>
      <c r="W152" s="733"/>
      <c r="X152" s="733"/>
      <c r="Y152" s="733"/>
      <c r="Z152" s="733"/>
      <c r="AA152" s="733"/>
      <c r="BC152" s="390"/>
      <c r="BD152" s="386"/>
      <c r="BE152" s="733"/>
      <c r="BF152" s="312"/>
      <c r="BG152" s="312"/>
      <c r="BH152" s="312"/>
      <c r="BI152" s="312"/>
      <c r="BJ152" s="312"/>
      <c r="BK152" s="312"/>
      <c r="BL152" s="312"/>
      <c r="BM152" s="312"/>
      <c r="BN152" s="312"/>
      <c r="BO152" s="312"/>
      <c r="BP152" s="312"/>
      <c r="BQ152" s="312"/>
      <c r="BR152" s="312"/>
      <c r="BS152" s="312"/>
      <c r="BT152" s="312"/>
      <c r="BU152" s="312"/>
      <c r="BV152" s="312"/>
      <c r="BW152" s="312"/>
      <c r="BX152" s="312"/>
      <c r="BY152" s="312"/>
      <c r="BZ152" s="312"/>
      <c r="CA152" s="312"/>
      <c r="CB152" s="312"/>
      <c r="CC152" s="312"/>
    </row>
    <row r="153" spans="1:81" ht="15" customHeight="1" x14ac:dyDescent="0.2">
      <c r="A153" s="733"/>
      <c r="B153" s="733"/>
      <c r="C153" s="733"/>
      <c r="D153" s="756"/>
      <c r="E153" s="733"/>
      <c r="F153" s="733"/>
      <c r="G153" s="733"/>
      <c r="H153" s="733"/>
      <c r="I153" s="733"/>
      <c r="J153" s="733"/>
      <c r="K153" s="733"/>
      <c r="L153" s="733"/>
      <c r="M153" s="733"/>
      <c r="N153" s="733"/>
      <c r="O153" s="733"/>
      <c r="P153" s="733"/>
      <c r="Q153" s="733"/>
      <c r="R153" s="733"/>
      <c r="S153" s="733"/>
      <c r="T153" s="733"/>
      <c r="U153" s="733"/>
      <c r="V153" s="733"/>
      <c r="W153" s="733"/>
      <c r="X153" s="733"/>
      <c r="Y153" s="733"/>
      <c r="Z153" s="733"/>
      <c r="AA153" s="733"/>
      <c r="BC153" s="390"/>
      <c r="BD153" s="386"/>
      <c r="BE153" s="733"/>
      <c r="BF153" s="312"/>
      <c r="BG153" s="312"/>
      <c r="BH153" s="312"/>
      <c r="BI153" s="312"/>
      <c r="BJ153" s="312"/>
      <c r="BK153" s="312"/>
      <c r="BL153" s="312"/>
      <c r="BM153" s="312"/>
      <c r="BN153" s="312"/>
      <c r="BO153" s="312"/>
      <c r="BP153" s="312"/>
      <c r="BQ153" s="312"/>
      <c r="BR153" s="312"/>
      <c r="BS153" s="312"/>
      <c r="BT153" s="312"/>
      <c r="BU153" s="312"/>
      <c r="BV153" s="312"/>
      <c r="BW153" s="312"/>
      <c r="BX153" s="312"/>
      <c r="BY153" s="312"/>
      <c r="BZ153" s="312"/>
      <c r="CA153" s="312"/>
      <c r="CB153" s="312"/>
      <c r="CC153" s="312"/>
    </row>
    <row r="154" spans="1:81" ht="15" customHeight="1" x14ac:dyDescent="0.2">
      <c r="A154" s="733"/>
      <c r="B154" s="733"/>
      <c r="C154" s="733"/>
      <c r="D154" s="756"/>
      <c r="E154" s="733"/>
      <c r="F154" s="733"/>
      <c r="G154" s="733"/>
      <c r="H154" s="733"/>
      <c r="I154" s="733"/>
      <c r="J154" s="733"/>
      <c r="K154" s="733"/>
      <c r="L154" s="733"/>
      <c r="M154" s="733"/>
      <c r="N154" s="733"/>
      <c r="O154" s="733"/>
      <c r="P154" s="733"/>
      <c r="Q154" s="733"/>
      <c r="R154" s="733"/>
      <c r="S154" s="733"/>
      <c r="T154" s="733"/>
      <c r="U154" s="733"/>
      <c r="V154" s="733"/>
      <c r="W154" s="733"/>
      <c r="X154" s="733"/>
      <c r="Y154" s="733"/>
      <c r="Z154" s="733"/>
      <c r="AA154" s="733"/>
      <c r="BC154" s="390"/>
      <c r="BD154" s="386"/>
      <c r="BE154" s="733"/>
      <c r="BF154" s="312"/>
      <c r="BG154" s="312"/>
      <c r="BH154" s="312"/>
      <c r="BI154" s="312"/>
      <c r="BJ154" s="312"/>
      <c r="BK154" s="312"/>
      <c r="BL154" s="312"/>
      <c r="BM154" s="312"/>
      <c r="BN154" s="312"/>
      <c r="BO154" s="312"/>
      <c r="BP154" s="312"/>
      <c r="BQ154" s="312"/>
      <c r="BR154" s="312"/>
      <c r="BS154" s="312"/>
      <c r="BT154" s="312"/>
      <c r="BU154" s="312"/>
      <c r="BV154" s="312"/>
      <c r="BW154" s="312"/>
      <c r="BX154" s="312"/>
      <c r="BY154" s="312"/>
      <c r="BZ154" s="312"/>
      <c r="CA154" s="312"/>
      <c r="CB154" s="312"/>
      <c r="CC154" s="312"/>
    </row>
    <row r="155" spans="1:81" ht="15" customHeight="1" x14ac:dyDescent="0.2">
      <c r="A155" s="733"/>
      <c r="B155" s="733"/>
      <c r="C155" s="733"/>
      <c r="D155" s="756"/>
      <c r="E155" s="733"/>
      <c r="F155" s="733"/>
      <c r="G155" s="733"/>
      <c r="H155" s="733"/>
      <c r="I155" s="733"/>
      <c r="J155" s="733"/>
      <c r="K155" s="733"/>
      <c r="L155" s="733"/>
      <c r="M155" s="733"/>
      <c r="N155" s="733"/>
      <c r="O155" s="733"/>
      <c r="P155" s="733"/>
      <c r="Q155" s="733"/>
      <c r="R155" s="733"/>
      <c r="S155" s="733"/>
      <c r="T155" s="733"/>
      <c r="U155" s="733"/>
      <c r="V155" s="733"/>
      <c r="W155" s="733"/>
      <c r="X155" s="733"/>
      <c r="Y155" s="733"/>
      <c r="Z155" s="733"/>
      <c r="AA155" s="733"/>
      <c r="BC155" s="390"/>
      <c r="BD155" s="386"/>
      <c r="BE155" s="733"/>
      <c r="BF155" s="312"/>
      <c r="BG155" s="312"/>
      <c r="BH155" s="312"/>
      <c r="BI155" s="312"/>
      <c r="BJ155" s="312"/>
      <c r="BK155" s="312"/>
      <c r="BL155" s="312"/>
      <c r="BM155" s="312"/>
      <c r="BN155" s="312"/>
      <c r="BO155" s="312"/>
      <c r="BP155" s="312"/>
      <c r="BQ155" s="312"/>
      <c r="BR155" s="312"/>
      <c r="BS155" s="312"/>
      <c r="BT155" s="312"/>
      <c r="BU155" s="312"/>
      <c r="BV155" s="312"/>
      <c r="BW155" s="312"/>
      <c r="BX155" s="312"/>
      <c r="BY155" s="312"/>
      <c r="BZ155" s="312"/>
      <c r="CA155" s="312"/>
      <c r="CB155" s="312"/>
      <c r="CC155" s="312"/>
    </row>
    <row r="156" spans="1:81" ht="15" customHeight="1" x14ac:dyDescent="0.2">
      <c r="A156" s="733"/>
      <c r="B156" s="733"/>
      <c r="C156" s="733"/>
      <c r="D156" s="756"/>
      <c r="E156" s="733"/>
      <c r="F156" s="733"/>
      <c r="G156" s="733"/>
      <c r="H156" s="733"/>
      <c r="I156" s="733"/>
      <c r="J156" s="733"/>
      <c r="K156" s="733"/>
      <c r="L156" s="733"/>
      <c r="M156" s="733"/>
      <c r="N156" s="733"/>
      <c r="O156" s="733"/>
      <c r="P156" s="733"/>
      <c r="Q156" s="733"/>
      <c r="R156" s="733"/>
      <c r="S156" s="733"/>
      <c r="T156" s="733"/>
      <c r="U156" s="733"/>
      <c r="V156" s="733"/>
      <c r="W156" s="733"/>
      <c r="X156" s="733"/>
      <c r="Y156" s="733"/>
      <c r="Z156" s="733"/>
      <c r="AA156" s="733"/>
      <c r="BC156" s="390"/>
      <c r="BD156" s="386"/>
      <c r="BE156" s="733"/>
      <c r="BF156" s="312"/>
      <c r="BG156" s="312"/>
      <c r="BH156" s="312"/>
      <c r="BI156" s="312"/>
      <c r="BJ156" s="312"/>
      <c r="BK156" s="312"/>
      <c r="BL156" s="312"/>
      <c r="BM156" s="312"/>
      <c r="BN156" s="312"/>
      <c r="BO156" s="312"/>
      <c r="BP156" s="312"/>
      <c r="BQ156" s="312"/>
      <c r="BR156" s="312"/>
      <c r="BS156" s="312"/>
      <c r="BT156" s="312"/>
      <c r="BU156" s="312"/>
      <c r="BV156" s="312"/>
      <c r="BW156" s="312"/>
      <c r="BX156" s="312"/>
      <c r="BY156" s="312"/>
      <c r="BZ156" s="312"/>
      <c r="CA156" s="312"/>
      <c r="CB156" s="312"/>
      <c r="CC156" s="312"/>
    </row>
    <row r="157" spans="1:81" ht="15" customHeight="1" x14ac:dyDescent="0.2">
      <c r="A157" s="733"/>
      <c r="B157" s="733"/>
      <c r="C157" s="733"/>
      <c r="D157" s="756"/>
      <c r="E157" s="733"/>
      <c r="F157" s="733"/>
      <c r="G157" s="733"/>
      <c r="H157" s="733"/>
      <c r="I157" s="733"/>
      <c r="J157" s="733"/>
      <c r="K157" s="733"/>
      <c r="L157" s="733"/>
      <c r="M157" s="733"/>
      <c r="N157" s="733"/>
      <c r="O157" s="733"/>
      <c r="P157" s="733"/>
      <c r="Q157" s="733"/>
      <c r="R157" s="733"/>
      <c r="S157" s="733"/>
      <c r="T157" s="733"/>
      <c r="U157" s="733"/>
      <c r="V157" s="733"/>
      <c r="W157" s="733"/>
      <c r="X157" s="733"/>
      <c r="Y157" s="733"/>
      <c r="Z157" s="733"/>
      <c r="AA157" s="733"/>
      <c r="BC157" s="390"/>
      <c r="BD157" s="386"/>
      <c r="BE157" s="733"/>
      <c r="BF157" s="312"/>
      <c r="BG157" s="312"/>
      <c r="BH157" s="312"/>
      <c r="BI157" s="312"/>
      <c r="BJ157" s="312"/>
      <c r="BK157" s="312"/>
      <c r="BL157" s="312"/>
      <c r="BM157" s="312"/>
      <c r="BN157" s="312"/>
      <c r="BO157" s="312"/>
      <c r="BP157" s="312"/>
      <c r="BQ157" s="312"/>
      <c r="BR157" s="312"/>
      <c r="BS157" s="312"/>
      <c r="BT157" s="312"/>
      <c r="BU157" s="312"/>
      <c r="BV157" s="312"/>
      <c r="BW157" s="312"/>
      <c r="BX157" s="312"/>
      <c r="BY157" s="312"/>
      <c r="BZ157" s="312"/>
      <c r="CA157" s="312"/>
      <c r="CB157" s="312"/>
      <c r="CC157" s="312"/>
    </row>
    <row r="158" spans="1:81" ht="15" customHeight="1" x14ac:dyDescent="0.2">
      <c r="A158" s="733"/>
      <c r="B158" s="733"/>
      <c r="C158" s="733"/>
      <c r="D158" s="756"/>
      <c r="E158" s="733"/>
      <c r="F158" s="733"/>
      <c r="G158" s="733"/>
      <c r="H158" s="733"/>
      <c r="I158" s="733"/>
      <c r="J158" s="733"/>
      <c r="K158" s="733"/>
      <c r="L158" s="733"/>
      <c r="M158" s="733"/>
      <c r="N158" s="733"/>
      <c r="O158" s="733"/>
      <c r="P158" s="733"/>
      <c r="Q158" s="733"/>
      <c r="R158" s="733"/>
      <c r="S158" s="733"/>
      <c r="T158" s="733"/>
      <c r="U158" s="733"/>
      <c r="V158" s="733"/>
      <c r="W158" s="733"/>
      <c r="X158" s="733"/>
      <c r="Y158" s="733"/>
      <c r="Z158" s="733"/>
      <c r="AA158" s="733"/>
      <c r="BC158" s="390"/>
      <c r="BD158" s="386"/>
      <c r="BE158" s="733"/>
      <c r="BF158" s="312"/>
      <c r="BG158" s="312"/>
      <c r="BH158" s="312"/>
      <c r="BI158" s="312"/>
      <c r="BJ158" s="312"/>
      <c r="BK158" s="312"/>
      <c r="BL158" s="312"/>
      <c r="BM158" s="312"/>
      <c r="BN158" s="312"/>
      <c r="BO158" s="312"/>
      <c r="BP158" s="312"/>
      <c r="BQ158" s="312"/>
      <c r="BR158" s="312"/>
      <c r="BS158" s="312"/>
      <c r="BT158" s="312"/>
      <c r="BU158" s="312"/>
      <c r="BV158" s="312"/>
      <c r="BW158" s="312"/>
      <c r="BX158" s="312"/>
      <c r="BY158" s="312"/>
      <c r="BZ158" s="312"/>
      <c r="CA158" s="312"/>
      <c r="CB158" s="312"/>
      <c r="CC158" s="312"/>
    </row>
    <row r="159" spans="1:81" ht="15" customHeight="1" x14ac:dyDescent="0.2">
      <c r="A159" s="733"/>
      <c r="B159" s="733"/>
      <c r="C159" s="733"/>
      <c r="D159" s="756"/>
      <c r="E159" s="733"/>
      <c r="F159" s="733"/>
      <c r="G159" s="733"/>
      <c r="H159" s="733"/>
      <c r="I159" s="733"/>
      <c r="J159" s="733"/>
      <c r="K159" s="733"/>
      <c r="L159" s="733"/>
      <c r="M159" s="733"/>
      <c r="N159" s="733"/>
      <c r="O159" s="733"/>
      <c r="P159" s="733"/>
      <c r="Q159" s="733"/>
      <c r="R159" s="733"/>
      <c r="S159" s="733"/>
      <c r="T159" s="733"/>
      <c r="U159" s="733"/>
      <c r="V159" s="733"/>
      <c r="W159" s="733"/>
      <c r="X159" s="733"/>
      <c r="Y159" s="733"/>
      <c r="Z159" s="733"/>
      <c r="AA159" s="733"/>
      <c r="BC159" s="390"/>
      <c r="BD159" s="386"/>
      <c r="BE159" s="733"/>
      <c r="BF159" s="312"/>
      <c r="BG159" s="312"/>
      <c r="BH159" s="312"/>
      <c r="BI159" s="312"/>
      <c r="BJ159" s="312"/>
      <c r="BK159" s="312"/>
      <c r="BL159" s="312"/>
      <c r="BM159" s="312"/>
      <c r="BN159" s="312"/>
      <c r="BO159" s="312"/>
      <c r="BP159" s="312"/>
      <c r="BQ159" s="312"/>
      <c r="BR159" s="312"/>
      <c r="BS159" s="312"/>
      <c r="BT159" s="312"/>
      <c r="BU159" s="312"/>
      <c r="BV159" s="312"/>
      <c r="BW159" s="312"/>
      <c r="BX159" s="312"/>
      <c r="BY159" s="312"/>
      <c r="BZ159" s="312"/>
      <c r="CA159" s="312"/>
      <c r="CB159" s="312"/>
      <c r="CC159" s="312"/>
    </row>
    <row r="160" spans="1:81" ht="15" customHeight="1" x14ac:dyDescent="0.2">
      <c r="A160" s="733"/>
      <c r="B160" s="733"/>
      <c r="C160" s="733"/>
      <c r="D160" s="756"/>
      <c r="E160" s="733"/>
      <c r="F160" s="733"/>
      <c r="G160" s="733"/>
      <c r="H160" s="733"/>
      <c r="I160" s="733"/>
      <c r="J160" s="733"/>
      <c r="K160" s="733"/>
      <c r="L160" s="733"/>
      <c r="M160" s="733"/>
      <c r="N160" s="733"/>
      <c r="O160" s="733"/>
      <c r="P160" s="733"/>
      <c r="Q160" s="733"/>
      <c r="R160" s="733"/>
      <c r="S160" s="733"/>
      <c r="T160" s="733"/>
      <c r="U160" s="733"/>
      <c r="V160" s="733"/>
      <c r="W160" s="733"/>
      <c r="X160" s="733"/>
      <c r="Y160" s="733"/>
      <c r="Z160" s="733"/>
      <c r="AA160" s="733"/>
      <c r="BC160" s="390"/>
      <c r="BD160" s="386"/>
      <c r="BE160" s="733"/>
      <c r="BF160" s="312"/>
      <c r="BG160" s="312"/>
      <c r="BH160" s="312"/>
      <c r="BI160" s="312"/>
      <c r="BJ160" s="312"/>
      <c r="BK160" s="312"/>
      <c r="BL160" s="312"/>
      <c r="BM160" s="312"/>
      <c r="BN160" s="312"/>
      <c r="BO160" s="312"/>
      <c r="BP160" s="312"/>
      <c r="BQ160" s="312"/>
      <c r="BR160" s="312"/>
      <c r="BS160" s="312"/>
      <c r="BT160" s="312"/>
      <c r="BU160" s="312"/>
      <c r="BV160" s="312"/>
      <c r="BW160" s="312"/>
      <c r="BX160" s="312"/>
      <c r="BY160" s="312"/>
      <c r="BZ160" s="312"/>
      <c r="CA160" s="312"/>
      <c r="CB160" s="312"/>
      <c r="CC160" s="312"/>
    </row>
    <row r="161" spans="1:81" ht="15" customHeight="1" x14ac:dyDescent="0.2">
      <c r="A161" s="733"/>
      <c r="B161" s="733"/>
      <c r="C161" s="733"/>
      <c r="D161" s="756"/>
      <c r="E161" s="733"/>
      <c r="F161" s="733"/>
      <c r="G161" s="733"/>
      <c r="H161" s="733"/>
      <c r="I161" s="733"/>
      <c r="J161" s="733"/>
      <c r="K161" s="733"/>
      <c r="L161" s="733"/>
      <c r="M161" s="733"/>
      <c r="N161" s="733"/>
      <c r="O161" s="733"/>
      <c r="P161" s="733"/>
      <c r="Q161" s="733"/>
      <c r="R161" s="733"/>
      <c r="S161" s="733"/>
      <c r="T161" s="733"/>
      <c r="U161" s="733"/>
      <c r="V161" s="733"/>
      <c r="W161" s="733"/>
      <c r="X161" s="733"/>
      <c r="Y161" s="733"/>
      <c r="Z161" s="733"/>
      <c r="AA161" s="733"/>
      <c r="BC161" s="390"/>
      <c r="BD161" s="386"/>
      <c r="BE161" s="733"/>
      <c r="BF161" s="312"/>
      <c r="BG161" s="312"/>
      <c r="BH161" s="312"/>
      <c r="BI161" s="312"/>
      <c r="BJ161" s="312"/>
      <c r="BK161" s="312"/>
      <c r="BL161" s="312"/>
      <c r="BM161" s="312"/>
      <c r="BN161" s="312"/>
      <c r="BO161" s="312"/>
      <c r="BP161" s="312"/>
      <c r="BQ161" s="312"/>
      <c r="BR161" s="312"/>
      <c r="BS161" s="312"/>
      <c r="BT161" s="312"/>
      <c r="BU161" s="312"/>
      <c r="BV161" s="312"/>
      <c r="BW161" s="312"/>
      <c r="BX161" s="312"/>
      <c r="BY161" s="312"/>
      <c r="BZ161" s="312"/>
      <c r="CA161" s="312"/>
      <c r="CB161" s="312"/>
      <c r="CC161" s="312"/>
    </row>
    <row r="162" spans="1:81" ht="15" customHeight="1" x14ac:dyDescent="0.2">
      <c r="A162" s="733"/>
      <c r="B162" s="733"/>
      <c r="C162" s="733"/>
      <c r="D162" s="756"/>
      <c r="E162" s="733"/>
      <c r="F162" s="733"/>
      <c r="G162" s="733"/>
      <c r="H162" s="733"/>
      <c r="I162" s="733"/>
      <c r="J162" s="733"/>
      <c r="K162" s="733"/>
      <c r="L162" s="733"/>
      <c r="M162" s="733"/>
      <c r="N162" s="733"/>
      <c r="O162" s="733"/>
      <c r="P162" s="733"/>
      <c r="Q162" s="733"/>
      <c r="R162" s="733"/>
      <c r="S162" s="733"/>
      <c r="T162" s="733"/>
      <c r="U162" s="733"/>
      <c r="V162" s="733"/>
      <c r="W162" s="733"/>
      <c r="X162" s="733"/>
      <c r="Y162" s="733"/>
      <c r="Z162" s="733"/>
      <c r="AA162" s="733"/>
      <c r="BC162" s="390"/>
      <c r="BD162" s="386"/>
      <c r="BE162" s="733"/>
      <c r="BF162" s="312"/>
      <c r="BG162" s="312"/>
      <c r="BH162" s="312"/>
      <c r="BI162" s="312"/>
      <c r="BJ162" s="312"/>
      <c r="BK162" s="312"/>
      <c r="BL162" s="312"/>
      <c r="BM162" s="312"/>
      <c r="BN162" s="312"/>
      <c r="BO162" s="312"/>
      <c r="BP162" s="312"/>
      <c r="BQ162" s="312"/>
      <c r="BR162" s="312"/>
      <c r="BS162" s="312"/>
      <c r="BT162" s="312"/>
      <c r="BU162" s="312"/>
      <c r="BV162" s="312"/>
      <c r="BW162" s="312"/>
      <c r="BX162" s="312"/>
      <c r="BY162" s="312"/>
      <c r="BZ162" s="312"/>
      <c r="CA162" s="312"/>
      <c r="CB162" s="312"/>
      <c r="CC162" s="312"/>
    </row>
    <row r="163" spans="1:81" ht="15" customHeight="1" x14ac:dyDescent="0.2">
      <c r="A163" s="733"/>
      <c r="B163" s="733"/>
      <c r="C163" s="733"/>
      <c r="D163" s="756"/>
      <c r="E163" s="733"/>
      <c r="F163" s="733"/>
      <c r="G163" s="733"/>
      <c r="H163" s="733"/>
      <c r="I163" s="733"/>
      <c r="J163" s="733"/>
      <c r="K163" s="733"/>
      <c r="L163" s="733"/>
      <c r="M163" s="733"/>
      <c r="N163" s="733"/>
      <c r="O163" s="733"/>
      <c r="P163" s="733"/>
      <c r="Q163" s="733"/>
      <c r="R163" s="733"/>
      <c r="S163" s="733"/>
      <c r="T163" s="733"/>
      <c r="U163" s="733"/>
      <c r="V163" s="733"/>
      <c r="W163" s="733"/>
      <c r="X163" s="733"/>
      <c r="Y163" s="733"/>
      <c r="Z163" s="733"/>
      <c r="AA163" s="733"/>
      <c r="BC163" s="390"/>
      <c r="BD163" s="386"/>
      <c r="BE163" s="733"/>
      <c r="BF163" s="312"/>
      <c r="BG163" s="312"/>
      <c r="BH163" s="312"/>
      <c r="BI163" s="312"/>
      <c r="BJ163" s="312"/>
      <c r="BK163" s="312"/>
      <c r="BL163" s="312"/>
      <c r="BM163" s="312"/>
      <c r="BN163" s="312"/>
      <c r="BO163" s="312"/>
      <c r="BP163" s="312"/>
      <c r="BQ163" s="312"/>
      <c r="BR163" s="312"/>
      <c r="BS163" s="312"/>
      <c r="BT163" s="312"/>
      <c r="BU163" s="312"/>
      <c r="BV163" s="312"/>
      <c r="BW163" s="312"/>
      <c r="BX163" s="312"/>
      <c r="BY163" s="312"/>
      <c r="BZ163" s="312"/>
      <c r="CA163" s="312"/>
      <c r="CB163" s="312"/>
      <c r="CC163" s="312"/>
    </row>
    <row r="164" spans="1:81" ht="15" customHeight="1" x14ac:dyDescent="0.2">
      <c r="A164" s="733"/>
      <c r="B164" s="733"/>
      <c r="C164" s="733"/>
      <c r="D164" s="756"/>
      <c r="E164" s="733"/>
      <c r="F164" s="733"/>
      <c r="G164" s="733"/>
      <c r="H164" s="733"/>
      <c r="I164" s="733"/>
      <c r="J164" s="733"/>
      <c r="K164" s="733"/>
      <c r="L164" s="733"/>
      <c r="M164" s="733"/>
      <c r="N164" s="733"/>
      <c r="O164" s="733"/>
      <c r="P164" s="733"/>
      <c r="Q164" s="733"/>
      <c r="R164" s="733"/>
      <c r="S164" s="733"/>
      <c r="T164" s="733"/>
      <c r="U164" s="733"/>
      <c r="V164" s="733"/>
      <c r="W164" s="733"/>
      <c r="X164" s="733"/>
      <c r="Y164" s="733"/>
      <c r="Z164" s="733"/>
      <c r="AA164" s="733"/>
      <c r="BC164" s="390"/>
      <c r="BD164" s="386"/>
      <c r="BE164" s="733"/>
      <c r="BF164" s="312"/>
      <c r="BG164" s="312"/>
      <c r="BH164" s="312"/>
      <c r="BI164" s="312"/>
      <c r="BJ164" s="312"/>
      <c r="BK164" s="312"/>
      <c r="BL164" s="312"/>
      <c r="BM164" s="312"/>
      <c r="BN164" s="312"/>
      <c r="BO164" s="312"/>
      <c r="BP164" s="312"/>
      <c r="BQ164" s="312"/>
      <c r="BR164" s="312"/>
      <c r="BS164" s="312"/>
      <c r="BT164" s="312"/>
      <c r="BU164" s="312"/>
      <c r="BV164" s="312"/>
      <c r="BW164" s="312"/>
      <c r="BX164" s="312"/>
      <c r="BY164" s="312"/>
      <c r="BZ164" s="312"/>
      <c r="CA164" s="312"/>
      <c r="CB164" s="312"/>
      <c r="CC164" s="312"/>
    </row>
    <row r="165" spans="1:81" ht="15" customHeight="1" x14ac:dyDescent="0.2">
      <c r="A165" s="733"/>
      <c r="B165" s="733"/>
      <c r="C165" s="733"/>
      <c r="D165" s="756"/>
      <c r="E165" s="733"/>
      <c r="F165" s="733"/>
      <c r="G165" s="733"/>
      <c r="H165" s="733"/>
      <c r="I165" s="733"/>
      <c r="J165" s="733"/>
      <c r="K165" s="733"/>
      <c r="L165" s="733"/>
      <c r="M165" s="733"/>
      <c r="N165" s="733"/>
      <c r="O165" s="733"/>
      <c r="P165" s="733"/>
      <c r="Q165" s="733"/>
      <c r="R165" s="733"/>
      <c r="S165" s="733"/>
      <c r="T165" s="733"/>
      <c r="U165" s="733"/>
      <c r="V165" s="733"/>
      <c r="W165" s="733"/>
      <c r="X165" s="733"/>
      <c r="Y165" s="733"/>
      <c r="Z165" s="733"/>
      <c r="AA165" s="733"/>
      <c r="BC165" s="390"/>
      <c r="BD165" s="386"/>
      <c r="BE165" s="733"/>
      <c r="BF165" s="312"/>
      <c r="BG165" s="312"/>
      <c r="BH165" s="312"/>
      <c r="BI165" s="312"/>
      <c r="BJ165" s="312"/>
      <c r="BK165" s="312"/>
      <c r="BL165" s="312"/>
      <c r="BM165" s="312"/>
      <c r="BN165" s="312"/>
      <c r="BO165" s="312"/>
      <c r="BP165" s="312"/>
      <c r="BQ165" s="312"/>
      <c r="BR165" s="312"/>
      <c r="BS165" s="312"/>
      <c r="BT165" s="312"/>
      <c r="BU165" s="312"/>
      <c r="BV165" s="312"/>
      <c r="BW165" s="312"/>
      <c r="BX165" s="312"/>
      <c r="BY165" s="312"/>
      <c r="BZ165" s="312"/>
      <c r="CA165" s="312"/>
      <c r="CB165" s="312"/>
      <c r="CC165" s="312"/>
    </row>
    <row r="166" spans="1:81" ht="15" customHeight="1" x14ac:dyDescent="0.2">
      <c r="A166" s="733"/>
      <c r="B166" s="733"/>
      <c r="C166" s="733"/>
      <c r="D166" s="756"/>
      <c r="E166" s="733"/>
      <c r="F166" s="733"/>
      <c r="G166" s="733"/>
      <c r="H166" s="733"/>
      <c r="I166" s="733"/>
      <c r="J166" s="733"/>
      <c r="K166" s="733"/>
      <c r="L166" s="733"/>
      <c r="M166" s="733"/>
      <c r="N166" s="733"/>
      <c r="O166" s="733"/>
      <c r="P166" s="733"/>
      <c r="Q166" s="733"/>
      <c r="R166" s="733"/>
      <c r="S166" s="733"/>
      <c r="T166" s="733"/>
      <c r="U166" s="733"/>
      <c r="V166" s="733"/>
      <c r="W166" s="733"/>
      <c r="X166" s="733"/>
      <c r="Y166" s="733"/>
      <c r="Z166" s="733"/>
      <c r="AA166" s="733"/>
      <c r="BC166" s="390"/>
      <c r="BD166" s="386"/>
      <c r="BE166" s="733"/>
      <c r="BF166" s="312"/>
      <c r="BG166" s="312"/>
      <c r="BH166" s="312"/>
      <c r="BI166" s="312"/>
      <c r="BJ166" s="312"/>
      <c r="BK166" s="312"/>
      <c r="BL166" s="312"/>
      <c r="BM166" s="312"/>
      <c r="BN166" s="312"/>
      <c r="BO166" s="312"/>
      <c r="BP166" s="312"/>
      <c r="BQ166" s="312"/>
      <c r="BR166" s="312"/>
      <c r="BS166" s="312"/>
      <c r="BT166" s="312"/>
      <c r="BU166" s="312"/>
      <c r="BV166" s="312"/>
      <c r="BW166" s="312"/>
      <c r="BX166" s="312"/>
      <c r="BY166" s="312"/>
      <c r="BZ166" s="312"/>
      <c r="CA166" s="312"/>
      <c r="CB166" s="312"/>
      <c r="CC166" s="312"/>
    </row>
    <row r="167" spans="1:81" ht="15" customHeight="1" x14ac:dyDescent="0.2">
      <c r="A167" s="733"/>
      <c r="B167" s="733"/>
      <c r="C167" s="733"/>
      <c r="D167" s="756"/>
      <c r="E167" s="733"/>
      <c r="F167" s="733"/>
      <c r="G167" s="733"/>
      <c r="H167" s="733"/>
      <c r="I167" s="733"/>
      <c r="J167" s="733"/>
      <c r="K167" s="733"/>
      <c r="L167" s="733"/>
      <c r="M167" s="733"/>
      <c r="N167" s="733"/>
      <c r="O167" s="733"/>
      <c r="P167" s="733"/>
      <c r="Q167" s="733"/>
      <c r="R167" s="733"/>
      <c r="S167" s="733"/>
      <c r="T167" s="733"/>
      <c r="U167" s="733"/>
      <c r="V167" s="733"/>
      <c r="W167" s="733"/>
      <c r="X167" s="733"/>
      <c r="Y167" s="733"/>
      <c r="Z167" s="733"/>
      <c r="AA167" s="733"/>
      <c r="BC167" s="390"/>
      <c r="BD167" s="386"/>
      <c r="BE167" s="733"/>
      <c r="BF167" s="312"/>
      <c r="BG167" s="312"/>
      <c r="BH167" s="312"/>
      <c r="BI167" s="312"/>
      <c r="BJ167" s="312"/>
      <c r="BK167" s="312"/>
      <c r="BL167" s="312"/>
      <c r="BM167" s="312"/>
      <c r="BN167" s="312"/>
      <c r="BO167" s="312"/>
      <c r="BP167" s="312"/>
      <c r="BQ167" s="312"/>
      <c r="BR167" s="312"/>
      <c r="BS167" s="312"/>
      <c r="BT167" s="312"/>
      <c r="BU167" s="312"/>
      <c r="BV167" s="312"/>
      <c r="BW167" s="312"/>
      <c r="BX167" s="312"/>
      <c r="BY167" s="312"/>
      <c r="BZ167" s="312"/>
      <c r="CA167" s="312"/>
      <c r="CB167" s="312"/>
      <c r="CC167" s="312"/>
    </row>
    <row r="168" spans="1:81" ht="15" customHeight="1" x14ac:dyDescent="0.2">
      <c r="A168" s="733"/>
      <c r="B168" s="733"/>
      <c r="C168" s="733"/>
      <c r="D168" s="756"/>
      <c r="E168" s="733"/>
      <c r="F168" s="733"/>
      <c r="G168" s="733"/>
      <c r="H168" s="733"/>
      <c r="I168" s="733"/>
      <c r="J168" s="733"/>
      <c r="K168" s="733"/>
      <c r="L168" s="733"/>
      <c r="M168" s="733"/>
      <c r="N168" s="733"/>
      <c r="O168" s="733"/>
      <c r="P168" s="733"/>
      <c r="Q168" s="733"/>
      <c r="R168" s="733"/>
      <c r="S168" s="733"/>
      <c r="T168" s="733"/>
      <c r="U168" s="733"/>
      <c r="V168" s="733"/>
      <c r="W168" s="733"/>
      <c r="X168" s="733"/>
      <c r="Y168" s="733"/>
      <c r="Z168" s="733"/>
      <c r="AA168" s="733"/>
      <c r="BC168" s="390"/>
      <c r="BD168" s="386"/>
      <c r="BE168" s="733"/>
      <c r="BF168" s="312"/>
      <c r="BG168" s="312"/>
      <c r="BH168" s="312"/>
      <c r="BI168" s="312"/>
      <c r="BJ168" s="312"/>
      <c r="BK168" s="312"/>
      <c r="BL168" s="312"/>
      <c r="BM168" s="312"/>
      <c r="BN168" s="312"/>
      <c r="BO168" s="312"/>
      <c r="BP168" s="312"/>
      <c r="BQ168" s="312"/>
      <c r="BR168" s="312"/>
      <c r="BS168" s="312"/>
      <c r="BT168" s="312"/>
      <c r="BU168" s="312"/>
      <c r="BV168" s="312"/>
      <c r="BW168" s="312"/>
      <c r="BX168" s="312"/>
      <c r="BY168" s="312"/>
      <c r="BZ168" s="312"/>
      <c r="CA168" s="312"/>
      <c r="CB168" s="312"/>
      <c r="CC168" s="312"/>
    </row>
    <row r="169" spans="1:81" ht="15" customHeight="1" x14ac:dyDescent="0.2">
      <c r="A169" s="733"/>
      <c r="B169" s="733"/>
      <c r="C169" s="733"/>
      <c r="D169" s="756"/>
      <c r="E169" s="733"/>
      <c r="F169" s="733"/>
      <c r="G169" s="733"/>
      <c r="H169" s="733"/>
      <c r="I169" s="733"/>
      <c r="J169" s="733"/>
      <c r="K169" s="733"/>
      <c r="L169" s="733"/>
      <c r="M169" s="733"/>
      <c r="N169" s="733"/>
      <c r="O169" s="733"/>
      <c r="P169" s="733"/>
      <c r="Q169" s="733"/>
      <c r="R169" s="733"/>
      <c r="S169" s="733"/>
      <c r="T169" s="733"/>
      <c r="U169" s="733"/>
      <c r="V169" s="733"/>
      <c r="W169" s="733"/>
      <c r="X169" s="733"/>
      <c r="Y169" s="733"/>
      <c r="Z169" s="733"/>
      <c r="AA169" s="733"/>
      <c r="BC169" s="390"/>
      <c r="BD169" s="386"/>
      <c r="BE169" s="733"/>
      <c r="BF169" s="312"/>
      <c r="BG169" s="312"/>
      <c r="BH169" s="312"/>
      <c r="BI169" s="312"/>
      <c r="BJ169" s="312"/>
      <c r="BK169" s="312"/>
      <c r="BL169" s="312"/>
      <c r="BM169" s="312"/>
      <c r="BN169" s="312"/>
      <c r="BO169" s="312"/>
      <c r="BP169" s="312"/>
      <c r="BQ169" s="312"/>
      <c r="BR169" s="312"/>
      <c r="BS169" s="312"/>
      <c r="BT169" s="312"/>
      <c r="BU169" s="312"/>
      <c r="BV169" s="312"/>
      <c r="BW169" s="312"/>
      <c r="BX169" s="312"/>
      <c r="BY169" s="312"/>
      <c r="BZ169" s="312"/>
      <c r="CA169" s="312"/>
      <c r="CB169" s="312"/>
      <c r="CC169" s="312"/>
    </row>
    <row r="170" spans="1:81" ht="15" customHeight="1" x14ac:dyDescent="0.2">
      <c r="A170" s="733"/>
      <c r="B170" s="733"/>
      <c r="C170" s="733"/>
      <c r="D170" s="756"/>
      <c r="E170" s="733"/>
      <c r="F170" s="733"/>
      <c r="G170" s="733"/>
      <c r="H170" s="733"/>
      <c r="I170" s="733"/>
      <c r="J170" s="733"/>
      <c r="K170" s="733"/>
      <c r="L170" s="733"/>
      <c r="M170" s="733"/>
      <c r="N170" s="733"/>
      <c r="O170" s="733"/>
      <c r="P170" s="733"/>
      <c r="Q170" s="733"/>
      <c r="R170" s="733"/>
      <c r="S170" s="733"/>
      <c r="T170" s="733"/>
      <c r="U170" s="733"/>
      <c r="V170" s="733"/>
      <c r="W170" s="733"/>
      <c r="X170" s="733"/>
      <c r="Y170" s="733"/>
      <c r="Z170" s="733"/>
      <c r="AA170" s="733"/>
      <c r="BC170" s="390"/>
      <c r="BD170" s="386"/>
      <c r="BE170" s="733"/>
      <c r="BF170" s="312"/>
      <c r="BG170" s="312"/>
      <c r="BH170" s="312"/>
      <c r="BI170" s="312"/>
      <c r="BJ170" s="312"/>
      <c r="BK170" s="312"/>
      <c r="BL170" s="312"/>
      <c r="BM170" s="312"/>
      <c r="BN170" s="312"/>
      <c r="BO170" s="312"/>
      <c r="BP170" s="312"/>
      <c r="BQ170" s="312"/>
      <c r="BR170" s="312"/>
      <c r="BS170" s="312"/>
      <c r="BT170" s="312"/>
      <c r="BU170" s="312"/>
      <c r="BV170" s="312"/>
      <c r="BW170" s="312"/>
      <c r="BX170" s="312"/>
      <c r="BY170" s="312"/>
      <c r="BZ170" s="312"/>
      <c r="CA170" s="312"/>
      <c r="CB170" s="312"/>
      <c r="CC170" s="312"/>
    </row>
    <row r="171" spans="1:81" ht="15" customHeight="1" x14ac:dyDescent="0.2">
      <c r="A171" s="733"/>
      <c r="B171" s="733"/>
      <c r="C171" s="733"/>
      <c r="D171" s="756"/>
      <c r="E171" s="733"/>
      <c r="F171" s="733"/>
      <c r="G171" s="733"/>
      <c r="H171" s="733"/>
      <c r="I171" s="733"/>
      <c r="J171" s="733"/>
      <c r="K171" s="733"/>
      <c r="L171" s="733"/>
      <c r="M171" s="733"/>
      <c r="N171" s="733"/>
      <c r="O171" s="733"/>
      <c r="P171" s="733"/>
      <c r="Q171" s="733"/>
      <c r="R171" s="733"/>
      <c r="S171" s="733"/>
      <c r="T171" s="733"/>
      <c r="U171" s="733"/>
      <c r="V171" s="733"/>
      <c r="W171" s="733"/>
      <c r="X171" s="733"/>
      <c r="Y171" s="733"/>
      <c r="Z171" s="733"/>
      <c r="AA171" s="733"/>
      <c r="BC171" s="390"/>
      <c r="BD171" s="386"/>
      <c r="BE171" s="733"/>
      <c r="BF171" s="312"/>
      <c r="BG171" s="312"/>
      <c r="BH171" s="312"/>
      <c r="BI171" s="312"/>
      <c r="BJ171" s="312"/>
      <c r="BK171" s="312"/>
      <c r="BL171" s="312"/>
      <c r="BM171" s="312"/>
      <c r="BN171" s="312"/>
      <c r="BO171" s="312"/>
      <c r="BP171" s="312"/>
      <c r="BQ171" s="312"/>
      <c r="BR171" s="312"/>
      <c r="BS171" s="312"/>
      <c r="BT171" s="312"/>
      <c r="BU171" s="312"/>
      <c r="BV171" s="312"/>
      <c r="BW171" s="312"/>
      <c r="BX171" s="312"/>
      <c r="BY171" s="312"/>
      <c r="BZ171" s="312"/>
      <c r="CA171" s="312"/>
      <c r="CB171" s="312"/>
      <c r="CC171" s="312"/>
    </row>
    <row r="172" spans="1:81" ht="15" customHeight="1" x14ac:dyDescent="0.2">
      <c r="A172" s="733"/>
      <c r="B172" s="733"/>
      <c r="C172" s="733"/>
      <c r="D172" s="756"/>
      <c r="E172" s="733"/>
      <c r="F172" s="733"/>
      <c r="G172" s="733"/>
      <c r="H172" s="733"/>
      <c r="I172" s="733"/>
      <c r="J172" s="733"/>
      <c r="K172" s="733"/>
      <c r="L172" s="733"/>
      <c r="M172" s="733"/>
      <c r="N172" s="733"/>
      <c r="O172" s="733"/>
      <c r="P172" s="733"/>
      <c r="Q172" s="733"/>
      <c r="R172" s="733"/>
      <c r="S172" s="733"/>
      <c r="T172" s="733"/>
      <c r="U172" s="733"/>
      <c r="V172" s="733"/>
      <c r="W172" s="733"/>
      <c r="X172" s="733"/>
      <c r="Y172" s="733"/>
      <c r="Z172" s="733"/>
      <c r="AA172" s="733"/>
      <c r="BC172" s="390"/>
      <c r="BD172" s="386"/>
      <c r="BE172" s="733"/>
      <c r="BF172" s="312"/>
      <c r="BG172" s="312"/>
      <c r="BH172" s="312"/>
      <c r="BI172" s="312"/>
      <c r="BJ172" s="312"/>
      <c r="BK172" s="312"/>
      <c r="BL172" s="312"/>
      <c r="BM172" s="312"/>
      <c r="BN172" s="312"/>
      <c r="BO172" s="312"/>
      <c r="BP172" s="312"/>
      <c r="BQ172" s="312"/>
      <c r="BR172" s="312"/>
      <c r="BS172" s="312"/>
      <c r="BT172" s="312"/>
      <c r="BU172" s="312"/>
      <c r="BV172" s="312"/>
      <c r="BW172" s="312"/>
      <c r="BX172" s="312"/>
      <c r="BY172" s="312"/>
      <c r="BZ172" s="312"/>
      <c r="CA172" s="312"/>
      <c r="CB172" s="312"/>
      <c r="CC172" s="312"/>
    </row>
    <row r="173" spans="1:81" ht="15" customHeight="1" x14ac:dyDescent="0.2">
      <c r="A173" s="733"/>
      <c r="B173" s="733"/>
      <c r="C173" s="733"/>
      <c r="D173" s="756"/>
      <c r="E173" s="733"/>
      <c r="F173" s="733"/>
      <c r="G173" s="733"/>
      <c r="H173" s="733"/>
      <c r="I173" s="733"/>
      <c r="J173" s="733"/>
      <c r="K173" s="733"/>
      <c r="L173" s="733"/>
      <c r="M173" s="733"/>
      <c r="N173" s="733"/>
      <c r="O173" s="733"/>
      <c r="P173" s="733"/>
      <c r="Q173" s="733"/>
      <c r="R173" s="733"/>
      <c r="S173" s="733"/>
      <c r="T173" s="733"/>
      <c r="U173" s="733"/>
      <c r="V173" s="733"/>
      <c r="W173" s="733"/>
      <c r="X173" s="733"/>
      <c r="Y173" s="733"/>
      <c r="Z173" s="733"/>
      <c r="AA173" s="733"/>
      <c r="BC173" s="390"/>
      <c r="BD173" s="386"/>
      <c r="BE173" s="733"/>
      <c r="BF173" s="312"/>
      <c r="BG173" s="312"/>
      <c r="BH173" s="312"/>
      <c r="BI173" s="312"/>
      <c r="BJ173" s="312"/>
      <c r="BK173" s="312"/>
      <c r="BL173" s="312"/>
      <c r="BM173" s="312"/>
      <c r="BN173" s="312"/>
      <c r="BO173" s="312"/>
      <c r="BP173" s="312"/>
      <c r="BQ173" s="312"/>
      <c r="BR173" s="312"/>
      <c r="BS173" s="312"/>
      <c r="BT173" s="312"/>
      <c r="BU173" s="312"/>
      <c r="BV173" s="312"/>
      <c r="BW173" s="312"/>
      <c r="BX173" s="312"/>
      <c r="BY173" s="312"/>
      <c r="BZ173" s="312"/>
      <c r="CA173" s="312"/>
      <c r="CB173" s="312"/>
      <c r="CC173" s="312"/>
    </row>
    <row r="174" spans="1:81" ht="15" customHeight="1" x14ac:dyDescent="0.2">
      <c r="A174" s="733"/>
      <c r="B174" s="733"/>
      <c r="C174" s="733"/>
      <c r="D174" s="756"/>
      <c r="E174" s="733"/>
      <c r="F174" s="733"/>
      <c r="G174" s="733"/>
      <c r="H174" s="733"/>
      <c r="I174" s="733"/>
      <c r="J174" s="733"/>
      <c r="K174" s="733"/>
      <c r="L174" s="733"/>
      <c r="M174" s="733"/>
      <c r="N174" s="733"/>
      <c r="O174" s="733"/>
      <c r="P174" s="733"/>
      <c r="Q174" s="733"/>
      <c r="R174" s="733"/>
      <c r="S174" s="733"/>
      <c r="T174" s="733"/>
      <c r="U174" s="733"/>
      <c r="V174" s="733"/>
      <c r="W174" s="733"/>
      <c r="X174" s="733"/>
      <c r="Y174" s="733"/>
      <c r="Z174" s="733"/>
      <c r="AA174" s="733"/>
      <c r="BC174" s="390"/>
      <c r="BD174" s="386"/>
      <c r="BE174" s="733"/>
      <c r="BF174" s="312"/>
      <c r="BG174" s="312"/>
      <c r="BH174" s="312"/>
      <c r="BI174" s="312"/>
      <c r="BJ174" s="312"/>
      <c r="BK174" s="312"/>
      <c r="BL174" s="312"/>
      <c r="BM174" s="312"/>
      <c r="BN174" s="312"/>
      <c r="BO174" s="312"/>
      <c r="BP174" s="312"/>
      <c r="BQ174" s="312"/>
      <c r="BR174" s="312"/>
      <c r="BS174" s="312"/>
      <c r="BT174" s="312"/>
      <c r="BU174" s="312"/>
      <c r="BV174" s="312"/>
      <c r="BW174" s="312"/>
      <c r="BX174" s="312"/>
      <c r="BY174" s="312"/>
      <c r="BZ174" s="312"/>
      <c r="CA174" s="312"/>
      <c r="CB174" s="312"/>
      <c r="CC174" s="312"/>
    </row>
    <row r="175" spans="1:81" ht="15" customHeight="1" x14ac:dyDescent="0.2">
      <c r="A175" s="733"/>
      <c r="B175" s="733"/>
      <c r="C175" s="733"/>
      <c r="D175" s="756"/>
      <c r="E175" s="733"/>
      <c r="F175" s="733"/>
      <c r="G175" s="733"/>
      <c r="H175" s="733"/>
      <c r="I175" s="733"/>
      <c r="J175" s="733"/>
      <c r="K175" s="733"/>
      <c r="L175" s="733"/>
      <c r="M175" s="733"/>
      <c r="N175" s="733"/>
      <c r="O175" s="733"/>
      <c r="P175" s="733"/>
      <c r="Q175" s="733"/>
      <c r="R175" s="733"/>
      <c r="S175" s="733"/>
      <c r="T175" s="733"/>
      <c r="U175" s="733"/>
      <c r="V175" s="733"/>
      <c r="W175" s="733"/>
      <c r="X175" s="733"/>
      <c r="Y175" s="733"/>
      <c r="Z175" s="733"/>
      <c r="AA175" s="733"/>
      <c r="BC175" s="390"/>
      <c r="BD175" s="386"/>
      <c r="BE175" s="733"/>
      <c r="BF175" s="312"/>
      <c r="BG175" s="312"/>
      <c r="BH175" s="312"/>
      <c r="BI175" s="312"/>
      <c r="BJ175" s="312"/>
      <c r="BK175" s="312"/>
      <c r="BL175" s="312"/>
      <c r="BM175" s="312"/>
      <c r="BN175" s="312"/>
      <c r="BO175" s="312"/>
      <c r="BP175" s="312"/>
      <c r="BQ175" s="312"/>
      <c r="BR175" s="312"/>
      <c r="BS175" s="312"/>
      <c r="BT175" s="312"/>
      <c r="BU175" s="312"/>
      <c r="BV175" s="312"/>
      <c r="BW175" s="312"/>
      <c r="BX175" s="312"/>
      <c r="BY175" s="312"/>
      <c r="BZ175" s="312"/>
      <c r="CA175" s="312"/>
      <c r="CB175" s="312"/>
      <c r="CC175" s="312"/>
    </row>
    <row r="176" spans="1:81" ht="15" customHeight="1" x14ac:dyDescent="0.2">
      <c r="A176" s="733"/>
      <c r="B176" s="733"/>
      <c r="C176" s="733"/>
      <c r="D176" s="756"/>
      <c r="E176" s="733"/>
      <c r="F176" s="733"/>
      <c r="G176" s="733"/>
      <c r="H176" s="733"/>
      <c r="I176" s="733"/>
      <c r="J176" s="733"/>
      <c r="K176" s="733"/>
      <c r="L176" s="733"/>
      <c r="M176" s="733"/>
      <c r="N176" s="733"/>
      <c r="O176" s="733"/>
      <c r="P176" s="733"/>
      <c r="Q176" s="733"/>
      <c r="R176" s="733"/>
      <c r="S176" s="733"/>
      <c r="T176" s="733"/>
      <c r="U176" s="733"/>
      <c r="V176" s="733"/>
      <c r="W176" s="733"/>
      <c r="X176" s="733"/>
      <c r="Y176" s="733"/>
      <c r="Z176" s="733"/>
      <c r="AA176" s="733"/>
      <c r="BC176" s="390"/>
      <c r="BD176" s="386"/>
      <c r="BE176" s="733"/>
      <c r="BF176" s="312"/>
      <c r="BG176" s="312"/>
      <c r="BH176" s="312"/>
      <c r="BI176" s="312"/>
      <c r="BJ176" s="312"/>
      <c r="BK176" s="312"/>
      <c r="BL176" s="312"/>
      <c r="BM176" s="312"/>
      <c r="BN176" s="312"/>
      <c r="BO176" s="312"/>
      <c r="BP176" s="312"/>
      <c r="BQ176" s="312"/>
      <c r="BR176" s="312"/>
      <c r="BS176" s="312"/>
      <c r="BT176" s="312"/>
      <c r="BU176" s="312"/>
      <c r="BV176" s="312"/>
      <c r="BW176" s="312"/>
      <c r="BX176" s="312"/>
      <c r="BY176" s="312"/>
      <c r="BZ176" s="312"/>
      <c r="CA176" s="312"/>
      <c r="CB176" s="312"/>
      <c r="CC176" s="312"/>
    </row>
    <row r="177" spans="1:81" ht="15" customHeight="1" x14ac:dyDescent="0.2">
      <c r="A177" s="733"/>
      <c r="B177" s="733"/>
      <c r="C177" s="733"/>
      <c r="D177" s="756"/>
      <c r="E177" s="733"/>
      <c r="F177" s="733"/>
      <c r="G177" s="733"/>
      <c r="H177" s="733"/>
      <c r="I177" s="733"/>
      <c r="J177" s="733"/>
      <c r="K177" s="733"/>
      <c r="L177" s="733"/>
      <c r="M177" s="733"/>
      <c r="N177" s="733"/>
      <c r="O177" s="733"/>
      <c r="P177" s="733"/>
      <c r="Q177" s="733"/>
      <c r="R177" s="733"/>
      <c r="S177" s="733"/>
      <c r="T177" s="733"/>
      <c r="U177" s="733"/>
      <c r="V177" s="733"/>
      <c r="W177" s="733"/>
      <c r="X177" s="733"/>
      <c r="Y177" s="733"/>
      <c r="Z177" s="733"/>
      <c r="AA177" s="733"/>
      <c r="BC177" s="390"/>
      <c r="BD177" s="386"/>
      <c r="BE177" s="733"/>
      <c r="BF177" s="312"/>
      <c r="BG177" s="312"/>
      <c r="BH177" s="312"/>
      <c r="BI177" s="312"/>
      <c r="BJ177" s="312"/>
      <c r="BK177" s="312"/>
      <c r="BL177" s="312"/>
      <c r="BM177" s="312"/>
      <c r="BN177" s="312"/>
      <c r="BO177" s="312"/>
      <c r="BP177" s="312"/>
      <c r="BQ177" s="312"/>
      <c r="BR177" s="312"/>
      <c r="BS177" s="312"/>
      <c r="BT177" s="312"/>
      <c r="BU177" s="312"/>
      <c r="BV177" s="312"/>
      <c r="BW177" s="312"/>
      <c r="BX177" s="312"/>
      <c r="BY177" s="312"/>
      <c r="BZ177" s="312"/>
      <c r="CA177" s="312"/>
      <c r="CB177" s="312"/>
      <c r="CC177" s="312"/>
    </row>
    <row r="178" spans="1:81" ht="15" customHeight="1" x14ac:dyDescent="0.2">
      <c r="A178" s="733"/>
      <c r="B178" s="733"/>
      <c r="C178" s="733"/>
      <c r="D178" s="756"/>
      <c r="E178" s="733"/>
      <c r="F178" s="733"/>
      <c r="G178" s="733"/>
      <c r="H178" s="733"/>
      <c r="I178" s="733"/>
      <c r="J178" s="733"/>
      <c r="K178" s="733"/>
      <c r="L178" s="733"/>
      <c r="M178" s="733"/>
      <c r="N178" s="733"/>
      <c r="O178" s="733"/>
      <c r="P178" s="733"/>
      <c r="Q178" s="733"/>
      <c r="R178" s="733"/>
      <c r="S178" s="733"/>
      <c r="T178" s="733"/>
      <c r="U178" s="733"/>
      <c r="V178" s="733"/>
      <c r="W178" s="733"/>
      <c r="X178" s="733"/>
      <c r="Y178" s="733"/>
      <c r="Z178" s="733"/>
      <c r="AA178" s="733"/>
      <c r="BC178" s="390"/>
      <c r="BD178" s="386"/>
      <c r="BE178" s="733"/>
      <c r="BF178" s="312"/>
      <c r="BG178" s="312"/>
      <c r="BH178" s="312"/>
      <c r="BI178" s="312"/>
      <c r="BJ178" s="312"/>
      <c r="BK178" s="312"/>
      <c r="BL178" s="312"/>
      <c r="BM178" s="312"/>
      <c r="BN178" s="312"/>
      <c r="BO178" s="312"/>
      <c r="BP178" s="312"/>
      <c r="BQ178" s="312"/>
      <c r="BR178" s="312"/>
      <c r="BS178" s="312"/>
      <c r="BT178" s="312"/>
      <c r="BU178" s="312"/>
      <c r="BV178" s="312"/>
      <c r="BW178" s="312"/>
      <c r="BX178" s="312"/>
      <c r="BY178" s="312"/>
      <c r="BZ178" s="312"/>
      <c r="CA178" s="312"/>
      <c r="CB178" s="312"/>
      <c r="CC178" s="312"/>
    </row>
    <row r="179" spans="1:81" ht="15" customHeight="1" x14ac:dyDescent="0.2">
      <c r="A179" s="733"/>
      <c r="B179" s="733"/>
      <c r="C179" s="733"/>
      <c r="D179" s="756"/>
      <c r="E179" s="733"/>
      <c r="F179" s="733"/>
      <c r="G179" s="733"/>
      <c r="H179" s="733"/>
      <c r="I179" s="733"/>
      <c r="J179" s="733"/>
      <c r="K179" s="733"/>
      <c r="L179" s="733"/>
      <c r="M179" s="733"/>
      <c r="N179" s="733"/>
      <c r="O179" s="733"/>
      <c r="P179" s="733"/>
      <c r="Q179" s="733"/>
      <c r="R179" s="733"/>
      <c r="S179" s="733"/>
      <c r="T179" s="733"/>
      <c r="U179" s="733"/>
      <c r="V179" s="733"/>
      <c r="W179" s="733"/>
      <c r="X179" s="733"/>
      <c r="Y179" s="733"/>
      <c r="Z179" s="733"/>
      <c r="AA179" s="733"/>
      <c r="BC179" s="390"/>
      <c r="BD179" s="386"/>
      <c r="BE179" s="733"/>
      <c r="BF179" s="312"/>
      <c r="BG179" s="312"/>
      <c r="BH179" s="312"/>
      <c r="BI179" s="312"/>
      <c r="BJ179" s="312"/>
      <c r="BK179" s="312"/>
      <c r="BL179" s="312"/>
      <c r="BM179" s="312"/>
      <c r="BN179" s="312"/>
      <c r="BO179" s="312"/>
      <c r="BP179" s="312"/>
      <c r="BQ179" s="312"/>
      <c r="BR179" s="312"/>
      <c r="BS179" s="312"/>
      <c r="BT179" s="312"/>
      <c r="BU179" s="312"/>
      <c r="BV179" s="312"/>
      <c r="BW179" s="312"/>
      <c r="BX179" s="312"/>
      <c r="BY179" s="312"/>
      <c r="BZ179" s="312"/>
      <c r="CA179" s="312"/>
      <c r="CB179" s="312"/>
      <c r="CC179" s="312"/>
    </row>
    <row r="180" spans="1:81" ht="15" customHeight="1" x14ac:dyDescent="0.2">
      <c r="A180" s="733"/>
      <c r="B180" s="733"/>
      <c r="C180" s="733"/>
      <c r="D180" s="756"/>
      <c r="E180" s="733"/>
      <c r="F180" s="733"/>
      <c r="G180" s="733"/>
      <c r="H180" s="733"/>
      <c r="I180" s="733"/>
      <c r="J180" s="733"/>
      <c r="K180" s="733"/>
      <c r="L180" s="733"/>
      <c r="M180" s="733"/>
      <c r="N180" s="733"/>
      <c r="O180" s="733"/>
      <c r="P180" s="733"/>
      <c r="Q180" s="733"/>
      <c r="R180" s="733"/>
      <c r="S180" s="733"/>
      <c r="T180" s="733"/>
      <c r="U180" s="733"/>
      <c r="V180" s="733"/>
      <c r="W180" s="733"/>
      <c r="X180" s="733"/>
      <c r="Y180" s="733"/>
      <c r="Z180" s="733"/>
      <c r="AA180" s="733"/>
      <c r="BC180" s="390"/>
      <c r="BD180" s="386"/>
      <c r="BE180" s="733"/>
      <c r="BF180" s="312"/>
      <c r="BG180" s="312"/>
      <c r="BH180" s="312"/>
      <c r="BI180" s="312"/>
      <c r="BJ180" s="312"/>
      <c r="BK180" s="312"/>
      <c r="BL180" s="312"/>
      <c r="BM180" s="312"/>
      <c r="BN180" s="312"/>
      <c r="BO180" s="312"/>
      <c r="BP180" s="312"/>
      <c r="BQ180" s="312"/>
      <c r="BR180" s="312"/>
      <c r="BS180" s="312"/>
      <c r="BT180" s="312"/>
      <c r="BU180" s="312"/>
      <c r="BV180" s="312"/>
      <c r="BW180" s="312"/>
      <c r="BX180" s="312"/>
      <c r="BY180" s="312"/>
      <c r="BZ180" s="312"/>
      <c r="CA180" s="312"/>
      <c r="CB180" s="312"/>
      <c r="CC180" s="312"/>
    </row>
    <row r="181" spans="1:81" ht="15" customHeight="1" x14ac:dyDescent="0.2">
      <c r="A181" s="733"/>
      <c r="B181" s="733"/>
      <c r="C181" s="733"/>
      <c r="D181" s="756"/>
      <c r="E181" s="733"/>
      <c r="F181" s="733"/>
      <c r="G181" s="733"/>
      <c r="H181" s="733"/>
      <c r="I181" s="733"/>
      <c r="J181" s="733"/>
      <c r="K181" s="733"/>
      <c r="L181" s="733"/>
      <c r="M181" s="733"/>
      <c r="N181" s="733"/>
      <c r="O181" s="733"/>
      <c r="P181" s="733"/>
      <c r="Q181" s="733"/>
      <c r="R181" s="733"/>
      <c r="S181" s="733"/>
      <c r="T181" s="733"/>
      <c r="U181" s="733"/>
      <c r="V181" s="733"/>
      <c r="W181" s="733"/>
      <c r="X181" s="733"/>
      <c r="Y181" s="733"/>
      <c r="Z181" s="733"/>
      <c r="AA181" s="733"/>
      <c r="BC181" s="390"/>
      <c r="BD181" s="386"/>
      <c r="BE181" s="733"/>
      <c r="BF181" s="312"/>
      <c r="BG181" s="312"/>
      <c r="BH181" s="312"/>
      <c r="BI181" s="312"/>
      <c r="BJ181" s="312"/>
      <c r="BK181" s="312"/>
      <c r="BL181" s="312"/>
      <c r="BM181" s="312"/>
      <c r="BN181" s="312"/>
      <c r="BO181" s="312"/>
      <c r="BP181" s="312"/>
      <c r="BQ181" s="312"/>
      <c r="BR181" s="312"/>
      <c r="BS181" s="312"/>
      <c r="BT181" s="312"/>
      <c r="BU181" s="312"/>
      <c r="BV181" s="312"/>
      <c r="BW181" s="312"/>
      <c r="BX181" s="312"/>
      <c r="BY181" s="312"/>
      <c r="BZ181" s="312"/>
      <c r="CA181" s="312"/>
      <c r="CB181" s="312"/>
      <c r="CC181" s="312"/>
    </row>
    <row r="182" spans="1:81" ht="15" customHeight="1" x14ac:dyDescent="0.2">
      <c r="A182" s="733"/>
      <c r="B182" s="733"/>
      <c r="C182" s="733"/>
      <c r="D182" s="756"/>
      <c r="E182" s="733"/>
      <c r="F182" s="733"/>
      <c r="G182" s="733"/>
      <c r="H182" s="733"/>
      <c r="I182" s="733"/>
      <c r="J182" s="733"/>
      <c r="K182" s="733"/>
      <c r="L182" s="733"/>
      <c r="M182" s="733"/>
      <c r="N182" s="733"/>
      <c r="O182" s="733"/>
      <c r="P182" s="733"/>
      <c r="Q182" s="733"/>
      <c r="R182" s="733"/>
      <c r="S182" s="733"/>
      <c r="T182" s="733"/>
      <c r="U182" s="733"/>
      <c r="V182" s="733"/>
      <c r="W182" s="733"/>
      <c r="X182" s="733"/>
      <c r="Y182" s="733"/>
      <c r="Z182" s="733"/>
      <c r="AA182" s="733"/>
      <c r="BC182" s="390"/>
      <c r="BD182" s="386"/>
      <c r="BE182" s="733"/>
      <c r="BF182" s="312"/>
      <c r="BG182" s="312"/>
      <c r="BH182" s="312"/>
      <c r="BI182" s="312"/>
      <c r="BJ182" s="312"/>
      <c r="BK182" s="312"/>
      <c r="BL182" s="312"/>
      <c r="BM182" s="312"/>
      <c r="BN182" s="312"/>
      <c r="BO182" s="312"/>
      <c r="BP182" s="312"/>
      <c r="BQ182" s="312"/>
      <c r="BR182" s="312"/>
      <c r="BS182" s="312"/>
      <c r="BT182" s="312"/>
      <c r="BU182" s="312"/>
      <c r="BV182" s="312"/>
      <c r="BW182" s="312"/>
      <c r="BX182" s="312"/>
      <c r="BY182" s="312"/>
      <c r="BZ182" s="312"/>
      <c r="CA182" s="312"/>
      <c r="CB182" s="312"/>
      <c r="CC182" s="312"/>
    </row>
    <row r="183" spans="1:81" ht="15" customHeight="1" x14ac:dyDescent="0.2">
      <c r="A183" s="733"/>
      <c r="B183" s="733"/>
      <c r="C183" s="733"/>
      <c r="D183" s="756"/>
      <c r="E183" s="733"/>
      <c r="F183" s="733"/>
      <c r="G183" s="733"/>
      <c r="H183" s="733"/>
      <c r="I183" s="733"/>
      <c r="J183" s="733"/>
      <c r="K183" s="733"/>
      <c r="L183" s="733"/>
      <c r="M183" s="733"/>
      <c r="N183" s="733"/>
      <c r="O183" s="733"/>
      <c r="P183" s="733"/>
      <c r="Q183" s="733"/>
      <c r="R183" s="733"/>
      <c r="S183" s="733"/>
      <c r="T183" s="733"/>
      <c r="U183" s="733"/>
      <c r="V183" s="733"/>
      <c r="W183" s="733"/>
      <c r="X183" s="733"/>
      <c r="Y183" s="733"/>
      <c r="Z183" s="733"/>
      <c r="AA183" s="733"/>
      <c r="BC183" s="390"/>
      <c r="BD183" s="386"/>
      <c r="BE183" s="733"/>
      <c r="BF183" s="312"/>
      <c r="BG183" s="312"/>
      <c r="BH183" s="312"/>
      <c r="BI183" s="312"/>
      <c r="BJ183" s="312"/>
      <c r="BK183" s="312"/>
      <c r="BL183" s="312"/>
      <c r="BM183" s="312"/>
      <c r="BN183" s="312"/>
      <c r="BO183" s="312"/>
      <c r="BP183" s="312"/>
      <c r="BQ183" s="312"/>
      <c r="BR183" s="312"/>
      <c r="BS183" s="312"/>
      <c r="BT183" s="312"/>
      <c r="BU183" s="312"/>
      <c r="BV183" s="312"/>
      <c r="BW183" s="312"/>
      <c r="BX183" s="312"/>
      <c r="BY183" s="312"/>
      <c r="BZ183" s="312"/>
      <c r="CA183" s="312"/>
      <c r="CB183" s="312"/>
      <c r="CC183" s="312"/>
    </row>
    <row r="184" spans="1:81" ht="15" customHeight="1" x14ac:dyDescent="0.2">
      <c r="A184" s="733"/>
      <c r="B184" s="733"/>
      <c r="C184" s="733"/>
      <c r="D184" s="756"/>
      <c r="E184" s="733"/>
      <c r="F184" s="733"/>
      <c r="G184" s="733"/>
      <c r="H184" s="733"/>
      <c r="I184" s="733"/>
      <c r="J184" s="733"/>
      <c r="K184" s="733"/>
      <c r="L184" s="733"/>
      <c r="M184" s="733"/>
      <c r="N184" s="733"/>
      <c r="O184" s="733"/>
      <c r="P184" s="733"/>
      <c r="Q184" s="733"/>
      <c r="R184" s="733"/>
      <c r="S184" s="733"/>
      <c r="T184" s="733"/>
      <c r="U184" s="733"/>
      <c r="V184" s="733"/>
      <c r="W184" s="733"/>
      <c r="X184" s="733"/>
      <c r="Y184" s="733"/>
      <c r="Z184" s="733"/>
      <c r="AA184" s="733"/>
      <c r="BC184" s="390"/>
      <c r="BD184" s="386"/>
      <c r="BE184" s="733"/>
      <c r="BF184" s="312"/>
      <c r="BG184" s="312"/>
      <c r="BH184" s="312"/>
      <c r="BI184" s="312"/>
      <c r="BJ184" s="312"/>
      <c r="BK184" s="312"/>
      <c r="BL184" s="312"/>
      <c r="BM184" s="312"/>
      <c r="BN184" s="312"/>
      <c r="BO184" s="312"/>
      <c r="BP184" s="312"/>
      <c r="BQ184" s="312"/>
      <c r="BR184" s="312"/>
      <c r="BS184" s="312"/>
      <c r="BT184" s="312"/>
      <c r="BU184" s="312"/>
      <c r="BV184" s="312"/>
      <c r="BW184" s="312"/>
      <c r="BX184" s="312"/>
      <c r="BY184" s="312"/>
      <c r="BZ184" s="312"/>
      <c r="CA184" s="312"/>
      <c r="CB184" s="312"/>
      <c r="CC184" s="312"/>
    </row>
    <row r="185" spans="1:81" ht="15" customHeight="1" x14ac:dyDescent="0.2">
      <c r="A185" s="733"/>
      <c r="B185" s="733"/>
      <c r="C185" s="733"/>
      <c r="D185" s="756"/>
      <c r="E185" s="733"/>
      <c r="F185" s="733"/>
      <c r="G185" s="733"/>
      <c r="H185" s="733"/>
      <c r="I185" s="733"/>
      <c r="J185" s="733"/>
      <c r="K185" s="733"/>
      <c r="L185" s="733"/>
      <c r="M185" s="733"/>
      <c r="N185" s="733"/>
      <c r="O185" s="733"/>
      <c r="P185" s="733"/>
      <c r="Q185" s="733"/>
      <c r="R185" s="733"/>
      <c r="S185" s="733"/>
      <c r="T185" s="733"/>
      <c r="U185" s="733"/>
      <c r="V185" s="733"/>
      <c r="W185" s="733"/>
      <c r="X185" s="733"/>
      <c r="Y185" s="733"/>
      <c r="Z185" s="733"/>
      <c r="AA185" s="733"/>
      <c r="BC185" s="390"/>
      <c r="BD185" s="386"/>
      <c r="BE185" s="733"/>
      <c r="BF185" s="312"/>
      <c r="BG185" s="312"/>
      <c r="BH185" s="312"/>
      <c r="BI185" s="312"/>
      <c r="BJ185" s="312"/>
      <c r="BK185" s="312"/>
      <c r="BL185" s="312"/>
      <c r="BM185" s="312"/>
      <c r="BN185" s="312"/>
      <c r="BO185" s="312"/>
      <c r="BP185" s="312"/>
      <c r="BQ185" s="312"/>
      <c r="BR185" s="312"/>
      <c r="BS185" s="312"/>
      <c r="BT185" s="312"/>
      <c r="BU185" s="312"/>
      <c r="BV185" s="312"/>
      <c r="BW185" s="312"/>
      <c r="BX185" s="312"/>
      <c r="BY185" s="312"/>
      <c r="BZ185" s="312"/>
      <c r="CA185" s="312"/>
      <c r="CB185" s="312"/>
      <c r="CC185" s="312"/>
    </row>
    <row r="186" spans="1:81" ht="15" customHeight="1" x14ac:dyDescent="0.2">
      <c r="A186" s="733"/>
      <c r="B186" s="733"/>
      <c r="C186" s="733"/>
      <c r="D186" s="756"/>
      <c r="E186" s="733"/>
      <c r="F186" s="733"/>
      <c r="G186" s="733"/>
      <c r="H186" s="733"/>
      <c r="I186" s="733"/>
      <c r="J186" s="733"/>
      <c r="K186" s="733"/>
      <c r="L186" s="733"/>
      <c r="M186" s="733"/>
      <c r="N186" s="733"/>
      <c r="O186" s="733"/>
      <c r="P186" s="733"/>
      <c r="Q186" s="733"/>
      <c r="R186" s="733"/>
      <c r="S186" s="733"/>
      <c r="T186" s="733"/>
      <c r="U186" s="733"/>
      <c r="V186" s="733"/>
      <c r="W186" s="733"/>
      <c r="X186" s="733"/>
      <c r="Y186" s="733"/>
      <c r="Z186" s="733"/>
      <c r="AA186" s="733"/>
      <c r="BC186" s="390"/>
      <c r="BD186" s="386"/>
      <c r="BE186" s="733"/>
      <c r="BF186" s="312"/>
      <c r="BG186" s="312"/>
      <c r="BH186" s="312"/>
      <c r="BI186" s="312"/>
      <c r="BJ186" s="312"/>
      <c r="BK186" s="312"/>
      <c r="BL186" s="312"/>
      <c r="BM186" s="312"/>
      <c r="BN186" s="312"/>
      <c r="BO186" s="312"/>
      <c r="BP186" s="312"/>
      <c r="BQ186" s="312"/>
      <c r="BR186" s="312"/>
      <c r="BS186" s="312"/>
      <c r="BT186" s="312"/>
      <c r="BU186" s="312"/>
      <c r="BV186" s="312"/>
      <c r="BW186" s="312"/>
      <c r="BX186" s="312"/>
      <c r="BY186" s="312"/>
      <c r="BZ186" s="312"/>
      <c r="CA186" s="312"/>
      <c r="CB186" s="312"/>
      <c r="CC186" s="312"/>
    </row>
    <row r="187" spans="1:81" ht="15" customHeight="1" x14ac:dyDescent="0.2">
      <c r="A187" s="733"/>
      <c r="B187" s="733"/>
      <c r="C187" s="733"/>
      <c r="D187" s="756"/>
      <c r="E187" s="733"/>
      <c r="F187" s="733"/>
      <c r="G187" s="733"/>
      <c r="H187" s="733"/>
      <c r="I187" s="733"/>
      <c r="J187" s="733"/>
      <c r="K187" s="733"/>
      <c r="L187" s="733"/>
      <c r="M187" s="733"/>
      <c r="N187" s="733"/>
      <c r="O187" s="733"/>
      <c r="P187" s="733"/>
      <c r="Q187" s="733"/>
      <c r="R187" s="733"/>
      <c r="S187" s="733"/>
      <c r="T187" s="733"/>
      <c r="U187" s="733"/>
      <c r="V187" s="733"/>
      <c r="W187" s="733"/>
      <c r="X187" s="733"/>
      <c r="Y187" s="733"/>
      <c r="Z187" s="733"/>
      <c r="AA187" s="733"/>
      <c r="BC187" s="390"/>
      <c r="BD187" s="386"/>
      <c r="BE187" s="733"/>
      <c r="BF187" s="312"/>
      <c r="BG187" s="312"/>
      <c r="BH187" s="312"/>
      <c r="BI187" s="312"/>
      <c r="BJ187" s="312"/>
      <c r="BK187" s="312"/>
      <c r="BL187" s="312"/>
      <c r="BM187" s="312"/>
      <c r="BN187" s="312"/>
      <c r="BO187" s="312"/>
      <c r="BP187" s="312"/>
      <c r="BQ187" s="312"/>
      <c r="BR187" s="312"/>
      <c r="BS187" s="312"/>
      <c r="BT187" s="312"/>
      <c r="BU187" s="312"/>
      <c r="BV187" s="312"/>
      <c r="BW187" s="312"/>
      <c r="BX187" s="312"/>
      <c r="BY187" s="312"/>
      <c r="BZ187" s="312"/>
      <c r="CA187" s="312"/>
      <c r="CB187" s="312"/>
      <c r="CC187" s="312"/>
    </row>
    <row r="188" spans="1:81" ht="15" customHeight="1" x14ac:dyDescent="0.2">
      <c r="A188" s="733"/>
      <c r="B188" s="733"/>
      <c r="C188" s="733"/>
      <c r="D188" s="756"/>
      <c r="E188" s="733"/>
      <c r="F188" s="733"/>
      <c r="G188" s="733"/>
      <c r="H188" s="733"/>
      <c r="I188" s="733"/>
      <c r="J188" s="733"/>
      <c r="K188" s="733"/>
      <c r="L188" s="733"/>
      <c r="M188" s="733"/>
      <c r="N188" s="733"/>
      <c r="O188" s="733"/>
      <c r="P188" s="733"/>
      <c r="Q188" s="733"/>
      <c r="R188" s="733"/>
      <c r="S188" s="733"/>
      <c r="T188" s="733"/>
      <c r="U188" s="733"/>
      <c r="V188" s="733"/>
      <c r="W188" s="733"/>
      <c r="X188" s="733"/>
      <c r="Y188" s="733"/>
      <c r="Z188" s="733"/>
      <c r="AA188" s="733"/>
      <c r="BC188" s="390"/>
      <c r="BD188" s="386"/>
      <c r="BE188" s="733"/>
      <c r="BF188" s="312"/>
      <c r="BG188" s="312"/>
      <c r="BH188" s="312"/>
      <c r="BI188" s="312"/>
      <c r="BJ188" s="312"/>
      <c r="BK188" s="312"/>
      <c r="BL188" s="312"/>
      <c r="BM188" s="312"/>
      <c r="BN188" s="312"/>
      <c r="BO188" s="312"/>
      <c r="BP188" s="312"/>
      <c r="BQ188" s="312"/>
      <c r="BR188" s="312"/>
      <c r="BS188" s="312"/>
      <c r="BT188" s="312"/>
      <c r="BU188" s="312"/>
      <c r="BV188" s="312"/>
      <c r="BW188" s="312"/>
      <c r="BX188" s="312"/>
      <c r="BY188" s="312"/>
      <c r="BZ188" s="312"/>
      <c r="CA188" s="312"/>
      <c r="CB188" s="312"/>
      <c r="CC188" s="312"/>
    </row>
    <row r="189" spans="1:81" ht="15" customHeight="1" x14ac:dyDescent="0.2">
      <c r="A189" s="733"/>
      <c r="B189" s="733"/>
      <c r="C189" s="733"/>
      <c r="D189" s="756"/>
      <c r="E189" s="733"/>
      <c r="F189" s="733"/>
      <c r="G189" s="733"/>
      <c r="H189" s="733"/>
      <c r="I189" s="733"/>
      <c r="J189" s="733"/>
      <c r="K189" s="733"/>
      <c r="L189" s="733"/>
      <c r="M189" s="733"/>
      <c r="N189" s="733"/>
      <c r="O189" s="733"/>
      <c r="P189" s="733"/>
      <c r="Q189" s="733"/>
      <c r="R189" s="733"/>
      <c r="S189" s="733"/>
      <c r="T189" s="733"/>
      <c r="U189" s="733"/>
      <c r="V189" s="733"/>
      <c r="W189" s="733"/>
      <c r="X189" s="733"/>
      <c r="Y189" s="733"/>
      <c r="Z189" s="733"/>
      <c r="AA189" s="733"/>
      <c r="BC189" s="390"/>
      <c r="BD189" s="386"/>
      <c r="BE189" s="733"/>
      <c r="BF189" s="312"/>
      <c r="BG189" s="312"/>
      <c r="BH189" s="312"/>
      <c r="BI189" s="312"/>
      <c r="BJ189" s="312"/>
      <c r="BK189" s="312"/>
      <c r="BL189" s="312"/>
      <c r="BM189" s="312"/>
      <c r="BN189" s="312"/>
      <c r="BO189" s="312"/>
      <c r="BP189" s="312"/>
      <c r="BQ189" s="312"/>
      <c r="BR189" s="312"/>
      <c r="BS189" s="312"/>
      <c r="BT189" s="312"/>
      <c r="BU189" s="312"/>
      <c r="BV189" s="312"/>
      <c r="BW189" s="312"/>
      <c r="BX189" s="312"/>
      <c r="BY189" s="312"/>
      <c r="BZ189" s="312"/>
      <c r="CA189" s="312"/>
      <c r="CB189" s="312"/>
      <c r="CC189" s="312"/>
    </row>
    <row r="190" spans="1:81" ht="15" customHeight="1" x14ac:dyDescent="0.2">
      <c r="A190" s="733"/>
      <c r="B190" s="733"/>
      <c r="C190" s="733"/>
      <c r="D190" s="756"/>
      <c r="E190" s="733"/>
      <c r="F190" s="733"/>
      <c r="G190" s="733"/>
      <c r="H190" s="733"/>
      <c r="I190" s="733"/>
      <c r="J190" s="733"/>
      <c r="K190" s="733"/>
      <c r="L190" s="733"/>
      <c r="M190" s="733"/>
      <c r="N190" s="733"/>
      <c r="O190" s="733"/>
      <c r="P190" s="733"/>
      <c r="Q190" s="733"/>
      <c r="R190" s="733"/>
      <c r="S190" s="733"/>
      <c r="T190" s="733"/>
      <c r="U190" s="733"/>
      <c r="V190" s="733"/>
      <c r="W190" s="733"/>
      <c r="X190" s="733"/>
      <c r="Y190" s="733"/>
      <c r="Z190" s="733"/>
      <c r="AA190" s="733"/>
      <c r="BC190" s="390"/>
      <c r="BD190" s="386"/>
      <c r="BE190" s="733"/>
      <c r="BF190" s="312"/>
      <c r="BG190" s="312"/>
      <c r="BH190" s="312"/>
      <c r="BI190" s="312"/>
      <c r="BJ190" s="312"/>
      <c r="BK190" s="312"/>
      <c r="BL190" s="312"/>
      <c r="BM190" s="312"/>
      <c r="BN190" s="312"/>
      <c r="BO190" s="312"/>
      <c r="BP190" s="312"/>
      <c r="BQ190" s="312"/>
      <c r="BR190" s="312"/>
      <c r="BS190" s="312"/>
      <c r="BT190" s="312"/>
      <c r="BU190" s="312"/>
      <c r="BV190" s="312"/>
      <c r="BW190" s="312"/>
      <c r="BX190" s="312"/>
      <c r="BY190" s="312"/>
      <c r="BZ190" s="312"/>
      <c r="CA190" s="312"/>
      <c r="CB190" s="312"/>
      <c r="CC190" s="312"/>
    </row>
    <row r="191" spans="1:81" ht="15" customHeight="1" x14ac:dyDescent="0.2">
      <c r="A191" s="733"/>
      <c r="B191" s="733"/>
      <c r="C191" s="733"/>
      <c r="D191" s="756"/>
      <c r="E191" s="733"/>
      <c r="F191" s="733"/>
      <c r="G191" s="733"/>
      <c r="H191" s="733"/>
      <c r="I191" s="733"/>
      <c r="J191" s="733"/>
      <c r="K191" s="733"/>
      <c r="L191" s="733"/>
      <c r="M191" s="733"/>
      <c r="N191" s="733"/>
      <c r="O191" s="733"/>
      <c r="P191" s="733"/>
      <c r="Q191" s="733"/>
      <c r="R191" s="733"/>
      <c r="S191" s="733"/>
      <c r="T191" s="733"/>
      <c r="U191" s="733"/>
      <c r="V191" s="733"/>
      <c r="W191" s="733"/>
      <c r="X191" s="733"/>
      <c r="Y191" s="733"/>
      <c r="Z191" s="733"/>
      <c r="AA191" s="733"/>
      <c r="BC191" s="390"/>
      <c r="BD191" s="386"/>
      <c r="BE191" s="733"/>
      <c r="BF191" s="312"/>
      <c r="BG191" s="312"/>
      <c r="BH191" s="312"/>
      <c r="BI191" s="312"/>
      <c r="BJ191" s="312"/>
      <c r="BK191" s="312"/>
      <c r="BL191" s="312"/>
      <c r="BM191" s="312"/>
      <c r="BN191" s="312"/>
      <c r="BO191" s="312"/>
      <c r="BP191" s="312"/>
      <c r="BQ191" s="312"/>
      <c r="BR191" s="312"/>
      <c r="BS191" s="312"/>
      <c r="BT191" s="312"/>
      <c r="BU191" s="312"/>
      <c r="BV191" s="312"/>
      <c r="BW191" s="312"/>
      <c r="BX191" s="312"/>
      <c r="BY191" s="312"/>
      <c r="BZ191" s="312"/>
      <c r="CA191" s="312"/>
      <c r="CB191" s="312"/>
      <c r="CC191" s="312"/>
    </row>
    <row r="192" spans="1:81" ht="15" customHeight="1" x14ac:dyDescent="0.2">
      <c r="A192" s="733"/>
      <c r="B192" s="733"/>
      <c r="C192" s="733"/>
      <c r="D192" s="756"/>
      <c r="E192" s="733"/>
      <c r="F192" s="733"/>
      <c r="G192" s="733"/>
      <c r="H192" s="733"/>
      <c r="I192" s="733"/>
      <c r="J192" s="733"/>
      <c r="K192" s="733"/>
      <c r="L192" s="733"/>
      <c r="M192" s="733"/>
      <c r="N192" s="733"/>
      <c r="O192" s="733"/>
      <c r="P192" s="733"/>
      <c r="Q192" s="733"/>
      <c r="R192" s="733"/>
      <c r="S192" s="733"/>
      <c r="T192" s="733"/>
      <c r="U192" s="733"/>
      <c r="V192" s="733"/>
      <c r="W192" s="733"/>
      <c r="X192" s="733"/>
      <c r="Y192" s="733"/>
      <c r="Z192" s="733"/>
      <c r="AA192" s="733"/>
      <c r="BC192" s="390"/>
      <c r="BD192" s="386"/>
      <c r="BE192" s="733"/>
      <c r="BF192" s="312"/>
      <c r="BG192" s="312"/>
      <c r="BH192" s="312"/>
      <c r="BI192" s="312"/>
      <c r="BJ192" s="312"/>
      <c r="BK192" s="312"/>
      <c r="BL192" s="312"/>
      <c r="BM192" s="312"/>
      <c r="BN192" s="312"/>
      <c r="BO192" s="312"/>
      <c r="BP192" s="312"/>
      <c r="BQ192" s="312"/>
      <c r="BR192" s="312"/>
      <c r="BS192" s="312"/>
      <c r="BT192" s="312"/>
      <c r="BU192" s="312"/>
      <c r="BV192" s="312"/>
      <c r="BW192" s="312"/>
      <c r="BX192" s="312"/>
      <c r="BY192" s="312"/>
      <c r="BZ192" s="312"/>
      <c r="CA192" s="312"/>
      <c r="CB192" s="312"/>
      <c r="CC192" s="312"/>
    </row>
    <row r="193" spans="1:81" ht="15" customHeight="1" x14ac:dyDescent="0.2">
      <c r="A193" s="733"/>
      <c r="B193" s="733"/>
      <c r="C193" s="733"/>
      <c r="D193" s="756"/>
      <c r="E193" s="733"/>
      <c r="F193" s="733"/>
      <c r="G193" s="733"/>
      <c r="H193" s="733"/>
      <c r="I193" s="733"/>
      <c r="J193" s="733"/>
      <c r="K193" s="733"/>
      <c r="L193" s="733"/>
      <c r="M193" s="733"/>
      <c r="N193" s="733"/>
      <c r="O193" s="733"/>
      <c r="P193" s="733"/>
      <c r="Q193" s="733"/>
      <c r="R193" s="733"/>
      <c r="S193" s="733"/>
      <c r="T193" s="733"/>
      <c r="U193" s="733"/>
      <c r="V193" s="733"/>
      <c r="W193" s="733"/>
      <c r="X193" s="733"/>
      <c r="Y193" s="733"/>
      <c r="Z193" s="733"/>
      <c r="AA193" s="733"/>
      <c r="BC193" s="390"/>
      <c r="BD193" s="386"/>
      <c r="BE193" s="733"/>
      <c r="BF193" s="312"/>
      <c r="BG193" s="312"/>
      <c r="BH193" s="312"/>
      <c r="BI193" s="312"/>
      <c r="BJ193" s="312"/>
      <c r="BK193" s="312"/>
      <c r="BL193" s="312"/>
      <c r="BM193" s="312"/>
      <c r="BN193" s="312"/>
      <c r="BO193" s="312"/>
      <c r="BP193" s="312"/>
      <c r="BQ193" s="312"/>
      <c r="BR193" s="312"/>
      <c r="BS193" s="312"/>
      <c r="BT193" s="312"/>
      <c r="BU193" s="312"/>
      <c r="BV193" s="312"/>
      <c r="BW193" s="312"/>
      <c r="BX193" s="312"/>
      <c r="BY193" s="312"/>
      <c r="BZ193" s="312"/>
      <c r="CA193" s="312"/>
      <c r="CB193" s="312"/>
      <c r="CC193" s="312"/>
    </row>
    <row r="194" spans="1:81" ht="15" customHeight="1" x14ac:dyDescent="0.2">
      <c r="A194" s="733"/>
      <c r="B194" s="733"/>
      <c r="C194" s="733"/>
      <c r="D194" s="756"/>
      <c r="E194" s="733"/>
      <c r="F194" s="733"/>
      <c r="G194" s="733"/>
      <c r="H194" s="733"/>
      <c r="I194" s="733"/>
      <c r="J194" s="733"/>
      <c r="K194" s="733"/>
      <c r="L194" s="733"/>
      <c r="M194" s="733"/>
      <c r="N194" s="733"/>
      <c r="O194" s="733"/>
      <c r="P194" s="733"/>
      <c r="Q194" s="733"/>
      <c r="R194" s="733"/>
      <c r="S194" s="733"/>
      <c r="T194" s="733"/>
      <c r="U194" s="733"/>
      <c r="V194" s="733"/>
      <c r="W194" s="733"/>
      <c r="X194" s="733"/>
      <c r="Y194" s="733"/>
      <c r="Z194" s="733"/>
      <c r="AA194" s="733"/>
      <c r="BC194" s="390"/>
      <c r="BD194" s="386"/>
      <c r="BE194" s="733"/>
      <c r="BF194" s="312"/>
      <c r="BG194" s="312"/>
      <c r="BH194" s="312"/>
      <c r="BI194" s="312"/>
      <c r="BJ194" s="312"/>
      <c r="BK194" s="312"/>
      <c r="BL194" s="312"/>
      <c r="BM194" s="312"/>
      <c r="BN194" s="312"/>
      <c r="BO194" s="312"/>
      <c r="BP194" s="312"/>
      <c r="BQ194" s="312"/>
      <c r="BR194" s="312"/>
      <c r="BS194" s="312"/>
      <c r="BT194" s="312"/>
      <c r="BU194" s="312"/>
      <c r="BV194" s="312"/>
      <c r="BW194" s="312"/>
      <c r="BX194" s="312"/>
      <c r="BY194" s="312"/>
      <c r="BZ194" s="312"/>
      <c r="CA194" s="312"/>
      <c r="CB194" s="312"/>
      <c r="CC194" s="312"/>
    </row>
    <row r="195" spans="1:81" ht="15" customHeight="1" x14ac:dyDescent="0.2">
      <c r="A195" s="733"/>
      <c r="B195" s="733"/>
      <c r="C195" s="733"/>
      <c r="D195" s="756"/>
      <c r="E195" s="733"/>
      <c r="F195" s="733"/>
      <c r="G195" s="733"/>
      <c r="H195" s="733"/>
      <c r="I195" s="733"/>
      <c r="J195" s="733"/>
      <c r="K195" s="733"/>
      <c r="L195" s="733"/>
      <c r="M195" s="733"/>
      <c r="N195" s="733"/>
      <c r="O195" s="733"/>
      <c r="P195" s="733"/>
      <c r="Q195" s="733"/>
      <c r="R195" s="733"/>
      <c r="S195" s="733"/>
      <c r="T195" s="733"/>
      <c r="U195" s="733"/>
      <c r="V195" s="733"/>
      <c r="W195" s="733"/>
      <c r="X195" s="733"/>
      <c r="Y195" s="733"/>
      <c r="Z195" s="733"/>
      <c r="AA195" s="733"/>
      <c r="BC195" s="390"/>
      <c r="BD195" s="386"/>
      <c r="BE195" s="733"/>
      <c r="BF195" s="312"/>
      <c r="BG195" s="312"/>
      <c r="BH195" s="312"/>
      <c r="BI195" s="312"/>
      <c r="BJ195" s="312"/>
      <c r="BK195" s="312"/>
      <c r="BL195" s="312"/>
      <c r="BM195" s="312"/>
      <c r="BN195" s="312"/>
      <c r="BO195" s="312"/>
      <c r="BP195" s="312"/>
      <c r="BQ195" s="312"/>
      <c r="BR195" s="312"/>
      <c r="BS195" s="312"/>
      <c r="BT195" s="312"/>
      <c r="BU195" s="312"/>
      <c r="BV195" s="312"/>
      <c r="BW195" s="312"/>
      <c r="BX195" s="312"/>
      <c r="BY195" s="312"/>
      <c r="BZ195" s="312"/>
      <c r="CA195" s="312"/>
      <c r="CB195" s="312"/>
      <c r="CC195" s="312"/>
    </row>
    <row r="196" spans="1:81" ht="15" customHeight="1" x14ac:dyDescent="0.2">
      <c r="A196" s="733"/>
      <c r="B196" s="733"/>
      <c r="C196" s="733"/>
      <c r="D196" s="756"/>
      <c r="E196" s="733"/>
      <c r="F196" s="733"/>
      <c r="G196" s="733"/>
      <c r="H196" s="733"/>
      <c r="I196" s="733"/>
      <c r="J196" s="733"/>
      <c r="K196" s="733"/>
      <c r="L196" s="733"/>
      <c r="M196" s="733"/>
      <c r="N196" s="733"/>
      <c r="O196" s="733"/>
      <c r="P196" s="733"/>
      <c r="Q196" s="733"/>
      <c r="R196" s="733"/>
      <c r="S196" s="733"/>
      <c r="T196" s="733"/>
      <c r="U196" s="733"/>
      <c r="V196" s="733"/>
      <c r="W196" s="733"/>
      <c r="X196" s="733"/>
      <c r="Y196" s="733"/>
      <c r="Z196" s="733"/>
      <c r="AA196" s="733"/>
      <c r="BC196" s="390"/>
      <c r="BD196" s="386"/>
      <c r="BE196" s="733"/>
      <c r="BF196" s="312"/>
      <c r="BG196" s="312"/>
      <c r="BH196" s="312"/>
      <c r="BI196" s="312"/>
      <c r="BJ196" s="312"/>
      <c r="BK196" s="312"/>
      <c r="BL196" s="312"/>
      <c r="BM196" s="312"/>
      <c r="BN196" s="312"/>
      <c r="BO196" s="312"/>
      <c r="BP196" s="312"/>
      <c r="BQ196" s="312"/>
      <c r="BR196" s="312"/>
      <c r="BS196" s="312"/>
      <c r="BT196" s="312"/>
      <c r="BU196" s="312"/>
      <c r="BV196" s="312"/>
      <c r="BW196" s="312"/>
      <c r="BX196" s="312"/>
      <c r="BY196" s="312"/>
      <c r="BZ196" s="312"/>
      <c r="CA196" s="312"/>
      <c r="CB196" s="312"/>
      <c r="CC196" s="312"/>
    </row>
    <row r="197" spans="1:81" ht="15" customHeight="1" x14ac:dyDescent="0.2">
      <c r="A197" s="733"/>
      <c r="B197" s="733"/>
      <c r="C197" s="733"/>
      <c r="D197" s="756"/>
      <c r="E197" s="733"/>
      <c r="F197" s="733"/>
      <c r="G197" s="733"/>
      <c r="H197" s="733"/>
      <c r="I197" s="733"/>
      <c r="J197" s="733"/>
      <c r="K197" s="733"/>
      <c r="L197" s="733"/>
      <c r="M197" s="733"/>
      <c r="N197" s="733"/>
      <c r="O197" s="733"/>
      <c r="P197" s="733"/>
      <c r="Q197" s="733"/>
      <c r="R197" s="733"/>
      <c r="S197" s="733"/>
      <c r="T197" s="733"/>
      <c r="U197" s="733"/>
      <c r="V197" s="733"/>
      <c r="W197" s="733"/>
      <c r="X197" s="733"/>
      <c r="Y197" s="733"/>
      <c r="Z197" s="733"/>
      <c r="AA197" s="733"/>
      <c r="BC197" s="390"/>
      <c r="BD197" s="386"/>
      <c r="BE197" s="733"/>
      <c r="BF197" s="312"/>
      <c r="BG197" s="312"/>
      <c r="BH197" s="312"/>
      <c r="BI197" s="312"/>
      <c r="BJ197" s="312"/>
      <c r="BK197" s="312"/>
      <c r="BL197" s="312"/>
      <c r="BM197" s="312"/>
      <c r="BN197" s="312"/>
      <c r="BO197" s="312"/>
      <c r="BP197" s="312"/>
      <c r="BQ197" s="312"/>
      <c r="BR197" s="312"/>
      <c r="BS197" s="312"/>
      <c r="BT197" s="312"/>
      <c r="BU197" s="312"/>
      <c r="BV197" s="312"/>
      <c r="BW197" s="312"/>
      <c r="BX197" s="312"/>
      <c r="BY197" s="312"/>
      <c r="BZ197" s="312"/>
      <c r="CA197" s="312"/>
      <c r="CB197" s="312"/>
      <c r="CC197" s="312"/>
    </row>
    <row r="198" spans="1:81" ht="15" customHeight="1" x14ac:dyDescent="0.2">
      <c r="A198" s="733"/>
      <c r="B198" s="733"/>
      <c r="C198" s="733"/>
      <c r="D198" s="756"/>
      <c r="E198" s="733"/>
      <c r="F198" s="733"/>
      <c r="G198" s="733"/>
      <c r="H198" s="733"/>
      <c r="I198" s="733"/>
      <c r="J198" s="733"/>
      <c r="K198" s="733"/>
      <c r="L198" s="733"/>
      <c r="M198" s="733"/>
      <c r="N198" s="733"/>
      <c r="O198" s="733"/>
      <c r="P198" s="733"/>
      <c r="Q198" s="733"/>
      <c r="R198" s="733"/>
      <c r="S198" s="733"/>
      <c r="T198" s="733"/>
      <c r="U198" s="733"/>
      <c r="V198" s="733"/>
      <c r="W198" s="733"/>
      <c r="X198" s="733"/>
      <c r="Y198" s="733"/>
      <c r="Z198" s="733"/>
      <c r="AA198" s="733"/>
      <c r="BC198" s="390"/>
      <c r="BD198" s="386"/>
      <c r="BE198" s="733"/>
      <c r="BF198" s="312"/>
      <c r="BG198" s="312"/>
      <c r="BH198" s="312"/>
      <c r="BI198" s="312"/>
      <c r="BJ198" s="312"/>
      <c r="BK198" s="312"/>
      <c r="BL198" s="312"/>
      <c r="BM198" s="312"/>
      <c r="BN198" s="312"/>
      <c r="BO198" s="312"/>
      <c r="BP198" s="312"/>
      <c r="BQ198" s="312"/>
      <c r="BR198" s="312"/>
      <c r="BS198" s="312"/>
      <c r="BT198" s="312"/>
      <c r="BU198" s="312"/>
      <c r="BV198" s="312"/>
      <c r="BW198" s="312"/>
      <c r="BX198" s="312"/>
      <c r="BY198" s="312"/>
      <c r="BZ198" s="312"/>
      <c r="CA198" s="312"/>
      <c r="CB198" s="312"/>
      <c r="CC198" s="312"/>
    </row>
    <row r="199" spans="1:81" ht="15" customHeight="1" x14ac:dyDescent="0.2">
      <c r="A199" s="733"/>
      <c r="B199" s="733"/>
      <c r="C199" s="733"/>
      <c r="D199" s="756"/>
      <c r="E199" s="733"/>
      <c r="F199" s="733"/>
      <c r="G199" s="733"/>
      <c r="H199" s="733"/>
      <c r="I199" s="733"/>
      <c r="J199" s="733"/>
      <c r="K199" s="733"/>
      <c r="L199" s="733"/>
      <c r="M199" s="733"/>
      <c r="N199" s="733"/>
      <c r="O199" s="733"/>
      <c r="P199" s="733"/>
      <c r="Q199" s="733"/>
      <c r="R199" s="733"/>
      <c r="S199" s="733"/>
      <c r="T199" s="733"/>
      <c r="U199" s="733"/>
      <c r="V199" s="733"/>
      <c r="W199" s="733"/>
      <c r="X199" s="733"/>
      <c r="Y199" s="733"/>
      <c r="Z199" s="733"/>
      <c r="AA199" s="733"/>
      <c r="BC199" s="390"/>
      <c r="BD199" s="386"/>
      <c r="BE199" s="733"/>
      <c r="BF199" s="312"/>
      <c r="BG199" s="312"/>
      <c r="BH199" s="312"/>
      <c r="BI199" s="312"/>
      <c r="BJ199" s="312"/>
      <c r="BK199" s="312"/>
      <c r="BL199" s="312"/>
      <c r="BM199" s="312"/>
      <c r="BN199" s="312"/>
      <c r="BO199" s="312"/>
      <c r="BP199" s="312"/>
      <c r="BQ199" s="312"/>
      <c r="BR199" s="312"/>
      <c r="BS199" s="312"/>
      <c r="BT199" s="312"/>
      <c r="BU199" s="312"/>
      <c r="BV199" s="312"/>
      <c r="BW199" s="312"/>
      <c r="BX199" s="312"/>
      <c r="BY199" s="312"/>
      <c r="BZ199" s="312"/>
      <c r="CA199" s="312"/>
      <c r="CB199" s="312"/>
      <c r="CC199" s="312"/>
    </row>
    <row r="200" spans="1:81" ht="15" customHeight="1" x14ac:dyDescent="0.2">
      <c r="A200" s="733"/>
      <c r="B200" s="733"/>
      <c r="C200" s="733"/>
      <c r="D200" s="756"/>
      <c r="E200" s="733"/>
      <c r="F200" s="733"/>
      <c r="G200" s="733"/>
      <c r="H200" s="733"/>
      <c r="I200" s="733"/>
      <c r="J200" s="733"/>
      <c r="K200" s="733"/>
      <c r="L200" s="733"/>
      <c r="M200" s="733"/>
      <c r="N200" s="733"/>
      <c r="O200" s="733"/>
      <c r="P200" s="733"/>
      <c r="Q200" s="733"/>
      <c r="R200" s="733"/>
      <c r="S200" s="733"/>
      <c r="T200" s="733"/>
      <c r="U200" s="733"/>
      <c r="V200" s="733"/>
      <c r="W200" s="733"/>
      <c r="X200" s="733"/>
      <c r="Y200" s="733"/>
      <c r="Z200" s="733"/>
      <c r="AA200" s="733"/>
      <c r="BC200" s="390"/>
      <c r="BD200" s="386"/>
      <c r="BE200" s="733"/>
      <c r="BF200" s="312"/>
      <c r="BG200" s="312"/>
      <c r="BH200" s="312"/>
      <c r="BI200" s="312"/>
      <c r="BJ200" s="312"/>
      <c r="BK200" s="312"/>
      <c r="BL200" s="312"/>
      <c r="BM200" s="312"/>
      <c r="BN200" s="312"/>
      <c r="BO200" s="312"/>
      <c r="BP200" s="312"/>
      <c r="BQ200" s="312"/>
      <c r="BR200" s="312"/>
      <c r="BS200" s="312"/>
      <c r="BT200" s="312"/>
      <c r="BU200" s="312"/>
      <c r="BV200" s="312"/>
      <c r="BW200" s="312"/>
      <c r="BX200" s="312"/>
      <c r="BY200" s="312"/>
      <c r="BZ200" s="312"/>
      <c r="CA200" s="312"/>
      <c r="CB200" s="312"/>
      <c r="CC200" s="312"/>
    </row>
    <row r="201" spans="1:81" ht="15" customHeight="1" x14ac:dyDescent="0.2">
      <c r="A201" s="733"/>
      <c r="B201" s="733"/>
      <c r="C201" s="733"/>
      <c r="D201" s="756"/>
      <c r="E201" s="733"/>
      <c r="F201" s="733"/>
      <c r="G201" s="733"/>
      <c r="H201" s="733"/>
      <c r="I201" s="733"/>
      <c r="J201" s="733"/>
      <c r="K201" s="733"/>
      <c r="L201" s="733"/>
      <c r="M201" s="733"/>
      <c r="N201" s="733"/>
      <c r="O201" s="733"/>
      <c r="P201" s="733"/>
      <c r="Q201" s="733"/>
      <c r="R201" s="733"/>
      <c r="S201" s="733"/>
      <c r="T201" s="733"/>
      <c r="U201" s="733"/>
      <c r="V201" s="733"/>
      <c r="W201" s="733"/>
      <c r="X201" s="733"/>
      <c r="Y201" s="733"/>
      <c r="Z201" s="733"/>
      <c r="AA201" s="733"/>
      <c r="BC201" s="390"/>
      <c r="BD201" s="386"/>
      <c r="BE201" s="733"/>
      <c r="BF201" s="312"/>
      <c r="BG201" s="312"/>
      <c r="BH201" s="312"/>
      <c r="BI201" s="312"/>
      <c r="BJ201" s="312"/>
      <c r="BK201" s="312"/>
      <c r="BL201" s="312"/>
      <c r="BM201" s="312"/>
      <c r="BN201" s="312"/>
      <c r="BO201" s="312"/>
      <c r="BP201" s="312"/>
      <c r="BQ201" s="312"/>
      <c r="BR201" s="312"/>
      <c r="BS201" s="312"/>
      <c r="BT201" s="312"/>
      <c r="BU201" s="312"/>
      <c r="BV201" s="312"/>
      <c r="BW201" s="312"/>
      <c r="BX201" s="312"/>
      <c r="BY201" s="312"/>
      <c r="BZ201" s="312"/>
      <c r="CA201" s="312"/>
      <c r="CB201" s="312"/>
      <c r="CC201" s="312"/>
    </row>
    <row r="202" spans="1:81" ht="15" customHeight="1" x14ac:dyDescent="0.2">
      <c r="A202" s="733"/>
      <c r="B202" s="733"/>
      <c r="C202" s="733"/>
      <c r="D202" s="756"/>
      <c r="E202" s="733"/>
      <c r="F202" s="733"/>
      <c r="G202" s="733"/>
      <c r="H202" s="733"/>
      <c r="I202" s="733"/>
      <c r="J202" s="733"/>
      <c r="K202" s="733"/>
      <c r="L202" s="733"/>
      <c r="M202" s="733"/>
      <c r="N202" s="733"/>
      <c r="O202" s="733"/>
      <c r="P202" s="733"/>
      <c r="Q202" s="733"/>
      <c r="R202" s="733"/>
      <c r="S202" s="733"/>
      <c r="T202" s="733"/>
      <c r="U202" s="733"/>
      <c r="V202" s="733"/>
      <c r="W202" s="733"/>
      <c r="X202" s="733"/>
      <c r="Y202" s="733"/>
      <c r="Z202" s="733"/>
      <c r="AA202" s="733"/>
      <c r="BC202" s="390"/>
      <c r="BD202" s="386"/>
      <c r="BE202" s="733"/>
      <c r="BF202" s="312"/>
      <c r="BG202" s="312"/>
      <c r="BH202" s="312"/>
      <c r="BI202" s="312"/>
      <c r="BJ202" s="312"/>
      <c r="BK202" s="312"/>
      <c r="BL202" s="312"/>
      <c r="BM202" s="312"/>
      <c r="BN202" s="312"/>
      <c r="BO202" s="312"/>
      <c r="BP202" s="312"/>
      <c r="BQ202" s="312"/>
      <c r="BR202" s="312"/>
      <c r="BS202" s="312"/>
      <c r="BT202" s="312"/>
      <c r="BU202" s="312"/>
      <c r="BV202" s="312"/>
      <c r="BW202" s="312"/>
      <c r="BX202" s="312"/>
      <c r="BY202" s="312"/>
      <c r="BZ202" s="312"/>
      <c r="CA202" s="312"/>
      <c r="CB202" s="312"/>
      <c r="CC202" s="312"/>
    </row>
    <row r="203" spans="1:81" ht="15" customHeight="1" x14ac:dyDescent="0.2">
      <c r="A203" s="733"/>
      <c r="B203" s="733"/>
      <c r="C203" s="733"/>
      <c r="D203" s="756"/>
      <c r="E203" s="733"/>
      <c r="F203" s="733"/>
      <c r="G203" s="733"/>
      <c r="H203" s="733"/>
      <c r="I203" s="733"/>
      <c r="J203" s="733"/>
      <c r="K203" s="733"/>
      <c r="L203" s="733"/>
      <c r="M203" s="733"/>
      <c r="N203" s="733"/>
      <c r="O203" s="733"/>
      <c r="P203" s="733"/>
      <c r="Q203" s="733"/>
      <c r="R203" s="733"/>
      <c r="S203" s="733"/>
      <c r="T203" s="733"/>
      <c r="U203" s="733"/>
      <c r="V203" s="733"/>
      <c r="W203" s="733"/>
      <c r="X203" s="733"/>
      <c r="Y203" s="733"/>
      <c r="Z203" s="733"/>
      <c r="AA203" s="733"/>
      <c r="BC203" s="390"/>
      <c r="BD203" s="386"/>
      <c r="BE203" s="733"/>
      <c r="BF203" s="312"/>
      <c r="BG203" s="312"/>
      <c r="BH203" s="312"/>
      <c r="BI203" s="312"/>
      <c r="BJ203" s="312"/>
      <c r="BK203" s="312"/>
      <c r="BL203" s="312"/>
      <c r="BM203" s="312"/>
      <c r="BN203" s="312"/>
      <c r="BO203" s="312"/>
      <c r="BP203" s="312"/>
      <c r="BQ203" s="312"/>
      <c r="BR203" s="312"/>
      <c r="BS203" s="312"/>
      <c r="BT203" s="312"/>
      <c r="BU203" s="312"/>
      <c r="BV203" s="312"/>
      <c r="BW203" s="312"/>
      <c r="BX203" s="312"/>
      <c r="BY203" s="312"/>
      <c r="BZ203" s="312"/>
      <c r="CA203" s="312"/>
      <c r="CB203" s="312"/>
      <c r="CC203" s="312"/>
    </row>
    <row r="204" spans="1:81" ht="15" customHeight="1" x14ac:dyDescent="0.2">
      <c r="A204" s="733"/>
      <c r="B204" s="733"/>
      <c r="C204" s="733"/>
      <c r="D204" s="756"/>
      <c r="E204" s="733"/>
      <c r="F204" s="733"/>
      <c r="G204" s="733"/>
      <c r="H204" s="733"/>
      <c r="I204" s="733"/>
      <c r="J204" s="733"/>
      <c r="K204" s="733"/>
      <c r="L204" s="733"/>
      <c r="M204" s="733"/>
      <c r="N204" s="733"/>
      <c r="O204" s="733"/>
      <c r="P204" s="733"/>
      <c r="Q204" s="733"/>
      <c r="R204" s="733"/>
      <c r="S204" s="733"/>
      <c r="T204" s="733"/>
      <c r="U204" s="733"/>
      <c r="V204" s="733"/>
      <c r="W204" s="733"/>
      <c r="X204" s="733"/>
      <c r="Y204" s="733"/>
      <c r="Z204" s="733"/>
      <c r="AA204" s="733"/>
      <c r="BC204" s="390"/>
      <c r="BD204" s="386"/>
      <c r="BE204" s="733"/>
      <c r="BF204" s="312"/>
      <c r="BG204" s="312"/>
      <c r="BH204" s="312"/>
      <c r="BI204" s="312"/>
      <c r="BJ204" s="312"/>
      <c r="BK204" s="312"/>
      <c r="BL204" s="312"/>
      <c r="BM204" s="312"/>
      <c r="BN204" s="312"/>
      <c r="BO204" s="312"/>
      <c r="BP204" s="312"/>
      <c r="BQ204" s="312"/>
      <c r="BR204" s="312"/>
      <c r="BS204" s="312"/>
      <c r="BT204" s="312"/>
      <c r="BU204" s="312"/>
      <c r="BV204" s="312"/>
      <c r="BW204" s="312"/>
      <c r="BX204" s="312"/>
      <c r="BY204" s="312"/>
      <c r="BZ204" s="312"/>
      <c r="CA204" s="312"/>
      <c r="CB204" s="312"/>
      <c r="CC204" s="312"/>
    </row>
    <row r="205" spans="1:81" ht="15" customHeight="1" x14ac:dyDescent="0.2">
      <c r="A205" s="733"/>
      <c r="B205" s="733"/>
      <c r="C205" s="733"/>
      <c r="D205" s="756"/>
      <c r="E205" s="733"/>
      <c r="F205" s="733"/>
      <c r="G205" s="733"/>
      <c r="H205" s="733"/>
      <c r="I205" s="733"/>
      <c r="J205" s="733"/>
      <c r="K205" s="733"/>
      <c r="L205" s="733"/>
      <c r="M205" s="733"/>
      <c r="N205" s="733"/>
      <c r="O205" s="733"/>
      <c r="P205" s="733"/>
      <c r="Q205" s="733"/>
      <c r="R205" s="733"/>
      <c r="S205" s="733"/>
      <c r="T205" s="733"/>
      <c r="U205" s="733"/>
      <c r="V205" s="733"/>
      <c r="W205" s="733"/>
      <c r="X205" s="733"/>
      <c r="Y205" s="733"/>
      <c r="Z205" s="733"/>
      <c r="AA205" s="733"/>
      <c r="BC205" s="390"/>
      <c r="BD205" s="386"/>
      <c r="BE205" s="733"/>
      <c r="BF205" s="312"/>
      <c r="BG205" s="312"/>
      <c r="BH205" s="312"/>
      <c r="BI205" s="312"/>
      <c r="BJ205" s="312"/>
      <c r="BK205" s="312"/>
      <c r="BL205" s="312"/>
      <c r="BM205" s="312"/>
      <c r="BN205" s="312"/>
      <c r="BO205" s="312"/>
      <c r="BP205" s="312"/>
      <c r="BQ205" s="312"/>
      <c r="BR205" s="312"/>
      <c r="BS205" s="312"/>
      <c r="BT205" s="312"/>
      <c r="BU205" s="312"/>
      <c r="BV205" s="312"/>
      <c r="BW205" s="312"/>
      <c r="BX205" s="312"/>
      <c r="BY205" s="312"/>
      <c r="BZ205" s="312"/>
      <c r="CA205" s="312"/>
      <c r="CB205" s="312"/>
      <c r="CC205" s="312"/>
    </row>
    <row r="206" spans="1:81" ht="15" customHeight="1" x14ac:dyDescent="0.2">
      <c r="A206" s="733"/>
      <c r="B206" s="733"/>
      <c r="C206" s="733"/>
      <c r="D206" s="756"/>
      <c r="E206" s="733"/>
      <c r="F206" s="733"/>
      <c r="G206" s="733"/>
      <c r="H206" s="733"/>
      <c r="I206" s="733"/>
      <c r="J206" s="733"/>
      <c r="K206" s="733"/>
      <c r="L206" s="733"/>
      <c r="M206" s="733"/>
      <c r="N206" s="733"/>
      <c r="O206" s="733"/>
      <c r="P206" s="733"/>
      <c r="Q206" s="733"/>
      <c r="R206" s="733"/>
      <c r="S206" s="733"/>
      <c r="T206" s="733"/>
      <c r="U206" s="733"/>
      <c r="V206" s="733"/>
      <c r="W206" s="733"/>
      <c r="X206" s="733"/>
      <c r="Y206" s="733"/>
      <c r="Z206" s="733"/>
      <c r="AA206" s="733"/>
      <c r="BC206" s="390"/>
      <c r="BD206" s="386"/>
      <c r="BE206" s="733"/>
      <c r="BF206" s="312"/>
      <c r="BG206" s="312"/>
      <c r="BH206" s="312"/>
      <c r="BI206" s="312"/>
      <c r="BJ206" s="312"/>
      <c r="BK206" s="312"/>
      <c r="BL206" s="312"/>
      <c r="BM206" s="312"/>
      <c r="BN206" s="312"/>
      <c r="BO206" s="312"/>
      <c r="BP206" s="312"/>
      <c r="BQ206" s="312"/>
      <c r="BR206" s="312"/>
      <c r="BS206" s="312"/>
      <c r="BT206" s="312"/>
      <c r="BU206" s="312"/>
      <c r="BV206" s="312"/>
      <c r="BW206" s="312"/>
      <c r="BX206" s="312"/>
      <c r="BY206" s="312"/>
      <c r="BZ206" s="312"/>
      <c r="CA206" s="312"/>
      <c r="CB206" s="312"/>
      <c r="CC206" s="312"/>
    </row>
    <row r="207" spans="1:81" ht="15" customHeight="1" x14ac:dyDescent="0.2">
      <c r="A207" s="733"/>
      <c r="B207" s="733"/>
      <c r="C207" s="733"/>
      <c r="D207" s="756"/>
      <c r="E207" s="733"/>
      <c r="F207" s="733"/>
      <c r="G207" s="733"/>
      <c r="H207" s="733"/>
      <c r="I207" s="733"/>
      <c r="J207" s="733"/>
      <c r="K207" s="733"/>
      <c r="L207" s="733"/>
      <c r="M207" s="733"/>
      <c r="N207" s="733"/>
      <c r="O207" s="733"/>
      <c r="P207" s="733"/>
      <c r="Q207" s="733"/>
      <c r="R207" s="733"/>
      <c r="S207" s="733"/>
      <c r="T207" s="733"/>
      <c r="U207" s="733"/>
      <c r="V207" s="733"/>
      <c r="W207" s="733"/>
      <c r="X207" s="733"/>
      <c r="Y207" s="733"/>
      <c r="Z207" s="733"/>
      <c r="AA207" s="733"/>
      <c r="BC207" s="390"/>
      <c r="BD207" s="386"/>
      <c r="BE207" s="733"/>
      <c r="BF207" s="312"/>
      <c r="BG207" s="312"/>
      <c r="BH207" s="312"/>
      <c r="BI207" s="312"/>
      <c r="BJ207" s="312"/>
      <c r="BK207" s="312"/>
      <c r="BL207" s="312"/>
      <c r="BM207" s="312"/>
      <c r="BN207" s="312"/>
      <c r="BO207" s="312"/>
      <c r="BP207" s="312"/>
      <c r="BQ207" s="312"/>
      <c r="BR207" s="312"/>
      <c r="BS207" s="312"/>
      <c r="BT207" s="312"/>
      <c r="BU207" s="312"/>
      <c r="BV207" s="312"/>
      <c r="BW207" s="312"/>
      <c r="BX207" s="312"/>
      <c r="BY207" s="312"/>
      <c r="BZ207" s="312"/>
      <c r="CA207" s="312"/>
      <c r="CB207" s="312"/>
      <c r="CC207" s="312"/>
    </row>
    <row r="208" spans="1:81" ht="15" customHeight="1" x14ac:dyDescent="0.2">
      <c r="A208" s="733"/>
      <c r="B208" s="733"/>
      <c r="C208" s="733"/>
      <c r="D208" s="756"/>
      <c r="E208" s="733"/>
      <c r="F208" s="733"/>
      <c r="G208" s="733"/>
      <c r="H208" s="733"/>
      <c r="I208" s="733"/>
      <c r="J208" s="733"/>
      <c r="K208" s="733"/>
      <c r="L208" s="733"/>
      <c r="M208" s="733"/>
      <c r="N208" s="733"/>
      <c r="O208" s="733"/>
      <c r="P208" s="733"/>
      <c r="Q208" s="733"/>
      <c r="R208" s="733"/>
      <c r="S208" s="733"/>
      <c r="T208" s="733"/>
      <c r="U208" s="733"/>
      <c r="V208" s="733"/>
      <c r="W208" s="733"/>
      <c r="X208" s="733"/>
      <c r="Y208" s="733"/>
      <c r="Z208" s="733"/>
      <c r="AA208" s="733"/>
      <c r="BC208" s="390"/>
      <c r="BD208" s="386"/>
      <c r="BE208" s="733"/>
      <c r="BF208" s="312"/>
      <c r="BG208" s="312"/>
      <c r="BH208" s="312"/>
      <c r="BI208" s="312"/>
      <c r="BJ208" s="312"/>
      <c r="BK208" s="312"/>
      <c r="BL208" s="312"/>
      <c r="BM208" s="312"/>
      <c r="BN208" s="312"/>
      <c r="BO208" s="312"/>
      <c r="BP208" s="312"/>
      <c r="BQ208" s="312"/>
      <c r="BR208" s="312"/>
      <c r="BS208" s="312"/>
      <c r="BT208" s="312"/>
      <c r="BU208" s="312"/>
      <c r="BV208" s="312"/>
      <c r="BW208" s="312"/>
      <c r="BX208" s="312"/>
      <c r="BY208" s="312"/>
      <c r="BZ208" s="312"/>
      <c r="CA208" s="312"/>
      <c r="CB208" s="312"/>
      <c r="CC208" s="312"/>
    </row>
    <row r="209" spans="1:81" ht="15" customHeight="1" x14ac:dyDescent="0.2">
      <c r="A209" s="733"/>
      <c r="B209" s="733"/>
      <c r="C209" s="733"/>
      <c r="D209" s="756"/>
      <c r="E209" s="733"/>
      <c r="F209" s="733"/>
      <c r="G209" s="733"/>
      <c r="H209" s="733"/>
      <c r="I209" s="733"/>
      <c r="J209" s="733"/>
      <c r="K209" s="733"/>
      <c r="L209" s="733"/>
      <c r="M209" s="733"/>
      <c r="N209" s="733"/>
      <c r="O209" s="733"/>
      <c r="P209" s="733"/>
      <c r="Q209" s="733"/>
      <c r="R209" s="733"/>
      <c r="S209" s="733"/>
      <c r="T209" s="733"/>
      <c r="U209" s="733"/>
      <c r="V209" s="733"/>
      <c r="W209" s="733"/>
      <c r="X209" s="733"/>
      <c r="Y209" s="733"/>
      <c r="Z209" s="733"/>
      <c r="AA209" s="733"/>
      <c r="BC209" s="390"/>
      <c r="BD209" s="386"/>
      <c r="BE209" s="733"/>
      <c r="BF209" s="312"/>
      <c r="BG209" s="312"/>
      <c r="BH209" s="312"/>
      <c r="BI209" s="312"/>
      <c r="BJ209" s="312"/>
      <c r="BK209" s="312"/>
      <c r="BL209" s="312"/>
      <c r="BM209" s="312"/>
      <c r="BN209" s="312"/>
      <c r="BO209" s="312"/>
      <c r="BP209" s="312"/>
      <c r="BQ209" s="312"/>
      <c r="BR209" s="312"/>
      <c r="BS209" s="312"/>
      <c r="BT209" s="312"/>
      <c r="BU209" s="312"/>
      <c r="BV209" s="312"/>
      <c r="BW209" s="312"/>
      <c r="BX209" s="312"/>
      <c r="BY209" s="312"/>
      <c r="BZ209" s="312"/>
      <c r="CA209" s="312"/>
      <c r="CB209" s="312"/>
      <c r="CC209" s="312"/>
    </row>
    <row r="210" spans="1:81" ht="15" customHeight="1" x14ac:dyDescent="0.2">
      <c r="A210" s="733"/>
      <c r="B210" s="733"/>
      <c r="C210" s="733"/>
      <c r="D210" s="756"/>
      <c r="E210" s="733"/>
      <c r="F210" s="733"/>
      <c r="G210" s="733"/>
      <c r="H210" s="733"/>
      <c r="I210" s="733"/>
      <c r="J210" s="733"/>
      <c r="K210" s="733"/>
      <c r="L210" s="733"/>
      <c r="M210" s="733"/>
      <c r="N210" s="733"/>
      <c r="O210" s="733"/>
      <c r="P210" s="733"/>
      <c r="Q210" s="733"/>
      <c r="R210" s="733"/>
      <c r="S210" s="733"/>
      <c r="T210" s="733"/>
      <c r="U210" s="733"/>
      <c r="V210" s="733"/>
      <c r="W210" s="733"/>
      <c r="X210" s="733"/>
      <c r="Y210" s="733"/>
      <c r="Z210" s="733"/>
      <c r="AA210" s="733"/>
      <c r="BC210" s="390"/>
      <c r="BD210" s="386"/>
      <c r="BE210" s="733"/>
      <c r="BF210" s="312"/>
      <c r="BG210" s="312"/>
      <c r="BH210" s="312"/>
      <c r="BI210" s="312"/>
      <c r="BJ210" s="312"/>
      <c r="BK210" s="312"/>
      <c r="BL210" s="312"/>
      <c r="BM210" s="312"/>
      <c r="BN210" s="312"/>
      <c r="BO210" s="312"/>
      <c r="BP210" s="312"/>
      <c r="BQ210" s="312"/>
      <c r="BR210" s="312"/>
      <c r="BS210" s="312"/>
      <c r="BT210" s="312"/>
      <c r="BU210" s="312"/>
      <c r="BV210" s="312"/>
      <c r="BW210" s="312"/>
      <c r="BX210" s="312"/>
      <c r="BY210" s="312"/>
      <c r="BZ210" s="312"/>
      <c r="CA210" s="312"/>
      <c r="CB210" s="312"/>
      <c r="CC210" s="312"/>
    </row>
    <row r="211" spans="1:81" ht="15" customHeight="1" x14ac:dyDescent="0.2">
      <c r="A211" s="733"/>
      <c r="B211" s="733"/>
      <c r="C211" s="733"/>
      <c r="D211" s="756"/>
      <c r="E211" s="733"/>
      <c r="F211" s="733"/>
      <c r="G211" s="733"/>
      <c r="H211" s="733"/>
      <c r="I211" s="733"/>
      <c r="J211" s="733"/>
      <c r="K211" s="733"/>
      <c r="L211" s="733"/>
      <c r="M211" s="733"/>
      <c r="N211" s="733"/>
      <c r="O211" s="733"/>
      <c r="P211" s="733"/>
      <c r="Q211" s="733"/>
      <c r="R211" s="733"/>
      <c r="S211" s="733"/>
      <c r="T211" s="733"/>
      <c r="U211" s="733"/>
      <c r="V211" s="733"/>
      <c r="W211" s="733"/>
      <c r="X211" s="733"/>
      <c r="Y211" s="733"/>
      <c r="Z211" s="733"/>
      <c r="AA211" s="733"/>
      <c r="BC211" s="390"/>
      <c r="BD211" s="386"/>
      <c r="BE211" s="733"/>
      <c r="BF211" s="312"/>
      <c r="BG211" s="312"/>
      <c r="BH211" s="312"/>
      <c r="BI211" s="312"/>
      <c r="BJ211" s="312"/>
      <c r="BK211" s="312"/>
      <c r="BL211" s="312"/>
      <c r="BM211" s="312"/>
      <c r="BN211" s="312"/>
      <c r="BO211" s="312"/>
      <c r="BP211" s="312"/>
      <c r="BQ211" s="312"/>
      <c r="BR211" s="312"/>
      <c r="BS211" s="312"/>
      <c r="BT211" s="312"/>
      <c r="BU211" s="312"/>
      <c r="BV211" s="312"/>
      <c r="BW211" s="312"/>
      <c r="BX211" s="312"/>
      <c r="BY211" s="312"/>
      <c r="BZ211" s="312"/>
      <c r="CA211" s="312"/>
      <c r="CB211" s="312"/>
      <c r="CC211" s="312"/>
    </row>
    <row r="212" spans="1:81" ht="15" customHeight="1" x14ac:dyDescent="0.2">
      <c r="A212" s="733"/>
      <c r="B212" s="733"/>
      <c r="C212" s="733"/>
      <c r="D212" s="756"/>
      <c r="E212" s="733"/>
      <c r="F212" s="733"/>
      <c r="G212" s="733"/>
      <c r="H212" s="733"/>
      <c r="I212" s="733"/>
      <c r="J212" s="733"/>
      <c r="K212" s="733"/>
      <c r="L212" s="733"/>
      <c r="M212" s="733"/>
      <c r="N212" s="733"/>
      <c r="O212" s="733"/>
      <c r="P212" s="733"/>
      <c r="Q212" s="733"/>
      <c r="R212" s="733"/>
      <c r="S212" s="733"/>
      <c r="T212" s="733"/>
      <c r="U212" s="733"/>
      <c r="V212" s="733"/>
      <c r="W212" s="733"/>
      <c r="X212" s="733"/>
      <c r="Y212" s="733"/>
      <c r="Z212" s="733"/>
      <c r="AA212" s="733"/>
      <c r="BC212" s="390"/>
      <c r="BD212" s="386"/>
      <c r="BE212" s="733"/>
      <c r="BF212" s="312"/>
      <c r="BG212" s="312"/>
      <c r="BH212" s="312"/>
      <c r="BI212" s="312"/>
      <c r="BJ212" s="312"/>
      <c r="BK212" s="312"/>
      <c r="BL212" s="312"/>
      <c r="BM212" s="312"/>
      <c r="BN212" s="312"/>
      <c r="BO212" s="312"/>
      <c r="BP212" s="312"/>
      <c r="BQ212" s="312"/>
      <c r="BR212" s="312"/>
      <c r="BS212" s="312"/>
      <c r="BT212" s="312"/>
      <c r="BU212" s="312"/>
      <c r="BV212" s="312"/>
      <c r="BW212" s="312"/>
      <c r="BX212" s="312"/>
      <c r="BY212" s="312"/>
      <c r="BZ212" s="312"/>
      <c r="CA212" s="312"/>
      <c r="CB212" s="312"/>
      <c r="CC212" s="312"/>
    </row>
    <row r="213" spans="1:81" ht="15" customHeight="1" x14ac:dyDescent="0.2">
      <c r="A213" s="733"/>
      <c r="B213" s="733"/>
      <c r="C213" s="733"/>
      <c r="D213" s="756"/>
      <c r="E213" s="733"/>
      <c r="F213" s="733"/>
      <c r="G213" s="733"/>
      <c r="H213" s="733"/>
      <c r="I213" s="733"/>
      <c r="J213" s="733"/>
      <c r="K213" s="733"/>
      <c r="L213" s="733"/>
      <c r="M213" s="733"/>
      <c r="N213" s="733"/>
      <c r="O213" s="733"/>
      <c r="P213" s="733"/>
      <c r="Q213" s="733"/>
      <c r="R213" s="733"/>
      <c r="S213" s="733"/>
      <c r="T213" s="733"/>
      <c r="U213" s="733"/>
      <c r="V213" s="733"/>
      <c r="W213" s="733"/>
      <c r="X213" s="733"/>
      <c r="Y213" s="733"/>
      <c r="Z213" s="733"/>
      <c r="AA213" s="733"/>
      <c r="BC213" s="390"/>
      <c r="BD213" s="386"/>
      <c r="BE213" s="733"/>
      <c r="BF213" s="312"/>
      <c r="BG213" s="312"/>
      <c r="BH213" s="312"/>
      <c r="BI213" s="312"/>
      <c r="BJ213" s="312"/>
      <c r="BK213" s="312"/>
      <c r="BL213" s="312"/>
      <c r="BM213" s="312"/>
      <c r="BN213" s="312"/>
      <c r="BO213" s="312"/>
      <c r="BP213" s="312"/>
      <c r="BQ213" s="312"/>
      <c r="BR213" s="312"/>
      <c r="BS213" s="312"/>
      <c r="BT213" s="312"/>
      <c r="BU213" s="312"/>
      <c r="BV213" s="312"/>
      <c r="BW213" s="312"/>
      <c r="BX213" s="312"/>
      <c r="BY213" s="312"/>
      <c r="BZ213" s="312"/>
      <c r="CA213" s="312"/>
      <c r="CB213" s="312"/>
      <c r="CC213" s="312"/>
    </row>
    <row r="214" spans="1:81" ht="15" customHeight="1" x14ac:dyDescent="0.2">
      <c r="A214" s="733"/>
      <c r="B214" s="733"/>
      <c r="C214" s="733"/>
      <c r="D214" s="756"/>
      <c r="E214" s="733"/>
      <c r="F214" s="733"/>
      <c r="G214" s="733"/>
      <c r="H214" s="733"/>
      <c r="I214" s="733"/>
      <c r="J214" s="733"/>
      <c r="K214" s="733"/>
      <c r="L214" s="733"/>
      <c r="M214" s="733"/>
      <c r="N214" s="733"/>
      <c r="O214" s="733"/>
      <c r="P214" s="733"/>
      <c r="Q214" s="733"/>
      <c r="R214" s="733"/>
      <c r="S214" s="733"/>
      <c r="T214" s="733"/>
      <c r="U214" s="733"/>
      <c r="V214" s="733"/>
      <c r="W214" s="733"/>
      <c r="X214" s="733"/>
      <c r="Y214" s="733"/>
      <c r="Z214" s="733"/>
      <c r="AA214" s="733"/>
      <c r="BC214" s="390"/>
      <c r="BD214" s="386"/>
      <c r="BE214" s="733"/>
      <c r="BF214" s="312"/>
      <c r="BG214" s="312"/>
      <c r="BH214" s="312"/>
      <c r="BI214" s="312"/>
      <c r="BJ214" s="312"/>
      <c r="BK214" s="312"/>
      <c r="BL214" s="312"/>
      <c r="BM214" s="312"/>
      <c r="BN214" s="312"/>
      <c r="BO214" s="312"/>
      <c r="BP214" s="312"/>
      <c r="BQ214" s="312"/>
      <c r="BR214" s="312"/>
      <c r="BS214" s="312"/>
      <c r="BT214" s="312"/>
      <c r="BU214" s="312"/>
      <c r="BV214" s="312"/>
      <c r="BW214" s="312"/>
      <c r="BX214" s="312"/>
      <c r="BY214" s="312"/>
      <c r="BZ214" s="312"/>
      <c r="CA214" s="312"/>
      <c r="CB214" s="312"/>
      <c r="CC214" s="312"/>
    </row>
    <row r="215" spans="1:81" ht="15" customHeight="1" x14ac:dyDescent="0.2">
      <c r="A215" s="733"/>
      <c r="B215" s="733"/>
      <c r="C215" s="733"/>
      <c r="D215" s="756"/>
      <c r="E215" s="733"/>
      <c r="F215" s="733"/>
      <c r="G215" s="733"/>
      <c r="H215" s="733"/>
      <c r="I215" s="733"/>
      <c r="J215" s="733"/>
      <c r="K215" s="733"/>
      <c r="L215" s="733"/>
      <c r="M215" s="733"/>
      <c r="N215" s="733"/>
      <c r="O215" s="733"/>
      <c r="P215" s="733"/>
      <c r="Q215" s="733"/>
      <c r="R215" s="733"/>
      <c r="S215" s="733"/>
      <c r="T215" s="733"/>
      <c r="U215" s="733"/>
      <c r="V215" s="733"/>
      <c r="W215" s="733"/>
      <c r="X215" s="733"/>
      <c r="Y215" s="733"/>
      <c r="Z215" s="733"/>
      <c r="AA215" s="733"/>
      <c r="BC215" s="390"/>
      <c r="BD215" s="386"/>
      <c r="BE215" s="733"/>
      <c r="BF215" s="312"/>
      <c r="BG215" s="312"/>
      <c r="BH215" s="312"/>
      <c r="BI215" s="312"/>
      <c r="BJ215" s="312"/>
      <c r="BK215" s="312"/>
      <c r="BL215" s="312"/>
      <c r="BM215" s="312"/>
      <c r="BN215" s="312"/>
      <c r="BO215" s="312"/>
      <c r="BP215" s="312"/>
      <c r="BQ215" s="312"/>
      <c r="BR215" s="312"/>
      <c r="BS215" s="312"/>
      <c r="BT215" s="312"/>
      <c r="BU215" s="312"/>
      <c r="BV215" s="312"/>
      <c r="BW215" s="312"/>
      <c r="BX215" s="312"/>
      <c r="BY215" s="312"/>
      <c r="BZ215" s="312"/>
      <c r="CA215" s="312"/>
      <c r="CB215" s="312"/>
      <c r="CC215" s="312"/>
    </row>
    <row r="216" spans="1:81" ht="15" customHeight="1" x14ac:dyDescent="0.2">
      <c r="A216" s="733"/>
      <c r="B216" s="733"/>
      <c r="C216" s="733"/>
      <c r="D216" s="756"/>
      <c r="E216" s="733"/>
      <c r="F216" s="733"/>
      <c r="G216" s="733"/>
      <c r="H216" s="733"/>
      <c r="I216" s="733"/>
      <c r="J216" s="733"/>
      <c r="K216" s="733"/>
      <c r="L216" s="733"/>
      <c r="M216" s="733"/>
      <c r="N216" s="733"/>
      <c r="O216" s="733"/>
      <c r="P216" s="733"/>
      <c r="Q216" s="733"/>
      <c r="R216" s="733"/>
      <c r="S216" s="733"/>
      <c r="T216" s="733"/>
      <c r="U216" s="733"/>
      <c r="V216" s="733"/>
      <c r="W216" s="733"/>
      <c r="X216" s="733"/>
      <c r="Y216" s="733"/>
      <c r="Z216" s="733"/>
      <c r="AA216" s="733"/>
      <c r="BC216" s="390"/>
      <c r="BD216" s="386"/>
      <c r="BE216" s="733"/>
      <c r="BF216" s="312"/>
      <c r="BG216" s="312"/>
      <c r="BH216" s="312"/>
      <c r="BI216" s="312"/>
      <c r="BJ216" s="312"/>
      <c r="BK216" s="312"/>
      <c r="BL216" s="312"/>
      <c r="BM216" s="312"/>
      <c r="BN216" s="312"/>
      <c r="BO216" s="312"/>
      <c r="BP216" s="312"/>
      <c r="BQ216" s="312"/>
      <c r="BR216" s="312"/>
      <c r="BS216" s="312"/>
      <c r="BT216" s="312"/>
      <c r="BU216" s="312"/>
      <c r="BV216" s="312"/>
      <c r="BW216" s="312"/>
      <c r="BX216" s="312"/>
      <c r="BY216" s="312"/>
      <c r="BZ216" s="312"/>
      <c r="CA216" s="312"/>
      <c r="CB216" s="312"/>
      <c r="CC216" s="312"/>
    </row>
    <row r="217" spans="1:81" ht="15" customHeight="1" x14ac:dyDescent="0.2">
      <c r="A217" s="733"/>
      <c r="B217" s="733"/>
      <c r="C217" s="733"/>
      <c r="D217" s="756"/>
      <c r="E217" s="733"/>
      <c r="F217" s="733"/>
      <c r="G217" s="733"/>
      <c r="H217" s="733"/>
      <c r="I217" s="733"/>
      <c r="J217" s="733"/>
      <c r="K217" s="733"/>
      <c r="L217" s="733"/>
      <c r="M217" s="733"/>
      <c r="N217" s="733"/>
      <c r="O217" s="733"/>
      <c r="P217" s="733"/>
      <c r="Q217" s="733"/>
      <c r="R217" s="733"/>
      <c r="S217" s="733"/>
      <c r="T217" s="733"/>
      <c r="U217" s="733"/>
      <c r="V217" s="733"/>
      <c r="W217" s="733"/>
      <c r="X217" s="733"/>
      <c r="Y217" s="733"/>
      <c r="Z217" s="733"/>
      <c r="AA217" s="733"/>
      <c r="BC217" s="390"/>
      <c r="BD217" s="386"/>
      <c r="BE217" s="733"/>
      <c r="BF217" s="312"/>
      <c r="BG217" s="312"/>
      <c r="BH217" s="312"/>
      <c r="BI217" s="312"/>
      <c r="BJ217" s="312"/>
      <c r="BK217" s="312"/>
      <c r="BL217" s="312"/>
      <c r="BM217" s="312"/>
      <c r="BN217" s="312"/>
      <c r="BO217" s="312"/>
      <c r="BP217" s="312"/>
      <c r="BQ217" s="312"/>
      <c r="BR217" s="312"/>
      <c r="BS217" s="312"/>
      <c r="BT217" s="312"/>
      <c r="BU217" s="312"/>
      <c r="BV217" s="312"/>
      <c r="BW217" s="312"/>
      <c r="BX217" s="312"/>
      <c r="BY217" s="312"/>
      <c r="BZ217" s="312"/>
      <c r="CA217" s="312"/>
      <c r="CB217" s="312"/>
      <c r="CC217" s="312"/>
    </row>
    <row r="218" spans="1:81" ht="15" customHeight="1" x14ac:dyDescent="0.2">
      <c r="A218" s="733"/>
      <c r="B218" s="733"/>
      <c r="C218" s="733"/>
      <c r="D218" s="756"/>
      <c r="E218" s="733"/>
      <c r="F218" s="733"/>
      <c r="G218" s="733"/>
      <c r="H218" s="733"/>
      <c r="I218" s="733"/>
      <c r="J218" s="733"/>
      <c r="K218" s="733"/>
      <c r="L218" s="733"/>
      <c r="M218" s="733"/>
      <c r="N218" s="733"/>
      <c r="O218" s="733"/>
      <c r="P218" s="733"/>
      <c r="Q218" s="733"/>
      <c r="R218" s="733"/>
      <c r="S218" s="733"/>
      <c r="T218" s="733"/>
      <c r="U218" s="733"/>
      <c r="V218" s="733"/>
      <c r="W218" s="733"/>
      <c r="X218" s="733"/>
      <c r="Y218" s="733"/>
      <c r="Z218" s="733"/>
      <c r="AA218" s="733"/>
      <c r="BC218" s="390"/>
      <c r="BD218" s="386"/>
      <c r="BE218" s="733"/>
      <c r="BF218" s="312"/>
      <c r="BG218" s="312"/>
      <c r="BH218" s="312"/>
      <c r="BI218" s="312"/>
      <c r="BJ218" s="312"/>
      <c r="BK218" s="312"/>
      <c r="BL218" s="312"/>
      <c r="BM218" s="312"/>
      <c r="BN218" s="312"/>
      <c r="BO218" s="312"/>
      <c r="BP218" s="312"/>
      <c r="BQ218" s="312"/>
      <c r="BR218" s="312"/>
      <c r="BS218" s="312"/>
      <c r="BT218" s="312"/>
      <c r="BU218" s="312"/>
      <c r="BV218" s="312"/>
      <c r="BW218" s="312"/>
      <c r="BX218" s="312"/>
      <c r="BY218" s="312"/>
      <c r="BZ218" s="312"/>
      <c r="CA218" s="312"/>
      <c r="CB218" s="312"/>
      <c r="CC218" s="312"/>
    </row>
    <row r="219" spans="1:81" ht="15" customHeight="1" x14ac:dyDescent="0.2">
      <c r="A219" s="733"/>
      <c r="B219" s="733"/>
      <c r="C219" s="733"/>
      <c r="D219" s="756"/>
      <c r="E219" s="733"/>
      <c r="F219" s="733"/>
      <c r="G219" s="733"/>
      <c r="H219" s="733"/>
      <c r="I219" s="733"/>
      <c r="J219" s="733"/>
      <c r="K219" s="733"/>
      <c r="L219" s="733"/>
      <c r="M219" s="733"/>
      <c r="N219" s="733"/>
      <c r="O219" s="733"/>
      <c r="P219" s="733"/>
      <c r="Q219" s="733"/>
      <c r="R219" s="733"/>
      <c r="S219" s="733"/>
      <c r="T219" s="733"/>
      <c r="U219" s="733"/>
      <c r="V219" s="733"/>
      <c r="W219" s="733"/>
      <c r="X219" s="733"/>
      <c r="Y219" s="733"/>
      <c r="Z219" s="733"/>
      <c r="AA219" s="733"/>
      <c r="BC219" s="390"/>
      <c r="BD219" s="386"/>
      <c r="BE219" s="733"/>
      <c r="BF219" s="312"/>
      <c r="BG219" s="312"/>
      <c r="BH219" s="312"/>
      <c r="BI219" s="312"/>
      <c r="BJ219" s="312"/>
      <c r="BK219" s="312"/>
      <c r="BL219" s="312"/>
      <c r="BM219" s="312"/>
      <c r="BN219" s="312"/>
      <c r="BO219" s="312"/>
      <c r="BP219" s="312"/>
      <c r="BQ219" s="312"/>
      <c r="BR219" s="312"/>
      <c r="BS219" s="312"/>
      <c r="BT219" s="312"/>
      <c r="BU219" s="312"/>
      <c r="BV219" s="312"/>
      <c r="BW219" s="312"/>
      <c r="BX219" s="312"/>
      <c r="BY219" s="312"/>
      <c r="BZ219" s="312"/>
      <c r="CA219" s="312"/>
      <c r="CB219" s="312"/>
      <c r="CC219" s="312"/>
    </row>
    <row r="220" spans="1:81" ht="15" customHeight="1" x14ac:dyDescent="0.2">
      <c r="A220" s="733"/>
      <c r="B220" s="733"/>
      <c r="C220" s="733"/>
      <c r="D220" s="756"/>
      <c r="E220" s="733"/>
      <c r="F220" s="733"/>
      <c r="G220" s="733"/>
      <c r="H220" s="733"/>
      <c r="I220" s="733"/>
      <c r="J220" s="733"/>
      <c r="K220" s="733"/>
      <c r="L220" s="733"/>
      <c r="M220" s="733"/>
      <c r="N220" s="733"/>
      <c r="O220" s="733"/>
      <c r="P220" s="733"/>
      <c r="Q220" s="733"/>
      <c r="R220" s="733"/>
      <c r="S220" s="733"/>
      <c r="T220" s="733"/>
      <c r="U220" s="733"/>
      <c r="V220" s="733"/>
      <c r="W220" s="733"/>
      <c r="X220" s="733"/>
      <c r="Y220" s="733"/>
      <c r="Z220" s="733"/>
      <c r="AA220" s="733"/>
      <c r="BC220" s="390"/>
      <c r="BD220" s="386"/>
      <c r="BE220" s="733"/>
      <c r="BF220" s="312"/>
      <c r="BG220" s="312"/>
      <c r="BH220" s="312"/>
      <c r="BI220" s="312"/>
      <c r="BJ220" s="312"/>
      <c r="BK220" s="312"/>
      <c r="BL220" s="312"/>
      <c r="BM220" s="312"/>
      <c r="BN220" s="312"/>
      <c r="BO220" s="312"/>
      <c r="BP220" s="312"/>
      <c r="BQ220" s="312"/>
      <c r="BR220" s="312"/>
      <c r="BS220" s="312"/>
      <c r="BT220" s="312"/>
      <c r="BU220" s="312"/>
      <c r="BV220" s="312"/>
      <c r="BW220" s="312"/>
      <c r="BX220" s="312"/>
      <c r="BY220" s="312"/>
      <c r="BZ220" s="312"/>
      <c r="CA220" s="312"/>
      <c r="CB220" s="312"/>
      <c r="CC220" s="312"/>
    </row>
    <row r="221" spans="1:81" ht="15" customHeight="1" x14ac:dyDescent="0.2">
      <c r="A221" s="733"/>
      <c r="B221" s="733"/>
      <c r="C221" s="733"/>
      <c r="D221" s="756"/>
      <c r="E221" s="733"/>
      <c r="F221" s="733"/>
      <c r="G221" s="733"/>
      <c r="H221" s="733"/>
      <c r="I221" s="733"/>
      <c r="J221" s="733"/>
      <c r="K221" s="733"/>
      <c r="L221" s="733"/>
      <c r="M221" s="733"/>
      <c r="N221" s="733"/>
      <c r="O221" s="733"/>
      <c r="P221" s="733"/>
      <c r="Q221" s="733"/>
      <c r="R221" s="733"/>
      <c r="S221" s="733"/>
      <c r="T221" s="733"/>
      <c r="U221" s="733"/>
      <c r="V221" s="733"/>
      <c r="W221" s="733"/>
      <c r="X221" s="733"/>
      <c r="Y221" s="733"/>
      <c r="Z221" s="733"/>
      <c r="AA221" s="733"/>
      <c r="BC221" s="390"/>
      <c r="BD221" s="386"/>
      <c r="BE221" s="733"/>
      <c r="BF221" s="312"/>
      <c r="BG221" s="312"/>
      <c r="BH221" s="312"/>
      <c r="BI221" s="312"/>
      <c r="BJ221" s="312"/>
      <c r="BK221" s="312"/>
      <c r="BL221" s="312"/>
      <c r="BM221" s="312"/>
      <c r="BN221" s="312"/>
      <c r="BO221" s="312"/>
      <c r="BP221" s="312"/>
      <c r="BQ221" s="312"/>
      <c r="BR221" s="312"/>
      <c r="BS221" s="312"/>
      <c r="BT221" s="312"/>
      <c r="BU221" s="312"/>
      <c r="BV221" s="312"/>
      <c r="BW221" s="312"/>
      <c r="BX221" s="312"/>
      <c r="BY221" s="312"/>
      <c r="BZ221" s="312"/>
      <c r="CA221" s="312"/>
      <c r="CB221" s="312"/>
      <c r="CC221" s="312"/>
    </row>
    <row r="222" spans="1:81" ht="15" customHeight="1" x14ac:dyDescent="0.2">
      <c r="A222" s="733"/>
      <c r="B222" s="733"/>
      <c r="C222" s="733"/>
      <c r="D222" s="756"/>
      <c r="E222" s="733"/>
      <c r="F222" s="733"/>
      <c r="G222" s="733"/>
      <c r="H222" s="733"/>
      <c r="I222" s="733"/>
      <c r="J222" s="733"/>
      <c r="K222" s="733"/>
      <c r="L222" s="733"/>
      <c r="M222" s="733"/>
      <c r="N222" s="733"/>
      <c r="O222" s="733"/>
      <c r="P222" s="733"/>
      <c r="Q222" s="733"/>
      <c r="R222" s="733"/>
      <c r="S222" s="733"/>
      <c r="T222" s="733"/>
      <c r="U222" s="733"/>
      <c r="V222" s="733"/>
      <c r="W222" s="733"/>
      <c r="X222" s="733"/>
      <c r="Y222" s="733"/>
      <c r="Z222" s="733"/>
      <c r="AA222" s="733"/>
      <c r="BC222" s="390"/>
      <c r="BD222" s="386"/>
      <c r="BE222" s="733"/>
      <c r="BF222" s="312"/>
      <c r="BG222" s="312"/>
      <c r="BH222" s="312"/>
      <c r="BI222" s="312"/>
      <c r="BJ222" s="312"/>
      <c r="BK222" s="312"/>
      <c r="BL222" s="312"/>
      <c r="BM222" s="312"/>
      <c r="BN222" s="312"/>
      <c r="BO222" s="312"/>
      <c r="BP222" s="312"/>
      <c r="BQ222" s="312"/>
      <c r="BR222" s="312"/>
      <c r="BS222" s="312"/>
      <c r="BT222" s="312"/>
      <c r="BU222" s="312"/>
      <c r="BV222" s="312"/>
      <c r="BW222" s="312"/>
      <c r="BX222" s="312"/>
      <c r="BY222" s="312"/>
      <c r="BZ222" s="312"/>
      <c r="CA222" s="312"/>
      <c r="CB222" s="312"/>
      <c r="CC222" s="312"/>
    </row>
    <row r="223" spans="1:81" ht="15" customHeight="1" x14ac:dyDescent="0.2">
      <c r="A223" s="733"/>
      <c r="B223" s="733"/>
      <c r="C223" s="733"/>
      <c r="D223" s="756"/>
      <c r="E223" s="733"/>
      <c r="F223" s="733"/>
      <c r="G223" s="733"/>
      <c r="H223" s="733"/>
      <c r="I223" s="733"/>
      <c r="J223" s="733"/>
      <c r="K223" s="733"/>
      <c r="L223" s="733"/>
      <c r="M223" s="733"/>
      <c r="N223" s="733"/>
      <c r="O223" s="733"/>
      <c r="P223" s="733"/>
      <c r="Q223" s="733"/>
      <c r="R223" s="733"/>
      <c r="S223" s="733"/>
      <c r="T223" s="733"/>
      <c r="U223" s="733"/>
      <c r="V223" s="733"/>
      <c r="W223" s="733"/>
      <c r="X223" s="733"/>
      <c r="Y223" s="733"/>
      <c r="Z223" s="733"/>
      <c r="AA223" s="733"/>
      <c r="BC223" s="390"/>
      <c r="BD223" s="386"/>
      <c r="BE223" s="733"/>
      <c r="BF223" s="312"/>
      <c r="BG223" s="312"/>
      <c r="BH223" s="312"/>
      <c r="BI223" s="312"/>
      <c r="BJ223" s="312"/>
      <c r="BK223" s="312"/>
      <c r="BL223" s="312"/>
      <c r="BM223" s="312"/>
      <c r="BN223" s="312"/>
      <c r="BO223" s="312"/>
      <c r="BP223" s="312"/>
      <c r="BQ223" s="312"/>
      <c r="BR223" s="312"/>
      <c r="BS223" s="312"/>
      <c r="BT223" s="312"/>
      <c r="BU223" s="312"/>
      <c r="BV223" s="312"/>
      <c r="BW223" s="312"/>
      <c r="BX223" s="312"/>
      <c r="BY223" s="312"/>
      <c r="BZ223" s="312"/>
      <c r="CA223" s="312"/>
      <c r="CB223" s="312"/>
      <c r="CC223" s="312"/>
    </row>
    <row r="224" spans="1:81" ht="15" customHeight="1" x14ac:dyDescent="0.2">
      <c r="A224" s="733"/>
      <c r="B224" s="733"/>
      <c r="C224" s="733"/>
      <c r="D224" s="756"/>
      <c r="E224" s="733"/>
      <c r="F224" s="733"/>
      <c r="G224" s="733"/>
      <c r="H224" s="733"/>
      <c r="I224" s="733"/>
      <c r="J224" s="733"/>
      <c r="K224" s="733"/>
      <c r="L224" s="733"/>
      <c r="M224" s="733"/>
      <c r="N224" s="733"/>
      <c r="O224" s="733"/>
      <c r="P224" s="733"/>
      <c r="Q224" s="733"/>
      <c r="R224" s="733"/>
      <c r="S224" s="733"/>
      <c r="T224" s="733"/>
      <c r="U224" s="733"/>
      <c r="V224" s="733"/>
      <c r="W224" s="733"/>
      <c r="X224" s="733"/>
      <c r="Y224" s="733"/>
      <c r="Z224" s="733"/>
      <c r="AA224" s="733"/>
      <c r="BC224" s="390"/>
      <c r="BD224" s="386"/>
      <c r="BE224" s="733"/>
      <c r="BF224" s="312"/>
      <c r="BG224" s="312"/>
      <c r="BH224" s="312"/>
      <c r="BI224" s="312"/>
      <c r="BJ224" s="312"/>
      <c r="BK224" s="312"/>
      <c r="BL224" s="312"/>
      <c r="BM224" s="312"/>
      <c r="BN224" s="312"/>
      <c r="BO224" s="312"/>
      <c r="BP224" s="312"/>
      <c r="BQ224" s="312"/>
      <c r="BR224" s="312"/>
      <c r="BS224" s="312"/>
      <c r="BT224" s="312"/>
      <c r="BU224" s="312"/>
      <c r="BV224" s="312"/>
      <c r="BW224" s="312"/>
      <c r="BX224" s="312"/>
      <c r="BY224" s="312"/>
      <c r="BZ224" s="312"/>
      <c r="CA224" s="312"/>
      <c r="CB224" s="312"/>
      <c r="CC224" s="312"/>
    </row>
    <row r="225" spans="1:81" ht="15" customHeight="1" x14ac:dyDescent="0.2">
      <c r="A225" s="733"/>
      <c r="B225" s="733"/>
      <c r="C225" s="733"/>
      <c r="D225" s="756"/>
      <c r="E225" s="733"/>
      <c r="F225" s="733"/>
      <c r="G225" s="733"/>
      <c r="H225" s="733"/>
      <c r="I225" s="733"/>
      <c r="J225" s="733"/>
      <c r="K225" s="733"/>
      <c r="L225" s="733"/>
      <c r="M225" s="733"/>
      <c r="N225" s="733"/>
      <c r="O225" s="733"/>
      <c r="P225" s="733"/>
      <c r="Q225" s="733"/>
      <c r="R225" s="733"/>
      <c r="S225" s="733"/>
      <c r="T225" s="733"/>
      <c r="U225" s="733"/>
      <c r="V225" s="733"/>
      <c r="W225" s="733"/>
      <c r="X225" s="733"/>
      <c r="Y225" s="733"/>
      <c r="Z225" s="733"/>
      <c r="AA225" s="733"/>
      <c r="BC225" s="390"/>
      <c r="BD225" s="386"/>
      <c r="BE225" s="733"/>
      <c r="BF225" s="312"/>
      <c r="BG225" s="312"/>
      <c r="BH225" s="312"/>
      <c r="BI225" s="312"/>
      <c r="BJ225" s="312"/>
      <c r="BK225" s="312"/>
      <c r="BL225" s="312"/>
      <c r="BM225" s="312"/>
      <c r="BN225" s="312"/>
      <c r="BO225" s="312"/>
      <c r="BP225" s="312"/>
      <c r="BQ225" s="312"/>
      <c r="BR225" s="312"/>
      <c r="BS225" s="312"/>
      <c r="BT225" s="312"/>
      <c r="BU225" s="312"/>
      <c r="BV225" s="312"/>
      <c r="BW225" s="312"/>
      <c r="BX225" s="312"/>
      <c r="BY225" s="312"/>
      <c r="BZ225" s="312"/>
      <c r="CA225" s="312"/>
      <c r="CB225" s="312"/>
      <c r="CC225" s="312"/>
    </row>
    <row r="226" spans="1:81" ht="15" customHeight="1" x14ac:dyDescent="0.2">
      <c r="A226" s="733"/>
      <c r="B226" s="733"/>
      <c r="C226" s="733"/>
      <c r="D226" s="756"/>
      <c r="E226" s="733"/>
      <c r="F226" s="733"/>
      <c r="G226" s="733"/>
      <c r="H226" s="733"/>
      <c r="I226" s="733"/>
      <c r="J226" s="733"/>
      <c r="K226" s="733"/>
      <c r="L226" s="733"/>
      <c r="M226" s="733"/>
      <c r="N226" s="733"/>
      <c r="O226" s="733"/>
      <c r="P226" s="733"/>
      <c r="Q226" s="733"/>
      <c r="R226" s="733"/>
      <c r="S226" s="733"/>
      <c r="T226" s="733"/>
      <c r="U226" s="733"/>
      <c r="V226" s="733"/>
      <c r="W226" s="733"/>
      <c r="X226" s="733"/>
      <c r="Y226" s="733"/>
      <c r="Z226" s="733"/>
      <c r="AA226" s="733"/>
      <c r="BC226" s="390"/>
      <c r="BD226" s="386"/>
      <c r="BE226" s="733"/>
      <c r="BF226" s="312"/>
      <c r="BG226" s="312"/>
      <c r="BH226" s="312"/>
      <c r="BI226" s="312"/>
      <c r="BJ226" s="312"/>
      <c r="BK226" s="312"/>
      <c r="BL226" s="312"/>
      <c r="BM226" s="312"/>
      <c r="BN226" s="312"/>
      <c r="BO226" s="312"/>
      <c r="BP226" s="312"/>
      <c r="BQ226" s="312"/>
      <c r="BR226" s="312"/>
      <c r="BS226" s="312"/>
      <c r="BT226" s="312"/>
      <c r="BU226" s="312"/>
      <c r="BV226" s="312"/>
      <c r="BW226" s="312"/>
      <c r="BX226" s="312"/>
      <c r="BY226" s="312"/>
      <c r="BZ226" s="312"/>
      <c r="CA226" s="312"/>
      <c r="CB226" s="312"/>
      <c r="CC226" s="312"/>
    </row>
    <row r="227" spans="1:81" ht="15" customHeight="1" x14ac:dyDescent="0.2">
      <c r="A227" s="733"/>
      <c r="B227" s="733"/>
      <c r="C227" s="733"/>
      <c r="D227" s="756"/>
      <c r="E227" s="733"/>
      <c r="F227" s="733"/>
      <c r="G227" s="733"/>
      <c r="H227" s="733"/>
      <c r="I227" s="733"/>
      <c r="J227" s="733"/>
      <c r="K227" s="733"/>
      <c r="L227" s="733"/>
      <c r="M227" s="733"/>
      <c r="N227" s="733"/>
      <c r="O227" s="733"/>
      <c r="P227" s="733"/>
      <c r="Q227" s="733"/>
      <c r="R227" s="733"/>
      <c r="S227" s="733"/>
      <c r="T227" s="733"/>
      <c r="U227" s="733"/>
      <c r="V227" s="733"/>
      <c r="W227" s="733"/>
      <c r="X227" s="733"/>
      <c r="Y227" s="733"/>
      <c r="Z227" s="733"/>
      <c r="AA227" s="733"/>
      <c r="BC227" s="390"/>
      <c r="BD227" s="386"/>
      <c r="BE227" s="733"/>
      <c r="BF227" s="312"/>
      <c r="BG227" s="312"/>
      <c r="BH227" s="312"/>
      <c r="BI227" s="312"/>
      <c r="BJ227" s="312"/>
      <c r="BK227" s="312"/>
      <c r="BL227" s="312"/>
      <c r="BM227" s="312"/>
      <c r="BN227" s="312"/>
      <c r="BO227" s="312"/>
      <c r="BP227" s="312"/>
      <c r="BQ227" s="312"/>
      <c r="BR227" s="312"/>
      <c r="BS227" s="312"/>
      <c r="BT227" s="312"/>
      <c r="BU227" s="312"/>
      <c r="BV227" s="312"/>
      <c r="BW227" s="312"/>
      <c r="BX227" s="312"/>
      <c r="BY227" s="312"/>
      <c r="BZ227" s="312"/>
      <c r="CA227" s="312"/>
      <c r="CB227" s="312"/>
      <c r="CC227" s="312"/>
    </row>
    <row r="228" spans="1:81" ht="15" customHeight="1" x14ac:dyDescent="0.2">
      <c r="A228" s="733"/>
      <c r="B228" s="733"/>
      <c r="C228" s="733"/>
      <c r="D228" s="756"/>
      <c r="E228" s="733"/>
      <c r="F228" s="733"/>
      <c r="G228" s="733"/>
      <c r="H228" s="733"/>
      <c r="I228" s="733"/>
      <c r="J228" s="733"/>
      <c r="K228" s="733"/>
      <c r="L228" s="733"/>
      <c r="M228" s="733"/>
      <c r="N228" s="733"/>
      <c r="O228" s="733"/>
      <c r="P228" s="733"/>
      <c r="Q228" s="733"/>
      <c r="R228" s="733"/>
      <c r="S228" s="733"/>
      <c r="T228" s="733"/>
      <c r="U228" s="733"/>
      <c r="V228" s="733"/>
      <c r="W228" s="733"/>
      <c r="X228" s="733"/>
      <c r="Y228" s="733"/>
      <c r="Z228" s="733"/>
      <c r="AA228" s="733"/>
      <c r="BC228" s="390"/>
      <c r="BD228" s="386"/>
      <c r="BE228" s="733"/>
      <c r="BF228" s="312"/>
      <c r="BG228" s="312"/>
      <c r="BH228" s="312"/>
      <c r="BI228" s="312"/>
      <c r="BJ228" s="312"/>
      <c r="BK228" s="312"/>
      <c r="BL228" s="312"/>
      <c r="BM228" s="312"/>
      <c r="BN228" s="312"/>
      <c r="BO228" s="312"/>
      <c r="BP228" s="312"/>
      <c r="BQ228" s="312"/>
      <c r="BR228" s="312"/>
      <c r="BS228" s="312"/>
      <c r="BT228" s="312"/>
      <c r="BU228" s="312"/>
      <c r="BV228" s="312"/>
      <c r="BW228" s="312"/>
      <c r="BX228" s="312"/>
      <c r="BY228" s="312"/>
      <c r="BZ228" s="312"/>
      <c r="CA228" s="312"/>
      <c r="CB228" s="312"/>
      <c r="CC228" s="312"/>
    </row>
    <row r="229" spans="1:81" ht="15" customHeight="1" x14ac:dyDescent="0.2">
      <c r="A229" s="733"/>
      <c r="B229" s="733"/>
      <c r="C229" s="733"/>
      <c r="D229" s="756"/>
      <c r="E229" s="733"/>
      <c r="F229" s="733"/>
      <c r="G229" s="733"/>
      <c r="H229" s="733"/>
      <c r="I229" s="733"/>
      <c r="J229" s="733"/>
      <c r="K229" s="733"/>
      <c r="L229" s="733"/>
      <c r="M229" s="733"/>
      <c r="N229" s="733"/>
      <c r="O229" s="733"/>
      <c r="P229" s="733"/>
      <c r="Q229" s="733"/>
      <c r="R229" s="733"/>
      <c r="S229" s="733"/>
      <c r="T229" s="733"/>
      <c r="U229" s="733"/>
      <c r="V229" s="733"/>
      <c r="W229" s="733"/>
      <c r="X229" s="733"/>
      <c r="Y229" s="733"/>
      <c r="Z229" s="733"/>
      <c r="AA229" s="733"/>
      <c r="BC229" s="390"/>
      <c r="BD229" s="386"/>
      <c r="BE229" s="733"/>
      <c r="BF229" s="312"/>
      <c r="BG229" s="312"/>
      <c r="BH229" s="312"/>
      <c r="BI229" s="312"/>
      <c r="BJ229" s="312"/>
      <c r="BK229" s="312"/>
      <c r="BL229" s="312"/>
      <c r="BM229" s="312"/>
      <c r="BN229" s="312"/>
      <c r="BO229" s="312"/>
      <c r="BP229" s="312"/>
      <c r="BQ229" s="312"/>
      <c r="BR229" s="312"/>
      <c r="BS229" s="312"/>
      <c r="BT229" s="312"/>
      <c r="BU229" s="312"/>
      <c r="BV229" s="312"/>
      <c r="BW229" s="312"/>
      <c r="BX229" s="312"/>
      <c r="BY229" s="312"/>
      <c r="BZ229" s="312"/>
      <c r="CA229" s="312"/>
      <c r="CB229" s="312"/>
      <c r="CC229" s="312"/>
    </row>
    <row r="230" spans="1:81" ht="15" customHeight="1" x14ac:dyDescent="0.2">
      <c r="A230" s="733"/>
      <c r="B230" s="733"/>
      <c r="C230" s="733"/>
      <c r="D230" s="756"/>
      <c r="E230" s="733"/>
      <c r="F230" s="733"/>
      <c r="G230" s="733"/>
      <c r="H230" s="733"/>
      <c r="I230" s="733"/>
      <c r="J230" s="733"/>
      <c r="K230" s="733"/>
      <c r="L230" s="733"/>
      <c r="M230" s="733"/>
      <c r="N230" s="733"/>
      <c r="O230" s="733"/>
      <c r="P230" s="733"/>
      <c r="Q230" s="733"/>
      <c r="R230" s="733"/>
      <c r="S230" s="733"/>
      <c r="T230" s="733"/>
      <c r="U230" s="733"/>
      <c r="V230" s="733"/>
      <c r="W230" s="733"/>
      <c r="X230" s="733"/>
      <c r="Y230" s="733"/>
      <c r="Z230" s="733"/>
      <c r="AA230" s="733"/>
      <c r="BC230" s="390"/>
      <c r="BD230" s="386"/>
      <c r="BE230" s="733"/>
      <c r="BF230" s="312"/>
      <c r="BG230" s="312"/>
      <c r="BH230" s="312"/>
      <c r="BI230" s="312"/>
      <c r="BJ230" s="312"/>
      <c r="BK230" s="312"/>
      <c r="BL230" s="312"/>
      <c r="BM230" s="312"/>
      <c r="BN230" s="312"/>
      <c r="BO230" s="312"/>
      <c r="BP230" s="312"/>
      <c r="BQ230" s="312"/>
      <c r="BR230" s="312"/>
      <c r="BS230" s="312"/>
      <c r="BT230" s="312"/>
      <c r="BU230" s="312"/>
      <c r="BV230" s="312"/>
      <c r="BW230" s="312"/>
      <c r="BX230" s="312"/>
      <c r="BY230" s="312"/>
      <c r="BZ230" s="312"/>
      <c r="CA230" s="312"/>
      <c r="CB230" s="312"/>
      <c r="CC230" s="312"/>
    </row>
    <row r="231" spans="1:81" ht="15" customHeight="1" x14ac:dyDescent="0.2">
      <c r="A231" s="733"/>
      <c r="B231" s="733"/>
      <c r="C231" s="733"/>
      <c r="D231" s="756"/>
      <c r="E231" s="733"/>
      <c r="F231" s="733"/>
      <c r="G231" s="733"/>
      <c r="H231" s="733"/>
      <c r="I231" s="733"/>
      <c r="J231" s="733"/>
      <c r="K231" s="733"/>
      <c r="L231" s="733"/>
      <c r="M231" s="733"/>
      <c r="N231" s="733"/>
      <c r="O231" s="733"/>
      <c r="P231" s="733"/>
      <c r="Q231" s="733"/>
      <c r="R231" s="733"/>
      <c r="S231" s="733"/>
      <c r="T231" s="733"/>
      <c r="U231" s="733"/>
      <c r="V231" s="733"/>
      <c r="W231" s="733"/>
      <c r="X231" s="733"/>
      <c r="Y231" s="733"/>
      <c r="Z231" s="733"/>
      <c r="AA231" s="733"/>
      <c r="BC231" s="390"/>
      <c r="BD231" s="386"/>
      <c r="BE231" s="733"/>
      <c r="BF231" s="312"/>
      <c r="BG231" s="312"/>
      <c r="BH231" s="312"/>
      <c r="BI231" s="312"/>
      <c r="BJ231" s="312"/>
      <c r="BK231" s="312"/>
      <c r="BL231" s="312"/>
      <c r="BM231" s="312"/>
      <c r="BN231" s="312"/>
      <c r="BO231" s="312"/>
      <c r="BP231" s="312"/>
      <c r="BQ231" s="312"/>
      <c r="BR231" s="312"/>
      <c r="BS231" s="312"/>
      <c r="BT231" s="312"/>
      <c r="BU231" s="312"/>
      <c r="BV231" s="312"/>
      <c r="BW231" s="312"/>
      <c r="BX231" s="312"/>
      <c r="BY231" s="312"/>
      <c r="BZ231" s="312"/>
      <c r="CA231" s="312"/>
      <c r="CB231" s="312"/>
      <c r="CC231" s="312"/>
    </row>
    <row r="232" spans="1:81" ht="15" customHeight="1" x14ac:dyDescent="0.2">
      <c r="A232" s="733"/>
      <c r="B232" s="733"/>
      <c r="C232" s="733"/>
      <c r="D232" s="756"/>
      <c r="E232" s="733"/>
      <c r="F232" s="733"/>
      <c r="G232" s="733"/>
      <c r="H232" s="733"/>
      <c r="I232" s="733"/>
      <c r="J232" s="733"/>
      <c r="K232" s="733"/>
      <c r="L232" s="733"/>
      <c r="M232" s="733"/>
      <c r="N232" s="733"/>
      <c r="O232" s="733"/>
      <c r="P232" s="733"/>
      <c r="Q232" s="733"/>
      <c r="R232" s="733"/>
      <c r="S232" s="733"/>
      <c r="T232" s="733"/>
      <c r="U232" s="733"/>
      <c r="V232" s="733"/>
      <c r="W232" s="733"/>
      <c r="X232" s="733"/>
      <c r="Y232" s="733"/>
      <c r="Z232" s="733"/>
      <c r="AA232" s="733"/>
      <c r="BC232" s="390"/>
      <c r="BD232" s="386"/>
      <c r="BE232" s="733"/>
      <c r="BF232" s="312"/>
      <c r="BG232" s="312"/>
      <c r="BH232" s="312"/>
      <c r="BI232" s="312"/>
      <c r="BJ232" s="312"/>
      <c r="BK232" s="312"/>
      <c r="BL232" s="312"/>
      <c r="BM232" s="312"/>
      <c r="BN232" s="312"/>
      <c r="BO232" s="312"/>
      <c r="BP232" s="312"/>
      <c r="BQ232" s="312"/>
      <c r="BR232" s="312"/>
      <c r="BS232" s="312"/>
      <c r="BT232" s="312"/>
      <c r="BU232" s="312"/>
      <c r="BV232" s="312"/>
      <c r="BW232" s="312"/>
      <c r="BX232" s="312"/>
      <c r="BY232" s="312"/>
      <c r="BZ232" s="312"/>
      <c r="CA232" s="312"/>
      <c r="CB232" s="312"/>
      <c r="CC232" s="312"/>
    </row>
    <row r="233" spans="1:81" ht="15" customHeight="1" x14ac:dyDescent="0.2">
      <c r="A233" s="733"/>
      <c r="B233" s="733"/>
      <c r="C233" s="733"/>
      <c r="D233" s="756"/>
      <c r="E233" s="733"/>
      <c r="F233" s="733"/>
      <c r="G233" s="733"/>
      <c r="H233" s="733"/>
      <c r="I233" s="733"/>
      <c r="J233" s="733"/>
      <c r="K233" s="733"/>
      <c r="L233" s="733"/>
      <c r="M233" s="733"/>
      <c r="N233" s="733"/>
      <c r="O233" s="733"/>
      <c r="P233" s="733"/>
      <c r="Q233" s="733"/>
      <c r="R233" s="733"/>
      <c r="S233" s="733"/>
      <c r="T233" s="733"/>
      <c r="U233" s="733"/>
      <c r="V233" s="733"/>
      <c r="W233" s="733"/>
      <c r="X233" s="733"/>
      <c r="Y233" s="733"/>
      <c r="Z233" s="733"/>
      <c r="AA233" s="733"/>
      <c r="BC233" s="390"/>
      <c r="BD233" s="386"/>
      <c r="BE233" s="733"/>
      <c r="BF233" s="312"/>
      <c r="BG233" s="312"/>
      <c r="BH233" s="312"/>
      <c r="BI233" s="312"/>
      <c r="BJ233" s="312"/>
      <c r="BK233" s="312"/>
      <c r="BL233" s="312"/>
      <c r="BM233" s="312"/>
      <c r="BN233" s="312"/>
      <c r="BO233" s="312"/>
      <c r="BP233" s="312"/>
      <c r="BQ233" s="312"/>
      <c r="BR233" s="312"/>
      <c r="BS233" s="312"/>
      <c r="BT233" s="312"/>
      <c r="BU233" s="312"/>
      <c r="BV233" s="312"/>
      <c r="BW233" s="312"/>
      <c r="BX233" s="312"/>
      <c r="BY233" s="312"/>
      <c r="BZ233" s="312"/>
      <c r="CA233" s="312"/>
      <c r="CB233" s="312"/>
      <c r="CC233" s="312"/>
    </row>
    <row r="234" spans="1:81" ht="15" customHeight="1" x14ac:dyDescent="0.2">
      <c r="A234" s="733"/>
      <c r="B234" s="733"/>
      <c r="C234" s="733"/>
      <c r="D234" s="756"/>
      <c r="E234" s="733"/>
      <c r="F234" s="733"/>
      <c r="G234" s="733"/>
      <c r="H234" s="733"/>
      <c r="I234" s="733"/>
      <c r="J234" s="733"/>
      <c r="K234" s="733"/>
      <c r="L234" s="733"/>
      <c r="M234" s="733"/>
      <c r="N234" s="733"/>
      <c r="O234" s="733"/>
      <c r="P234" s="733"/>
      <c r="Q234" s="733"/>
      <c r="R234" s="733"/>
      <c r="S234" s="733"/>
      <c r="T234" s="733"/>
      <c r="U234" s="733"/>
      <c r="V234" s="733"/>
      <c r="W234" s="733"/>
      <c r="X234" s="733"/>
      <c r="Y234" s="733"/>
      <c r="Z234" s="733"/>
      <c r="AA234" s="733"/>
      <c r="BC234" s="390"/>
      <c r="BD234" s="386"/>
      <c r="BE234" s="733"/>
      <c r="BF234" s="312"/>
      <c r="BG234" s="312"/>
      <c r="BH234" s="312"/>
      <c r="BI234" s="312"/>
      <c r="BJ234" s="312"/>
      <c r="BK234" s="312"/>
      <c r="BL234" s="312"/>
      <c r="BM234" s="312"/>
      <c r="BN234" s="312"/>
      <c r="BO234" s="312"/>
      <c r="BP234" s="312"/>
      <c r="BQ234" s="312"/>
      <c r="BR234" s="312"/>
      <c r="BS234" s="312"/>
      <c r="BT234" s="312"/>
      <c r="BU234" s="312"/>
      <c r="BV234" s="312"/>
      <c r="BW234" s="312"/>
      <c r="BX234" s="312"/>
      <c r="BY234" s="312"/>
      <c r="BZ234" s="312"/>
      <c r="CA234" s="312"/>
      <c r="CB234" s="312"/>
      <c r="CC234" s="312"/>
    </row>
    <row r="235" spans="1:81" ht="15" customHeight="1" x14ac:dyDescent="0.2">
      <c r="A235" s="733"/>
      <c r="B235" s="733"/>
      <c r="C235" s="733"/>
      <c r="D235" s="756"/>
      <c r="E235" s="733"/>
      <c r="F235" s="733"/>
      <c r="G235" s="733"/>
      <c r="H235" s="733"/>
      <c r="I235" s="733"/>
      <c r="J235" s="733"/>
      <c r="K235" s="733"/>
      <c r="L235" s="733"/>
      <c r="M235" s="733"/>
      <c r="N235" s="733"/>
      <c r="O235" s="733"/>
      <c r="P235" s="733"/>
      <c r="Q235" s="733"/>
      <c r="R235" s="733"/>
      <c r="S235" s="733"/>
      <c r="T235" s="733"/>
      <c r="U235" s="733"/>
      <c r="V235" s="733"/>
      <c r="W235" s="733"/>
      <c r="X235" s="733"/>
      <c r="Y235" s="733"/>
      <c r="Z235" s="733"/>
      <c r="AA235" s="733"/>
      <c r="BC235" s="390"/>
      <c r="BD235" s="386"/>
      <c r="BE235" s="733"/>
      <c r="BF235" s="312"/>
      <c r="BG235" s="312"/>
      <c r="BH235" s="312"/>
      <c r="BI235" s="312"/>
      <c r="BJ235" s="312"/>
      <c r="BK235" s="312"/>
      <c r="BL235" s="312"/>
      <c r="BM235" s="312"/>
      <c r="BN235" s="312"/>
      <c r="BO235" s="312"/>
      <c r="BP235" s="312"/>
      <c r="BQ235" s="312"/>
      <c r="BR235" s="312"/>
      <c r="BS235" s="312"/>
      <c r="BT235" s="312"/>
      <c r="BU235" s="312"/>
      <c r="BV235" s="312"/>
      <c r="BW235" s="312"/>
      <c r="BX235" s="312"/>
      <c r="BY235" s="312"/>
      <c r="BZ235" s="312"/>
      <c r="CA235" s="312"/>
      <c r="CB235" s="312"/>
      <c r="CC235" s="312"/>
    </row>
    <row r="236" spans="1:81" ht="15" customHeight="1" x14ac:dyDescent="0.2">
      <c r="A236" s="733"/>
      <c r="B236" s="733"/>
      <c r="C236" s="733"/>
      <c r="D236" s="756"/>
      <c r="E236" s="733"/>
      <c r="F236" s="733"/>
      <c r="G236" s="733"/>
      <c r="H236" s="733"/>
      <c r="I236" s="733"/>
      <c r="J236" s="733"/>
      <c r="K236" s="733"/>
      <c r="L236" s="733"/>
      <c r="M236" s="733"/>
      <c r="N236" s="733"/>
      <c r="O236" s="733"/>
      <c r="P236" s="733"/>
      <c r="Q236" s="733"/>
      <c r="R236" s="733"/>
      <c r="S236" s="733"/>
      <c r="T236" s="733"/>
      <c r="U236" s="733"/>
      <c r="V236" s="733"/>
      <c r="W236" s="733"/>
      <c r="X236" s="733"/>
      <c r="Y236" s="733"/>
      <c r="Z236" s="733"/>
      <c r="AA236" s="733"/>
      <c r="BC236" s="390"/>
      <c r="BD236" s="386"/>
      <c r="BE236" s="733"/>
      <c r="BF236" s="312"/>
      <c r="BG236" s="312"/>
      <c r="BH236" s="312"/>
      <c r="BI236" s="312"/>
      <c r="BJ236" s="312"/>
      <c r="BK236" s="312"/>
      <c r="BL236" s="312"/>
      <c r="BM236" s="312"/>
      <c r="BN236" s="312"/>
      <c r="BO236" s="312"/>
      <c r="BP236" s="312"/>
      <c r="BQ236" s="312"/>
      <c r="BR236" s="312"/>
      <c r="BS236" s="312"/>
      <c r="BT236" s="312"/>
      <c r="BU236" s="312"/>
      <c r="BV236" s="312"/>
      <c r="BW236" s="312"/>
      <c r="BX236" s="312"/>
      <c r="BY236" s="312"/>
      <c r="BZ236" s="312"/>
      <c r="CA236" s="312"/>
      <c r="CB236" s="312"/>
      <c r="CC236" s="312"/>
    </row>
    <row r="237" spans="1:81" ht="15" customHeight="1" x14ac:dyDescent="0.2">
      <c r="A237" s="733"/>
      <c r="B237" s="733"/>
      <c r="C237" s="733"/>
      <c r="D237" s="756"/>
      <c r="E237" s="733"/>
      <c r="F237" s="733"/>
      <c r="G237" s="733"/>
      <c r="H237" s="733"/>
      <c r="I237" s="733"/>
      <c r="J237" s="733"/>
      <c r="K237" s="733"/>
      <c r="L237" s="733"/>
      <c r="M237" s="733"/>
      <c r="N237" s="733"/>
      <c r="O237" s="733"/>
      <c r="P237" s="733"/>
      <c r="Q237" s="733"/>
      <c r="R237" s="733"/>
      <c r="S237" s="733"/>
      <c r="T237" s="733"/>
      <c r="U237" s="733"/>
      <c r="V237" s="733"/>
      <c r="W237" s="733"/>
      <c r="X237" s="733"/>
      <c r="Y237" s="733"/>
      <c r="Z237" s="733"/>
      <c r="AA237" s="733"/>
      <c r="BC237" s="390"/>
      <c r="BD237" s="386"/>
      <c r="BE237" s="733"/>
      <c r="BF237" s="312"/>
      <c r="BG237" s="312"/>
      <c r="BH237" s="312"/>
      <c r="BI237" s="312"/>
      <c r="BJ237" s="312"/>
      <c r="BK237" s="312"/>
      <c r="BL237" s="312"/>
      <c r="BM237" s="312"/>
      <c r="BN237" s="312"/>
      <c r="BO237" s="312"/>
      <c r="BP237" s="312"/>
      <c r="BQ237" s="312"/>
      <c r="BR237" s="312"/>
      <c r="BS237" s="312"/>
      <c r="BT237" s="312"/>
      <c r="BU237" s="312"/>
      <c r="BV237" s="312"/>
      <c r="BW237" s="312"/>
      <c r="BX237" s="312"/>
      <c r="BY237" s="312"/>
      <c r="BZ237" s="312"/>
      <c r="CA237" s="312"/>
      <c r="CB237" s="312"/>
      <c r="CC237" s="312"/>
    </row>
    <row r="238" spans="1:81" ht="15" customHeight="1" x14ac:dyDescent="0.2">
      <c r="A238" s="733"/>
      <c r="B238" s="733"/>
      <c r="C238" s="733"/>
      <c r="D238" s="756"/>
      <c r="E238" s="733"/>
      <c r="F238" s="733"/>
      <c r="G238" s="733"/>
      <c r="H238" s="733"/>
      <c r="I238" s="733"/>
      <c r="J238" s="733"/>
      <c r="K238" s="733"/>
      <c r="L238" s="733"/>
      <c r="M238" s="733"/>
      <c r="N238" s="733"/>
      <c r="O238" s="733"/>
      <c r="P238" s="733"/>
      <c r="Q238" s="733"/>
      <c r="R238" s="733"/>
      <c r="S238" s="733"/>
      <c r="T238" s="733"/>
      <c r="U238" s="733"/>
      <c r="V238" s="733"/>
      <c r="W238" s="733"/>
      <c r="X238" s="733"/>
      <c r="Y238" s="733"/>
      <c r="Z238" s="733"/>
      <c r="AA238" s="733"/>
      <c r="BC238" s="390"/>
      <c r="BD238" s="386"/>
      <c r="BE238" s="733"/>
      <c r="BF238" s="312"/>
      <c r="BG238" s="312"/>
      <c r="BH238" s="312"/>
      <c r="BI238" s="312"/>
      <c r="BJ238" s="312"/>
      <c r="BK238" s="312"/>
      <c r="BL238" s="312"/>
      <c r="BM238" s="312"/>
      <c r="BN238" s="312"/>
      <c r="BO238" s="312"/>
      <c r="BP238" s="312"/>
      <c r="BQ238" s="312"/>
      <c r="BR238" s="312"/>
      <c r="BS238" s="312"/>
      <c r="BT238" s="312"/>
      <c r="BU238" s="312"/>
      <c r="BV238" s="312"/>
      <c r="BW238" s="312"/>
      <c r="BX238" s="312"/>
      <c r="BY238" s="312"/>
      <c r="BZ238" s="312"/>
      <c r="CA238" s="312"/>
      <c r="CB238" s="312"/>
      <c r="CC238" s="312"/>
    </row>
    <row r="239" spans="1:81" ht="15" customHeight="1" x14ac:dyDescent="0.2">
      <c r="A239" s="733"/>
      <c r="B239" s="733"/>
      <c r="C239" s="733"/>
      <c r="D239" s="756"/>
      <c r="E239" s="733"/>
      <c r="F239" s="733"/>
      <c r="G239" s="733"/>
      <c r="H239" s="733"/>
      <c r="I239" s="733"/>
      <c r="J239" s="733"/>
      <c r="K239" s="733"/>
      <c r="L239" s="733"/>
      <c r="M239" s="733"/>
      <c r="N239" s="733"/>
      <c r="O239" s="733"/>
      <c r="P239" s="733"/>
      <c r="Q239" s="733"/>
      <c r="R239" s="733"/>
      <c r="S239" s="733"/>
      <c r="T239" s="733"/>
      <c r="U239" s="733"/>
      <c r="V239" s="733"/>
      <c r="W239" s="733"/>
      <c r="X239" s="733"/>
      <c r="Y239" s="733"/>
      <c r="Z239" s="733"/>
      <c r="AA239" s="733"/>
      <c r="BC239" s="390"/>
      <c r="BD239" s="386"/>
      <c r="BE239" s="733"/>
      <c r="BF239" s="312"/>
      <c r="BG239" s="312"/>
      <c r="BH239" s="312"/>
      <c r="BI239" s="312"/>
      <c r="BJ239" s="312"/>
      <c r="BK239" s="312"/>
      <c r="BL239" s="312"/>
      <c r="BM239" s="312"/>
      <c r="BN239" s="312"/>
      <c r="BO239" s="312"/>
      <c r="BP239" s="312"/>
      <c r="BQ239" s="312"/>
      <c r="BR239" s="312"/>
      <c r="BS239" s="312"/>
      <c r="BT239" s="312"/>
      <c r="BU239" s="312"/>
      <c r="BV239" s="312"/>
      <c r="BW239" s="312"/>
      <c r="BX239" s="312"/>
      <c r="BY239" s="312"/>
      <c r="BZ239" s="312"/>
      <c r="CA239" s="312"/>
      <c r="CB239" s="312"/>
      <c r="CC239" s="312"/>
    </row>
    <row r="240" spans="1:81" ht="15" customHeight="1" x14ac:dyDescent="0.2">
      <c r="A240" s="733"/>
      <c r="B240" s="733"/>
      <c r="C240" s="733"/>
      <c r="D240" s="756"/>
      <c r="E240" s="733"/>
      <c r="F240" s="733"/>
      <c r="G240" s="733"/>
      <c r="H240" s="733"/>
      <c r="I240" s="733"/>
      <c r="J240" s="733"/>
      <c r="K240" s="733"/>
      <c r="L240" s="733"/>
      <c r="M240" s="733"/>
      <c r="N240" s="733"/>
      <c r="O240" s="733"/>
      <c r="P240" s="733"/>
      <c r="Q240" s="733"/>
      <c r="R240" s="733"/>
      <c r="S240" s="733"/>
      <c r="T240" s="733"/>
      <c r="U240" s="733"/>
      <c r="V240" s="733"/>
      <c r="W240" s="733"/>
      <c r="X240" s="733"/>
      <c r="Y240" s="733"/>
      <c r="Z240" s="733"/>
      <c r="AA240" s="733"/>
      <c r="BC240" s="390"/>
      <c r="BD240" s="386"/>
      <c r="BE240" s="733"/>
      <c r="BF240" s="312"/>
      <c r="BG240" s="312"/>
      <c r="BH240" s="312"/>
      <c r="BI240" s="312"/>
      <c r="BJ240" s="312"/>
      <c r="BK240" s="312"/>
      <c r="BL240" s="312"/>
      <c r="BM240" s="312"/>
      <c r="BN240" s="312"/>
      <c r="BO240" s="312"/>
      <c r="BP240" s="312"/>
      <c r="BQ240" s="312"/>
      <c r="BR240" s="312"/>
      <c r="BS240" s="312"/>
      <c r="BT240" s="312"/>
      <c r="BU240" s="312"/>
      <c r="BV240" s="312"/>
      <c r="BW240" s="312"/>
      <c r="BX240" s="312"/>
      <c r="BY240" s="312"/>
      <c r="BZ240" s="312"/>
      <c r="CA240" s="312"/>
      <c r="CB240" s="312"/>
      <c r="CC240" s="312"/>
    </row>
    <row r="241" spans="1:81" ht="15" customHeight="1" x14ac:dyDescent="0.2">
      <c r="A241" s="733"/>
      <c r="B241" s="733"/>
      <c r="C241" s="733"/>
      <c r="D241" s="756"/>
      <c r="E241" s="733"/>
      <c r="F241" s="733"/>
      <c r="G241" s="733"/>
      <c r="H241" s="733"/>
      <c r="I241" s="733"/>
      <c r="J241" s="733"/>
      <c r="K241" s="733"/>
      <c r="L241" s="733"/>
      <c r="M241" s="733"/>
      <c r="N241" s="733"/>
      <c r="O241" s="733"/>
      <c r="P241" s="733"/>
      <c r="Q241" s="733"/>
      <c r="R241" s="733"/>
      <c r="S241" s="733"/>
      <c r="T241" s="733"/>
      <c r="U241" s="733"/>
      <c r="V241" s="733"/>
      <c r="W241" s="733"/>
      <c r="X241" s="733"/>
      <c r="Y241" s="733"/>
      <c r="Z241" s="733"/>
      <c r="AA241" s="733"/>
      <c r="BC241" s="390"/>
      <c r="BD241" s="386"/>
      <c r="BE241" s="733"/>
      <c r="BF241" s="312"/>
      <c r="BG241" s="312"/>
      <c r="BH241" s="312"/>
      <c r="BI241" s="312"/>
      <c r="BJ241" s="312"/>
      <c r="BK241" s="312"/>
      <c r="BL241" s="312"/>
      <c r="BM241" s="312"/>
      <c r="BN241" s="312"/>
      <c r="BO241" s="312"/>
      <c r="BP241" s="312"/>
      <c r="BQ241" s="312"/>
      <c r="BR241" s="312"/>
      <c r="BS241" s="312"/>
      <c r="BT241" s="312"/>
      <c r="BU241" s="312"/>
      <c r="BV241" s="312"/>
      <c r="BW241" s="312"/>
      <c r="BX241" s="312"/>
      <c r="BY241" s="312"/>
      <c r="BZ241" s="312"/>
      <c r="CA241" s="312"/>
      <c r="CB241" s="312"/>
      <c r="CC241" s="312"/>
    </row>
    <row r="242" spans="1:81" ht="15" customHeight="1" x14ac:dyDescent="0.2">
      <c r="A242" s="733"/>
      <c r="B242" s="733"/>
      <c r="C242" s="733"/>
      <c r="D242" s="756"/>
      <c r="E242" s="733"/>
      <c r="F242" s="733"/>
      <c r="G242" s="733"/>
      <c r="H242" s="733"/>
      <c r="I242" s="733"/>
      <c r="J242" s="733"/>
      <c r="K242" s="733"/>
      <c r="L242" s="733"/>
      <c r="M242" s="733"/>
      <c r="N242" s="733"/>
      <c r="O242" s="733"/>
      <c r="P242" s="733"/>
      <c r="Q242" s="733"/>
      <c r="R242" s="733"/>
      <c r="S242" s="733"/>
      <c r="T242" s="733"/>
      <c r="U242" s="733"/>
      <c r="V242" s="733"/>
      <c r="W242" s="733"/>
      <c r="X242" s="733"/>
      <c r="Y242" s="733"/>
      <c r="Z242" s="733"/>
      <c r="AA242" s="733"/>
      <c r="BC242" s="390"/>
      <c r="BD242" s="386"/>
      <c r="BE242" s="733"/>
      <c r="BF242" s="312"/>
      <c r="BG242" s="312"/>
      <c r="BH242" s="312"/>
      <c r="BI242" s="312"/>
      <c r="BJ242" s="312"/>
      <c r="BK242" s="312"/>
      <c r="BL242" s="312"/>
      <c r="BM242" s="312"/>
      <c r="BN242" s="312"/>
      <c r="BO242" s="312"/>
      <c r="BP242" s="312"/>
      <c r="BQ242" s="312"/>
      <c r="BR242" s="312"/>
      <c r="BS242" s="312"/>
      <c r="BT242" s="312"/>
      <c r="BU242" s="312"/>
      <c r="BV242" s="312"/>
      <c r="BW242" s="312"/>
      <c r="BX242" s="312"/>
      <c r="BY242" s="312"/>
      <c r="BZ242" s="312"/>
      <c r="CA242" s="312"/>
      <c r="CB242" s="312"/>
      <c r="CC242" s="312"/>
    </row>
    <row r="243" spans="1:81" ht="15" customHeight="1" x14ac:dyDescent="0.2">
      <c r="A243" s="733"/>
      <c r="B243" s="733"/>
      <c r="C243" s="733"/>
      <c r="D243" s="756"/>
      <c r="E243" s="733"/>
      <c r="F243" s="733"/>
      <c r="G243" s="733"/>
      <c r="H243" s="733"/>
      <c r="I243" s="733"/>
      <c r="J243" s="733"/>
      <c r="K243" s="733"/>
      <c r="L243" s="733"/>
      <c r="M243" s="733"/>
      <c r="N243" s="733"/>
      <c r="O243" s="733"/>
      <c r="P243" s="733"/>
      <c r="Q243" s="733"/>
      <c r="R243" s="733"/>
      <c r="S243" s="733"/>
      <c r="T243" s="733"/>
      <c r="U243" s="733"/>
      <c r="V243" s="733"/>
      <c r="W243" s="733"/>
      <c r="X243" s="733"/>
      <c r="Y243" s="733"/>
      <c r="Z243" s="733"/>
      <c r="AA243" s="733"/>
      <c r="BC243" s="390"/>
      <c r="BD243" s="386"/>
      <c r="BE243" s="733"/>
      <c r="BF243" s="312"/>
      <c r="BG243" s="312"/>
      <c r="BH243" s="312"/>
      <c r="BI243" s="312"/>
      <c r="BJ243" s="312"/>
      <c r="BK243" s="312"/>
      <c r="BL243" s="312"/>
      <c r="BM243" s="312"/>
      <c r="BN243" s="312"/>
      <c r="BO243" s="312"/>
      <c r="BP243" s="312"/>
      <c r="BQ243" s="312"/>
      <c r="BR243" s="312"/>
      <c r="BS243" s="312"/>
      <c r="BT243" s="312"/>
      <c r="BU243" s="312"/>
      <c r="BV243" s="312"/>
      <c r="BW243" s="312"/>
      <c r="BX243" s="312"/>
      <c r="BY243" s="312"/>
      <c r="BZ243" s="312"/>
      <c r="CA243" s="312"/>
      <c r="CB243" s="312"/>
      <c r="CC243" s="312"/>
    </row>
    <row r="244" spans="1:81" ht="15" customHeight="1" x14ac:dyDescent="0.2">
      <c r="A244" s="733"/>
      <c r="B244" s="733"/>
      <c r="C244" s="733"/>
      <c r="D244" s="756"/>
      <c r="E244" s="733"/>
      <c r="F244" s="733"/>
      <c r="G244" s="733"/>
      <c r="H244" s="733"/>
      <c r="I244" s="733"/>
      <c r="J244" s="733"/>
      <c r="K244" s="733"/>
      <c r="L244" s="733"/>
      <c r="M244" s="733"/>
      <c r="N244" s="733"/>
      <c r="O244" s="733"/>
      <c r="P244" s="733"/>
      <c r="Q244" s="733"/>
      <c r="R244" s="733"/>
      <c r="S244" s="733"/>
      <c r="T244" s="733"/>
      <c r="U244" s="733"/>
      <c r="V244" s="733"/>
      <c r="W244" s="733"/>
      <c r="X244" s="733"/>
      <c r="Y244" s="733"/>
      <c r="Z244" s="733"/>
      <c r="AA244" s="733"/>
      <c r="BC244" s="390"/>
      <c r="BD244" s="386"/>
      <c r="BE244" s="733"/>
      <c r="BF244" s="312"/>
      <c r="BG244" s="312"/>
      <c r="BH244" s="312"/>
      <c r="BI244" s="312"/>
      <c r="BJ244" s="312"/>
      <c r="BK244" s="312"/>
      <c r="BL244" s="312"/>
      <c r="BM244" s="312"/>
      <c r="BN244" s="312"/>
      <c r="BO244" s="312"/>
      <c r="BP244" s="312"/>
      <c r="BQ244" s="312"/>
      <c r="BR244" s="312"/>
      <c r="BS244" s="312"/>
      <c r="BT244" s="312"/>
      <c r="BU244" s="312"/>
      <c r="BV244" s="312"/>
      <c r="BW244" s="312"/>
      <c r="BX244" s="312"/>
      <c r="BY244" s="312"/>
      <c r="BZ244" s="312"/>
      <c r="CA244" s="312"/>
      <c r="CB244" s="312"/>
      <c r="CC244" s="312"/>
    </row>
    <row r="245" spans="1:81" ht="15" customHeight="1" x14ac:dyDescent="0.2">
      <c r="A245" s="733"/>
      <c r="B245" s="733"/>
      <c r="C245" s="733"/>
      <c r="D245" s="756"/>
      <c r="E245" s="733"/>
      <c r="F245" s="733"/>
      <c r="G245" s="733"/>
      <c r="H245" s="733"/>
      <c r="I245" s="733"/>
      <c r="J245" s="733"/>
      <c r="K245" s="733"/>
      <c r="L245" s="733"/>
      <c r="M245" s="733"/>
      <c r="N245" s="733"/>
      <c r="O245" s="733"/>
      <c r="P245" s="733"/>
      <c r="Q245" s="733"/>
      <c r="R245" s="733"/>
      <c r="S245" s="733"/>
      <c r="T245" s="733"/>
      <c r="U245" s="733"/>
      <c r="V245" s="733"/>
      <c r="W245" s="733"/>
      <c r="X245" s="733"/>
      <c r="Y245" s="733"/>
      <c r="Z245" s="733"/>
      <c r="AA245" s="733"/>
      <c r="BC245" s="390"/>
      <c r="BD245" s="386"/>
      <c r="BE245" s="733"/>
      <c r="BF245" s="312"/>
      <c r="BG245" s="312"/>
      <c r="BH245" s="312"/>
      <c r="BI245" s="312"/>
      <c r="BJ245" s="312"/>
      <c r="BK245" s="312"/>
      <c r="BL245" s="312"/>
      <c r="BM245" s="312"/>
      <c r="BN245" s="312"/>
      <c r="BO245" s="312"/>
      <c r="BP245" s="312"/>
      <c r="BQ245" s="312"/>
      <c r="BR245" s="312"/>
      <c r="BS245" s="312"/>
      <c r="BT245" s="312"/>
      <c r="BU245" s="312"/>
      <c r="BV245" s="312"/>
      <c r="BW245" s="312"/>
      <c r="BX245" s="312"/>
      <c r="BY245" s="312"/>
      <c r="BZ245" s="312"/>
      <c r="CA245" s="312"/>
      <c r="CB245" s="312"/>
      <c r="CC245" s="312"/>
    </row>
    <row r="246" spans="1:81" ht="15" customHeight="1" x14ac:dyDescent="0.2">
      <c r="A246" s="733"/>
      <c r="B246" s="733"/>
      <c r="C246" s="733"/>
      <c r="D246" s="756"/>
      <c r="E246" s="733"/>
      <c r="F246" s="733"/>
      <c r="G246" s="733"/>
      <c r="H246" s="733"/>
      <c r="I246" s="733"/>
      <c r="J246" s="733"/>
      <c r="K246" s="733"/>
      <c r="L246" s="733"/>
      <c r="M246" s="733"/>
      <c r="N246" s="733"/>
      <c r="O246" s="733"/>
      <c r="P246" s="733"/>
      <c r="Q246" s="733"/>
      <c r="R246" s="733"/>
      <c r="S246" s="733"/>
      <c r="T246" s="733"/>
      <c r="U246" s="733"/>
      <c r="V246" s="733"/>
      <c r="W246" s="733"/>
      <c r="X246" s="733"/>
      <c r="Y246" s="733"/>
      <c r="Z246" s="733"/>
      <c r="AA246" s="733"/>
      <c r="BC246" s="390"/>
      <c r="BD246" s="386"/>
      <c r="BE246" s="733"/>
      <c r="BF246" s="312"/>
      <c r="BG246" s="312"/>
      <c r="BH246" s="312"/>
      <c r="BI246" s="312"/>
      <c r="BJ246" s="312"/>
      <c r="BK246" s="312"/>
      <c r="BL246" s="312"/>
      <c r="BM246" s="312"/>
      <c r="BN246" s="312"/>
      <c r="BO246" s="312"/>
      <c r="BP246" s="312"/>
      <c r="BQ246" s="312"/>
      <c r="BR246" s="312"/>
      <c r="BS246" s="312"/>
      <c r="BT246" s="312"/>
      <c r="BU246" s="312"/>
      <c r="BV246" s="312"/>
      <c r="BW246" s="312"/>
      <c r="BX246" s="312"/>
      <c r="BY246" s="312"/>
      <c r="BZ246" s="312"/>
      <c r="CA246" s="312"/>
      <c r="CB246" s="312"/>
      <c r="CC246" s="312"/>
    </row>
    <row r="247" spans="1:81" ht="15" customHeight="1" x14ac:dyDescent="0.2">
      <c r="A247" s="733"/>
      <c r="B247" s="733"/>
      <c r="C247" s="733"/>
      <c r="D247" s="756"/>
      <c r="E247" s="733"/>
      <c r="F247" s="733"/>
      <c r="G247" s="733"/>
      <c r="H247" s="733"/>
      <c r="I247" s="733"/>
      <c r="J247" s="733"/>
      <c r="K247" s="733"/>
      <c r="L247" s="733"/>
      <c r="M247" s="733"/>
      <c r="N247" s="733"/>
      <c r="O247" s="733"/>
      <c r="P247" s="733"/>
      <c r="Q247" s="733"/>
      <c r="R247" s="733"/>
      <c r="S247" s="733"/>
      <c r="T247" s="733"/>
      <c r="U247" s="733"/>
      <c r="V247" s="733"/>
      <c r="W247" s="733"/>
      <c r="X247" s="733"/>
      <c r="Y247" s="733"/>
      <c r="Z247" s="733"/>
      <c r="AA247" s="733"/>
      <c r="BC247" s="390"/>
      <c r="BD247" s="386"/>
      <c r="BE247" s="733"/>
      <c r="BF247" s="312"/>
      <c r="BG247" s="312"/>
      <c r="BH247" s="312"/>
      <c r="BI247" s="312"/>
      <c r="BJ247" s="312"/>
      <c r="BK247" s="312"/>
      <c r="BL247" s="312"/>
      <c r="BM247" s="312"/>
      <c r="BN247" s="312"/>
      <c r="BO247" s="312"/>
      <c r="BP247" s="312"/>
      <c r="BQ247" s="312"/>
      <c r="BR247" s="312"/>
      <c r="BS247" s="312"/>
      <c r="BT247" s="312"/>
      <c r="BU247" s="312"/>
      <c r="BV247" s="312"/>
      <c r="BW247" s="312"/>
      <c r="BX247" s="312"/>
      <c r="BY247" s="312"/>
      <c r="BZ247" s="312"/>
      <c r="CA247" s="312"/>
      <c r="CB247" s="312"/>
      <c r="CC247" s="312"/>
    </row>
    <row r="248" spans="1:81" ht="15" customHeight="1" x14ac:dyDescent="0.2">
      <c r="A248" s="733"/>
      <c r="B248" s="733"/>
      <c r="C248" s="733"/>
      <c r="D248" s="756"/>
      <c r="E248" s="733"/>
      <c r="F248" s="733"/>
      <c r="G248" s="733"/>
      <c r="H248" s="733"/>
      <c r="I248" s="733"/>
      <c r="J248" s="733"/>
      <c r="K248" s="733"/>
      <c r="L248" s="733"/>
      <c r="M248" s="733"/>
      <c r="N248" s="733"/>
      <c r="O248" s="733"/>
      <c r="P248" s="733"/>
      <c r="Q248" s="733"/>
      <c r="R248" s="733"/>
      <c r="S248" s="733"/>
      <c r="T248" s="733"/>
      <c r="U248" s="733"/>
      <c r="V248" s="733"/>
      <c r="W248" s="733"/>
      <c r="X248" s="733"/>
      <c r="Y248" s="733"/>
      <c r="Z248" s="733"/>
      <c r="AA248" s="733"/>
      <c r="BC248" s="390"/>
      <c r="BD248" s="386"/>
      <c r="BE248" s="733"/>
      <c r="BF248" s="312"/>
      <c r="BG248" s="312"/>
      <c r="BH248" s="312"/>
      <c r="BI248" s="312"/>
      <c r="BJ248" s="312"/>
      <c r="BK248" s="312"/>
      <c r="BL248" s="312"/>
      <c r="BM248" s="312"/>
      <c r="BN248" s="312"/>
      <c r="BO248" s="312"/>
      <c r="BP248" s="312"/>
      <c r="BQ248" s="312"/>
      <c r="BR248" s="312"/>
      <c r="BS248" s="312"/>
      <c r="BT248" s="312"/>
      <c r="BU248" s="312"/>
      <c r="BV248" s="312"/>
      <c r="BW248" s="312"/>
      <c r="BX248" s="312"/>
      <c r="BY248" s="312"/>
      <c r="BZ248" s="312"/>
      <c r="CA248" s="312"/>
      <c r="CB248" s="312"/>
      <c r="CC248" s="312"/>
    </row>
    <row r="249" spans="1:81" ht="15" customHeight="1" x14ac:dyDescent="0.2">
      <c r="A249" s="733"/>
      <c r="B249" s="733"/>
      <c r="C249" s="733"/>
      <c r="D249" s="756"/>
      <c r="E249" s="733"/>
      <c r="F249" s="733"/>
      <c r="G249" s="733"/>
      <c r="H249" s="733"/>
      <c r="I249" s="733"/>
      <c r="J249" s="733"/>
      <c r="K249" s="733"/>
      <c r="L249" s="733"/>
      <c r="M249" s="733"/>
      <c r="N249" s="733"/>
      <c r="O249" s="733"/>
      <c r="P249" s="733"/>
      <c r="Q249" s="733"/>
      <c r="R249" s="733"/>
      <c r="S249" s="733"/>
      <c r="T249" s="733"/>
      <c r="U249" s="733"/>
      <c r="V249" s="733"/>
      <c r="W249" s="733"/>
      <c r="X249" s="733"/>
      <c r="Y249" s="733"/>
      <c r="Z249" s="733"/>
      <c r="AA249" s="733"/>
      <c r="BC249" s="390"/>
      <c r="BD249" s="386"/>
      <c r="BE249" s="733"/>
      <c r="BF249" s="312"/>
      <c r="BG249" s="312"/>
      <c r="BH249" s="312"/>
      <c r="BI249" s="312"/>
      <c r="BJ249" s="312"/>
      <c r="BK249" s="312"/>
      <c r="BL249" s="312"/>
      <c r="BM249" s="312"/>
      <c r="BN249" s="312"/>
      <c r="BO249" s="312"/>
      <c r="BP249" s="312"/>
      <c r="BQ249" s="312"/>
      <c r="BR249" s="312"/>
      <c r="BS249" s="312"/>
      <c r="BT249" s="312"/>
      <c r="BU249" s="312"/>
      <c r="BV249" s="312"/>
      <c r="BW249" s="312"/>
      <c r="BX249" s="312"/>
      <c r="BY249" s="312"/>
      <c r="BZ249" s="312"/>
      <c r="CA249" s="312"/>
      <c r="CB249" s="312"/>
      <c r="CC249" s="312"/>
    </row>
    <row r="250" spans="1:81" ht="15" customHeight="1" x14ac:dyDescent="0.2">
      <c r="A250" s="733"/>
      <c r="B250" s="733"/>
      <c r="C250" s="733"/>
      <c r="D250" s="756"/>
      <c r="E250" s="733"/>
      <c r="F250" s="733"/>
      <c r="G250" s="733"/>
      <c r="H250" s="733"/>
      <c r="I250" s="733"/>
      <c r="J250" s="733"/>
      <c r="K250" s="733"/>
      <c r="L250" s="733"/>
      <c r="M250" s="733"/>
      <c r="N250" s="733"/>
      <c r="O250" s="733"/>
      <c r="P250" s="733"/>
      <c r="Q250" s="733"/>
      <c r="R250" s="733"/>
      <c r="S250" s="733"/>
      <c r="T250" s="733"/>
      <c r="U250" s="733"/>
      <c r="V250" s="733"/>
      <c r="W250" s="733"/>
      <c r="X250" s="733"/>
      <c r="Y250" s="733"/>
      <c r="Z250" s="733"/>
      <c r="AA250" s="733"/>
      <c r="BC250" s="390"/>
      <c r="BD250" s="386"/>
      <c r="BE250" s="733"/>
      <c r="BF250" s="312"/>
      <c r="BG250" s="312"/>
      <c r="BH250" s="312"/>
      <c r="BI250" s="312"/>
      <c r="BJ250" s="312"/>
      <c r="BK250" s="312"/>
      <c r="BL250" s="312"/>
      <c r="BM250" s="312"/>
      <c r="BN250" s="312"/>
      <c r="BO250" s="312"/>
      <c r="BP250" s="312"/>
      <c r="BQ250" s="312"/>
      <c r="BR250" s="312"/>
      <c r="BS250" s="312"/>
      <c r="BT250" s="312"/>
      <c r="BU250" s="312"/>
      <c r="BV250" s="312"/>
      <c r="BW250" s="312"/>
      <c r="BX250" s="312"/>
      <c r="BY250" s="312"/>
      <c r="BZ250" s="312"/>
      <c r="CA250" s="312"/>
      <c r="CB250" s="312"/>
      <c r="CC250" s="312"/>
    </row>
    <row r="251" spans="1:81" ht="15" customHeight="1" x14ac:dyDescent="0.2">
      <c r="A251" s="733"/>
      <c r="B251" s="733"/>
      <c r="C251" s="733"/>
      <c r="D251" s="756"/>
      <c r="E251" s="733"/>
      <c r="F251" s="733"/>
      <c r="G251" s="733"/>
      <c r="H251" s="733"/>
      <c r="I251" s="733"/>
      <c r="J251" s="733"/>
      <c r="K251" s="733"/>
      <c r="L251" s="733"/>
      <c r="M251" s="733"/>
      <c r="N251" s="733"/>
      <c r="O251" s="733"/>
      <c r="P251" s="733"/>
      <c r="Q251" s="733"/>
      <c r="R251" s="733"/>
      <c r="S251" s="733"/>
      <c r="T251" s="733"/>
      <c r="U251" s="733"/>
      <c r="V251" s="733"/>
      <c r="W251" s="733"/>
      <c r="X251" s="733"/>
      <c r="Y251" s="733"/>
      <c r="Z251" s="733"/>
      <c r="AA251" s="733"/>
      <c r="BC251" s="390"/>
      <c r="BD251" s="386"/>
      <c r="BE251" s="733"/>
      <c r="BF251" s="312"/>
      <c r="BG251" s="312"/>
      <c r="BH251" s="312"/>
      <c r="BI251" s="312"/>
      <c r="BJ251" s="312"/>
      <c r="BK251" s="312"/>
      <c r="BL251" s="312"/>
      <c r="BM251" s="312"/>
      <c r="BN251" s="312"/>
      <c r="BO251" s="312"/>
      <c r="BP251" s="312"/>
      <c r="BQ251" s="312"/>
      <c r="BR251" s="312"/>
      <c r="BS251" s="312"/>
      <c r="BT251" s="312"/>
      <c r="BU251" s="312"/>
      <c r="BV251" s="312"/>
      <c r="BW251" s="312"/>
      <c r="BX251" s="312"/>
      <c r="BY251" s="312"/>
      <c r="BZ251" s="312"/>
      <c r="CA251" s="312"/>
      <c r="CB251" s="312"/>
      <c r="CC251" s="312"/>
    </row>
    <row r="252" spans="1:81" ht="15" customHeight="1" x14ac:dyDescent="0.2">
      <c r="A252" s="733"/>
      <c r="B252" s="733"/>
      <c r="C252" s="733"/>
      <c r="D252" s="756"/>
      <c r="E252" s="733"/>
      <c r="F252" s="733"/>
      <c r="G252" s="733"/>
      <c r="H252" s="733"/>
      <c r="I252" s="733"/>
      <c r="J252" s="733"/>
      <c r="K252" s="733"/>
      <c r="L252" s="733"/>
      <c r="M252" s="733"/>
      <c r="N252" s="733"/>
      <c r="O252" s="733"/>
      <c r="P252" s="733"/>
      <c r="Q252" s="733"/>
      <c r="R252" s="733"/>
      <c r="S252" s="733"/>
      <c r="T252" s="733"/>
      <c r="U252" s="733"/>
      <c r="V252" s="733"/>
      <c r="W252" s="733"/>
      <c r="X252" s="733"/>
      <c r="Y252" s="733"/>
      <c r="Z252" s="733"/>
      <c r="AA252" s="733"/>
      <c r="BC252" s="390"/>
      <c r="BD252" s="386"/>
      <c r="BE252" s="733"/>
      <c r="BF252" s="312"/>
      <c r="BG252" s="312"/>
      <c r="BH252" s="312"/>
      <c r="BI252" s="312"/>
      <c r="BJ252" s="312"/>
      <c r="BK252" s="312"/>
      <c r="BL252" s="312"/>
      <c r="BM252" s="312"/>
      <c r="BN252" s="312"/>
      <c r="BO252" s="312"/>
      <c r="BP252" s="312"/>
      <c r="BQ252" s="312"/>
      <c r="BR252" s="312"/>
      <c r="BS252" s="312"/>
      <c r="BT252" s="312"/>
      <c r="BU252" s="312"/>
      <c r="BV252" s="312"/>
      <c r="BW252" s="312"/>
      <c r="BX252" s="312"/>
      <c r="BY252" s="312"/>
      <c r="BZ252" s="312"/>
      <c r="CA252" s="312"/>
      <c r="CB252" s="312"/>
      <c r="CC252" s="312"/>
    </row>
    <row r="253" spans="1:81" ht="15" customHeight="1" x14ac:dyDescent="0.2">
      <c r="A253" s="733"/>
      <c r="B253" s="733"/>
      <c r="C253" s="733"/>
      <c r="D253" s="756"/>
      <c r="E253" s="733"/>
      <c r="F253" s="733"/>
      <c r="G253" s="733"/>
      <c r="H253" s="733"/>
      <c r="I253" s="733"/>
      <c r="J253" s="733"/>
      <c r="K253" s="733"/>
      <c r="L253" s="733"/>
      <c r="M253" s="733"/>
      <c r="N253" s="733"/>
      <c r="O253" s="733"/>
      <c r="P253" s="733"/>
      <c r="Q253" s="733"/>
      <c r="R253" s="733"/>
      <c r="S253" s="733"/>
      <c r="T253" s="733"/>
      <c r="U253" s="733"/>
      <c r="V253" s="733"/>
      <c r="W253" s="733"/>
      <c r="X253" s="733"/>
      <c r="Y253" s="733"/>
      <c r="Z253" s="733"/>
      <c r="AA253" s="733"/>
      <c r="BC253" s="390"/>
      <c r="BD253" s="386"/>
      <c r="BE253" s="733"/>
      <c r="BF253" s="312"/>
      <c r="BG253" s="312"/>
      <c r="BH253" s="312"/>
      <c r="BI253" s="312"/>
      <c r="BJ253" s="312"/>
      <c r="BK253" s="312"/>
      <c r="BL253" s="312"/>
      <c r="BM253" s="312"/>
      <c r="BN253" s="312"/>
      <c r="BO253" s="312"/>
      <c r="BP253" s="312"/>
      <c r="BQ253" s="312"/>
      <c r="BR253" s="312"/>
      <c r="BS253" s="312"/>
      <c r="BT253" s="312"/>
      <c r="BU253" s="312"/>
      <c r="BV253" s="312"/>
      <c r="BW253" s="312"/>
      <c r="BX253" s="312"/>
      <c r="BY253" s="312"/>
      <c r="BZ253" s="312"/>
      <c r="CA253" s="312"/>
      <c r="CB253" s="312"/>
      <c r="CC253" s="312"/>
    </row>
    <row r="254" spans="1:81" ht="15" customHeight="1" x14ac:dyDescent="0.2">
      <c r="A254" s="733"/>
      <c r="B254" s="733"/>
      <c r="C254" s="733"/>
      <c r="D254" s="756"/>
      <c r="E254" s="733"/>
      <c r="F254" s="733"/>
      <c r="G254" s="733"/>
      <c r="H254" s="733"/>
      <c r="I254" s="733"/>
      <c r="J254" s="733"/>
      <c r="K254" s="733"/>
      <c r="L254" s="733"/>
      <c r="M254" s="733"/>
      <c r="N254" s="733"/>
      <c r="O254" s="733"/>
      <c r="P254" s="733"/>
      <c r="Q254" s="733"/>
      <c r="R254" s="733"/>
      <c r="S254" s="733"/>
      <c r="T254" s="733"/>
      <c r="U254" s="733"/>
      <c r="V254" s="733"/>
      <c r="W254" s="733"/>
      <c r="X254" s="733"/>
      <c r="Y254" s="733"/>
      <c r="Z254" s="733"/>
      <c r="AA254" s="733"/>
      <c r="BC254" s="390"/>
      <c r="BD254" s="386"/>
      <c r="BE254" s="733"/>
      <c r="BF254" s="312"/>
      <c r="BG254" s="312"/>
      <c r="BH254" s="312"/>
      <c r="BI254" s="312"/>
      <c r="BJ254" s="312"/>
      <c r="BK254" s="312"/>
      <c r="BL254" s="312"/>
      <c r="BM254" s="312"/>
      <c r="BN254" s="312"/>
      <c r="BO254" s="312"/>
      <c r="BP254" s="312"/>
      <c r="BQ254" s="312"/>
      <c r="BR254" s="312"/>
      <c r="BS254" s="312"/>
      <c r="BT254" s="312"/>
      <c r="BU254" s="312"/>
      <c r="BV254" s="312"/>
      <c r="BW254" s="312"/>
      <c r="BX254" s="312"/>
      <c r="BY254" s="312"/>
      <c r="BZ254" s="312"/>
      <c r="CA254" s="312"/>
      <c r="CB254" s="312"/>
      <c r="CC254" s="312"/>
    </row>
    <row r="255" spans="1:81" ht="15" customHeight="1" x14ac:dyDescent="0.2">
      <c r="A255" s="733"/>
      <c r="B255" s="733"/>
      <c r="C255" s="733"/>
      <c r="D255" s="756"/>
      <c r="E255" s="733"/>
      <c r="F255" s="733"/>
      <c r="G255" s="733"/>
      <c r="H255" s="733"/>
      <c r="I255" s="733"/>
      <c r="J255" s="733"/>
      <c r="K255" s="733"/>
      <c r="L255" s="733"/>
      <c r="M255" s="733"/>
      <c r="N255" s="733"/>
      <c r="O255" s="733"/>
      <c r="P255" s="733"/>
      <c r="Q255" s="733"/>
      <c r="R255" s="733"/>
      <c r="S255" s="733"/>
      <c r="T255" s="733"/>
      <c r="U255" s="733"/>
      <c r="V255" s="733"/>
      <c r="W255" s="733"/>
      <c r="X255" s="733"/>
      <c r="Y255" s="733"/>
      <c r="Z255" s="733"/>
      <c r="AA255" s="733"/>
      <c r="BC255" s="390"/>
      <c r="BD255" s="386"/>
      <c r="BE255" s="733"/>
      <c r="BF255" s="312"/>
      <c r="BG255" s="312"/>
      <c r="BH255" s="312"/>
      <c r="BI255" s="312"/>
      <c r="BJ255" s="312"/>
      <c r="BK255" s="312"/>
      <c r="BL255" s="312"/>
      <c r="BM255" s="312"/>
      <c r="BN255" s="312"/>
      <c r="BO255" s="312"/>
      <c r="BP255" s="312"/>
      <c r="BQ255" s="312"/>
      <c r="BR255" s="312"/>
      <c r="BS255" s="312"/>
      <c r="BT255" s="312"/>
      <c r="BU255" s="312"/>
      <c r="BV255" s="312"/>
      <c r="BW255" s="312"/>
      <c r="BX255" s="312"/>
      <c r="BY255" s="312"/>
      <c r="BZ255" s="312"/>
      <c r="CA255" s="312"/>
      <c r="CB255" s="312"/>
      <c r="CC255" s="312"/>
    </row>
    <row r="256" spans="1:81" ht="15" customHeight="1" x14ac:dyDescent="0.2">
      <c r="A256" s="733"/>
      <c r="B256" s="733"/>
      <c r="C256" s="733"/>
      <c r="D256" s="756"/>
      <c r="E256" s="733"/>
      <c r="F256" s="733"/>
      <c r="G256" s="733"/>
      <c r="H256" s="733"/>
      <c r="I256" s="733"/>
      <c r="J256" s="733"/>
      <c r="K256" s="733"/>
      <c r="L256" s="733"/>
      <c r="M256" s="733"/>
      <c r="N256" s="733"/>
      <c r="O256" s="733"/>
      <c r="P256" s="733"/>
      <c r="Q256" s="733"/>
      <c r="R256" s="733"/>
      <c r="S256" s="733"/>
      <c r="T256" s="733"/>
      <c r="U256" s="733"/>
      <c r="V256" s="733"/>
      <c r="W256" s="733"/>
      <c r="X256" s="733"/>
      <c r="Y256" s="733"/>
      <c r="Z256" s="733"/>
      <c r="AA256" s="733"/>
      <c r="BC256" s="390"/>
      <c r="BD256" s="386"/>
      <c r="BE256" s="733"/>
      <c r="BF256" s="312"/>
      <c r="BG256" s="312"/>
      <c r="BH256" s="312"/>
      <c r="BI256" s="312"/>
      <c r="BJ256" s="312"/>
      <c r="BK256" s="312"/>
      <c r="BL256" s="312"/>
      <c r="BM256" s="312"/>
      <c r="BN256" s="312"/>
      <c r="BO256" s="312"/>
      <c r="BP256" s="312"/>
      <c r="BQ256" s="312"/>
      <c r="BR256" s="312"/>
      <c r="BS256" s="312"/>
      <c r="BT256" s="312"/>
      <c r="BU256" s="312"/>
      <c r="BV256" s="312"/>
      <c r="BW256" s="312"/>
      <c r="BX256" s="312"/>
      <c r="BY256" s="312"/>
      <c r="BZ256" s="312"/>
      <c r="CA256" s="312"/>
      <c r="CB256" s="312"/>
      <c r="CC256" s="312"/>
    </row>
    <row r="257" spans="1:81" ht="15" customHeight="1" x14ac:dyDescent="0.2">
      <c r="A257" s="733"/>
      <c r="B257" s="733"/>
      <c r="C257" s="733"/>
      <c r="D257" s="756"/>
      <c r="E257" s="733"/>
      <c r="F257" s="733"/>
      <c r="G257" s="733"/>
      <c r="H257" s="733"/>
      <c r="I257" s="733"/>
      <c r="J257" s="733"/>
      <c r="K257" s="733"/>
      <c r="L257" s="733"/>
      <c r="M257" s="733"/>
      <c r="N257" s="733"/>
      <c r="O257" s="733"/>
      <c r="P257" s="733"/>
      <c r="Q257" s="733"/>
      <c r="R257" s="733"/>
      <c r="S257" s="733"/>
      <c r="T257" s="733"/>
      <c r="U257" s="733"/>
      <c r="V257" s="733"/>
      <c r="W257" s="733"/>
      <c r="X257" s="733"/>
      <c r="Y257" s="733"/>
      <c r="Z257" s="733"/>
      <c r="AA257" s="733"/>
      <c r="BC257" s="390"/>
      <c r="BD257" s="386"/>
      <c r="BE257" s="733"/>
      <c r="BF257" s="312"/>
      <c r="BG257" s="312"/>
      <c r="BH257" s="312"/>
      <c r="BI257" s="312"/>
      <c r="BJ257" s="312"/>
      <c r="BK257" s="312"/>
      <c r="BL257" s="312"/>
      <c r="BM257" s="312"/>
      <c r="BN257" s="312"/>
      <c r="BO257" s="312"/>
      <c r="BP257" s="312"/>
      <c r="BQ257" s="312"/>
      <c r="BR257" s="312"/>
      <c r="BS257" s="312"/>
      <c r="BT257" s="312"/>
      <c r="BU257" s="312"/>
      <c r="BV257" s="312"/>
      <c r="BW257" s="312"/>
      <c r="BX257" s="312"/>
      <c r="BY257" s="312"/>
      <c r="BZ257" s="312"/>
      <c r="CA257" s="312"/>
      <c r="CB257" s="312"/>
      <c r="CC257" s="312"/>
    </row>
    <row r="258" spans="1:81" ht="15" customHeight="1" x14ac:dyDescent="0.2">
      <c r="A258" s="733"/>
      <c r="B258" s="733"/>
      <c r="C258" s="733"/>
      <c r="D258" s="756"/>
      <c r="E258" s="733"/>
      <c r="F258" s="733"/>
      <c r="G258" s="733"/>
      <c r="H258" s="733"/>
      <c r="I258" s="733"/>
      <c r="J258" s="733"/>
      <c r="K258" s="733"/>
      <c r="L258" s="733"/>
      <c r="M258" s="733"/>
      <c r="N258" s="733"/>
      <c r="O258" s="733"/>
      <c r="P258" s="733"/>
      <c r="Q258" s="733"/>
      <c r="R258" s="733"/>
      <c r="S258" s="733"/>
      <c r="T258" s="733"/>
      <c r="U258" s="733"/>
      <c r="V258" s="733"/>
      <c r="W258" s="733"/>
      <c r="X258" s="733"/>
      <c r="Y258" s="733"/>
      <c r="Z258" s="733"/>
      <c r="AA258" s="733"/>
      <c r="BC258" s="390"/>
      <c r="BD258" s="386"/>
      <c r="BE258" s="733"/>
      <c r="BF258" s="312"/>
      <c r="BG258" s="312"/>
      <c r="BH258" s="312"/>
      <c r="BI258" s="312"/>
      <c r="BJ258" s="312"/>
      <c r="BK258" s="312"/>
      <c r="BL258" s="312"/>
      <c r="BM258" s="312"/>
      <c r="BN258" s="312"/>
      <c r="BO258" s="312"/>
      <c r="BP258" s="312"/>
      <c r="BQ258" s="312"/>
      <c r="BR258" s="312"/>
      <c r="BS258" s="312"/>
      <c r="BT258" s="312"/>
      <c r="BU258" s="312"/>
      <c r="BV258" s="312"/>
      <c r="BW258" s="312"/>
      <c r="BX258" s="312"/>
      <c r="BY258" s="312"/>
      <c r="BZ258" s="312"/>
      <c r="CA258" s="312"/>
      <c r="CB258" s="312"/>
      <c r="CC258" s="312"/>
    </row>
    <row r="259" spans="1:81" ht="15" customHeight="1" x14ac:dyDescent="0.2">
      <c r="A259" s="733"/>
      <c r="B259" s="733"/>
      <c r="C259" s="733"/>
      <c r="D259" s="756"/>
      <c r="E259" s="733"/>
      <c r="F259" s="733"/>
      <c r="G259" s="733"/>
      <c r="H259" s="733"/>
      <c r="I259" s="733"/>
      <c r="J259" s="733"/>
      <c r="K259" s="733"/>
      <c r="L259" s="733"/>
      <c r="M259" s="733"/>
      <c r="N259" s="733"/>
      <c r="O259" s="733"/>
      <c r="P259" s="733"/>
      <c r="Q259" s="733"/>
      <c r="R259" s="733"/>
      <c r="S259" s="733"/>
      <c r="T259" s="733"/>
      <c r="U259" s="733"/>
      <c r="V259" s="733"/>
      <c r="W259" s="733"/>
      <c r="X259" s="733"/>
      <c r="Y259" s="733"/>
      <c r="Z259" s="733"/>
      <c r="AA259" s="733"/>
      <c r="BC259" s="390"/>
      <c r="BD259" s="386"/>
      <c r="BE259" s="733"/>
      <c r="BF259" s="312"/>
      <c r="BG259" s="312"/>
      <c r="BH259" s="312"/>
      <c r="BI259" s="312"/>
      <c r="BJ259" s="312"/>
      <c r="BK259" s="312"/>
      <c r="BL259" s="312"/>
      <c r="BM259" s="312"/>
      <c r="BN259" s="312"/>
      <c r="BO259" s="312"/>
      <c r="BP259" s="312"/>
      <c r="BQ259" s="312"/>
      <c r="BR259" s="312"/>
      <c r="BS259" s="312"/>
      <c r="BT259" s="312"/>
      <c r="BU259" s="312"/>
      <c r="BV259" s="312"/>
      <c r="BW259" s="312"/>
      <c r="BX259" s="312"/>
      <c r="BY259" s="312"/>
      <c r="BZ259" s="312"/>
      <c r="CA259" s="312"/>
      <c r="CB259" s="312"/>
      <c r="CC259" s="312"/>
    </row>
    <row r="260" spans="1:81" ht="15" customHeight="1" x14ac:dyDescent="0.2">
      <c r="A260" s="733"/>
      <c r="B260" s="733"/>
      <c r="C260" s="733"/>
      <c r="D260" s="756"/>
      <c r="E260" s="733"/>
      <c r="F260" s="733"/>
      <c r="G260" s="733"/>
      <c r="H260" s="733"/>
      <c r="I260" s="733"/>
      <c r="J260" s="733"/>
      <c r="K260" s="733"/>
      <c r="L260" s="733"/>
      <c r="M260" s="733"/>
      <c r="N260" s="733"/>
      <c r="O260" s="733"/>
      <c r="P260" s="733"/>
      <c r="Q260" s="733"/>
      <c r="R260" s="733"/>
      <c r="S260" s="733"/>
      <c r="T260" s="733"/>
      <c r="U260" s="733"/>
      <c r="V260" s="733"/>
      <c r="W260" s="733"/>
      <c r="X260" s="733"/>
      <c r="Y260" s="733"/>
      <c r="Z260" s="733"/>
      <c r="AA260" s="733"/>
      <c r="BC260" s="390"/>
      <c r="BD260" s="386"/>
      <c r="BE260" s="733"/>
      <c r="BF260" s="312"/>
      <c r="BG260" s="312"/>
      <c r="BH260" s="312"/>
      <c r="BI260" s="312"/>
      <c r="BJ260" s="312"/>
      <c r="BK260" s="312"/>
      <c r="BL260" s="312"/>
      <c r="BM260" s="312"/>
      <c r="BN260" s="312"/>
      <c r="BO260" s="312"/>
      <c r="BP260" s="312"/>
      <c r="BQ260" s="312"/>
      <c r="BR260" s="312"/>
      <c r="BS260" s="312"/>
      <c r="BT260" s="312"/>
      <c r="BU260" s="312"/>
      <c r="BV260" s="312"/>
      <c r="BW260" s="312"/>
      <c r="BX260" s="312"/>
      <c r="BY260" s="312"/>
      <c r="BZ260" s="312"/>
      <c r="CA260" s="312"/>
      <c r="CB260" s="312"/>
      <c r="CC260" s="312"/>
    </row>
    <row r="261" spans="1:81" ht="15" customHeight="1" x14ac:dyDescent="0.2">
      <c r="A261" s="733"/>
      <c r="B261" s="733"/>
      <c r="C261" s="733"/>
      <c r="D261" s="756"/>
      <c r="E261" s="733"/>
      <c r="F261" s="733"/>
      <c r="G261" s="733"/>
      <c r="H261" s="733"/>
      <c r="I261" s="733"/>
      <c r="J261" s="733"/>
      <c r="K261" s="733"/>
      <c r="L261" s="733"/>
      <c r="M261" s="733"/>
      <c r="N261" s="733"/>
      <c r="O261" s="733"/>
      <c r="P261" s="733"/>
      <c r="Q261" s="733"/>
      <c r="R261" s="733"/>
      <c r="S261" s="733"/>
      <c r="T261" s="733"/>
      <c r="U261" s="733"/>
      <c r="V261" s="733"/>
      <c r="W261" s="733"/>
      <c r="X261" s="733"/>
      <c r="Y261" s="733"/>
      <c r="Z261" s="733"/>
      <c r="AA261" s="733"/>
      <c r="BC261" s="390"/>
      <c r="BD261" s="386"/>
      <c r="BE261" s="733"/>
      <c r="BF261" s="312"/>
      <c r="BG261" s="312"/>
      <c r="BH261" s="312"/>
      <c r="BI261" s="312"/>
      <c r="BJ261" s="312"/>
      <c r="BK261" s="312"/>
      <c r="BL261" s="312"/>
      <c r="BM261" s="312"/>
      <c r="BN261" s="312"/>
      <c r="BO261" s="312"/>
      <c r="BP261" s="312"/>
      <c r="BQ261" s="312"/>
      <c r="BR261" s="312"/>
      <c r="BS261" s="312"/>
      <c r="BT261" s="312"/>
      <c r="BU261" s="312"/>
      <c r="BV261" s="312"/>
      <c r="BW261" s="312"/>
      <c r="BX261" s="312"/>
      <c r="BY261" s="312"/>
      <c r="BZ261" s="312"/>
      <c r="CA261" s="312"/>
      <c r="CB261" s="312"/>
      <c r="CC261" s="312"/>
    </row>
    <row r="262" spans="1:81" ht="15" customHeight="1" x14ac:dyDescent="0.2">
      <c r="A262" s="733"/>
      <c r="B262" s="733"/>
      <c r="C262" s="733"/>
      <c r="D262" s="756"/>
      <c r="E262" s="733"/>
      <c r="F262" s="733"/>
      <c r="G262" s="733"/>
      <c r="H262" s="733"/>
      <c r="I262" s="733"/>
      <c r="J262" s="733"/>
      <c r="K262" s="733"/>
      <c r="L262" s="733"/>
      <c r="M262" s="733"/>
      <c r="N262" s="733"/>
      <c r="O262" s="733"/>
      <c r="P262" s="733"/>
      <c r="Q262" s="733"/>
      <c r="R262" s="733"/>
      <c r="S262" s="733"/>
      <c r="T262" s="733"/>
      <c r="U262" s="733"/>
      <c r="V262" s="733"/>
      <c r="W262" s="733"/>
      <c r="X262" s="733"/>
      <c r="Y262" s="733"/>
      <c r="Z262" s="733"/>
      <c r="AA262" s="733"/>
      <c r="BC262" s="390"/>
      <c r="BD262" s="386"/>
      <c r="BE262" s="733"/>
      <c r="BF262" s="312"/>
      <c r="BG262" s="312"/>
      <c r="BH262" s="312"/>
      <c r="BI262" s="312"/>
      <c r="BJ262" s="312"/>
      <c r="BK262" s="312"/>
      <c r="BL262" s="312"/>
      <c r="BM262" s="312"/>
      <c r="BN262" s="312"/>
      <c r="BO262" s="312"/>
      <c r="BP262" s="312"/>
      <c r="BQ262" s="312"/>
      <c r="BR262" s="312"/>
      <c r="BS262" s="312"/>
      <c r="BT262" s="312"/>
      <c r="BU262" s="312"/>
      <c r="BV262" s="312"/>
      <c r="BW262" s="312"/>
      <c r="BX262" s="312"/>
      <c r="BY262" s="312"/>
      <c r="BZ262" s="312"/>
      <c r="CA262" s="312"/>
      <c r="CB262" s="312"/>
      <c r="CC262" s="312"/>
    </row>
    <row r="263" spans="1:81" ht="15" customHeight="1" x14ac:dyDescent="0.2">
      <c r="A263" s="733"/>
      <c r="B263" s="733"/>
      <c r="C263" s="733"/>
      <c r="D263" s="756"/>
      <c r="E263" s="733"/>
      <c r="F263" s="733"/>
      <c r="G263" s="733"/>
      <c r="H263" s="733"/>
      <c r="I263" s="733"/>
      <c r="J263" s="733"/>
      <c r="K263" s="733"/>
      <c r="L263" s="733"/>
      <c r="M263" s="733"/>
      <c r="N263" s="733"/>
      <c r="O263" s="733"/>
      <c r="P263" s="733"/>
      <c r="Q263" s="733"/>
      <c r="R263" s="733"/>
      <c r="S263" s="733"/>
      <c r="T263" s="733"/>
      <c r="U263" s="733"/>
      <c r="V263" s="733"/>
      <c r="W263" s="733"/>
      <c r="X263" s="733"/>
      <c r="Y263" s="733"/>
      <c r="Z263" s="733"/>
      <c r="AA263" s="733"/>
      <c r="BC263" s="390"/>
      <c r="BD263" s="386"/>
      <c r="BE263" s="733"/>
      <c r="BF263" s="312"/>
      <c r="BG263" s="312"/>
      <c r="BH263" s="312"/>
      <c r="BI263" s="312"/>
      <c r="BJ263" s="312"/>
      <c r="BK263" s="312"/>
      <c r="BL263" s="312"/>
      <c r="BM263" s="312"/>
      <c r="BN263" s="312"/>
      <c r="BO263" s="312"/>
      <c r="BP263" s="312"/>
      <c r="BQ263" s="312"/>
      <c r="BR263" s="312"/>
      <c r="BS263" s="312"/>
      <c r="BT263" s="312"/>
      <c r="BU263" s="312"/>
      <c r="BV263" s="312"/>
      <c r="BW263" s="312"/>
      <c r="BX263" s="312"/>
      <c r="BY263" s="312"/>
      <c r="BZ263" s="312"/>
      <c r="CA263" s="312"/>
      <c r="CB263" s="312"/>
      <c r="CC263" s="312"/>
    </row>
    <row r="264" spans="1:81" ht="15" customHeight="1" x14ac:dyDescent="0.2">
      <c r="A264" s="733"/>
      <c r="B264" s="733"/>
      <c r="C264" s="733"/>
      <c r="D264" s="756"/>
      <c r="E264" s="733"/>
      <c r="F264" s="733"/>
      <c r="G264" s="733"/>
      <c r="H264" s="733"/>
      <c r="I264" s="733"/>
      <c r="J264" s="733"/>
      <c r="K264" s="733"/>
      <c r="L264" s="733"/>
      <c r="M264" s="733"/>
      <c r="N264" s="733"/>
      <c r="O264" s="733"/>
      <c r="P264" s="733"/>
      <c r="Q264" s="733"/>
      <c r="R264" s="733"/>
      <c r="S264" s="733"/>
      <c r="T264" s="733"/>
      <c r="U264" s="733"/>
      <c r="V264" s="733"/>
      <c r="W264" s="733"/>
      <c r="X264" s="733"/>
      <c r="Y264" s="733"/>
      <c r="Z264" s="733"/>
      <c r="AA264" s="733"/>
      <c r="BC264" s="390"/>
      <c r="BD264" s="386"/>
      <c r="BE264" s="733"/>
      <c r="BF264" s="312"/>
      <c r="BG264" s="312"/>
      <c r="BH264" s="312"/>
      <c r="BI264" s="312"/>
      <c r="BJ264" s="312"/>
      <c r="BK264" s="312"/>
      <c r="BL264" s="312"/>
      <c r="BM264" s="312"/>
      <c r="BN264" s="312"/>
      <c r="BO264" s="312"/>
      <c r="BP264" s="312"/>
      <c r="BQ264" s="312"/>
      <c r="BR264" s="312"/>
      <c r="BS264" s="312"/>
      <c r="BT264" s="312"/>
      <c r="BU264" s="312"/>
      <c r="BV264" s="312"/>
      <c r="BW264" s="312"/>
      <c r="BX264" s="312"/>
      <c r="BY264" s="312"/>
      <c r="BZ264" s="312"/>
      <c r="CA264" s="312"/>
      <c r="CB264" s="312"/>
      <c r="CC264" s="312"/>
    </row>
    <row r="265" spans="1:81" ht="15" customHeight="1" x14ac:dyDescent="0.2">
      <c r="A265" s="733"/>
      <c r="B265" s="733"/>
      <c r="C265" s="733"/>
      <c r="D265" s="756"/>
      <c r="E265" s="733"/>
      <c r="F265" s="733"/>
      <c r="G265" s="733"/>
      <c r="H265" s="733"/>
      <c r="I265" s="733"/>
      <c r="J265" s="733"/>
      <c r="K265" s="733"/>
      <c r="L265" s="733"/>
      <c r="M265" s="733"/>
      <c r="N265" s="733"/>
      <c r="O265" s="733"/>
      <c r="P265" s="733"/>
      <c r="Q265" s="733"/>
      <c r="R265" s="733"/>
      <c r="S265" s="733"/>
      <c r="T265" s="733"/>
      <c r="U265" s="733"/>
      <c r="V265" s="733"/>
      <c r="W265" s="733"/>
      <c r="X265" s="733"/>
      <c r="Y265" s="733"/>
      <c r="Z265" s="733"/>
      <c r="AA265" s="733"/>
      <c r="BC265" s="390"/>
      <c r="BD265" s="386"/>
      <c r="BE265" s="733"/>
      <c r="BF265" s="312"/>
      <c r="BG265" s="312"/>
      <c r="BH265" s="312"/>
      <c r="BI265" s="312"/>
      <c r="BJ265" s="312"/>
      <c r="BK265" s="312"/>
      <c r="BL265" s="312"/>
      <c r="BM265" s="312"/>
      <c r="BN265" s="312"/>
      <c r="BO265" s="312"/>
      <c r="BP265" s="312"/>
      <c r="BQ265" s="312"/>
      <c r="BR265" s="312"/>
      <c r="BS265" s="312"/>
      <c r="BT265" s="312"/>
      <c r="BU265" s="312"/>
      <c r="BV265" s="312"/>
      <c r="BW265" s="312"/>
      <c r="BX265" s="312"/>
      <c r="BY265" s="312"/>
      <c r="BZ265" s="312"/>
      <c r="CA265" s="312"/>
      <c r="CB265" s="312"/>
      <c r="CC265" s="312"/>
    </row>
    <row r="266" spans="1:81" ht="15" customHeight="1" x14ac:dyDescent="0.2">
      <c r="A266" s="733"/>
      <c r="B266" s="733"/>
      <c r="C266" s="733"/>
      <c r="D266" s="756"/>
      <c r="E266" s="733"/>
      <c r="F266" s="733"/>
      <c r="G266" s="733"/>
      <c r="H266" s="733"/>
      <c r="I266" s="733"/>
      <c r="J266" s="733"/>
      <c r="K266" s="733"/>
      <c r="L266" s="733"/>
      <c r="M266" s="733"/>
      <c r="N266" s="733"/>
      <c r="O266" s="733"/>
      <c r="P266" s="733"/>
      <c r="Q266" s="733"/>
      <c r="R266" s="733"/>
      <c r="S266" s="733"/>
      <c r="T266" s="733"/>
      <c r="U266" s="733"/>
      <c r="V266" s="733"/>
      <c r="W266" s="733"/>
      <c r="X266" s="733"/>
      <c r="Y266" s="733"/>
      <c r="Z266" s="733"/>
      <c r="AA266" s="733"/>
      <c r="BC266" s="390"/>
      <c r="BD266" s="386"/>
      <c r="BE266" s="733"/>
      <c r="BF266" s="312"/>
      <c r="BG266" s="312"/>
      <c r="BH266" s="312"/>
      <c r="BI266" s="312"/>
      <c r="BJ266" s="312"/>
      <c r="BK266" s="312"/>
      <c r="BL266" s="312"/>
      <c r="BM266" s="312"/>
      <c r="BN266" s="312"/>
      <c r="BO266" s="312"/>
      <c r="BP266" s="312"/>
      <c r="BQ266" s="312"/>
      <c r="BR266" s="312"/>
      <c r="BS266" s="312"/>
      <c r="BT266" s="312"/>
      <c r="BU266" s="312"/>
      <c r="BV266" s="312"/>
      <c r="BW266" s="312"/>
      <c r="BX266" s="312"/>
      <c r="BY266" s="312"/>
      <c r="BZ266" s="312"/>
      <c r="CA266" s="312"/>
      <c r="CB266" s="312"/>
      <c r="CC266" s="312"/>
    </row>
    <row r="267" spans="1:81" ht="15" customHeight="1" x14ac:dyDescent="0.2">
      <c r="A267" s="733"/>
      <c r="B267" s="733"/>
      <c r="C267" s="733"/>
      <c r="D267" s="756"/>
      <c r="E267" s="733"/>
      <c r="F267" s="733"/>
      <c r="G267" s="733"/>
      <c r="H267" s="733"/>
      <c r="I267" s="733"/>
      <c r="J267" s="733"/>
      <c r="K267" s="733"/>
      <c r="L267" s="733"/>
      <c r="M267" s="733"/>
      <c r="N267" s="733"/>
      <c r="O267" s="733"/>
      <c r="P267" s="733"/>
      <c r="Q267" s="733"/>
      <c r="R267" s="733"/>
      <c r="S267" s="733"/>
      <c r="T267" s="733"/>
      <c r="U267" s="733"/>
      <c r="V267" s="733"/>
      <c r="W267" s="733"/>
      <c r="X267" s="733"/>
      <c r="Y267" s="733"/>
      <c r="Z267" s="733"/>
      <c r="AA267" s="733"/>
      <c r="BC267" s="390"/>
      <c r="BD267" s="386"/>
      <c r="BE267" s="733"/>
      <c r="BF267" s="312"/>
      <c r="BG267" s="312"/>
      <c r="BH267" s="312"/>
      <c r="BI267" s="312"/>
      <c r="BJ267" s="312"/>
      <c r="BK267" s="312"/>
      <c r="BL267" s="312"/>
      <c r="BM267" s="312"/>
      <c r="BN267" s="312"/>
      <c r="BO267" s="312"/>
      <c r="BP267" s="312"/>
      <c r="BQ267" s="312"/>
      <c r="BR267" s="312"/>
      <c r="BS267" s="312"/>
      <c r="BT267" s="312"/>
      <c r="BU267" s="312"/>
      <c r="BV267" s="312"/>
      <c r="BW267" s="312"/>
      <c r="BX267" s="312"/>
      <c r="BY267" s="312"/>
      <c r="BZ267" s="312"/>
      <c r="CA267" s="312"/>
      <c r="CB267" s="312"/>
      <c r="CC267" s="312"/>
    </row>
    <row r="268" spans="1:81" ht="15" customHeight="1" x14ac:dyDescent="0.2">
      <c r="A268" s="733"/>
      <c r="B268" s="733"/>
      <c r="C268" s="733"/>
      <c r="D268" s="756"/>
      <c r="E268" s="733"/>
      <c r="F268" s="733"/>
      <c r="G268" s="733"/>
      <c r="H268" s="733"/>
      <c r="I268" s="733"/>
      <c r="J268" s="733"/>
      <c r="K268" s="733"/>
      <c r="L268" s="733"/>
      <c r="M268" s="733"/>
      <c r="N268" s="733"/>
      <c r="O268" s="733"/>
      <c r="P268" s="733"/>
      <c r="Q268" s="733"/>
      <c r="R268" s="733"/>
      <c r="S268" s="733"/>
      <c r="T268" s="733"/>
      <c r="U268" s="733"/>
      <c r="V268" s="733"/>
      <c r="W268" s="733"/>
      <c r="X268" s="733"/>
      <c r="Y268" s="733"/>
      <c r="Z268" s="733"/>
      <c r="AA268" s="733"/>
      <c r="BC268" s="390"/>
      <c r="BD268" s="386"/>
      <c r="BE268" s="733"/>
      <c r="BF268" s="312"/>
      <c r="BG268" s="312"/>
      <c r="BH268" s="312"/>
      <c r="BI268" s="312"/>
      <c r="BJ268" s="312"/>
      <c r="BK268" s="312"/>
      <c r="BL268" s="312"/>
      <c r="BM268" s="312"/>
      <c r="BN268" s="312"/>
      <c r="BO268" s="312"/>
      <c r="BP268" s="312"/>
      <c r="BQ268" s="312"/>
      <c r="BR268" s="312"/>
      <c r="BS268" s="312"/>
      <c r="BT268" s="312"/>
      <c r="BU268" s="312"/>
      <c r="BV268" s="312"/>
      <c r="BW268" s="312"/>
      <c r="BX268" s="312"/>
      <c r="BY268" s="312"/>
      <c r="BZ268" s="312"/>
      <c r="CA268" s="312"/>
      <c r="CB268" s="312"/>
      <c r="CC268" s="312"/>
    </row>
    <row r="269" spans="1:81" ht="15" customHeight="1" x14ac:dyDescent="0.2">
      <c r="A269" s="733"/>
      <c r="B269" s="733"/>
      <c r="C269" s="733"/>
      <c r="D269" s="756"/>
      <c r="E269" s="733"/>
      <c r="F269" s="733"/>
      <c r="G269" s="733"/>
      <c r="H269" s="733"/>
      <c r="I269" s="733"/>
      <c r="J269" s="733"/>
      <c r="K269" s="733"/>
      <c r="L269" s="733"/>
      <c r="M269" s="733"/>
      <c r="N269" s="733"/>
      <c r="O269" s="733"/>
      <c r="P269" s="733"/>
      <c r="Q269" s="733"/>
      <c r="R269" s="733"/>
      <c r="S269" s="733"/>
      <c r="T269" s="733"/>
      <c r="U269" s="733"/>
      <c r="V269" s="733"/>
      <c r="W269" s="733"/>
      <c r="X269" s="733"/>
      <c r="Y269" s="733"/>
      <c r="Z269" s="733"/>
      <c r="AA269" s="733"/>
      <c r="BC269" s="390"/>
      <c r="BD269" s="386"/>
      <c r="BE269" s="733"/>
      <c r="BF269" s="312"/>
      <c r="BG269" s="312"/>
      <c r="BH269" s="312"/>
      <c r="BI269" s="312"/>
      <c r="BJ269" s="312"/>
      <c r="BK269" s="312"/>
      <c r="BL269" s="312"/>
      <c r="BM269" s="312"/>
      <c r="BN269" s="312"/>
      <c r="BO269" s="312"/>
      <c r="BP269" s="312"/>
      <c r="BQ269" s="312"/>
      <c r="BR269" s="312"/>
      <c r="BS269" s="312"/>
      <c r="BT269" s="312"/>
      <c r="BU269" s="312"/>
      <c r="BV269" s="312"/>
      <c r="BW269" s="312"/>
      <c r="BX269" s="312"/>
      <c r="BY269" s="312"/>
      <c r="BZ269" s="312"/>
      <c r="CA269" s="312"/>
      <c r="CB269" s="312"/>
      <c r="CC269" s="312"/>
    </row>
    <row r="270" spans="1:81" ht="15" customHeight="1" x14ac:dyDescent="0.2">
      <c r="A270" s="733"/>
      <c r="B270" s="733"/>
      <c r="C270" s="733"/>
      <c r="D270" s="756"/>
      <c r="E270" s="733"/>
      <c r="F270" s="733"/>
      <c r="G270" s="733"/>
      <c r="H270" s="733"/>
      <c r="I270" s="733"/>
      <c r="J270" s="733"/>
      <c r="K270" s="733"/>
      <c r="L270" s="733"/>
      <c r="M270" s="733"/>
      <c r="N270" s="733"/>
      <c r="O270" s="733"/>
      <c r="P270" s="733"/>
      <c r="Q270" s="733"/>
      <c r="R270" s="733"/>
      <c r="S270" s="733"/>
      <c r="T270" s="733"/>
      <c r="U270" s="733"/>
      <c r="V270" s="733"/>
      <c r="W270" s="733"/>
      <c r="X270" s="733"/>
      <c r="Y270" s="733"/>
      <c r="Z270" s="733"/>
      <c r="AA270" s="733"/>
      <c r="BC270" s="390"/>
      <c r="BD270" s="386"/>
      <c r="BE270" s="733"/>
      <c r="BF270" s="312"/>
      <c r="BG270" s="312"/>
      <c r="BH270" s="312"/>
      <c r="BI270" s="312"/>
      <c r="BJ270" s="312"/>
      <c r="BK270" s="312"/>
      <c r="BL270" s="312"/>
      <c r="BM270" s="312"/>
      <c r="BN270" s="312"/>
      <c r="BO270" s="312"/>
      <c r="BP270" s="312"/>
      <c r="BQ270" s="312"/>
      <c r="BR270" s="312"/>
      <c r="BS270" s="312"/>
      <c r="BT270" s="312"/>
      <c r="BU270" s="312"/>
      <c r="BV270" s="312"/>
      <c r="BW270" s="312"/>
      <c r="BX270" s="312"/>
      <c r="BY270" s="312"/>
      <c r="BZ270" s="312"/>
      <c r="CA270" s="312"/>
      <c r="CB270" s="312"/>
      <c r="CC270" s="312"/>
    </row>
    <row r="271" spans="1:81" ht="15" customHeight="1" x14ac:dyDescent="0.2">
      <c r="A271" s="733"/>
      <c r="B271" s="733"/>
      <c r="C271" s="733"/>
      <c r="D271" s="756"/>
      <c r="E271" s="733"/>
      <c r="F271" s="733"/>
      <c r="G271" s="733"/>
      <c r="H271" s="733"/>
      <c r="I271" s="733"/>
      <c r="J271" s="733"/>
      <c r="K271" s="733"/>
      <c r="L271" s="733"/>
      <c r="M271" s="733"/>
      <c r="N271" s="733"/>
      <c r="O271" s="733"/>
      <c r="P271" s="733"/>
      <c r="Q271" s="733"/>
      <c r="R271" s="733"/>
      <c r="S271" s="733"/>
      <c r="T271" s="733"/>
      <c r="U271" s="733"/>
      <c r="V271" s="733"/>
      <c r="W271" s="733"/>
      <c r="X271" s="733"/>
      <c r="Y271" s="733"/>
      <c r="Z271" s="733"/>
      <c r="AA271" s="733"/>
      <c r="BC271" s="390"/>
      <c r="BD271" s="386"/>
      <c r="BE271" s="733"/>
      <c r="BF271" s="312"/>
      <c r="BG271" s="312"/>
      <c r="BH271" s="312"/>
      <c r="BI271" s="312"/>
      <c r="BJ271" s="312"/>
      <c r="BK271" s="312"/>
      <c r="BL271" s="312"/>
      <c r="BM271" s="312"/>
      <c r="BN271" s="312"/>
      <c r="BO271" s="312"/>
      <c r="BP271" s="312"/>
      <c r="BQ271" s="312"/>
      <c r="BR271" s="312"/>
      <c r="BS271" s="312"/>
      <c r="BT271" s="312"/>
      <c r="BU271" s="312"/>
      <c r="BV271" s="312"/>
      <c r="BW271" s="312"/>
      <c r="BX271" s="312"/>
      <c r="BY271" s="312"/>
      <c r="BZ271" s="312"/>
      <c r="CA271" s="312"/>
      <c r="CB271" s="312"/>
      <c r="CC271" s="312"/>
    </row>
    <row r="272" spans="1:81" ht="15" customHeight="1" x14ac:dyDescent="0.2">
      <c r="A272" s="733"/>
      <c r="B272" s="733"/>
      <c r="C272" s="733"/>
      <c r="D272" s="756"/>
      <c r="E272" s="733"/>
      <c r="F272" s="733"/>
      <c r="G272" s="733"/>
      <c r="H272" s="733"/>
      <c r="I272" s="733"/>
      <c r="J272" s="733"/>
      <c r="K272" s="733"/>
      <c r="L272" s="733"/>
      <c r="M272" s="733"/>
      <c r="N272" s="733"/>
      <c r="O272" s="733"/>
      <c r="P272" s="733"/>
      <c r="Q272" s="733"/>
      <c r="R272" s="733"/>
      <c r="S272" s="733"/>
      <c r="T272" s="733"/>
      <c r="U272" s="733"/>
      <c r="V272" s="733"/>
      <c r="W272" s="733"/>
      <c r="X272" s="733"/>
      <c r="Y272" s="733"/>
      <c r="Z272" s="733"/>
      <c r="AA272" s="733"/>
      <c r="BC272" s="390"/>
      <c r="BD272" s="386"/>
      <c r="BE272" s="733"/>
      <c r="BF272" s="312"/>
      <c r="BG272" s="312"/>
      <c r="BH272" s="312"/>
      <c r="BI272" s="312"/>
      <c r="BJ272" s="312"/>
      <c r="BK272" s="312"/>
      <c r="BL272" s="312"/>
      <c r="BM272" s="312"/>
      <c r="BN272" s="312"/>
      <c r="BO272" s="312"/>
      <c r="BP272" s="312"/>
      <c r="BQ272" s="312"/>
      <c r="BR272" s="312"/>
      <c r="BS272" s="312"/>
      <c r="BT272" s="312"/>
      <c r="BU272" s="312"/>
      <c r="BV272" s="312"/>
      <c r="BW272" s="312"/>
      <c r="BX272" s="312"/>
      <c r="BY272" s="312"/>
      <c r="BZ272" s="312"/>
      <c r="CA272" s="312"/>
      <c r="CB272" s="312"/>
      <c r="CC272" s="312"/>
    </row>
    <row r="273" spans="1:81" ht="15" customHeight="1" x14ac:dyDescent="0.2">
      <c r="A273" s="733"/>
      <c r="B273" s="733"/>
      <c r="C273" s="733"/>
      <c r="D273" s="756"/>
      <c r="E273" s="733"/>
      <c r="F273" s="733"/>
      <c r="G273" s="733"/>
      <c r="H273" s="733"/>
      <c r="I273" s="733"/>
      <c r="J273" s="733"/>
      <c r="K273" s="733"/>
      <c r="L273" s="733"/>
      <c r="M273" s="733"/>
      <c r="N273" s="733"/>
      <c r="O273" s="733"/>
      <c r="P273" s="733"/>
      <c r="Q273" s="733"/>
      <c r="R273" s="733"/>
      <c r="S273" s="733"/>
      <c r="T273" s="733"/>
      <c r="U273" s="733"/>
      <c r="V273" s="733"/>
      <c r="W273" s="733"/>
      <c r="X273" s="733"/>
      <c r="Y273" s="733"/>
      <c r="Z273" s="733"/>
      <c r="AA273" s="733"/>
      <c r="BC273" s="390"/>
      <c r="BD273" s="386"/>
      <c r="BE273" s="733"/>
      <c r="BF273" s="312"/>
      <c r="BG273" s="312"/>
      <c r="BH273" s="312"/>
      <c r="BI273" s="312"/>
      <c r="BJ273" s="312"/>
      <c r="BK273" s="312"/>
      <c r="BL273" s="312"/>
      <c r="BM273" s="312"/>
      <c r="BN273" s="312"/>
      <c r="BO273" s="312"/>
      <c r="BP273" s="312"/>
      <c r="BQ273" s="312"/>
      <c r="BR273" s="312"/>
      <c r="BS273" s="312"/>
      <c r="BT273" s="312"/>
      <c r="BU273" s="312"/>
      <c r="BV273" s="312"/>
      <c r="BW273" s="312"/>
      <c r="BX273" s="312"/>
      <c r="BY273" s="312"/>
      <c r="BZ273" s="312"/>
      <c r="CA273" s="312"/>
      <c r="CB273" s="312"/>
      <c r="CC273" s="312"/>
    </row>
    <row r="274" spans="1:81" ht="15" customHeight="1" x14ac:dyDescent="0.2">
      <c r="A274" s="733"/>
      <c r="B274" s="733"/>
      <c r="C274" s="733"/>
      <c r="D274" s="756"/>
      <c r="E274" s="733"/>
      <c r="F274" s="733"/>
      <c r="G274" s="733"/>
      <c r="H274" s="733"/>
      <c r="I274" s="733"/>
      <c r="J274" s="733"/>
      <c r="K274" s="733"/>
      <c r="L274" s="733"/>
      <c r="M274" s="733"/>
      <c r="N274" s="733"/>
      <c r="O274" s="733"/>
      <c r="P274" s="733"/>
      <c r="Q274" s="733"/>
      <c r="R274" s="733"/>
      <c r="S274" s="733"/>
      <c r="T274" s="733"/>
      <c r="U274" s="733"/>
      <c r="V274" s="733"/>
      <c r="W274" s="733"/>
      <c r="X274" s="733"/>
      <c r="Y274" s="733"/>
      <c r="Z274" s="733"/>
      <c r="AA274" s="733"/>
      <c r="BC274" s="390"/>
      <c r="BD274" s="386"/>
      <c r="BE274" s="733"/>
      <c r="BF274" s="312"/>
      <c r="BG274" s="312"/>
      <c r="BH274" s="312"/>
      <c r="BI274" s="312"/>
      <c r="BJ274" s="312"/>
      <c r="BK274" s="312"/>
      <c r="BL274" s="312"/>
      <c r="BM274" s="312"/>
      <c r="BN274" s="312"/>
      <c r="BO274" s="312"/>
      <c r="BP274" s="312"/>
      <c r="BQ274" s="312"/>
      <c r="BR274" s="312"/>
      <c r="BS274" s="312"/>
      <c r="BT274" s="312"/>
      <c r="BU274" s="312"/>
      <c r="BV274" s="312"/>
      <c r="BW274" s="312"/>
      <c r="BX274" s="312"/>
      <c r="BY274" s="312"/>
      <c r="BZ274" s="312"/>
      <c r="CA274" s="312"/>
      <c r="CB274" s="312"/>
      <c r="CC274" s="312"/>
    </row>
    <row r="275" spans="1:81" ht="15" customHeight="1" x14ac:dyDescent="0.2">
      <c r="A275" s="733"/>
      <c r="B275" s="733"/>
      <c r="C275" s="733"/>
      <c r="D275" s="756"/>
      <c r="E275" s="733"/>
      <c r="F275" s="733"/>
      <c r="G275" s="733"/>
      <c r="H275" s="733"/>
      <c r="I275" s="733"/>
      <c r="J275" s="733"/>
      <c r="K275" s="733"/>
      <c r="L275" s="733"/>
      <c r="M275" s="733"/>
      <c r="N275" s="733"/>
      <c r="O275" s="733"/>
      <c r="P275" s="733"/>
      <c r="Q275" s="733"/>
      <c r="R275" s="733"/>
      <c r="S275" s="733"/>
      <c r="T275" s="733"/>
      <c r="U275" s="733"/>
      <c r="V275" s="733"/>
      <c r="W275" s="733"/>
      <c r="X275" s="733"/>
      <c r="Y275" s="733"/>
      <c r="Z275" s="733"/>
      <c r="AA275" s="733"/>
      <c r="BC275" s="390"/>
      <c r="BD275" s="386"/>
      <c r="BE275" s="733"/>
      <c r="BF275" s="312"/>
      <c r="BG275" s="312"/>
      <c r="BH275" s="312"/>
      <c r="BI275" s="312"/>
      <c r="BJ275" s="312"/>
      <c r="BK275" s="312"/>
      <c r="BL275" s="312"/>
      <c r="BM275" s="312"/>
      <c r="BN275" s="312"/>
      <c r="BO275" s="312"/>
      <c r="BP275" s="312"/>
      <c r="BQ275" s="312"/>
      <c r="BR275" s="312"/>
      <c r="BS275" s="312"/>
      <c r="BT275" s="312"/>
      <c r="BU275" s="312"/>
      <c r="BV275" s="312"/>
      <c r="BW275" s="312"/>
      <c r="BX275" s="312"/>
      <c r="BY275" s="312"/>
      <c r="BZ275" s="312"/>
      <c r="CA275" s="312"/>
      <c r="CB275" s="312"/>
      <c r="CC275" s="312"/>
    </row>
    <row r="276" spans="1:81" ht="15" customHeight="1" x14ac:dyDescent="0.2">
      <c r="A276" s="733"/>
      <c r="B276" s="733"/>
      <c r="C276" s="733"/>
      <c r="D276" s="756"/>
      <c r="E276" s="733"/>
      <c r="F276" s="733"/>
      <c r="G276" s="733"/>
      <c r="H276" s="733"/>
      <c r="I276" s="733"/>
      <c r="J276" s="733"/>
      <c r="K276" s="733"/>
      <c r="L276" s="733"/>
      <c r="M276" s="733"/>
      <c r="N276" s="733"/>
      <c r="O276" s="733"/>
      <c r="P276" s="733"/>
      <c r="Q276" s="733"/>
      <c r="R276" s="733"/>
      <c r="S276" s="733"/>
      <c r="T276" s="733"/>
      <c r="U276" s="733"/>
      <c r="V276" s="733"/>
      <c r="W276" s="733"/>
      <c r="X276" s="733"/>
      <c r="Y276" s="733"/>
      <c r="Z276" s="733"/>
      <c r="AA276" s="733"/>
      <c r="BC276" s="390"/>
      <c r="BD276" s="386"/>
      <c r="BE276" s="733"/>
      <c r="BF276" s="312"/>
      <c r="BG276" s="312"/>
      <c r="BH276" s="312"/>
      <c r="BI276" s="312"/>
      <c r="BJ276" s="312"/>
      <c r="BK276" s="312"/>
      <c r="BL276" s="312"/>
      <c r="BM276" s="312"/>
      <c r="BN276" s="312"/>
      <c r="BO276" s="312"/>
      <c r="BP276" s="312"/>
      <c r="BQ276" s="312"/>
      <c r="BR276" s="312"/>
      <c r="BS276" s="312"/>
      <c r="BT276" s="312"/>
      <c r="BU276" s="312"/>
      <c r="BV276" s="312"/>
      <c r="BW276" s="312"/>
      <c r="BX276" s="312"/>
      <c r="BY276" s="312"/>
      <c r="BZ276" s="312"/>
      <c r="CA276" s="312"/>
      <c r="CB276" s="312"/>
      <c r="CC276" s="312"/>
    </row>
    <row r="277" spans="1:81" ht="15" customHeight="1" x14ac:dyDescent="0.2">
      <c r="A277" s="733"/>
      <c r="B277" s="733"/>
      <c r="C277" s="733"/>
      <c r="D277" s="756"/>
      <c r="E277" s="733"/>
      <c r="F277" s="733"/>
      <c r="G277" s="733"/>
      <c r="H277" s="733"/>
      <c r="I277" s="733"/>
      <c r="J277" s="733"/>
      <c r="K277" s="733"/>
      <c r="L277" s="733"/>
      <c r="M277" s="733"/>
      <c r="N277" s="733"/>
      <c r="O277" s="733"/>
      <c r="P277" s="733"/>
      <c r="Q277" s="733"/>
      <c r="R277" s="733"/>
      <c r="S277" s="733"/>
      <c r="T277" s="733"/>
      <c r="U277" s="733"/>
      <c r="V277" s="733"/>
      <c r="W277" s="733"/>
      <c r="X277" s="733"/>
      <c r="Y277" s="733"/>
      <c r="Z277" s="733"/>
      <c r="AA277" s="733"/>
      <c r="BC277" s="390"/>
      <c r="BD277" s="386"/>
      <c r="BE277" s="733"/>
      <c r="BF277" s="312"/>
      <c r="BG277" s="312"/>
      <c r="BH277" s="312"/>
      <c r="BI277" s="312"/>
      <c r="BJ277" s="312"/>
      <c r="BK277" s="312"/>
      <c r="BL277" s="312"/>
      <c r="BM277" s="312"/>
      <c r="BN277" s="312"/>
      <c r="BO277" s="312"/>
      <c r="BP277" s="312"/>
      <c r="BQ277" s="312"/>
      <c r="BR277" s="312"/>
      <c r="BS277" s="312"/>
      <c r="BT277" s="312"/>
      <c r="BU277" s="312"/>
      <c r="BV277" s="312"/>
      <c r="BW277" s="312"/>
      <c r="BX277" s="312"/>
      <c r="BY277" s="312"/>
      <c r="BZ277" s="312"/>
      <c r="CA277" s="312"/>
      <c r="CB277" s="312"/>
      <c r="CC277" s="312"/>
    </row>
    <row r="278" spans="1:81" ht="15" customHeight="1" x14ac:dyDescent="0.2">
      <c r="A278" s="733"/>
      <c r="B278" s="733"/>
      <c r="C278" s="733"/>
      <c r="D278" s="756"/>
      <c r="E278" s="733"/>
      <c r="F278" s="733"/>
      <c r="G278" s="733"/>
      <c r="H278" s="733"/>
      <c r="I278" s="733"/>
      <c r="J278" s="733"/>
      <c r="K278" s="733"/>
      <c r="L278" s="733"/>
      <c r="M278" s="733"/>
      <c r="N278" s="733"/>
      <c r="O278" s="733"/>
      <c r="P278" s="733"/>
      <c r="Q278" s="733"/>
      <c r="R278" s="733"/>
      <c r="S278" s="733"/>
      <c r="T278" s="733"/>
      <c r="U278" s="733"/>
      <c r="V278" s="733"/>
      <c r="W278" s="733"/>
      <c r="X278" s="733"/>
      <c r="Y278" s="733"/>
      <c r="Z278" s="733"/>
      <c r="AA278" s="733"/>
      <c r="BC278" s="390"/>
      <c r="BD278" s="386"/>
      <c r="BE278" s="733"/>
      <c r="BF278" s="312"/>
      <c r="BG278" s="312"/>
      <c r="BH278" s="312"/>
      <c r="BI278" s="312"/>
      <c r="BJ278" s="312"/>
      <c r="BK278" s="312"/>
      <c r="BL278" s="312"/>
      <c r="BM278" s="312"/>
      <c r="BN278" s="312"/>
      <c r="BO278" s="312"/>
      <c r="BP278" s="312"/>
      <c r="BQ278" s="312"/>
      <c r="BR278" s="312"/>
      <c r="BS278" s="312"/>
      <c r="BT278" s="312"/>
      <c r="BU278" s="312"/>
      <c r="BV278" s="312"/>
      <c r="BW278" s="312"/>
      <c r="BX278" s="312"/>
      <c r="BY278" s="312"/>
      <c r="BZ278" s="312"/>
      <c r="CA278" s="312"/>
      <c r="CB278" s="312"/>
      <c r="CC278" s="312"/>
    </row>
    <row r="279" spans="1:81" ht="15" customHeight="1" x14ac:dyDescent="0.2">
      <c r="A279" s="733"/>
      <c r="B279" s="733"/>
      <c r="C279" s="733"/>
      <c r="D279" s="756"/>
      <c r="E279" s="733"/>
      <c r="F279" s="733"/>
      <c r="G279" s="733"/>
      <c r="H279" s="733"/>
      <c r="I279" s="733"/>
      <c r="J279" s="733"/>
      <c r="K279" s="733"/>
      <c r="L279" s="733"/>
      <c r="M279" s="733"/>
      <c r="N279" s="733"/>
      <c r="O279" s="733"/>
      <c r="P279" s="733"/>
      <c r="Q279" s="733"/>
      <c r="R279" s="733"/>
      <c r="S279" s="733"/>
      <c r="T279" s="733"/>
      <c r="U279" s="733"/>
      <c r="V279" s="733"/>
      <c r="W279" s="733"/>
      <c r="X279" s="733"/>
      <c r="Y279" s="733"/>
      <c r="Z279" s="733"/>
      <c r="AA279" s="733"/>
      <c r="BC279" s="390"/>
      <c r="BD279" s="386"/>
      <c r="BE279" s="733"/>
      <c r="BF279" s="312"/>
      <c r="BG279" s="312"/>
      <c r="BH279" s="312"/>
      <c r="BI279" s="312"/>
      <c r="BJ279" s="312"/>
      <c r="BK279" s="312"/>
      <c r="BL279" s="312"/>
      <c r="BM279" s="312"/>
      <c r="BN279" s="312"/>
      <c r="BO279" s="312"/>
      <c r="BP279" s="312"/>
      <c r="BQ279" s="312"/>
      <c r="BR279" s="312"/>
      <c r="BS279" s="312"/>
      <c r="BT279" s="312"/>
      <c r="BU279" s="312"/>
      <c r="BV279" s="312"/>
      <c r="BW279" s="312"/>
      <c r="BX279" s="312"/>
      <c r="BY279" s="312"/>
      <c r="BZ279" s="312"/>
      <c r="CA279" s="312"/>
      <c r="CB279" s="312"/>
      <c r="CC279" s="312"/>
    </row>
    <row r="280" spans="1:81" ht="15" customHeight="1" x14ac:dyDescent="0.2">
      <c r="A280" s="733"/>
      <c r="B280" s="733"/>
      <c r="C280" s="733"/>
      <c r="D280" s="756"/>
      <c r="E280" s="733"/>
      <c r="F280" s="733"/>
      <c r="G280" s="733"/>
      <c r="H280" s="733"/>
      <c r="I280" s="733"/>
      <c r="J280" s="733"/>
      <c r="K280" s="733"/>
      <c r="L280" s="733"/>
      <c r="M280" s="733"/>
      <c r="N280" s="733"/>
      <c r="O280" s="733"/>
      <c r="P280" s="733"/>
      <c r="Q280" s="733"/>
      <c r="R280" s="733"/>
      <c r="S280" s="733"/>
      <c r="T280" s="733"/>
      <c r="U280" s="733"/>
      <c r="V280" s="733"/>
      <c r="W280" s="733"/>
      <c r="X280" s="733"/>
      <c r="Y280" s="733"/>
      <c r="Z280" s="733"/>
      <c r="AA280" s="733"/>
      <c r="BC280" s="390"/>
      <c r="BD280" s="386"/>
      <c r="BE280" s="733"/>
      <c r="BF280" s="312"/>
      <c r="BG280" s="312"/>
      <c r="BH280" s="312"/>
      <c r="BI280" s="312"/>
      <c r="BJ280" s="312"/>
      <c r="BK280" s="312"/>
      <c r="BL280" s="312"/>
      <c r="BM280" s="312"/>
      <c r="BN280" s="312"/>
      <c r="BO280" s="312"/>
      <c r="BP280" s="312"/>
      <c r="BQ280" s="312"/>
      <c r="BR280" s="312"/>
      <c r="BS280" s="312"/>
      <c r="BT280" s="312"/>
      <c r="BU280" s="312"/>
      <c r="BV280" s="312"/>
      <c r="BW280" s="312"/>
      <c r="BX280" s="312"/>
      <c r="BY280" s="312"/>
      <c r="BZ280" s="312"/>
      <c r="CA280" s="312"/>
      <c r="CB280" s="312"/>
      <c r="CC280" s="312"/>
    </row>
    <row r="281" spans="1:81" ht="15" customHeight="1" x14ac:dyDescent="0.2">
      <c r="A281" s="733"/>
      <c r="B281" s="733"/>
      <c r="C281" s="733"/>
      <c r="D281" s="756"/>
      <c r="E281" s="733"/>
      <c r="F281" s="733"/>
      <c r="G281" s="733"/>
      <c r="H281" s="733"/>
      <c r="I281" s="733"/>
      <c r="J281" s="733"/>
      <c r="K281" s="733"/>
      <c r="L281" s="733"/>
      <c r="M281" s="733"/>
      <c r="N281" s="733"/>
      <c r="O281" s="733"/>
      <c r="P281" s="733"/>
      <c r="Q281" s="733"/>
      <c r="R281" s="733"/>
      <c r="S281" s="733"/>
      <c r="T281" s="733"/>
      <c r="U281" s="733"/>
      <c r="V281" s="733"/>
      <c r="W281" s="733"/>
      <c r="X281" s="733"/>
      <c r="Y281" s="733"/>
      <c r="Z281" s="733"/>
      <c r="AA281" s="733"/>
      <c r="BC281" s="390"/>
      <c r="BD281" s="386"/>
      <c r="BE281" s="733"/>
      <c r="BF281" s="312"/>
      <c r="BG281" s="312"/>
      <c r="BH281" s="312"/>
      <c r="BI281" s="312"/>
      <c r="BJ281" s="312"/>
      <c r="BK281" s="312"/>
      <c r="BL281" s="312"/>
      <c r="BM281" s="312"/>
      <c r="BN281" s="312"/>
      <c r="BO281" s="312"/>
      <c r="BP281" s="312"/>
      <c r="BQ281" s="312"/>
      <c r="BR281" s="312"/>
      <c r="BS281" s="312"/>
      <c r="BT281" s="312"/>
      <c r="BU281" s="312"/>
      <c r="BV281" s="312"/>
      <c r="BW281" s="312"/>
      <c r="BX281" s="312"/>
      <c r="BY281" s="312"/>
      <c r="BZ281" s="312"/>
      <c r="CA281" s="312"/>
      <c r="CB281" s="312"/>
      <c r="CC281" s="312"/>
    </row>
    <row r="282" spans="1:81" ht="15" customHeight="1" x14ac:dyDescent="0.2">
      <c r="A282" s="733"/>
      <c r="B282" s="733"/>
      <c r="C282" s="733"/>
      <c r="D282" s="756"/>
      <c r="E282" s="733"/>
      <c r="F282" s="733"/>
      <c r="G282" s="733"/>
      <c r="H282" s="733"/>
      <c r="I282" s="733"/>
      <c r="J282" s="733"/>
      <c r="K282" s="733"/>
      <c r="L282" s="733"/>
      <c r="M282" s="733"/>
      <c r="N282" s="733"/>
      <c r="O282" s="733"/>
      <c r="P282" s="733"/>
      <c r="Q282" s="733"/>
      <c r="R282" s="733"/>
      <c r="S282" s="733"/>
      <c r="T282" s="733"/>
      <c r="U282" s="733"/>
      <c r="V282" s="733"/>
      <c r="W282" s="733"/>
      <c r="X282" s="733"/>
      <c r="Y282" s="733"/>
      <c r="Z282" s="733"/>
      <c r="AA282" s="733"/>
      <c r="BC282" s="390"/>
      <c r="BD282" s="386"/>
      <c r="BE282" s="733"/>
      <c r="BF282" s="312"/>
      <c r="BG282" s="312"/>
      <c r="BH282" s="312"/>
      <c r="BI282" s="312"/>
      <c r="BJ282" s="312"/>
      <c r="BK282" s="312"/>
      <c r="BL282" s="312"/>
      <c r="BM282" s="312"/>
      <c r="BN282" s="312"/>
      <c r="BO282" s="312"/>
      <c r="BP282" s="312"/>
      <c r="BQ282" s="312"/>
      <c r="BR282" s="312"/>
      <c r="BS282" s="312"/>
      <c r="BT282" s="312"/>
      <c r="BU282" s="312"/>
      <c r="BV282" s="312"/>
      <c r="BW282" s="312"/>
      <c r="BX282" s="312"/>
      <c r="BY282" s="312"/>
      <c r="BZ282" s="312"/>
      <c r="CA282" s="312"/>
      <c r="CB282" s="312"/>
      <c r="CC282" s="312"/>
    </row>
    <row r="283" spans="1:81" ht="15" customHeight="1" x14ac:dyDescent="0.2">
      <c r="A283" s="733"/>
      <c r="B283" s="733"/>
      <c r="C283" s="733"/>
      <c r="D283" s="756"/>
      <c r="E283" s="733"/>
      <c r="F283" s="733"/>
      <c r="G283" s="733"/>
      <c r="H283" s="733"/>
      <c r="I283" s="733"/>
      <c r="J283" s="733"/>
      <c r="K283" s="733"/>
      <c r="L283" s="733"/>
      <c r="M283" s="733"/>
      <c r="N283" s="733"/>
      <c r="O283" s="733"/>
      <c r="P283" s="733"/>
      <c r="Q283" s="733"/>
      <c r="R283" s="733"/>
      <c r="S283" s="733"/>
      <c r="T283" s="733"/>
      <c r="U283" s="733"/>
      <c r="V283" s="733"/>
      <c r="W283" s="733"/>
      <c r="X283" s="733"/>
      <c r="Y283" s="733"/>
      <c r="Z283" s="733"/>
      <c r="AA283" s="733"/>
      <c r="BC283" s="390"/>
      <c r="BD283" s="386"/>
      <c r="BE283" s="733"/>
      <c r="BF283" s="312"/>
      <c r="BG283" s="312"/>
      <c r="BH283" s="312"/>
      <c r="BI283" s="312"/>
      <c r="BJ283" s="312"/>
      <c r="BK283" s="312"/>
      <c r="BL283" s="312"/>
      <c r="BM283" s="312"/>
      <c r="BN283" s="312"/>
      <c r="BO283" s="312"/>
      <c r="BP283" s="312"/>
      <c r="BQ283" s="312"/>
      <c r="BR283" s="312"/>
      <c r="BS283" s="312"/>
      <c r="BT283" s="312"/>
      <c r="BU283" s="312"/>
      <c r="BV283" s="312"/>
      <c r="BW283" s="312"/>
      <c r="BX283" s="312"/>
      <c r="BY283" s="312"/>
      <c r="BZ283" s="312"/>
      <c r="CA283" s="312"/>
      <c r="CB283" s="312"/>
      <c r="CC283" s="312"/>
    </row>
    <row r="284" spans="1:81" ht="15" customHeight="1" x14ac:dyDescent="0.2">
      <c r="A284" s="733"/>
      <c r="B284" s="733"/>
      <c r="C284" s="733"/>
      <c r="D284" s="756"/>
      <c r="E284" s="733"/>
      <c r="F284" s="733"/>
      <c r="G284" s="733"/>
      <c r="H284" s="733"/>
      <c r="I284" s="733"/>
      <c r="J284" s="733"/>
      <c r="K284" s="733"/>
      <c r="L284" s="733"/>
      <c r="M284" s="733"/>
      <c r="N284" s="733"/>
      <c r="O284" s="733"/>
      <c r="P284" s="733"/>
      <c r="Q284" s="733"/>
      <c r="R284" s="733"/>
      <c r="S284" s="733"/>
      <c r="T284" s="733"/>
      <c r="U284" s="733"/>
      <c r="V284" s="733"/>
      <c r="W284" s="733"/>
      <c r="X284" s="733"/>
      <c r="Y284" s="733"/>
      <c r="Z284" s="733"/>
      <c r="AA284" s="733"/>
      <c r="BC284" s="390"/>
      <c r="BD284" s="386"/>
      <c r="BE284" s="733"/>
      <c r="BF284" s="312"/>
      <c r="BG284" s="312"/>
      <c r="BH284" s="312"/>
      <c r="BI284" s="312"/>
      <c r="BJ284" s="312"/>
      <c r="BK284" s="312"/>
      <c r="BL284" s="312"/>
      <c r="BM284" s="312"/>
      <c r="BN284" s="312"/>
      <c r="BO284" s="312"/>
      <c r="BP284" s="312"/>
      <c r="BQ284" s="312"/>
      <c r="BR284" s="312"/>
      <c r="BS284" s="312"/>
      <c r="BT284" s="312"/>
      <c r="BU284" s="312"/>
      <c r="BV284" s="312"/>
      <c r="BW284" s="312"/>
      <c r="BX284" s="312"/>
      <c r="BY284" s="312"/>
      <c r="BZ284" s="312"/>
      <c r="CA284" s="312"/>
      <c r="CB284" s="312"/>
      <c r="CC284" s="312"/>
    </row>
    <row r="285" spans="1:81" ht="15" customHeight="1" x14ac:dyDescent="0.2">
      <c r="A285" s="733"/>
      <c r="B285" s="733"/>
      <c r="C285" s="733"/>
      <c r="D285" s="756"/>
      <c r="E285" s="733"/>
      <c r="F285" s="733"/>
      <c r="G285" s="733"/>
      <c r="H285" s="733"/>
      <c r="I285" s="733"/>
      <c r="J285" s="733"/>
      <c r="K285" s="733"/>
      <c r="L285" s="733"/>
      <c r="M285" s="733"/>
      <c r="N285" s="733"/>
      <c r="O285" s="733"/>
      <c r="P285" s="733"/>
      <c r="Q285" s="733"/>
      <c r="R285" s="733"/>
      <c r="S285" s="733"/>
      <c r="T285" s="733"/>
      <c r="U285" s="733"/>
      <c r="V285" s="733"/>
      <c r="W285" s="733"/>
      <c r="X285" s="733"/>
      <c r="Y285" s="733"/>
      <c r="Z285" s="733"/>
      <c r="AA285" s="733"/>
      <c r="BC285" s="390"/>
      <c r="BD285" s="386"/>
      <c r="BE285" s="733"/>
      <c r="BF285" s="312"/>
      <c r="BG285" s="312"/>
      <c r="BH285" s="312"/>
      <c r="BI285" s="312"/>
      <c r="BJ285" s="312"/>
      <c r="BK285" s="312"/>
      <c r="BL285" s="312"/>
      <c r="BM285" s="312"/>
      <c r="BN285" s="312"/>
      <c r="BO285" s="312"/>
      <c r="BP285" s="312"/>
      <c r="BQ285" s="312"/>
      <c r="BR285" s="312"/>
      <c r="BS285" s="312"/>
      <c r="BT285" s="312"/>
      <c r="BU285" s="312"/>
      <c r="BV285" s="312"/>
      <c r="BW285" s="312"/>
      <c r="BX285" s="312"/>
      <c r="BY285" s="312"/>
      <c r="BZ285" s="312"/>
      <c r="CA285" s="312"/>
      <c r="CB285" s="312"/>
      <c r="CC285" s="312"/>
    </row>
    <row r="286" spans="1:81" ht="15" customHeight="1" x14ac:dyDescent="0.2">
      <c r="A286" s="733"/>
      <c r="B286" s="733"/>
      <c r="C286" s="733"/>
      <c r="D286" s="756"/>
      <c r="E286" s="733"/>
      <c r="F286" s="733"/>
      <c r="G286" s="733"/>
      <c r="H286" s="733"/>
      <c r="I286" s="733"/>
      <c r="J286" s="733"/>
      <c r="K286" s="733"/>
      <c r="L286" s="733"/>
      <c r="M286" s="733"/>
      <c r="N286" s="733"/>
      <c r="O286" s="733"/>
      <c r="P286" s="733"/>
      <c r="Q286" s="733"/>
      <c r="R286" s="733"/>
      <c r="S286" s="733"/>
      <c r="T286" s="733"/>
      <c r="U286" s="733"/>
      <c r="V286" s="733"/>
      <c r="W286" s="733"/>
      <c r="X286" s="733"/>
      <c r="Y286" s="733"/>
      <c r="Z286" s="733"/>
      <c r="AA286" s="733"/>
      <c r="BC286" s="390"/>
      <c r="BD286" s="386"/>
      <c r="BE286" s="733"/>
      <c r="BF286" s="312"/>
      <c r="BG286" s="312"/>
      <c r="BH286" s="312"/>
      <c r="BI286" s="312"/>
      <c r="BJ286" s="312"/>
      <c r="BK286" s="312"/>
      <c r="BL286" s="312"/>
      <c r="BM286" s="312"/>
      <c r="BN286" s="312"/>
      <c r="BO286" s="312"/>
      <c r="BP286" s="312"/>
      <c r="BQ286" s="312"/>
      <c r="BR286" s="312"/>
      <c r="BS286" s="312"/>
      <c r="BT286" s="312"/>
      <c r="BU286" s="312"/>
      <c r="BV286" s="312"/>
      <c r="BW286" s="312"/>
      <c r="BX286" s="312"/>
      <c r="BY286" s="312"/>
      <c r="BZ286" s="312"/>
      <c r="CA286" s="312"/>
      <c r="CB286" s="312"/>
      <c r="CC286" s="312"/>
    </row>
    <row r="287" spans="1:81" ht="15" customHeight="1" x14ac:dyDescent="0.2">
      <c r="A287" s="733"/>
      <c r="B287" s="733"/>
      <c r="C287" s="733"/>
      <c r="D287" s="756"/>
      <c r="E287" s="733"/>
      <c r="F287" s="733"/>
      <c r="G287" s="733"/>
      <c r="H287" s="733"/>
      <c r="I287" s="733"/>
      <c r="J287" s="733"/>
      <c r="K287" s="733"/>
      <c r="L287" s="733"/>
      <c r="M287" s="733"/>
      <c r="N287" s="733"/>
      <c r="O287" s="733"/>
      <c r="P287" s="733"/>
      <c r="Q287" s="733"/>
      <c r="R287" s="733"/>
      <c r="S287" s="733"/>
      <c r="T287" s="733"/>
      <c r="U287" s="733"/>
      <c r="V287" s="733"/>
      <c r="W287" s="733"/>
      <c r="X287" s="733"/>
      <c r="Y287" s="733"/>
      <c r="Z287" s="733"/>
      <c r="AA287" s="733"/>
      <c r="BC287" s="390"/>
      <c r="BD287" s="386"/>
      <c r="BE287" s="733"/>
      <c r="BF287" s="312"/>
      <c r="BG287" s="312"/>
      <c r="BH287" s="312"/>
      <c r="BI287" s="312"/>
      <c r="BJ287" s="312"/>
      <c r="BK287" s="312"/>
      <c r="BL287" s="312"/>
      <c r="BM287" s="312"/>
      <c r="BN287" s="312"/>
      <c r="BO287" s="312"/>
      <c r="BP287" s="312"/>
      <c r="BQ287" s="312"/>
      <c r="BR287" s="312"/>
      <c r="BS287" s="312"/>
      <c r="BT287" s="312"/>
      <c r="BU287" s="312"/>
      <c r="BV287" s="312"/>
      <c r="BW287" s="312"/>
      <c r="BX287" s="312"/>
      <c r="BY287" s="312"/>
      <c r="BZ287" s="312"/>
      <c r="CA287" s="312"/>
      <c r="CB287" s="312"/>
      <c r="CC287" s="312"/>
    </row>
    <row r="288" spans="1:81" ht="15" customHeight="1" x14ac:dyDescent="0.2">
      <c r="A288" s="733"/>
      <c r="B288" s="733"/>
      <c r="C288" s="733"/>
      <c r="D288" s="756"/>
      <c r="E288" s="733"/>
      <c r="F288" s="733"/>
      <c r="G288" s="733"/>
      <c r="H288" s="733"/>
      <c r="I288" s="733"/>
      <c r="J288" s="733"/>
      <c r="K288" s="733"/>
      <c r="L288" s="733"/>
      <c r="M288" s="733"/>
      <c r="N288" s="733"/>
      <c r="O288" s="733"/>
      <c r="P288" s="733"/>
      <c r="Q288" s="733"/>
      <c r="R288" s="733"/>
      <c r="S288" s="733"/>
      <c r="T288" s="733"/>
      <c r="U288" s="733"/>
      <c r="V288" s="733"/>
      <c r="W288" s="733"/>
      <c r="X288" s="733"/>
      <c r="Y288" s="733"/>
      <c r="Z288" s="733"/>
      <c r="AA288" s="733"/>
      <c r="BC288" s="390"/>
      <c r="BD288" s="386"/>
      <c r="BE288" s="733"/>
      <c r="BF288" s="312"/>
      <c r="BG288" s="312"/>
      <c r="BH288" s="312"/>
      <c r="BI288" s="312"/>
      <c r="BJ288" s="312"/>
      <c r="BK288" s="312"/>
      <c r="BL288" s="312"/>
      <c r="BM288" s="312"/>
      <c r="BN288" s="312"/>
      <c r="BO288" s="312"/>
      <c r="BP288" s="312"/>
      <c r="BQ288" s="312"/>
      <c r="BR288" s="312"/>
      <c r="BS288" s="312"/>
      <c r="BT288" s="312"/>
      <c r="BU288" s="312"/>
      <c r="BV288" s="312"/>
      <c r="BW288" s="312"/>
      <c r="BX288" s="312"/>
      <c r="BY288" s="312"/>
      <c r="BZ288" s="312"/>
      <c r="CA288" s="312"/>
      <c r="CB288" s="312"/>
      <c r="CC288" s="312"/>
    </row>
    <row r="289" spans="1:81" ht="15" customHeight="1" x14ac:dyDescent="0.2">
      <c r="A289" s="733"/>
      <c r="B289" s="733"/>
      <c r="C289" s="733"/>
      <c r="D289" s="756"/>
      <c r="E289" s="733"/>
      <c r="F289" s="733"/>
      <c r="G289" s="733"/>
      <c r="H289" s="733"/>
      <c r="I289" s="733"/>
      <c r="J289" s="733"/>
      <c r="K289" s="733"/>
      <c r="L289" s="733"/>
      <c r="M289" s="733"/>
      <c r="N289" s="733"/>
      <c r="O289" s="733"/>
      <c r="P289" s="733"/>
      <c r="Q289" s="733"/>
      <c r="R289" s="733"/>
      <c r="S289" s="733"/>
      <c r="T289" s="733"/>
      <c r="U289" s="733"/>
      <c r="V289" s="733"/>
      <c r="W289" s="733"/>
      <c r="X289" s="733"/>
      <c r="Y289" s="733"/>
      <c r="Z289" s="733"/>
      <c r="AA289" s="733"/>
      <c r="BC289" s="390"/>
      <c r="BD289" s="386"/>
      <c r="BE289" s="733"/>
      <c r="BF289" s="312"/>
      <c r="BG289" s="312"/>
      <c r="BH289" s="312"/>
      <c r="BI289" s="312"/>
      <c r="BJ289" s="312"/>
      <c r="BK289" s="312"/>
      <c r="BL289" s="312"/>
      <c r="BM289" s="312"/>
      <c r="BN289" s="312"/>
      <c r="BO289" s="312"/>
      <c r="BP289" s="312"/>
      <c r="BQ289" s="312"/>
      <c r="BR289" s="312"/>
      <c r="BS289" s="312"/>
      <c r="BT289" s="312"/>
      <c r="BU289" s="312"/>
      <c r="BV289" s="312"/>
      <c r="BW289" s="312"/>
      <c r="BX289" s="312"/>
      <c r="BY289" s="312"/>
      <c r="BZ289" s="312"/>
      <c r="CA289" s="312"/>
      <c r="CB289" s="312"/>
      <c r="CC289" s="312"/>
    </row>
    <row r="290" spans="1:81" ht="15" customHeight="1" x14ac:dyDescent="0.2">
      <c r="A290" s="733"/>
      <c r="B290" s="733"/>
      <c r="C290" s="733"/>
      <c r="D290" s="756"/>
      <c r="E290" s="733"/>
      <c r="F290" s="733"/>
      <c r="G290" s="733"/>
      <c r="H290" s="733"/>
      <c r="I290" s="733"/>
      <c r="J290" s="733"/>
      <c r="K290" s="733"/>
      <c r="L290" s="733"/>
      <c r="M290" s="733"/>
      <c r="N290" s="733"/>
      <c r="O290" s="733"/>
      <c r="P290" s="733"/>
      <c r="Q290" s="733"/>
      <c r="R290" s="733"/>
      <c r="S290" s="733"/>
      <c r="T290" s="733"/>
      <c r="U290" s="733"/>
      <c r="V290" s="733"/>
      <c r="W290" s="733"/>
      <c r="X290" s="733"/>
      <c r="Y290" s="733"/>
      <c r="Z290" s="733"/>
      <c r="AA290" s="733"/>
      <c r="BC290" s="390"/>
      <c r="BD290" s="386"/>
      <c r="BE290" s="733"/>
      <c r="BF290" s="312"/>
      <c r="BG290" s="312"/>
      <c r="BH290" s="312"/>
      <c r="BI290" s="312"/>
      <c r="BJ290" s="312"/>
      <c r="BK290" s="312"/>
      <c r="BL290" s="312"/>
      <c r="BM290" s="312"/>
      <c r="BN290" s="312"/>
      <c r="BO290" s="312"/>
      <c r="BP290" s="312"/>
      <c r="BQ290" s="312"/>
      <c r="BR290" s="312"/>
      <c r="BS290" s="312"/>
      <c r="BT290" s="312"/>
      <c r="BU290" s="312"/>
      <c r="BV290" s="312"/>
      <c r="BW290" s="312"/>
      <c r="BX290" s="312"/>
      <c r="BY290" s="312"/>
      <c r="BZ290" s="312"/>
      <c r="CA290" s="312"/>
      <c r="CB290" s="312"/>
      <c r="CC290" s="312"/>
    </row>
    <row r="291" spans="1:81" ht="15" customHeight="1" x14ac:dyDescent="0.2">
      <c r="A291" s="733"/>
      <c r="B291" s="733"/>
      <c r="C291" s="733"/>
      <c r="D291" s="756"/>
      <c r="E291" s="733"/>
      <c r="F291" s="733"/>
      <c r="G291" s="733"/>
      <c r="H291" s="733"/>
      <c r="I291" s="733"/>
      <c r="J291" s="733"/>
      <c r="K291" s="733"/>
      <c r="L291" s="733"/>
      <c r="M291" s="733"/>
      <c r="N291" s="733"/>
      <c r="O291" s="733"/>
      <c r="P291" s="733"/>
      <c r="Q291" s="733"/>
      <c r="R291" s="733"/>
      <c r="S291" s="733"/>
      <c r="T291" s="733"/>
      <c r="U291" s="733"/>
      <c r="V291" s="733"/>
      <c r="W291" s="733"/>
      <c r="X291" s="733"/>
      <c r="Y291" s="733"/>
      <c r="Z291" s="733"/>
      <c r="AA291" s="733"/>
      <c r="BC291" s="390"/>
      <c r="BD291" s="386"/>
      <c r="BE291" s="733"/>
      <c r="BF291" s="312"/>
      <c r="BG291" s="312"/>
      <c r="BH291" s="312"/>
      <c r="BI291" s="312"/>
      <c r="BJ291" s="312"/>
      <c r="BK291" s="312"/>
      <c r="BL291" s="312"/>
      <c r="BM291" s="312"/>
      <c r="BN291" s="312"/>
      <c r="BO291" s="312"/>
      <c r="BP291" s="312"/>
      <c r="BQ291" s="312"/>
      <c r="BR291" s="312"/>
      <c r="BS291" s="312"/>
      <c r="BT291" s="312"/>
      <c r="BU291" s="312"/>
      <c r="BV291" s="312"/>
      <c r="BW291" s="312"/>
      <c r="BX291" s="312"/>
      <c r="BY291" s="312"/>
      <c r="BZ291" s="312"/>
      <c r="CA291" s="312"/>
      <c r="CB291" s="312"/>
      <c r="CC291" s="312"/>
    </row>
    <row r="292" spans="1:81" ht="15" customHeight="1" x14ac:dyDescent="0.2">
      <c r="A292" s="733"/>
      <c r="B292" s="733"/>
      <c r="C292" s="733"/>
      <c r="D292" s="756"/>
      <c r="E292" s="733"/>
      <c r="F292" s="733"/>
      <c r="G292" s="733"/>
      <c r="H292" s="733"/>
      <c r="I292" s="733"/>
      <c r="J292" s="733"/>
      <c r="K292" s="733"/>
      <c r="L292" s="733"/>
      <c r="M292" s="733"/>
      <c r="N292" s="733"/>
      <c r="O292" s="733"/>
      <c r="P292" s="733"/>
      <c r="Q292" s="733"/>
      <c r="R292" s="733"/>
      <c r="S292" s="733"/>
      <c r="T292" s="733"/>
      <c r="U292" s="733"/>
      <c r="V292" s="733"/>
      <c r="W292" s="733"/>
      <c r="X292" s="733"/>
      <c r="Y292" s="733"/>
      <c r="Z292" s="733"/>
      <c r="AA292" s="733"/>
      <c r="BC292" s="390"/>
      <c r="BD292" s="386"/>
      <c r="BE292" s="733"/>
      <c r="BF292" s="312"/>
      <c r="BG292" s="312"/>
      <c r="BH292" s="312"/>
      <c r="BI292" s="312"/>
      <c r="BJ292" s="312"/>
      <c r="BK292" s="312"/>
      <c r="BL292" s="312"/>
      <c r="BM292" s="312"/>
      <c r="BN292" s="312"/>
      <c r="BO292" s="312"/>
      <c r="BP292" s="312"/>
      <c r="BQ292" s="312"/>
      <c r="BR292" s="312"/>
      <c r="BS292" s="312"/>
      <c r="BT292" s="312"/>
      <c r="BU292" s="312"/>
      <c r="BV292" s="312"/>
      <c r="BW292" s="312"/>
      <c r="BX292" s="312"/>
      <c r="BY292" s="312"/>
      <c r="BZ292" s="312"/>
      <c r="CA292" s="312"/>
      <c r="CB292" s="312"/>
      <c r="CC292" s="312"/>
    </row>
    <row r="293" spans="1:81" ht="15" customHeight="1" x14ac:dyDescent="0.2">
      <c r="A293" s="733"/>
      <c r="B293" s="733"/>
      <c r="C293" s="733"/>
      <c r="D293" s="756"/>
      <c r="E293" s="733"/>
      <c r="F293" s="733"/>
      <c r="G293" s="733"/>
      <c r="H293" s="733"/>
      <c r="I293" s="733"/>
      <c r="J293" s="733"/>
      <c r="K293" s="733"/>
      <c r="L293" s="733"/>
      <c r="M293" s="733"/>
      <c r="N293" s="733"/>
      <c r="O293" s="733"/>
      <c r="P293" s="733"/>
      <c r="Q293" s="733"/>
      <c r="R293" s="733"/>
      <c r="S293" s="733"/>
      <c r="T293" s="733"/>
      <c r="U293" s="733"/>
      <c r="V293" s="733"/>
      <c r="W293" s="733"/>
      <c r="X293" s="733"/>
      <c r="Y293" s="733"/>
      <c r="Z293" s="733"/>
      <c r="AA293" s="733"/>
      <c r="BC293" s="390"/>
      <c r="BD293" s="386"/>
      <c r="BE293" s="733"/>
      <c r="BF293" s="312"/>
      <c r="BG293" s="312"/>
      <c r="BH293" s="312"/>
      <c r="BI293" s="312"/>
      <c r="BJ293" s="312"/>
      <c r="BK293" s="312"/>
      <c r="BL293" s="312"/>
      <c r="BM293" s="312"/>
      <c r="BN293" s="312"/>
      <c r="BO293" s="312"/>
      <c r="BP293" s="312"/>
      <c r="BQ293" s="312"/>
      <c r="BR293" s="312"/>
      <c r="BS293" s="312"/>
      <c r="BT293" s="312"/>
      <c r="BU293" s="312"/>
      <c r="BV293" s="312"/>
      <c r="BW293" s="312"/>
      <c r="BX293" s="312"/>
      <c r="BY293" s="312"/>
      <c r="BZ293" s="312"/>
      <c r="CA293" s="312"/>
      <c r="CB293" s="312"/>
      <c r="CC293" s="312"/>
    </row>
    <row r="294" spans="1:81" ht="15" customHeight="1" x14ac:dyDescent="0.2">
      <c r="A294" s="733"/>
      <c r="B294" s="733"/>
      <c r="C294" s="733"/>
      <c r="D294" s="756"/>
      <c r="E294" s="733"/>
      <c r="F294" s="733"/>
      <c r="G294" s="733"/>
      <c r="H294" s="733"/>
      <c r="I294" s="733"/>
      <c r="J294" s="733"/>
      <c r="K294" s="733"/>
      <c r="L294" s="733"/>
      <c r="M294" s="733"/>
      <c r="N294" s="733"/>
      <c r="O294" s="733"/>
      <c r="P294" s="733"/>
      <c r="Q294" s="733"/>
      <c r="R294" s="733"/>
      <c r="S294" s="733"/>
      <c r="T294" s="733"/>
      <c r="U294" s="733"/>
      <c r="V294" s="733"/>
      <c r="W294" s="733"/>
      <c r="X294" s="733"/>
      <c r="Y294" s="733"/>
      <c r="Z294" s="733"/>
      <c r="AA294" s="733"/>
      <c r="BC294" s="390"/>
      <c r="BD294" s="386"/>
      <c r="BE294" s="733"/>
      <c r="BF294" s="312"/>
      <c r="BG294" s="312"/>
      <c r="BH294" s="312"/>
      <c r="BI294" s="312"/>
      <c r="BJ294" s="312"/>
      <c r="BK294" s="312"/>
      <c r="BL294" s="312"/>
      <c r="BM294" s="312"/>
      <c r="BN294" s="312"/>
      <c r="BO294" s="312"/>
      <c r="BP294" s="312"/>
      <c r="BQ294" s="312"/>
      <c r="BR294" s="312"/>
      <c r="BS294" s="312"/>
      <c r="BT294" s="312"/>
      <c r="BU294" s="312"/>
      <c r="BV294" s="312"/>
      <c r="BW294" s="312"/>
      <c r="BX294" s="312"/>
      <c r="BY294" s="312"/>
      <c r="BZ294" s="312"/>
      <c r="CA294" s="312"/>
      <c r="CB294" s="312"/>
      <c r="CC294" s="312"/>
    </row>
    <row r="295" spans="1:81" ht="15" customHeight="1" x14ac:dyDescent="0.2">
      <c r="A295" s="733"/>
      <c r="B295" s="733"/>
      <c r="C295" s="733"/>
      <c r="D295" s="756"/>
      <c r="E295" s="733"/>
      <c r="F295" s="733"/>
      <c r="G295" s="733"/>
      <c r="H295" s="733"/>
      <c r="I295" s="733"/>
      <c r="J295" s="733"/>
      <c r="K295" s="733"/>
      <c r="L295" s="733"/>
      <c r="M295" s="733"/>
      <c r="N295" s="733"/>
      <c r="O295" s="733"/>
      <c r="P295" s="733"/>
      <c r="Q295" s="733"/>
      <c r="R295" s="733"/>
      <c r="S295" s="733"/>
      <c r="T295" s="733"/>
      <c r="U295" s="733"/>
      <c r="V295" s="733"/>
      <c r="W295" s="733"/>
      <c r="X295" s="733"/>
      <c r="Y295" s="733"/>
      <c r="Z295" s="733"/>
      <c r="AA295" s="733"/>
      <c r="BC295" s="390"/>
      <c r="BD295" s="386"/>
      <c r="BE295" s="733"/>
      <c r="BF295" s="312"/>
      <c r="BG295" s="312"/>
      <c r="BH295" s="312"/>
      <c r="BI295" s="312"/>
      <c r="BJ295" s="312"/>
      <c r="BK295" s="312"/>
      <c r="BL295" s="312"/>
      <c r="BM295" s="312"/>
      <c r="BN295" s="312"/>
      <c r="BO295" s="312"/>
      <c r="BP295" s="312"/>
      <c r="BQ295" s="312"/>
      <c r="BR295" s="312"/>
      <c r="BS295" s="312"/>
      <c r="BT295" s="312"/>
      <c r="BU295" s="312"/>
      <c r="BV295" s="312"/>
      <c r="BW295" s="312"/>
      <c r="BX295" s="312"/>
      <c r="BY295" s="312"/>
      <c r="BZ295" s="312"/>
      <c r="CA295" s="312"/>
      <c r="CB295" s="312"/>
      <c r="CC295" s="312"/>
    </row>
    <row r="296" spans="1:81" ht="15" customHeight="1" x14ac:dyDescent="0.2">
      <c r="A296" s="733"/>
      <c r="B296" s="733"/>
      <c r="C296" s="733"/>
      <c r="D296" s="756"/>
      <c r="E296" s="733"/>
      <c r="F296" s="733"/>
      <c r="G296" s="733"/>
      <c r="H296" s="733"/>
      <c r="I296" s="733"/>
      <c r="J296" s="733"/>
      <c r="K296" s="733"/>
      <c r="L296" s="733"/>
      <c r="M296" s="733"/>
      <c r="N296" s="733"/>
      <c r="O296" s="733"/>
      <c r="P296" s="733"/>
      <c r="Q296" s="733"/>
      <c r="R296" s="733"/>
      <c r="S296" s="733"/>
      <c r="T296" s="733"/>
      <c r="U296" s="733"/>
      <c r="V296" s="733"/>
      <c r="W296" s="733"/>
      <c r="X296" s="733"/>
      <c r="Y296" s="733"/>
      <c r="Z296" s="733"/>
      <c r="AA296" s="733"/>
      <c r="BC296" s="390"/>
      <c r="BD296" s="386"/>
      <c r="BE296" s="733"/>
      <c r="BF296" s="312"/>
      <c r="BG296" s="312"/>
      <c r="BH296" s="312"/>
      <c r="BI296" s="312"/>
      <c r="BJ296" s="312"/>
      <c r="BK296" s="312"/>
      <c r="BL296" s="312"/>
      <c r="BM296" s="312"/>
      <c r="BN296" s="312"/>
      <c r="BO296" s="312"/>
      <c r="BP296" s="312"/>
      <c r="BQ296" s="312"/>
      <c r="BR296" s="312"/>
      <c r="BS296" s="312"/>
      <c r="BT296" s="312"/>
      <c r="BU296" s="312"/>
      <c r="BV296" s="312"/>
      <c r="BW296" s="312"/>
      <c r="BX296" s="312"/>
      <c r="BY296" s="312"/>
      <c r="BZ296" s="312"/>
      <c r="CA296" s="312"/>
      <c r="CB296" s="312"/>
      <c r="CC296" s="312"/>
    </row>
    <row r="297" spans="1:81" ht="15" customHeight="1" x14ac:dyDescent="0.2">
      <c r="A297" s="733"/>
      <c r="B297" s="733"/>
      <c r="C297" s="733"/>
      <c r="D297" s="756"/>
      <c r="E297" s="733"/>
      <c r="F297" s="733"/>
      <c r="G297" s="733"/>
      <c r="H297" s="733"/>
      <c r="I297" s="733"/>
      <c r="J297" s="733"/>
      <c r="K297" s="733"/>
      <c r="L297" s="733"/>
      <c r="M297" s="733"/>
      <c r="N297" s="733"/>
      <c r="O297" s="733"/>
      <c r="P297" s="733"/>
      <c r="Q297" s="733"/>
      <c r="R297" s="733"/>
      <c r="S297" s="733"/>
      <c r="T297" s="733"/>
      <c r="U297" s="733"/>
      <c r="V297" s="733"/>
      <c r="W297" s="733"/>
      <c r="X297" s="733"/>
      <c r="Y297" s="733"/>
      <c r="Z297" s="733"/>
      <c r="AA297" s="733"/>
      <c r="BC297" s="390"/>
      <c r="BD297" s="386"/>
      <c r="BE297" s="733"/>
      <c r="BF297" s="312"/>
      <c r="BG297" s="312"/>
      <c r="BH297" s="312"/>
      <c r="BI297" s="312"/>
      <c r="BJ297" s="312"/>
      <c r="BK297" s="312"/>
      <c r="BL297" s="312"/>
      <c r="BM297" s="312"/>
      <c r="BN297" s="312"/>
      <c r="BO297" s="312"/>
      <c r="BP297" s="312"/>
      <c r="BQ297" s="312"/>
      <c r="BR297" s="312"/>
      <c r="BS297" s="312"/>
      <c r="BT297" s="312"/>
      <c r="BU297" s="312"/>
      <c r="BV297" s="312"/>
      <c r="BW297" s="312"/>
      <c r="BX297" s="312"/>
      <c r="BY297" s="312"/>
      <c r="BZ297" s="312"/>
      <c r="CA297" s="312"/>
      <c r="CB297" s="312"/>
      <c r="CC297" s="312"/>
    </row>
    <row r="298" spans="1:81" ht="15" customHeight="1" x14ac:dyDescent="0.2">
      <c r="A298" s="733"/>
      <c r="B298" s="733"/>
      <c r="C298" s="733"/>
      <c r="D298" s="756"/>
      <c r="E298" s="733"/>
      <c r="F298" s="733"/>
      <c r="G298" s="733"/>
      <c r="H298" s="733"/>
      <c r="I298" s="733"/>
      <c r="J298" s="733"/>
      <c r="K298" s="733"/>
      <c r="L298" s="733"/>
      <c r="M298" s="733"/>
      <c r="N298" s="733"/>
      <c r="O298" s="733"/>
      <c r="P298" s="733"/>
      <c r="Q298" s="733"/>
      <c r="R298" s="733"/>
      <c r="S298" s="733"/>
      <c r="T298" s="733"/>
      <c r="U298" s="733"/>
      <c r="V298" s="733"/>
      <c r="W298" s="733"/>
      <c r="X298" s="733"/>
      <c r="Y298" s="733"/>
      <c r="Z298" s="733"/>
      <c r="AA298" s="733"/>
      <c r="BC298" s="390"/>
      <c r="BD298" s="386"/>
      <c r="BE298" s="733"/>
      <c r="BF298" s="312"/>
      <c r="BG298" s="312"/>
      <c r="BH298" s="312"/>
      <c r="BI298" s="312"/>
      <c r="BJ298" s="312"/>
      <c r="BK298" s="312"/>
      <c r="BL298" s="312"/>
      <c r="BM298" s="312"/>
      <c r="BN298" s="312"/>
      <c r="BO298" s="312"/>
      <c r="BP298" s="312"/>
      <c r="BQ298" s="312"/>
      <c r="BR298" s="312"/>
      <c r="BS298" s="312"/>
      <c r="BT298" s="312"/>
      <c r="BU298" s="312"/>
      <c r="BV298" s="312"/>
      <c r="BW298" s="312"/>
      <c r="BX298" s="312"/>
      <c r="BY298" s="312"/>
      <c r="BZ298" s="312"/>
      <c r="CA298" s="312"/>
      <c r="CB298" s="312"/>
      <c r="CC298" s="312"/>
    </row>
    <row r="299" spans="1:81" ht="15" customHeight="1" x14ac:dyDescent="0.2">
      <c r="A299" s="733"/>
      <c r="B299" s="733"/>
      <c r="C299" s="733"/>
      <c r="D299" s="756"/>
      <c r="E299" s="733"/>
      <c r="F299" s="733"/>
      <c r="G299" s="733"/>
      <c r="H299" s="733"/>
      <c r="I299" s="733"/>
      <c r="J299" s="733"/>
      <c r="K299" s="733"/>
      <c r="L299" s="733"/>
      <c r="M299" s="733"/>
      <c r="N299" s="733"/>
      <c r="O299" s="733"/>
      <c r="P299" s="733"/>
      <c r="Q299" s="733"/>
      <c r="R299" s="733"/>
      <c r="S299" s="733"/>
      <c r="T299" s="733"/>
      <c r="U299" s="733"/>
      <c r="V299" s="733"/>
      <c r="W299" s="733"/>
      <c r="X299" s="733"/>
      <c r="Y299" s="733"/>
      <c r="Z299" s="733"/>
      <c r="AA299" s="733"/>
      <c r="BC299" s="390"/>
      <c r="BD299" s="386"/>
      <c r="BE299" s="733"/>
      <c r="BF299" s="312"/>
      <c r="BG299" s="312"/>
      <c r="BH299" s="312"/>
      <c r="BI299" s="312"/>
      <c r="BJ299" s="312"/>
      <c r="BK299" s="312"/>
      <c r="BL299" s="312"/>
      <c r="BM299" s="312"/>
      <c r="BN299" s="312"/>
      <c r="BO299" s="312"/>
      <c r="BP299" s="312"/>
      <c r="BQ299" s="312"/>
      <c r="BR299" s="312"/>
      <c r="BS299" s="312"/>
      <c r="BT299" s="312"/>
      <c r="BU299" s="312"/>
      <c r="BV299" s="312"/>
      <c r="BW299" s="312"/>
      <c r="BX299" s="312"/>
      <c r="BY299" s="312"/>
      <c r="BZ299" s="312"/>
      <c r="CA299" s="312"/>
      <c r="CB299" s="312"/>
      <c r="CC299" s="312"/>
    </row>
    <row r="300" spans="1:81" ht="15" customHeight="1" x14ac:dyDescent="0.2">
      <c r="A300" s="733"/>
      <c r="B300" s="733"/>
      <c r="C300" s="733"/>
      <c r="D300" s="756"/>
      <c r="E300" s="733"/>
      <c r="F300" s="733"/>
      <c r="G300" s="733"/>
      <c r="H300" s="733"/>
      <c r="I300" s="733"/>
      <c r="J300" s="733"/>
      <c r="K300" s="733"/>
      <c r="L300" s="733"/>
      <c r="M300" s="733"/>
      <c r="N300" s="733"/>
      <c r="O300" s="733"/>
      <c r="P300" s="733"/>
      <c r="Q300" s="733"/>
      <c r="R300" s="733"/>
      <c r="S300" s="733"/>
      <c r="T300" s="733"/>
      <c r="U300" s="733"/>
      <c r="V300" s="733"/>
      <c r="W300" s="733"/>
      <c r="X300" s="733"/>
      <c r="Y300" s="733"/>
      <c r="Z300" s="733"/>
      <c r="AA300" s="733"/>
      <c r="BC300" s="390"/>
      <c r="BD300" s="386"/>
      <c r="BE300" s="733"/>
      <c r="BF300" s="312"/>
      <c r="BG300" s="312"/>
      <c r="BH300" s="312"/>
      <c r="BI300" s="312"/>
      <c r="BJ300" s="312"/>
      <c r="BK300" s="312"/>
      <c r="BL300" s="312"/>
      <c r="BM300" s="312"/>
      <c r="BN300" s="312"/>
      <c r="BO300" s="312"/>
      <c r="BP300" s="312"/>
      <c r="BQ300" s="312"/>
      <c r="BR300" s="312"/>
      <c r="BS300" s="312"/>
      <c r="BT300" s="312"/>
      <c r="BU300" s="312"/>
      <c r="BV300" s="312"/>
      <c r="BW300" s="312"/>
      <c r="BX300" s="312"/>
      <c r="BY300" s="312"/>
      <c r="BZ300" s="312"/>
      <c r="CA300" s="312"/>
      <c r="CB300" s="312"/>
      <c r="CC300" s="312"/>
    </row>
    <row r="301" spans="1:81" ht="15" customHeight="1" x14ac:dyDescent="0.2">
      <c r="A301" s="733"/>
      <c r="B301" s="733"/>
      <c r="C301" s="733"/>
      <c r="D301" s="756"/>
      <c r="E301" s="733"/>
      <c r="F301" s="733"/>
      <c r="G301" s="733"/>
      <c r="H301" s="733"/>
      <c r="I301" s="733"/>
      <c r="J301" s="733"/>
      <c r="K301" s="733"/>
      <c r="L301" s="733"/>
      <c r="M301" s="733"/>
      <c r="N301" s="733"/>
      <c r="O301" s="733"/>
      <c r="P301" s="733"/>
      <c r="Q301" s="733"/>
      <c r="R301" s="733"/>
      <c r="S301" s="733"/>
      <c r="T301" s="733"/>
      <c r="U301" s="733"/>
      <c r="V301" s="733"/>
      <c r="W301" s="733"/>
      <c r="X301" s="733"/>
      <c r="Y301" s="733"/>
      <c r="Z301" s="733"/>
      <c r="AA301" s="733"/>
      <c r="BC301" s="390"/>
      <c r="BD301" s="386"/>
      <c r="BE301" s="733"/>
      <c r="BF301" s="312"/>
      <c r="BG301" s="312"/>
      <c r="BH301" s="312"/>
      <c r="BI301" s="312"/>
      <c r="BJ301" s="312"/>
      <c r="BK301" s="312"/>
      <c r="BL301" s="312"/>
      <c r="BM301" s="312"/>
      <c r="BN301" s="312"/>
      <c r="BO301" s="312"/>
      <c r="BP301" s="312"/>
      <c r="BQ301" s="312"/>
      <c r="BR301" s="312"/>
      <c r="BS301" s="312"/>
      <c r="BT301" s="312"/>
      <c r="BU301" s="312"/>
      <c r="BV301" s="312"/>
      <c r="BW301" s="312"/>
      <c r="BX301" s="312"/>
      <c r="BY301" s="312"/>
      <c r="BZ301" s="312"/>
      <c r="CA301" s="312"/>
      <c r="CB301" s="312"/>
      <c r="CC301" s="312"/>
    </row>
    <row r="302" spans="1:81" ht="15" customHeight="1" x14ac:dyDescent="0.2">
      <c r="A302" s="733"/>
      <c r="B302" s="733"/>
      <c r="C302" s="733"/>
      <c r="D302" s="756"/>
      <c r="E302" s="733"/>
      <c r="F302" s="733"/>
      <c r="G302" s="733"/>
      <c r="H302" s="733"/>
      <c r="I302" s="733"/>
      <c r="J302" s="733"/>
      <c r="K302" s="733"/>
      <c r="L302" s="733"/>
      <c r="M302" s="733"/>
      <c r="N302" s="733"/>
      <c r="O302" s="733"/>
      <c r="P302" s="733"/>
      <c r="Q302" s="733"/>
      <c r="R302" s="733"/>
      <c r="S302" s="733"/>
      <c r="T302" s="733"/>
      <c r="U302" s="733"/>
      <c r="V302" s="733"/>
      <c r="W302" s="733"/>
      <c r="X302" s="733"/>
      <c r="Y302" s="733"/>
      <c r="Z302" s="733"/>
      <c r="AA302" s="733"/>
      <c r="BC302" s="390"/>
      <c r="BD302" s="386"/>
      <c r="BE302" s="733"/>
      <c r="BF302" s="312"/>
      <c r="BG302" s="312"/>
      <c r="BH302" s="312"/>
      <c r="BI302" s="312"/>
      <c r="BJ302" s="312"/>
      <c r="BK302" s="312"/>
      <c r="BL302" s="312"/>
      <c r="BM302" s="312"/>
      <c r="BN302" s="312"/>
      <c r="BO302" s="312"/>
      <c r="BP302" s="312"/>
      <c r="BQ302" s="312"/>
      <c r="BR302" s="312"/>
      <c r="BS302" s="312"/>
      <c r="BT302" s="312"/>
      <c r="BU302" s="312"/>
      <c r="BV302" s="312"/>
      <c r="BW302" s="312"/>
      <c r="BX302" s="312"/>
      <c r="BY302" s="312"/>
      <c r="BZ302" s="312"/>
      <c r="CA302" s="312"/>
      <c r="CB302" s="312"/>
      <c r="CC302" s="312"/>
    </row>
    <row r="303" spans="1:81" ht="15" customHeight="1" x14ac:dyDescent="0.2">
      <c r="A303" s="733"/>
      <c r="B303" s="733"/>
      <c r="C303" s="733"/>
      <c r="D303" s="756"/>
      <c r="E303" s="733"/>
      <c r="F303" s="733"/>
      <c r="G303" s="733"/>
      <c r="H303" s="733"/>
      <c r="I303" s="733"/>
      <c r="J303" s="733"/>
      <c r="K303" s="733"/>
      <c r="L303" s="733"/>
      <c r="M303" s="733"/>
      <c r="N303" s="733"/>
      <c r="O303" s="733"/>
      <c r="P303" s="733"/>
      <c r="Q303" s="733"/>
      <c r="R303" s="733"/>
      <c r="S303" s="733"/>
      <c r="T303" s="733"/>
      <c r="U303" s="733"/>
      <c r="V303" s="733"/>
      <c r="W303" s="733"/>
      <c r="X303" s="733"/>
      <c r="Y303" s="733"/>
      <c r="Z303" s="733"/>
      <c r="AA303" s="733"/>
      <c r="BC303" s="390"/>
      <c r="BD303" s="386"/>
      <c r="BE303" s="733"/>
      <c r="BF303" s="312"/>
      <c r="BG303" s="312"/>
      <c r="BH303" s="312"/>
      <c r="BI303" s="312"/>
      <c r="BJ303" s="312"/>
      <c r="BK303" s="312"/>
      <c r="BL303" s="312"/>
      <c r="BM303" s="312"/>
      <c r="BN303" s="312"/>
      <c r="BO303" s="312"/>
      <c r="BP303" s="312"/>
      <c r="BQ303" s="312"/>
      <c r="BR303" s="312"/>
      <c r="BS303" s="312"/>
      <c r="BT303" s="312"/>
      <c r="BU303" s="312"/>
      <c r="BV303" s="312"/>
      <c r="BW303" s="312"/>
      <c r="BX303" s="312"/>
      <c r="BY303" s="312"/>
      <c r="BZ303" s="312"/>
      <c r="CA303" s="312"/>
      <c r="CB303" s="312"/>
      <c r="CC303" s="312"/>
    </row>
    <row r="304" spans="1:81" ht="15" customHeight="1" x14ac:dyDescent="0.2">
      <c r="A304" s="733"/>
      <c r="B304" s="733"/>
      <c r="C304" s="733"/>
      <c r="D304" s="756"/>
      <c r="E304" s="733"/>
      <c r="F304" s="733"/>
      <c r="G304" s="733"/>
      <c r="H304" s="733"/>
      <c r="I304" s="733"/>
      <c r="J304" s="733"/>
      <c r="K304" s="733"/>
      <c r="L304" s="733"/>
      <c r="M304" s="733"/>
      <c r="N304" s="733"/>
      <c r="O304" s="733"/>
      <c r="P304" s="733"/>
      <c r="Q304" s="733"/>
      <c r="R304" s="733"/>
      <c r="S304" s="733"/>
      <c r="T304" s="733"/>
      <c r="U304" s="733"/>
      <c r="V304" s="733"/>
      <c r="W304" s="733"/>
      <c r="X304" s="733"/>
      <c r="Y304" s="733"/>
      <c r="Z304" s="733"/>
      <c r="AA304" s="733"/>
      <c r="BC304" s="390"/>
      <c r="BD304" s="386"/>
      <c r="BE304" s="733"/>
      <c r="BF304" s="312"/>
      <c r="BG304" s="312"/>
      <c r="BH304" s="312"/>
      <c r="BI304" s="312"/>
      <c r="BJ304" s="312"/>
      <c r="BK304" s="312"/>
      <c r="BL304" s="312"/>
      <c r="BM304" s="312"/>
      <c r="BN304" s="312"/>
      <c r="BO304" s="312"/>
      <c r="BP304" s="312"/>
      <c r="BQ304" s="312"/>
      <c r="BR304" s="312"/>
      <c r="BS304" s="312"/>
      <c r="BT304" s="312"/>
      <c r="BU304" s="312"/>
      <c r="BV304" s="312"/>
      <c r="BW304" s="312"/>
      <c r="BX304" s="312"/>
      <c r="BY304" s="312"/>
      <c r="BZ304" s="312"/>
      <c r="CA304" s="312"/>
      <c r="CB304" s="312"/>
      <c r="CC304" s="312"/>
    </row>
    <row r="305" spans="1:81" ht="15" customHeight="1" x14ac:dyDescent="0.2">
      <c r="A305" s="733"/>
      <c r="B305" s="733"/>
      <c r="C305" s="733"/>
      <c r="D305" s="756"/>
      <c r="E305" s="733"/>
      <c r="F305" s="733"/>
      <c r="G305" s="733"/>
      <c r="H305" s="733"/>
      <c r="I305" s="733"/>
      <c r="J305" s="733"/>
      <c r="K305" s="733"/>
      <c r="L305" s="733"/>
      <c r="M305" s="733"/>
      <c r="N305" s="733"/>
      <c r="O305" s="733"/>
      <c r="P305" s="733"/>
      <c r="Q305" s="733"/>
      <c r="R305" s="733"/>
      <c r="S305" s="733"/>
      <c r="T305" s="733"/>
      <c r="U305" s="733"/>
      <c r="V305" s="733"/>
      <c r="W305" s="733"/>
      <c r="X305" s="733"/>
      <c r="Y305" s="733"/>
      <c r="Z305" s="733"/>
      <c r="AA305" s="733"/>
      <c r="BC305" s="390"/>
      <c r="BD305" s="386"/>
      <c r="BE305" s="733"/>
      <c r="BF305" s="312"/>
      <c r="BG305" s="312"/>
      <c r="BH305" s="312"/>
      <c r="BI305" s="312"/>
      <c r="BJ305" s="312"/>
      <c r="BK305" s="312"/>
      <c r="BL305" s="312"/>
      <c r="BM305" s="312"/>
      <c r="BN305" s="312"/>
      <c r="BO305" s="312"/>
      <c r="BP305" s="312"/>
      <c r="BQ305" s="312"/>
      <c r="BR305" s="312"/>
      <c r="BS305" s="312"/>
      <c r="BT305" s="312"/>
      <c r="BU305" s="312"/>
      <c r="BV305" s="312"/>
      <c r="BW305" s="312"/>
      <c r="BX305" s="312"/>
      <c r="BY305" s="312"/>
      <c r="BZ305" s="312"/>
      <c r="CA305" s="312"/>
      <c r="CB305" s="312"/>
      <c r="CC305" s="312"/>
    </row>
    <row r="306" spans="1:81" ht="15" customHeight="1" x14ac:dyDescent="0.2">
      <c r="A306" s="733"/>
      <c r="B306" s="733"/>
      <c r="C306" s="733"/>
      <c r="D306" s="756"/>
      <c r="E306" s="733"/>
      <c r="F306" s="733"/>
      <c r="G306" s="733"/>
      <c r="H306" s="733"/>
      <c r="I306" s="733"/>
      <c r="J306" s="733"/>
      <c r="K306" s="733"/>
      <c r="L306" s="733"/>
      <c r="M306" s="733"/>
      <c r="N306" s="733"/>
      <c r="O306" s="733"/>
      <c r="P306" s="733"/>
      <c r="Q306" s="733"/>
      <c r="R306" s="733"/>
      <c r="S306" s="733"/>
      <c r="T306" s="733"/>
      <c r="U306" s="733"/>
      <c r="V306" s="733"/>
      <c r="W306" s="733"/>
      <c r="X306" s="733"/>
      <c r="Y306" s="733"/>
      <c r="Z306" s="733"/>
      <c r="AA306" s="733"/>
      <c r="BC306" s="390"/>
      <c r="BD306" s="386"/>
      <c r="BE306" s="733"/>
      <c r="BF306" s="312"/>
      <c r="BG306" s="312"/>
      <c r="BH306" s="312"/>
      <c r="BI306" s="312"/>
      <c r="BJ306" s="312"/>
      <c r="BK306" s="312"/>
      <c r="BL306" s="312"/>
      <c r="BM306" s="312"/>
      <c r="BN306" s="312"/>
      <c r="BO306" s="312"/>
      <c r="BP306" s="312"/>
      <c r="BQ306" s="312"/>
      <c r="BR306" s="312"/>
      <c r="BS306" s="312"/>
      <c r="BT306" s="312"/>
      <c r="BU306" s="312"/>
      <c r="BV306" s="312"/>
      <c r="BW306" s="312"/>
      <c r="BX306" s="312"/>
      <c r="BY306" s="312"/>
      <c r="BZ306" s="312"/>
      <c r="CA306" s="312"/>
      <c r="CB306" s="312"/>
      <c r="CC306" s="312"/>
    </row>
    <row r="307" spans="1:81" ht="15" customHeight="1" x14ac:dyDescent="0.2">
      <c r="A307" s="733"/>
      <c r="B307" s="733"/>
      <c r="C307" s="733"/>
      <c r="D307" s="756"/>
      <c r="E307" s="733"/>
      <c r="F307" s="733"/>
      <c r="G307" s="733"/>
      <c r="H307" s="733"/>
      <c r="I307" s="733"/>
      <c r="J307" s="733"/>
      <c r="K307" s="733"/>
      <c r="L307" s="733"/>
      <c r="M307" s="733"/>
      <c r="N307" s="733"/>
      <c r="O307" s="733"/>
      <c r="P307" s="733"/>
      <c r="Q307" s="733"/>
      <c r="R307" s="733"/>
      <c r="S307" s="733"/>
      <c r="T307" s="733"/>
      <c r="U307" s="733"/>
      <c r="V307" s="733"/>
      <c r="W307" s="733"/>
      <c r="X307" s="733"/>
      <c r="Y307" s="733"/>
      <c r="Z307" s="733"/>
      <c r="AA307" s="733"/>
      <c r="BC307" s="390"/>
      <c r="BD307" s="386"/>
      <c r="BE307" s="733"/>
      <c r="BF307" s="312"/>
      <c r="BG307" s="312"/>
      <c r="BH307" s="312"/>
      <c r="BI307" s="312"/>
      <c r="BJ307" s="312"/>
      <c r="BK307" s="312"/>
      <c r="BL307" s="312"/>
      <c r="BM307" s="312"/>
      <c r="BN307" s="312"/>
      <c r="BO307" s="312"/>
      <c r="BP307" s="312"/>
      <c r="BQ307" s="312"/>
      <c r="BR307" s="312"/>
      <c r="BS307" s="312"/>
      <c r="BT307" s="312"/>
      <c r="BU307" s="312"/>
      <c r="BV307" s="312"/>
      <c r="BW307" s="312"/>
      <c r="BX307" s="312"/>
      <c r="BY307" s="312"/>
      <c r="BZ307" s="312"/>
      <c r="CA307" s="312"/>
      <c r="CB307" s="312"/>
      <c r="CC307" s="312"/>
    </row>
    <row r="308" spans="1:81" ht="15" customHeight="1" x14ac:dyDescent="0.2">
      <c r="A308" s="733"/>
      <c r="B308" s="733"/>
      <c r="C308" s="733"/>
      <c r="D308" s="756"/>
      <c r="E308" s="733"/>
      <c r="F308" s="733"/>
      <c r="G308" s="733"/>
      <c r="H308" s="733"/>
      <c r="I308" s="733"/>
      <c r="J308" s="733"/>
      <c r="K308" s="733"/>
      <c r="L308" s="733"/>
      <c r="M308" s="733"/>
      <c r="N308" s="733"/>
      <c r="O308" s="733"/>
      <c r="P308" s="733"/>
      <c r="Q308" s="733"/>
      <c r="R308" s="733"/>
      <c r="S308" s="733"/>
      <c r="T308" s="733"/>
      <c r="U308" s="733"/>
      <c r="V308" s="733"/>
      <c r="W308" s="733"/>
      <c r="X308" s="733"/>
      <c r="Y308" s="733"/>
      <c r="Z308" s="733"/>
      <c r="AA308" s="733"/>
      <c r="BC308" s="390"/>
      <c r="BD308" s="386"/>
      <c r="BE308" s="733"/>
      <c r="BF308" s="312"/>
      <c r="BG308" s="312"/>
      <c r="BH308" s="312"/>
      <c r="BI308" s="312"/>
      <c r="BJ308" s="312"/>
      <c r="BK308" s="312"/>
      <c r="BL308" s="312"/>
      <c r="BM308" s="312"/>
      <c r="BN308" s="312"/>
      <c r="BO308" s="312"/>
      <c r="BP308" s="312"/>
      <c r="BQ308" s="312"/>
      <c r="BR308" s="312"/>
      <c r="BS308" s="312"/>
      <c r="BT308" s="312"/>
      <c r="BU308" s="312"/>
      <c r="BV308" s="312"/>
      <c r="BW308" s="312"/>
      <c r="BX308" s="312"/>
      <c r="BY308" s="312"/>
      <c r="BZ308" s="312"/>
      <c r="CA308" s="312"/>
      <c r="CB308" s="312"/>
      <c r="CC308" s="312"/>
    </row>
    <row r="309" spans="1:81" ht="15" customHeight="1" x14ac:dyDescent="0.2">
      <c r="A309" s="733"/>
      <c r="B309" s="733"/>
      <c r="C309" s="733"/>
      <c r="D309" s="756"/>
      <c r="E309" s="733"/>
      <c r="F309" s="733"/>
      <c r="G309" s="733"/>
      <c r="H309" s="733"/>
      <c r="I309" s="733"/>
      <c r="J309" s="733"/>
      <c r="K309" s="733"/>
      <c r="L309" s="733"/>
      <c r="M309" s="733"/>
      <c r="N309" s="733"/>
      <c r="O309" s="733"/>
      <c r="P309" s="733"/>
      <c r="Q309" s="733"/>
      <c r="R309" s="733"/>
      <c r="S309" s="733"/>
      <c r="T309" s="733"/>
      <c r="U309" s="733"/>
      <c r="V309" s="733"/>
      <c r="W309" s="733"/>
      <c r="X309" s="733"/>
      <c r="Y309" s="733"/>
      <c r="Z309" s="733"/>
      <c r="AA309" s="733"/>
      <c r="BC309" s="390"/>
      <c r="BD309" s="386"/>
      <c r="BE309" s="733"/>
      <c r="BF309" s="312"/>
      <c r="BG309" s="312"/>
      <c r="BH309" s="312"/>
      <c r="BI309" s="312"/>
      <c r="BJ309" s="312"/>
      <c r="BK309" s="312"/>
      <c r="BL309" s="312"/>
      <c r="BM309" s="312"/>
      <c r="BN309" s="312"/>
      <c r="BO309" s="312"/>
      <c r="BP309" s="312"/>
      <c r="BQ309" s="312"/>
      <c r="BR309" s="312"/>
      <c r="BS309" s="312"/>
      <c r="BT309" s="312"/>
      <c r="BU309" s="312"/>
      <c r="BV309" s="312"/>
      <c r="BW309" s="312"/>
      <c r="BX309" s="312"/>
      <c r="BY309" s="312"/>
      <c r="BZ309" s="312"/>
      <c r="CA309" s="312"/>
      <c r="CB309" s="312"/>
      <c r="CC309" s="312"/>
    </row>
    <row r="310" spans="1:81" ht="15" customHeight="1" x14ac:dyDescent="0.2">
      <c r="A310" s="733"/>
      <c r="B310" s="733"/>
      <c r="C310" s="733"/>
      <c r="D310" s="756"/>
      <c r="E310" s="733"/>
      <c r="F310" s="733"/>
      <c r="G310" s="733"/>
      <c r="H310" s="733"/>
      <c r="I310" s="733"/>
      <c r="J310" s="733"/>
      <c r="K310" s="733"/>
      <c r="L310" s="733"/>
      <c r="M310" s="733"/>
      <c r="N310" s="733"/>
      <c r="O310" s="733"/>
      <c r="P310" s="733"/>
      <c r="Q310" s="733"/>
      <c r="R310" s="733"/>
      <c r="S310" s="733"/>
      <c r="T310" s="733"/>
      <c r="U310" s="733"/>
      <c r="V310" s="733"/>
      <c r="W310" s="733"/>
      <c r="X310" s="733"/>
      <c r="Y310" s="733"/>
      <c r="Z310" s="733"/>
      <c r="AA310" s="733"/>
      <c r="BC310" s="390"/>
      <c r="BD310" s="386"/>
      <c r="BE310" s="733"/>
      <c r="BF310" s="312"/>
      <c r="BG310" s="312"/>
      <c r="BH310" s="312"/>
      <c r="BI310" s="312"/>
      <c r="BJ310" s="312"/>
      <c r="BK310" s="312"/>
      <c r="BL310" s="312"/>
      <c r="BM310" s="312"/>
      <c r="BN310" s="312"/>
      <c r="BO310" s="312"/>
      <c r="BP310" s="312"/>
      <c r="BQ310" s="312"/>
      <c r="BR310" s="312"/>
      <c r="BS310" s="312"/>
      <c r="BT310" s="312"/>
      <c r="BU310" s="312"/>
      <c r="BV310" s="312"/>
      <c r="BW310" s="312"/>
      <c r="BX310" s="312"/>
      <c r="BY310" s="312"/>
      <c r="BZ310" s="312"/>
      <c r="CA310" s="312"/>
      <c r="CB310" s="312"/>
      <c r="CC310" s="312"/>
    </row>
    <row r="311" spans="1:81" ht="15" customHeight="1" x14ac:dyDescent="0.2">
      <c r="A311" s="733"/>
      <c r="B311" s="733"/>
      <c r="C311" s="733"/>
      <c r="D311" s="756"/>
      <c r="E311" s="733"/>
      <c r="F311" s="733"/>
      <c r="G311" s="733"/>
      <c r="H311" s="733"/>
      <c r="I311" s="733"/>
      <c r="J311" s="733"/>
      <c r="K311" s="733"/>
      <c r="L311" s="733"/>
      <c r="M311" s="733"/>
      <c r="N311" s="733"/>
      <c r="O311" s="733"/>
      <c r="P311" s="733"/>
      <c r="Q311" s="733"/>
      <c r="R311" s="733"/>
      <c r="S311" s="733"/>
      <c r="T311" s="733"/>
      <c r="U311" s="733"/>
      <c r="V311" s="733"/>
      <c r="W311" s="733"/>
      <c r="X311" s="733"/>
      <c r="Y311" s="733"/>
      <c r="Z311" s="733"/>
      <c r="AA311" s="733"/>
      <c r="BC311" s="390"/>
      <c r="BD311" s="386"/>
      <c r="BE311" s="733"/>
      <c r="BF311" s="312"/>
      <c r="BG311" s="312"/>
      <c r="BH311" s="312"/>
      <c r="BI311" s="312"/>
      <c r="BJ311" s="312"/>
      <c r="BK311" s="312"/>
      <c r="BL311" s="312"/>
      <c r="BM311" s="312"/>
      <c r="BN311" s="312"/>
      <c r="BO311" s="312"/>
      <c r="BP311" s="312"/>
      <c r="BQ311" s="312"/>
      <c r="BR311" s="312"/>
      <c r="BS311" s="312"/>
      <c r="BT311" s="312"/>
      <c r="BU311" s="312"/>
      <c r="BV311" s="312"/>
      <c r="BW311" s="312"/>
      <c r="BX311" s="312"/>
      <c r="BY311" s="312"/>
      <c r="BZ311" s="312"/>
      <c r="CA311" s="312"/>
      <c r="CB311" s="312"/>
      <c r="CC311" s="312"/>
    </row>
    <row r="312" spans="1:81" ht="15" customHeight="1" x14ac:dyDescent="0.2">
      <c r="A312" s="733"/>
      <c r="B312" s="733"/>
      <c r="C312" s="733"/>
      <c r="D312" s="756"/>
      <c r="E312" s="733"/>
      <c r="F312" s="733"/>
      <c r="G312" s="733"/>
      <c r="H312" s="733"/>
      <c r="I312" s="733"/>
      <c r="J312" s="733"/>
      <c r="K312" s="733"/>
      <c r="L312" s="733"/>
      <c r="M312" s="733"/>
      <c r="N312" s="733"/>
      <c r="O312" s="733"/>
      <c r="P312" s="733"/>
      <c r="Q312" s="733"/>
      <c r="R312" s="733"/>
      <c r="S312" s="733"/>
      <c r="T312" s="733"/>
      <c r="U312" s="733"/>
      <c r="V312" s="733"/>
      <c r="W312" s="733"/>
      <c r="X312" s="733"/>
      <c r="Y312" s="733"/>
      <c r="Z312" s="733"/>
      <c r="AA312" s="733"/>
      <c r="BC312" s="390"/>
      <c r="BD312" s="386"/>
      <c r="BE312" s="733"/>
      <c r="BF312" s="312"/>
      <c r="BG312" s="312"/>
      <c r="BH312" s="312"/>
      <c r="BI312" s="312"/>
      <c r="BJ312" s="312"/>
      <c r="BK312" s="312"/>
      <c r="BL312" s="312"/>
      <c r="BM312" s="312"/>
      <c r="BN312" s="312"/>
      <c r="BO312" s="312"/>
      <c r="BP312" s="312"/>
      <c r="BQ312" s="312"/>
      <c r="BR312" s="312"/>
      <c r="BS312" s="312"/>
      <c r="BT312" s="312"/>
      <c r="BU312" s="312"/>
      <c r="BV312" s="312"/>
      <c r="BW312" s="312"/>
      <c r="BX312" s="312"/>
      <c r="BY312" s="312"/>
      <c r="BZ312" s="312"/>
      <c r="CA312" s="312"/>
      <c r="CB312" s="312"/>
      <c r="CC312" s="312"/>
    </row>
    <row r="313" spans="1:81" ht="15" customHeight="1" x14ac:dyDescent="0.2">
      <c r="A313" s="733"/>
      <c r="B313" s="733"/>
      <c r="C313" s="733"/>
      <c r="D313" s="756"/>
      <c r="E313" s="733"/>
      <c r="F313" s="733"/>
      <c r="G313" s="733"/>
      <c r="H313" s="733"/>
      <c r="I313" s="733"/>
      <c r="J313" s="733"/>
      <c r="K313" s="733"/>
      <c r="L313" s="733"/>
      <c r="M313" s="733"/>
      <c r="N313" s="733"/>
      <c r="O313" s="733"/>
      <c r="P313" s="733"/>
      <c r="Q313" s="733"/>
      <c r="R313" s="733"/>
      <c r="S313" s="733"/>
      <c r="T313" s="733"/>
      <c r="U313" s="733"/>
      <c r="V313" s="733"/>
      <c r="W313" s="733"/>
      <c r="X313" s="733"/>
      <c r="Y313" s="733"/>
      <c r="Z313" s="733"/>
      <c r="AA313" s="733"/>
      <c r="BC313" s="390"/>
      <c r="BD313" s="386"/>
      <c r="BE313" s="733"/>
      <c r="BF313" s="312"/>
      <c r="BG313" s="312"/>
      <c r="BH313" s="312"/>
      <c r="BI313" s="312"/>
      <c r="BJ313" s="312"/>
      <c r="BK313" s="312"/>
      <c r="BL313" s="312"/>
      <c r="BM313" s="312"/>
      <c r="BN313" s="312"/>
      <c r="BO313" s="312"/>
      <c r="BP313" s="312"/>
      <c r="BQ313" s="312"/>
      <c r="BR313" s="312"/>
      <c r="BS313" s="312"/>
      <c r="BT313" s="312"/>
      <c r="BU313" s="312"/>
      <c r="BV313" s="312"/>
      <c r="BW313" s="312"/>
      <c r="BX313" s="312"/>
      <c r="BY313" s="312"/>
      <c r="BZ313" s="312"/>
      <c r="CA313" s="312"/>
      <c r="CB313" s="312"/>
      <c r="CC313" s="312"/>
    </row>
    <row r="314" spans="1:81" ht="15" customHeight="1" x14ac:dyDescent="0.2">
      <c r="A314" s="733"/>
      <c r="B314" s="733"/>
      <c r="C314" s="733"/>
      <c r="D314" s="756"/>
      <c r="E314" s="733"/>
      <c r="F314" s="733"/>
      <c r="G314" s="733"/>
      <c r="H314" s="733"/>
      <c r="I314" s="733"/>
      <c r="J314" s="733"/>
      <c r="K314" s="733"/>
      <c r="L314" s="733"/>
      <c r="M314" s="733"/>
      <c r="N314" s="733"/>
      <c r="O314" s="733"/>
      <c r="P314" s="733"/>
      <c r="Q314" s="733"/>
      <c r="R314" s="733"/>
      <c r="S314" s="733"/>
      <c r="T314" s="733"/>
      <c r="U314" s="733"/>
      <c r="V314" s="733"/>
      <c r="W314" s="733"/>
      <c r="X314" s="733"/>
      <c r="Y314" s="733"/>
      <c r="Z314" s="733"/>
      <c r="AA314" s="733"/>
      <c r="BC314" s="390"/>
      <c r="BD314" s="386"/>
      <c r="BE314" s="733"/>
      <c r="BF314" s="312"/>
      <c r="BG314" s="312"/>
      <c r="BH314" s="312"/>
      <c r="BI314" s="312"/>
      <c r="BJ314" s="312"/>
      <c r="BK314" s="312"/>
      <c r="BL314" s="312"/>
      <c r="BM314" s="312"/>
      <c r="BN314" s="312"/>
      <c r="BO314" s="312"/>
      <c r="BP314" s="312"/>
      <c r="BQ314" s="312"/>
      <c r="BR314" s="312"/>
      <c r="BS314" s="312"/>
      <c r="BT314" s="312"/>
      <c r="BU314" s="312"/>
      <c r="BV314" s="312"/>
      <c r="BW314" s="312"/>
      <c r="BX314" s="312"/>
      <c r="BY314" s="312"/>
      <c r="BZ314" s="312"/>
      <c r="CA314" s="312"/>
      <c r="CB314" s="312"/>
      <c r="CC314" s="312"/>
    </row>
    <row r="315" spans="1:81" ht="15" customHeight="1" x14ac:dyDescent="0.2">
      <c r="A315" s="733"/>
      <c r="B315" s="733"/>
      <c r="C315" s="733"/>
      <c r="D315" s="756"/>
      <c r="E315" s="733"/>
      <c r="F315" s="733"/>
      <c r="G315" s="733"/>
      <c r="H315" s="733"/>
      <c r="I315" s="733"/>
      <c r="J315" s="733"/>
      <c r="K315" s="733"/>
      <c r="L315" s="733"/>
      <c r="M315" s="733"/>
      <c r="N315" s="733"/>
      <c r="O315" s="733"/>
      <c r="P315" s="733"/>
      <c r="Q315" s="733"/>
      <c r="R315" s="733"/>
      <c r="S315" s="733"/>
      <c r="T315" s="733"/>
      <c r="U315" s="733"/>
      <c r="V315" s="733"/>
      <c r="W315" s="733"/>
      <c r="X315" s="733"/>
      <c r="Y315" s="733"/>
      <c r="Z315" s="733"/>
      <c r="AA315" s="733"/>
      <c r="BC315" s="390"/>
      <c r="BD315" s="386"/>
      <c r="BE315" s="733"/>
      <c r="BF315" s="312"/>
      <c r="BG315" s="312"/>
      <c r="BH315" s="312"/>
      <c r="BI315" s="312"/>
      <c r="BJ315" s="312"/>
      <c r="BK315" s="312"/>
      <c r="BL315" s="312"/>
      <c r="BM315" s="312"/>
      <c r="BN315" s="312"/>
      <c r="BO315" s="312"/>
      <c r="BP315" s="312"/>
      <c r="BQ315" s="312"/>
      <c r="BR315" s="312"/>
      <c r="BS315" s="312"/>
      <c r="BT315" s="312"/>
      <c r="BU315" s="312"/>
      <c r="BV315" s="312"/>
      <c r="BW315" s="312"/>
      <c r="BX315" s="312"/>
      <c r="BY315" s="312"/>
      <c r="BZ315" s="312"/>
      <c r="CA315" s="312"/>
      <c r="CB315" s="312"/>
      <c r="CC315" s="312"/>
    </row>
    <row r="316" spans="1:81" ht="15" customHeight="1" x14ac:dyDescent="0.2">
      <c r="A316" s="733"/>
      <c r="B316" s="733"/>
      <c r="C316" s="733"/>
      <c r="D316" s="756"/>
      <c r="E316" s="733"/>
      <c r="F316" s="733"/>
      <c r="G316" s="733"/>
      <c r="H316" s="733"/>
      <c r="I316" s="733"/>
      <c r="J316" s="733"/>
      <c r="K316" s="733"/>
      <c r="L316" s="733"/>
      <c r="M316" s="733"/>
      <c r="N316" s="733"/>
      <c r="O316" s="733"/>
      <c r="P316" s="733"/>
      <c r="Q316" s="733"/>
      <c r="R316" s="733"/>
      <c r="S316" s="733"/>
      <c r="T316" s="733"/>
      <c r="U316" s="733"/>
      <c r="V316" s="733"/>
      <c r="W316" s="733"/>
      <c r="X316" s="733"/>
      <c r="Y316" s="733"/>
      <c r="Z316" s="733"/>
      <c r="AA316" s="733"/>
      <c r="BC316" s="390"/>
      <c r="BD316" s="386"/>
      <c r="BE316" s="733"/>
      <c r="BF316" s="312"/>
      <c r="BG316" s="312"/>
      <c r="BH316" s="312"/>
      <c r="BI316" s="312"/>
      <c r="BJ316" s="312"/>
      <c r="BK316" s="312"/>
      <c r="BL316" s="312"/>
      <c r="BM316" s="312"/>
      <c r="BN316" s="312"/>
      <c r="BO316" s="312"/>
      <c r="BP316" s="312"/>
      <c r="BQ316" s="312"/>
      <c r="BR316" s="312"/>
      <c r="BS316" s="312"/>
      <c r="BT316" s="312"/>
      <c r="BU316" s="312"/>
      <c r="BV316" s="312"/>
      <c r="BW316" s="312"/>
      <c r="BX316" s="312"/>
      <c r="BY316" s="312"/>
      <c r="BZ316" s="312"/>
      <c r="CA316" s="312"/>
      <c r="CB316" s="312"/>
      <c r="CC316" s="312"/>
    </row>
    <row r="317" spans="1:81" ht="15" customHeight="1" x14ac:dyDescent="0.2">
      <c r="A317" s="733"/>
      <c r="B317" s="733"/>
      <c r="C317" s="733"/>
      <c r="D317" s="756"/>
      <c r="E317" s="733"/>
      <c r="F317" s="733"/>
      <c r="G317" s="733"/>
      <c r="H317" s="733"/>
      <c r="I317" s="733"/>
      <c r="J317" s="733"/>
      <c r="K317" s="733"/>
      <c r="L317" s="733"/>
      <c r="M317" s="733"/>
      <c r="N317" s="733"/>
      <c r="O317" s="733"/>
      <c r="P317" s="733"/>
      <c r="Q317" s="733"/>
      <c r="R317" s="733"/>
      <c r="S317" s="733"/>
      <c r="T317" s="733"/>
      <c r="U317" s="733"/>
      <c r="V317" s="733"/>
      <c r="W317" s="733"/>
      <c r="X317" s="733"/>
      <c r="Y317" s="733"/>
      <c r="Z317" s="733"/>
      <c r="AA317" s="733"/>
      <c r="BC317" s="390"/>
      <c r="BD317" s="386"/>
      <c r="BE317" s="733"/>
      <c r="BF317" s="312"/>
      <c r="BG317" s="312"/>
      <c r="BH317" s="312"/>
      <c r="BI317" s="312"/>
      <c r="BJ317" s="312"/>
      <c r="BK317" s="312"/>
      <c r="BL317" s="312"/>
      <c r="BM317" s="312"/>
      <c r="BN317" s="312"/>
      <c r="BO317" s="312"/>
      <c r="BP317" s="312"/>
      <c r="BQ317" s="312"/>
      <c r="BR317" s="312"/>
      <c r="BS317" s="312"/>
      <c r="BT317" s="312"/>
      <c r="BU317" s="312"/>
      <c r="BV317" s="312"/>
      <c r="BW317" s="312"/>
      <c r="BX317" s="312"/>
      <c r="BY317" s="312"/>
      <c r="BZ317" s="312"/>
      <c r="CA317" s="312"/>
      <c r="CB317" s="312"/>
      <c r="CC317" s="312"/>
    </row>
    <row r="318" spans="1:81" ht="15" customHeight="1" x14ac:dyDescent="0.2">
      <c r="A318" s="733"/>
      <c r="B318" s="733"/>
      <c r="C318" s="733"/>
      <c r="D318" s="756"/>
      <c r="E318" s="733"/>
      <c r="F318" s="733"/>
      <c r="G318" s="733"/>
      <c r="H318" s="733"/>
      <c r="I318" s="733"/>
      <c r="J318" s="733"/>
      <c r="K318" s="733"/>
      <c r="L318" s="733"/>
      <c r="M318" s="733"/>
      <c r="N318" s="733"/>
      <c r="O318" s="733"/>
      <c r="P318" s="733"/>
      <c r="Q318" s="733"/>
      <c r="R318" s="733"/>
      <c r="S318" s="733"/>
      <c r="T318" s="733"/>
      <c r="U318" s="733"/>
      <c r="V318" s="733"/>
      <c r="W318" s="733"/>
      <c r="X318" s="733"/>
      <c r="Y318" s="733"/>
      <c r="Z318" s="733"/>
      <c r="AA318" s="733"/>
      <c r="BC318" s="390"/>
      <c r="BD318" s="386"/>
      <c r="BE318" s="733"/>
      <c r="BF318" s="312"/>
      <c r="BG318" s="312"/>
      <c r="BH318" s="312"/>
      <c r="BI318" s="312"/>
      <c r="BJ318" s="312"/>
      <c r="BK318" s="312"/>
      <c r="BL318" s="312"/>
      <c r="BM318" s="312"/>
      <c r="BN318" s="312"/>
      <c r="BO318" s="312"/>
      <c r="BP318" s="312"/>
      <c r="BQ318" s="312"/>
      <c r="BR318" s="312"/>
      <c r="BS318" s="312"/>
      <c r="BT318" s="312"/>
      <c r="BU318" s="312"/>
      <c r="BV318" s="312"/>
      <c r="BW318" s="312"/>
      <c r="BX318" s="312"/>
      <c r="BY318" s="312"/>
      <c r="BZ318" s="312"/>
      <c r="CA318" s="312"/>
      <c r="CB318" s="312"/>
      <c r="CC318" s="312"/>
    </row>
    <row r="319" spans="1:81" ht="15" customHeight="1" x14ac:dyDescent="0.2">
      <c r="A319" s="733"/>
      <c r="B319" s="733"/>
      <c r="C319" s="733"/>
      <c r="D319" s="756"/>
      <c r="E319" s="733"/>
      <c r="F319" s="733"/>
      <c r="G319" s="733"/>
      <c r="H319" s="733"/>
      <c r="I319" s="733"/>
      <c r="J319" s="733"/>
      <c r="K319" s="733"/>
      <c r="L319" s="733"/>
      <c r="M319" s="733"/>
      <c r="N319" s="733"/>
      <c r="O319" s="733"/>
      <c r="P319" s="733"/>
      <c r="Q319" s="733"/>
      <c r="R319" s="733"/>
      <c r="S319" s="733"/>
      <c r="T319" s="733"/>
      <c r="U319" s="733"/>
      <c r="V319" s="733"/>
      <c r="W319" s="733"/>
      <c r="X319" s="733"/>
      <c r="Y319" s="733"/>
      <c r="Z319" s="733"/>
      <c r="AA319" s="733"/>
      <c r="BC319" s="390"/>
      <c r="BD319" s="386"/>
      <c r="BE319" s="733"/>
      <c r="BF319" s="312"/>
      <c r="BG319" s="312"/>
      <c r="BH319" s="312"/>
      <c r="BI319" s="312"/>
      <c r="BJ319" s="312"/>
      <c r="BK319" s="312"/>
      <c r="BL319" s="312"/>
      <c r="BM319" s="312"/>
      <c r="BN319" s="312"/>
      <c r="BO319" s="312"/>
      <c r="BP319" s="312"/>
      <c r="BQ319" s="312"/>
      <c r="BR319" s="312"/>
      <c r="BS319" s="312"/>
      <c r="BT319" s="312"/>
      <c r="BU319" s="312"/>
      <c r="BV319" s="312"/>
      <c r="BW319" s="312"/>
      <c r="BX319" s="312"/>
      <c r="BY319" s="312"/>
      <c r="BZ319" s="312"/>
      <c r="CA319" s="312"/>
      <c r="CB319" s="312"/>
      <c r="CC319" s="312"/>
    </row>
    <row r="320" spans="1:81" ht="15" customHeight="1" x14ac:dyDescent="0.2">
      <c r="A320" s="733"/>
      <c r="B320" s="733"/>
      <c r="C320" s="733"/>
      <c r="D320" s="756"/>
      <c r="E320" s="733"/>
      <c r="F320" s="733"/>
      <c r="G320" s="733"/>
      <c r="H320" s="733"/>
      <c r="I320" s="733"/>
      <c r="J320" s="733"/>
      <c r="K320" s="733"/>
      <c r="L320" s="733"/>
      <c r="M320" s="733"/>
      <c r="N320" s="733"/>
      <c r="O320" s="733"/>
      <c r="P320" s="733"/>
      <c r="Q320" s="733"/>
      <c r="R320" s="733"/>
      <c r="S320" s="733"/>
      <c r="T320" s="733"/>
      <c r="U320" s="733"/>
      <c r="V320" s="733"/>
      <c r="W320" s="733"/>
      <c r="X320" s="733"/>
      <c r="Y320" s="733"/>
      <c r="Z320" s="733"/>
      <c r="AA320" s="733"/>
      <c r="BC320" s="390"/>
      <c r="BD320" s="386"/>
      <c r="BE320" s="733"/>
      <c r="BF320" s="312"/>
      <c r="BG320" s="312"/>
      <c r="BH320" s="312"/>
      <c r="BI320" s="312"/>
      <c r="BJ320" s="312"/>
      <c r="BK320" s="312"/>
      <c r="BL320" s="312"/>
      <c r="BM320" s="312"/>
      <c r="BN320" s="312"/>
      <c r="BO320" s="312"/>
      <c r="BP320" s="312"/>
      <c r="BQ320" s="312"/>
      <c r="BR320" s="312"/>
      <c r="BS320" s="312"/>
      <c r="BT320" s="312"/>
      <c r="BU320" s="312"/>
      <c r="BV320" s="312"/>
      <c r="BW320" s="312"/>
      <c r="BX320" s="312"/>
      <c r="BY320" s="312"/>
      <c r="BZ320" s="312"/>
      <c r="CA320" s="312"/>
      <c r="CB320" s="312"/>
      <c r="CC320" s="312"/>
    </row>
    <row r="321" spans="1:81" ht="15" customHeight="1" x14ac:dyDescent="0.2">
      <c r="A321" s="733"/>
      <c r="B321" s="733"/>
      <c r="C321" s="733"/>
      <c r="D321" s="756"/>
      <c r="E321" s="733"/>
      <c r="F321" s="733"/>
      <c r="G321" s="733"/>
      <c r="H321" s="733"/>
      <c r="I321" s="733"/>
      <c r="J321" s="733"/>
      <c r="K321" s="733"/>
      <c r="L321" s="733"/>
      <c r="M321" s="733"/>
      <c r="N321" s="733"/>
      <c r="O321" s="733"/>
      <c r="P321" s="733"/>
      <c r="Q321" s="733"/>
      <c r="R321" s="733"/>
      <c r="S321" s="733"/>
      <c r="T321" s="733"/>
      <c r="U321" s="733"/>
      <c r="V321" s="733"/>
      <c r="W321" s="733"/>
      <c r="X321" s="733"/>
      <c r="Y321" s="733"/>
      <c r="Z321" s="733"/>
      <c r="AA321" s="733"/>
      <c r="BC321" s="390"/>
      <c r="BD321" s="386"/>
      <c r="BE321" s="733"/>
      <c r="BF321" s="312"/>
      <c r="BG321" s="312"/>
      <c r="BH321" s="312"/>
      <c r="BI321" s="312"/>
      <c r="BJ321" s="312"/>
      <c r="BK321" s="312"/>
      <c r="BL321" s="312"/>
      <c r="BM321" s="312"/>
      <c r="BN321" s="312"/>
      <c r="BO321" s="312"/>
      <c r="BP321" s="312"/>
      <c r="BQ321" s="312"/>
      <c r="BR321" s="312"/>
      <c r="BS321" s="312"/>
      <c r="BT321" s="312"/>
      <c r="BU321" s="312"/>
      <c r="BV321" s="312"/>
      <c r="BW321" s="312"/>
      <c r="BX321" s="312"/>
      <c r="BY321" s="312"/>
      <c r="BZ321" s="312"/>
      <c r="CA321" s="312"/>
      <c r="CB321" s="312"/>
      <c r="CC321" s="312"/>
    </row>
    <row r="322" spans="1:81" ht="15" customHeight="1" x14ac:dyDescent="0.2">
      <c r="A322" s="733"/>
      <c r="B322" s="733"/>
      <c r="C322" s="733"/>
      <c r="D322" s="756"/>
      <c r="E322" s="733"/>
      <c r="F322" s="733"/>
      <c r="G322" s="733"/>
      <c r="H322" s="733"/>
      <c r="I322" s="733"/>
      <c r="J322" s="733"/>
      <c r="K322" s="733"/>
      <c r="L322" s="733"/>
      <c r="M322" s="733"/>
      <c r="N322" s="733"/>
      <c r="O322" s="733"/>
      <c r="P322" s="733"/>
      <c r="Q322" s="733"/>
      <c r="R322" s="733"/>
      <c r="S322" s="733"/>
      <c r="T322" s="733"/>
      <c r="U322" s="733"/>
      <c r="V322" s="733"/>
      <c r="W322" s="733"/>
      <c r="X322" s="733"/>
      <c r="Y322" s="733"/>
      <c r="Z322" s="733"/>
      <c r="AA322" s="733"/>
      <c r="BC322" s="390"/>
      <c r="BD322" s="386"/>
      <c r="BE322" s="733"/>
      <c r="BF322" s="312"/>
      <c r="BG322" s="312"/>
      <c r="BH322" s="312"/>
      <c r="BI322" s="312"/>
      <c r="BJ322" s="312"/>
      <c r="BK322" s="312"/>
      <c r="BL322" s="312"/>
      <c r="BM322" s="312"/>
      <c r="BN322" s="312"/>
      <c r="BO322" s="312"/>
      <c r="BP322" s="312"/>
      <c r="BQ322" s="312"/>
      <c r="BR322" s="312"/>
      <c r="BS322" s="312"/>
      <c r="BT322" s="312"/>
      <c r="BU322" s="312"/>
      <c r="BV322" s="312"/>
      <c r="BW322" s="312"/>
      <c r="BX322" s="312"/>
      <c r="BY322" s="312"/>
      <c r="BZ322" s="312"/>
      <c r="CA322" s="312"/>
      <c r="CB322" s="312"/>
      <c r="CC322" s="312"/>
    </row>
    <row r="323" spans="1:81" ht="15" customHeight="1" x14ac:dyDescent="0.2">
      <c r="A323" s="733"/>
      <c r="B323" s="733"/>
      <c r="C323" s="733"/>
      <c r="D323" s="756"/>
      <c r="E323" s="733"/>
      <c r="F323" s="733"/>
      <c r="G323" s="733"/>
      <c r="H323" s="733"/>
      <c r="I323" s="733"/>
      <c r="J323" s="733"/>
      <c r="K323" s="733"/>
      <c r="L323" s="733"/>
      <c r="M323" s="733"/>
      <c r="N323" s="733"/>
      <c r="O323" s="733"/>
      <c r="P323" s="733"/>
      <c r="Q323" s="733"/>
      <c r="R323" s="733"/>
      <c r="S323" s="733"/>
      <c r="T323" s="733"/>
      <c r="U323" s="733"/>
      <c r="V323" s="733"/>
      <c r="W323" s="733"/>
      <c r="X323" s="733"/>
      <c r="Y323" s="733"/>
      <c r="Z323" s="733"/>
      <c r="AA323" s="733"/>
      <c r="BC323" s="390"/>
      <c r="BD323" s="386"/>
      <c r="BE323" s="733"/>
      <c r="BF323" s="312"/>
      <c r="BG323" s="312"/>
      <c r="BH323" s="312"/>
      <c r="BI323" s="312"/>
      <c r="BJ323" s="312"/>
      <c r="BK323" s="312"/>
      <c r="BL323" s="312"/>
      <c r="BM323" s="312"/>
      <c r="BN323" s="312"/>
      <c r="BO323" s="312"/>
      <c r="BP323" s="312"/>
      <c r="BQ323" s="312"/>
      <c r="BR323" s="312"/>
      <c r="BS323" s="312"/>
      <c r="BT323" s="312"/>
      <c r="BU323" s="312"/>
      <c r="BV323" s="312"/>
      <c r="BW323" s="312"/>
      <c r="BX323" s="312"/>
      <c r="BY323" s="312"/>
      <c r="BZ323" s="312"/>
      <c r="CA323" s="312"/>
      <c r="CB323" s="312"/>
      <c r="CC323" s="312"/>
    </row>
    <row r="324" spans="1:81" ht="15" customHeight="1" x14ac:dyDescent="0.2">
      <c r="A324" s="733"/>
      <c r="B324" s="733"/>
      <c r="C324" s="733"/>
      <c r="D324" s="756"/>
      <c r="E324" s="733"/>
      <c r="F324" s="733"/>
      <c r="G324" s="733"/>
      <c r="H324" s="733"/>
      <c r="I324" s="733"/>
      <c r="J324" s="733"/>
      <c r="K324" s="733"/>
      <c r="L324" s="733"/>
      <c r="M324" s="733"/>
      <c r="N324" s="733"/>
      <c r="O324" s="733"/>
      <c r="P324" s="733"/>
      <c r="Q324" s="733"/>
      <c r="R324" s="733"/>
      <c r="S324" s="733"/>
      <c r="T324" s="733"/>
      <c r="U324" s="733"/>
      <c r="V324" s="733"/>
      <c r="W324" s="733"/>
      <c r="X324" s="733"/>
      <c r="Y324" s="733"/>
      <c r="Z324" s="733"/>
      <c r="AA324" s="733"/>
      <c r="BC324" s="390"/>
      <c r="BD324" s="386"/>
      <c r="BE324" s="733"/>
      <c r="BF324" s="312"/>
      <c r="BG324" s="312"/>
      <c r="BH324" s="312"/>
      <c r="BI324" s="312"/>
      <c r="BJ324" s="312"/>
      <c r="BK324" s="312"/>
      <c r="BL324" s="312"/>
      <c r="BM324" s="312"/>
      <c r="BN324" s="312"/>
      <c r="BO324" s="312"/>
      <c r="BP324" s="312"/>
      <c r="BQ324" s="312"/>
      <c r="BR324" s="312"/>
      <c r="BS324" s="312"/>
      <c r="BT324" s="312"/>
      <c r="BU324" s="312"/>
      <c r="BV324" s="312"/>
      <c r="BW324" s="312"/>
      <c r="BX324" s="312"/>
      <c r="BY324" s="312"/>
      <c r="BZ324" s="312"/>
      <c r="CA324" s="312"/>
      <c r="CB324" s="312"/>
      <c r="CC324" s="312"/>
    </row>
    <row r="325" spans="1:81" ht="15" customHeight="1" x14ac:dyDescent="0.2">
      <c r="A325" s="733"/>
      <c r="B325" s="733"/>
      <c r="C325" s="733"/>
      <c r="D325" s="756"/>
      <c r="E325" s="733"/>
      <c r="F325" s="733"/>
      <c r="G325" s="733"/>
      <c r="H325" s="733"/>
      <c r="I325" s="733"/>
      <c r="J325" s="733"/>
      <c r="K325" s="733"/>
      <c r="L325" s="733"/>
      <c r="M325" s="733"/>
      <c r="N325" s="733"/>
      <c r="O325" s="733"/>
      <c r="P325" s="733"/>
      <c r="Q325" s="733"/>
      <c r="R325" s="733"/>
      <c r="S325" s="733"/>
      <c r="T325" s="733"/>
      <c r="U325" s="733"/>
      <c r="V325" s="733"/>
      <c r="W325" s="733"/>
      <c r="X325" s="733"/>
      <c r="Y325" s="733"/>
      <c r="Z325" s="733"/>
      <c r="AA325" s="733"/>
      <c r="BC325" s="390"/>
      <c r="BD325" s="386"/>
      <c r="BE325" s="733"/>
      <c r="BF325" s="312"/>
      <c r="BG325" s="312"/>
      <c r="BH325" s="312"/>
      <c r="BI325" s="312"/>
      <c r="BJ325" s="312"/>
      <c r="BK325" s="312"/>
      <c r="BL325" s="312"/>
      <c r="BM325" s="312"/>
      <c r="BN325" s="312"/>
      <c r="BO325" s="312"/>
      <c r="BP325" s="312"/>
      <c r="BQ325" s="312"/>
      <c r="BR325" s="312"/>
      <c r="BS325" s="312"/>
      <c r="BT325" s="312"/>
      <c r="BU325" s="312"/>
      <c r="BV325" s="312"/>
      <c r="BW325" s="312"/>
      <c r="BX325" s="312"/>
      <c r="BY325" s="312"/>
      <c r="BZ325" s="312"/>
      <c r="CA325" s="312"/>
      <c r="CB325" s="312"/>
      <c r="CC325" s="312"/>
    </row>
    <row r="326" spans="1:81" ht="15" customHeight="1" x14ac:dyDescent="0.2">
      <c r="A326" s="733"/>
      <c r="B326" s="733"/>
      <c r="C326" s="733"/>
      <c r="D326" s="756"/>
      <c r="E326" s="733"/>
      <c r="F326" s="733"/>
      <c r="G326" s="733"/>
      <c r="H326" s="733"/>
      <c r="I326" s="733"/>
      <c r="J326" s="733"/>
      <c r="K326" s="733"/>
      <c r="L326" s="733"/>
      <c r="M326" s="733"/>
      <c r="N326" s="733"/>
      <c r="O326" s="733"/>
      <c r="P326" s="733"/>
      <c r="Q326" s="733"/>
      <c r="R326" s="733"/>
      <c r="S326" s="733"/>
      <c r="T326" s="733"/>
      <c r="U326" s="733"/>
      <c r="V326" s="733"/>
      <c r="W326" s="733"/>
      <c r="X326" s="733"/>
      <c r="Y326" s="733"/>
      <c r="Z326" s="733"/>
      <c r="AA326" s="733"/>
      <c r="BC326" s="390"/>
      <c r="BD326" s="386"/>
      <c r="BE326" s="733"/>
      <c r="BF326" s="312"/>
      <c r="BG326" s="312"/>
      <c r="BH326" s="312"/>
      <c r="BI326" s="312"/>
      <c r="BJ326" s="312"/>
      <c r="BK326" s="312"/>
      <c r="BL326" s="312"/>
      <c r="BM326" s="312"/>
      <c r="BN326" s="312"/>
      <c r="BO326" s="312"/>
      <c r="BP326" s="312"/>
      <c r="BQ326" s="312"/>
      <c r="BR326" s="312"/>
      <c r="BS326" s="312"/>
      <c r="BT326" s="312"/>
      <c r="BU326" s="312"/>
      <c r="BV326" s="312"/>
      <c r="BW326" s="312"/>
      <c r="BX326" s="312"/>
      <c r="BY326" s="312"/>
      <c r="BZ326" s="312"/>
      <c r="CA326" s="312"/>
      <c r="CB326" s="312"/>
      <c r="CC326" s="312"/>
    </row>
    <row r="327" spans="1:81" ht="15" customHeight="1" x14ac:dyDescent="0.2">
      <c r="A327" s="733"/>
      <c r="B327" s="733"/>
      <c r="C327" s="733"/>
      <c r="D327" s="756"/>
      <c r="E327" s="733"/>
      <c r="F327" s="733"/>
      <c r="G327" s="733"/>
      <c r="H327" s="733"/>
      <c r="I327" s="733"/>
      <c r="J327" s="733"/>
      <c r="K327" s="733"/>
      <c r="L327" s="733"/>
      <c r="M327" s="733"/>
      <c r="N327" s="733"/>
      <c r="O327" s="733"/>
      <c r="P327" s="733"/>
      <c r="Q327" s="733"/>
      <c r="R327" s="733"/>
      <c r="S327" s="733"/>
      <c r="T327" s="733"/>
      <c r="U327" s="733"/>
      <c r="V327" s="733"/>
      <c r="W327" s="733"/>
      <c r="X327" s="733"/>
      <c r="Y327" s="733"/>
      <c r="Z327" s="733"/>
      <c r="AA327" s="733"/>
      <c r="BC327" s="390"/>
      <c r="BD327" s="386"/>
      <c r="BE327" s="733"/>
      <c r="BF327" s="312"/>
      <c r="BG327" s="312"/>
      <c r="BH327" s="312"/>
      <c r="BI327" s="312"/>
      <c r="BJ327" s="312"/>
      <c r="BK327" s="312"/>
      <c r="BL327" s="312"/>
      <c r="BM327" s="312"/>
      <c r="BN327" s="312"/>
      <c r="BO327" s="312"/>
      <c r="BP327" s="312"/>
      <c r="BQ327" s="312"/>
      <c r="BR327" s="312"/>
      <c r="BS327" s="312"/>
      <c r="BT327" s="312"/>
      <c r="BU327" s="312"/>
      <c r="BV327" s="312"/>
      <c r="BW327" s="312"/>
      <c r="BX327" s="312"/>
      <c r="BY327" s="312"/>
      <c r="BZ327" s="312"/>
      <c r="CA327" s="312"/>
      <c r="CB327" s="312"/>
      <c r="CC327" s="312"/>
    </row>
    <row r="328" spans="1:81" ht="15" customHeight="1" x14ac:dyDescent="0.2">
      <c r="A328" s="733"/>
      <c r="B328" s="733"/>
      <c r="C328" s="733"/>
      <c r="D328" s="756"/>
      <c r="E328" s="733"/>
      <c r="F328" s="733"/>
      <c r="G328" s="733"/>
      <c r="H328" s="733"/>
      <c r="I328" s="733"/>
      <c r="J328" s="733"/>
      <c r="K328" s="733"/>
      <c r="L328" s="733"/>
      <c r="M328" s="733"/>
      <c r="N328" s="733"/>
      <c r="O328" s="733"/>
      <c r="P328" s="733"/>
      <c r="Q328" s="733"/>
      <c r="R328" s="733"/>
      <c r="S328" s="733"/>
      <c r="T328" s="733"/>
      <c r="U328" s="733"/>
      <c r="V328" s="733"/>
      <c r="W328" s="733"/>
      <c r="X328" s="733"/>
      <c r="Y328" s="733"/>
      <c r="Z328" s="733"/>
      <c r="AA328" s="733"/>
      <c r="BC328" s="390"/>
      <c r="BD328" s="386"/>
      <c r="BE328" s="733"/>
      <c r="BF328" s="312"/>
      <c r="BG328" s="312"/>
      <c r="BH328" s="312"/>
      <c r="BI328" s="312"/>
      <c r="BJ328" s="312"/>
      <c r="BK328" s="312"/>
      <c r="BL328" s="312"/>
      <c r="BM328" s="312"/>
      <c r="BN328" s="312"/>
      <c r="BO328" s="312"/>
      <c r="BP328" s="312"/>
      <c r="BQ328" s="312"/>
      <c r="BR328" s="312"/>
      <c r="BS328" s="312"/>
      <c r="BT328" s="312"/>
      <c r="BU328" s="312"/>
      <c r="BV328" s="312"/>
      <c r="BW328" s="312"/>
      <c r="BX328" s="312"/>
      <c r="BY328" s="312"/>
      <c r="BZ328" s="312"/>
      <c r="CA328" s="312"/>
      <c r="CB328" s="312"/>
      <c r="CC328" s="312"/>
    </row>
    <row r="329" spans="1:81" ht="15" customHeight="1" x14ac:dyDescent="0.2">
      <c r="A329" s="733"/>
      <c r="B329" s="733"/>
      <c r="C329" s="733"/>
      <c r="D329" s="756"/>
      <c r="E329" s="733"/>
      <c r="F329" s="733"/>
      <c r="G329" s="733"/>
      <c r="H329" s="733"/>
      <c r="I329" s="733"/>
      <c r="J329" s="733"/>
      <c r="K329" s="733"/>
      <c r="L329" s="733"/>
      <c r="M329" s="733"/>
      <c r="N329" s="733"/>
      <c r="O329" s="733"/>
      <c r="P329" s="733"/>
      <c r="Q329" s="733"/>
      <c r="R329" s="733"/>
      <c r="S329" s="733"/>
      <c r="T329" s="733"/>
      <c r="U329" s="733"/>
      <c r="V329" s="733"/>
      <c r="W329" s="733"/>
      <c r="X329" s="733"/>
      <c r="Y329" s="733"/>
      <c r="Z329" s="733"/>
      <c r="AA329" s="733"/>
      <c r="BC329" s="390"/>
      <c r="BD329" s="386"/>
      <c r="BE329" s="733"/>
      <c r="BF329" s="312"/>
      <c r="BG329" s="312"/>
      <c r="BH329" s="312"/>
      <c r="BI329" s="312"/>
      <c r="BJ329" s="312"/>
      <c r="BK329" s="312"/>
      <c r="BL329" s="312"/>
      <c r="BM329" s="312"/>
      <c r="BN329" s="312"/>
      <c r="BO329" s="312"/>
      <c r="BP329" s="312"/>
      <c r="BQ329" s="312"/>
      <c r="BR329" s="312"/>
      <c r="BS329" s="312"/>
      <c r="BT329" s="312"/>
      <c r="BU329" s="312"/>
      <c r="BV329" s="312"/>
      <c r="BW329" s="312"/>
      <c r="BX329" s="312"/>
      <c r="BY329" s="312"/>
      <c r="BZ329" s="312"/>
      <c r="CA329" s="312"/>
      <c r="CB329" s="312"/>
      <c r="CC329" s="312"/>
    </row>
    <row r="330" spans="1:81" ht="15" customHeight="1" x14ac:dyDescent="0.2">
      <c r="A330" s="733"/>
      <c r="B330" s="733"/>
      <c r="C330" s="733"/>
      <c r="D330" s="756"/>
      <c r="E330" s="733"/>
      <c r="F330" s="733"/>
      <c r="G330" s="733"/>
      <c r="H330" s="733"/>
      <c r="I330" s="733"/>
      <c r="J330" s="733"/>
      <c r="K330" s="733"/>
      <c r="L330" s="733"/>
      <c r="M330" s="733"/>
      <c r="N330" s="733"/>
      <c r="O330" s="733"/>
      <c r="P330" s="733"/>
      <c r="Q330" s="733"/>
      <c r="R330" s="733"/>
      <c r="S330" s="733"/>
      <c r="T330" s="733"/>
      <c r="U330" s="733"/>
      <c r="V330" s="733"/>
      <c r="W330" s="733"/>
      <c r="X330" s="733"/>
      <c r="Y330" s="733"/>
      <c r="Z330" s="733"/>
      <c r="AA330" s="733"/>
      <c r="BC330" s="390"/>
      <c r="BD330" s="386"/>
      <c r="BE330" s="733"/>
      <c r="BF330" s="312"/>
      <c r="BG330" s="312"/>
      <c r="BH330" s="312"/>
      <c r="BI330" s="312"/>
      <c r="BJ330" s="312"/>
      <c r="BK330" s="312"/>
      <c r="BL330" s="312"/>
      <c r="BM330" s="312"/>
      <c r="BN330" s="312"/>
      <c r="BO330" s="312"/>
      <c r="BP330" s="312"/>
      <c r="BQ330" s="312"/>
      <c r="BR330" s="312"/>
      <c r="BS330" s="312"/>
      <c r="BT330" s="312"/>
      <c r="BU330" s="312"/>
      <c r="BV330" s="312"/>
      <c r="BW330" s="312"/>
      <c r="BX330" s="312"/>
      <c r="BY330" s="312"/>
      <c r="BZ330" s="312"/>
      <c r="CA330" s="312"/>
      <c r="CB330" s="312"/>
      <c r="CC330" s="312"/>
    </row>
    <row r="331" spans="1:81" ht="15" customHeight="1" x14ac:dyDescent="0.2">
      <c r="A331" s="733"/>
      <c r="B331" s="733"/>
      <c r="C331" s="733"/>
      <c r="D331" s="756"/>
      <c r="E331" s="733"/>
      <c r="F331" s="733"/>
      <c r="G331" s="733"/>
      <c r="H331" s="733"/>
      <c r="I331" s="733"/>
      <c r="J331" s="733"/>
      <c r="K331" s="733"/>
      <c r="L331" s="733"/>
      <c r="M331" s="733"/>
      <c r="N331" s="733"/>
      <c r="O331" s="733"/>
      <c r="P331" s="733"/>
      <c r="Q331" s="733"/>
      <c r="R331" s="733"/>
      <c r="S331" s="733"/>
      <c r="T331" s="733"/>
      <c r="U331" s="733"/>
      <c r="V331" s="733"/>
      <c r="W331" s="733"/>
      <c r="X331" s="733"/>
      <c r="Y331" s="733"/>
      <c r="Z331" s="733"/>
      <c r="AA331" s="733"/>
      <c r="BC331" s="390"/>
      <c r="BD331" s="386"/>
      <c r="BE331" s="733"/>
      <c r="BF331" s="312"/>
      <c r="BG331" s="312"/>
      <c r="BH331" s="312"/>
      <c r="BI331" s="312"/>
      <c r="BJ331" s="312"/>
      <c r="BK331" s="312"/>
      <c r="BL331" s="312"/>
      <c r="BM331" s="312"/>
      <c r="BN331" s="312"/>
      <c r="BO331" s="312"/>
      <c r="BP331" s="312"/>
      <c r="BQ331" s="312"/>
      <c r="BR331" s="312"/>
      <c r="BS331" s="312"/>
      <c r="BT331" s="312"/>
      <c r="BU331" s="312"/>
      <c r="BV331" s="312"/>
      <c r="BW331" s="312"/>
      <c r="BX331" s="312"/>
      <c r="BY331" s="312"/>
      <c r="BZ331" s="312"/>
      <c r="CA331" s="312"/>
      <c r="CB331" s="312"/>
      <c r="CC331" s="312"/>
    </row>
    <row r="332" spans="1:81" ht="15" customHeight="1" x14ac:dyDescent="0.2">
      <c r="A332" s="733"/>
      <c r="B332" s="733"/>
      <c r="C332" s="733"/>
      <c r="D332" s="756"/>
      <c r="E332" s="733"/>
      <c r="F332" s="733"/>
      <c r="G332" s="733"/>
      <c r="H332" s="733"/>
      <c r="I332" s="733"/>
      <c r="J332" s="733"/>
      <c r="K332" s="733"/>
      <c r="L332" s="733"/>
      <c r="M332" s="733"/>
      <c r="N332" s="733"/>
      <c r="O332" s="733"/>
      <c r="P332" s="733"/>
      <c r="Q332" s="733"/>
      <c r="R332" s="733"/>
      <c r="S332" s="733"/>
      <c r="T332" s="733"/>
      <c r="U332" s="733"/>
      <c r="V332" s="733"/>
      <c r="W332" s="733"/>
      <c r="X332" s="733"/>
      <c r="Y332" s="733"/>
      <c r="Z332" s="733"/>
      <c r="AA332" s="733"/>
      <c r="BC332" s="390"/>
      <c r="BD332" s="386"/>
      <c r="BE332" s="733"/>
      <c r="BF332" s="312"/>
      <c r="BG332" s="312"/>
      <c r="BH332" s="312"/>
      <c r="BI332" s="312"/>
      <c r="BJ332" s="312"/>
      <c r="BK332" s="312"/>
      <c r="BL332" s="312"/>
      <c r="BM332" s="312"/>
      <c r="BN332" s="312"/>
      <c r="BO332" s="312"/>
      <c r="BP332" s="312"/>
      <c r="BQ332" s="312"/>
      <c r="BR332" s="312"/>
      <c r="BS332" s="312"/>
      <c r="BT332" s="312"/>
      <c r="BU332" s="312"/>
      <c r="BV332" s="312"/>
      <c r="BW332" s="312"/>
      <c r="BX332" s="312"/>
      <c r="BY332" s="312"/>
      <c r="BZ332" s="312"/>
      <c r="CA332" s="312"/>
      <c r="CB332" s="312"/>
      <c r="CC332" s="312"/>
    </row>
    <row r="333" spans="1:81" ht="15" customHeight="1" x14ac:dyDescent="0.2">
      <c r="A333" s="733"/>
      <c r="B333" s="733"/>
      <c r="C333" s="733"/>
      <c r="D333" s="756"/>
      <c r="E333" s="733"/>
      <c r="F333" s="733"/>
      <c r="G333" s="733"/>
      <c r="H333" s="733"/>
      <c r="I333" s="733"/>
      <c r="J333" s="733"/>
      <c r="K333" s="733"/>
      <c r="L333" s="733"/>
      <c r="M333" s="733"/>
      <c r="N333" s="733"/>
      <c r="O333" s="733"/>
      <c r="P333" s="733"/>
      <c r="Q333" s="733"/>
      <c r="R333" s="733"/>
      <c r="S333" s="733"/>
      <c r="T333" s="733"/>
      <c r="U333" s="733"/>
      <c r="V333" s="733"/>
      <c r="W333" s="733"/>
      <c r="X333" s="733"/>
      <c r="Y333" s="733"/>
      <c r="Z333" s="733"/>
      <c r="AA333" s="733"/>
      <c r="BC333" s="390"/>
      <c r="BD333" s="386"/>
      <c r="BE333" s="733"/>
      <c r="BF333" s="312"/>
      <c r="BG333" s="312"/>
      <c r="BH333" s="312"/>
      <c r="BI333" s="312"/>
      <c r="BJ333" s="312"/>
      <c r="BK333" s="312"/>
      <c r="BL333" s="312"/>
      <c r="BM333" s="312"/>
      <c r="BN333" s="312"/>
      <c r="BO333" s="312"/>
      <c r="BP333" s="312"/>
      <c r="BQ333" s="312"/>
      <c r="BR333" s="312"/>
      <c r="BS333" s="312"/>
      <c r="BT333" s="312"/>
      <c r="BU333" s="312"/>
      <c r="BV333" s="312"/>
      <c r="BW333" s="312"/>
      <c r="BX333" s="312"/>
      <c r="BY333" s="312"/>
      <c r="BZ333" s="312"/>
      <c r="CA333" s="312"/>
      <c r="CB333" s="312"/>
      <c r="CC333" s="312"/>
    </row>
    <row r="334" spans="1:81" ht="15" customHeight="1" x14ac:dyDescent="0.2">
      <c r="A334" s="733"/>
      <c r="B334" s="733"/>
      <c r="C334" s="733"/>
      <c r="D334" s="756"/>
      <c r="E334" s="733"/>
      <c r="F334" s="733"/>
      <c r="G334" s="733"/>
      <c r="H334" s="733"/>
      <c r="I334" s="733"/>
      <c r="J334" s="733"/>
      <c r="K334" s="733"/>
      <c r="L334" s="733"/>
      <c r="M334" s="733"/>
      <c r="N334" s="733"/>
      <c r="O334" s="733"/>
      <c r="P334" s="733"/>
      <c r="Q334" s="733"/>
      <c r="R334" s="733"/>
      <c r="S334" s="733"/>
      <c r="T334" s="733"/>
      <c r="U334" s="733"/>
      <c r="V334" s="733"/>
      <c r="W334" s="733"/>
      <c r="X334" s="733"/>
      <c r="Y334" s="733"/>
      <c r="Z334" s="733"/>
      <c r="AA334" s="733"/>
      <c r="BC334" s="390"/>
      <c r="BD334" s="386"/>
      <c r="BE334" s="733"/>
      <c r="BF334" s="312"/>
      <c r="BG334" s="312"/>
      <c r="BH334" s="312"/>
      <c r="BI334" s="312"/>
      <c r="BJ334" s="312"/>
      <c r="BK334" s="312"/>
      <c r="BL334" s="312"/>
      <c r="BM334" s="312"/>
      <c r="BN334" s="312"/>
      <c r="BO334" s="312"/>
      <c r="BP334" s="312"/>
      <c r="BQ334" s="312"/>
      <c r="BR334" s="312"/>
      <c r="BS334" s="312"/>
      <c r="BT334" s="312"/>
      <c r="BU334" s="312"/>
      <c r="BV334" s="312"/>
      <c r="BW334" s="312"/>
      <c r="BX334" s="312"/>
      <c r="BY334" s="312"/>
      <c r="BZ334" s="312"/>
      <c r="CA334" s="312"/>
      <c r="CB334" s="312"/>
      <c r="CC334" s="312"/>
    </row>
    <row r="335" spans="1:81" ht="15" customHeight="1" x14ac:dyDescent="0.2">
      <c r="A335" s="733"/>
      <c r="B335" s="733"/>
      <c r="C335" s="733"/>
      <c r="D335" s="756"/>
      <c r="E335" s="733"/>
      <c r="F335" s="733"/>
      <c r="G335" s="733"/>
      <c r="H335" s="733"/>
      <c r="I335" s="733"/>
      <c r="J335" s="733"/>
      <c r="K335" s="733"/>
      <c r="L335" s="733"/>
      <c r="M335" s="733"/>
      <c r="N335" s="733"/>
      <c r="O335" s="733"/>
      <c r="P335" s="733"/>
      <c r="Q335" s="733"/>
      <c r="R335" s="733"/>
      <c r="S335" s="733"/>
      <c r="T335" s="733"/>
      <c r="U335" s="733"/>
      <c r="V335" s="733"/>
      <c r="W335" s="733"/>
      <c r="X335" s="733"/>
      <c r="Y335" s="733"/>
      <c r="Z335" s="733"/>
      <c r="AA335" s="733"/>
      <c r="BC335" s="390"/>
      <c r="BD335" s="386"/>
      <c r="BE335" s="733"/>
      <c r="BF335" s="312"/>
      <c r="BG335" s="312"/>
      <c r="BH335" s="312"/>
      <c r="BI335" s="312"/>
      <c r="BJ335" s="312"/>
      <c r="BK335" s="312"/>
      <c r="BL335" s="312"/>
      <c r="BM335" s="312"/>
      <c r="BN335" s="312"/>
      <c r="BO335" s="312"/>
      <c r="BP335" s="312"/>
      <c r="BQ335" s="312"/>
      <c r="BR335" s="312"/>
      <c r="BS335" s="312"/>
      <c r="BT335" s="312"/>
      <c r="BU335" s="312"/>
      <c r="BV335" s="312"/>
      <c r="BW335" s="312"/>
      <c r="BX335" s="312"/>
      <c r="BY335" s="312"/>
      <c r="BZ335" s="312"/>
      <c r="CA335" s="312"/>
      <c r="CB335" s="312"/>
      <c r="CC335" s="312"/>
    </row>
    <row r="336" spans="1:81" ht="15" customHeight="1" x14ac:dyDescent="0.2">
      <c r="A336" s="733"/>
      <c r="B336" s="733"/>
      <c r="C336" s="733"/>
      <c r="D336" s="756"/>
      <c r="E336" s="733"/>
      <c r="F336" s="733"/>
      <c r="G336" s="733"/>
      <c r="H336" s="733"/>
      <c r="I336" s="733"/>
      <c r="J336" s="733"/>
      <c r="K336" s="733"/>
      <c r="L336" s="733"/>
      <c r="M336" s="733"/>
      <c r="N336" s="733"/>
      <c r="O336" s="733"/>
      <c r="P336" s="733"/>
      <c r="Q336" s="733"/>
      <c r="R336" s="733"/>
      <c r="S336" s="733"/>
      <c r="T336" s="733"/>
      <c r="U336" s="733"/>
      <c r="V336" s="733"/>
      <c r="W336" s="733"/>
      <c r="X336" s="733"/>
      <c r="Y336" s="733"/>
      <c r="Z336" s="733"/>
      <c r="AA336" s="733"/>
      <c r="BC336" s="390"/>
      <c r="BD336" s="386"/>
      <c r="BE336" s="733"/>
      <c r="BF336" s="312"/>
      <c r="BG336" s="312"/>
      <c r="BH336" s="312"/>
      <c r="BI336" s="312"/>
      <c r="BJ336" s="312"/>
      <c r="BK336" s="312"/>
      <c r="BL336" s="312"/>
      <c r="BM336" s="312"/>
      <c r="BN336" s="312"/>
      <c r="BO336" s="312"/>
      <c r="BP336" s="312"/>
      <c r="BQ336" s="312"/>
      <c r="BR336" s="312"/>
      <c r="BS336" s="312"/>
      <c r="BT336" s="312"/>
      <c r="BU336" s="312"/>
      <c r="BV336" s="312"/>
      <c r="BW336" s="312"/>
      <c r="BX336" s="312"/>
      <c r="BY336" s="312"/>
      <c r="BZ336" s="312"/>
      <c r="CA336" s="312"/>
      <c r="CB336" s="312"/>
      <c r="CC336" s="312"/>
    </row>
    <row r="337" spans="1:81" ht="15" customHeight="1" x14ac:dyDescent="0.2">
      <c r="A337" s="733"/>
      <c r="B337" s="733"/>
      <c r="C337" s="733"/>
      <c r="D337" s="756"/>
      <c r="E337" s="733"/>
      <c r="F337" s="733"/>
      <c r="G337" s="733"/>
      <c r="H337" s="733"/>
      <c r="I337" s="733"/>
      <c r="J337" s="733"/>
      <c r="K337" s="733"/>
      <c r="L337" s="733"/>
      <c r="M337" s="733"/>
      <c r="N337" s="733"/>
      <c r="O337" s="733"/>
      <c r="P337" s="733"/>
      <c r="Q337" s="733"/>
      <c r="R337" s="733"/>
      <c r="S337" s="733"/>
      <c r="T337" s="733"/>
      <c r="U337" s="733"/>
      <c r="V337" s="733"/>
      <c r="W337" s="733"/>
      <c r="X337" s="733"/>
      <c r="Y337" s="733"/>
      <c r="Z337" s="733"/>
      <c r="AA337" s="733"/>
      <c r="BC337" s="390"/>
      <c r="BD337" s="386"/>
      <c r="BE337" s="733"/>
      <c r="BF337" s="312"/>
      <c r="BG337" s="312"/>
      <c r="BH337" s="312"/>
      <c r="BI337" s="312"/>
      <c r="BJ337" s="312"/>
      <c r="BK337" s="312"/>
      <c r="BL337" s="312"/>
      <c r="BM337" s="312"/>
      <c r="BN337" s="312"/>
      <c r="BO337" s="312"/>
      <c r="BP337" s="312"/>
      <c r="BQ337" s="312"/>
      <c r="BR337" s="312"/>
      <c r="BS337" s="312"/>
      <c r="BT337" s="312"/>
      <c r="BU337" s="312"/>
      <c r="BV337" s="312"/>
      <c r="BW337" s="312"/>
      <c r="BX337" s="312"/>
      <c r="BY337" s="312"/>
      <c r="BZ337" s="312"/>
      <c r="CA337" s="312"/>
      <c r="CB337" s="312"/>
      <c r="CC337" s="312"/>
    </row>
    <row r="338" spans="1:81" ht="15" customHeight="1" x14ac:dyDescent="0.2">
      <c r="A338" s="733"/>
      <c r="B338" s="733"/>
      <c r="C338" s="733"/>
      <c r="D338" s="756"/>
      <c r="E338" s="733"/>
      <c r="F338" s="733"/>
      <c r="G338" s="733"/>
      <c r="H338" s="733"/>
      <c r="I338" s="733"/>
      <c r="J338" s="733"/>
      <c r="K338" s="733"/>
      <c r="L338" s="733"/>
      <c r="M338" s="733"/>
      <c r="N338" s="733"/>
      <c r="O338" s="733"/>
      <c r="P338" s="733"/>
      <c r="Q338" s="733"/>
      <c r="R338" s="733"/>
      <c r="S338" s="733"/>
      <c r="T338" s="733"/>
      <c r="U338" s="733"/>
      <c r="V338" s="733"/>
      <c r="W338" s="733"/>
      <c r="X338" s="733"/>
      <c r="Y338" s="733"/>
      <c r="Z338" s="733"/>
      <c r="AA338" s="733"/>
      <c r="BC338" s="390"/>
      <c r="BD338" s="386"/>
      <c r="BE338" s="733"/>
      <c r="BF338" s="312"/>
      <c r="BG338" s="312"/>
      <c r="BH338" s="312"/>
      <c r="BI338" s="312"/>
      <c r="BJ338" s="312"/>
      <c r="BK338" s="312"/>
      <c r="BL338" s="312"/>
      <c r="BM338" s="312"/>
      <c r="BN338" s="312"/>
      <c r="BO338" s="312"/>
      <c r="BP338" s="312"/>
      <c r="BQ338" s="312"/>
      <c r="BR338" s="312"/>
      <c r="BS338" s="312"/>
      <c r="BT338" s="312"/>
      <c r="BU338" s="312"/>
      <c r="BV338" s="312"/>
      <c r="BW338" s="312"/>
      <c r="BX338" s="312"/>
      <c r="BY338" s="312"/>
      <c r="BZ338" s="312"/>
      <c r="CA338" s="312"/>
      <c r="CB338" s="312"/>
      <c r="CC338" s="312"/>
    </row>
    <row r="339" spans="1:81" ht="15" customHeight="1" x14ac:dyDescent="0.2">
      <c r="A339" s="733"/>
      <c r="B339" s="733"/>
      <c r="C339" s="733"/>
      <c r="D339" s="756"/>
      <c r="E339" s="733"/>
      <c r="F339" s="733"/>
      <c r="G339" s="733"/>
      <c r="H339" s="733"/>
      <c r="I339" s="733"/>
      <c r="J339" s="733"/>
      <c r="K339" s="733"/>
      <c r="L339" s="733"/>
      <c r="M339" s="733"/>
      <c r="N339" s="733"/>
      <c r="O339" s="733"/>
      <c r="P339" s="733"/>
      <c r="Q339" s="733"/>
      <c r="R339" s="733"/>
      <c r="S339" s="733"/>
      <c r="T339" s="733"/>
      <c r="U339" s="733"/>
      <c r="V339" s="733"/>
      <c r="W339" s="733"/>
      <c r="X339" s="733"/>
      <c r="Y339" s="733"/>
      <c r="Z339" s="733"/>
      <c r="AA339" s="733"/>
      <c r="BC339" s="390"/>
      <c r="BD339" s="386"/>
      <c r="BE339" s="733"/>
      <c r="BF339" s="312"/>
      <c r="BG339" s="312"/>
      <c r="BH339" s="312"/>
      <c r="BI339" s="312"/>
      <c r="BJ339" s="312"/>
      <c r="BK339" s="312"/>
      <c r="BL339" s="312"/>
      <c r="BM339" s="312"/>
      <c r="BN339" s="312"/>
      <c r="BO339" s="312"/>
      <c r="BP339" s="312"/>
      <c r="BQ339" s="312"/>
      <c r="BR339" s="312"/>
      <c r="BS339" s="312"/>
      <c r="BT339" s="312"/>
      <c r="BU339" s="312"/>
      <c r="BV339" s="312"/>
      <c r="BW339" s="312"/>
      <c r="BX339" s="312"/>
      <c r="BY339" s="312"/>
      <c r="BZ339" s="312"/>
      <c r="CA339" s="312"/>
      <c r="CB339" s="312"/>
      <c r="CC339" s="312"/>
    </row>
    <row r="340" spans="1:81" ht="15" customHeight="1" x14ac:dyDescent="0.2">
      <c r="A340" s="733"/>
      <c r="B340" s="733"/>
      <c r="C340" s="733"/>
      <c r="D340" s="756"/>
      <c r="E340" s="733"/>
      <c r="F340" s="733"/>
      <c r="G340" s="733"/>
      <c r="H340" s="733"/>
      <c r="I340" s="733"/>
      <c r="J340" s="733"/>
      <c r="K340" s="733"/>
      <c r="L340" s="733"/>
      <c r="M340" s="733"/>
      <c r="N340" s="733"/>
      <c r="O340" s="733"/>
      <c r="P340" s="733"/>
      <c r="Q340" s="733"/>
      <c r="R340" s="733"/>
      <c r="S340" s="733"/>
      <c r="T340" s="733"/>
      <c r="U340" s="733"/>
      <c r="V340" s="733"/>
      <c r="W340" s="733"/>
      <c r="X340" s="733"/>
      <c r="Y340" s="733"/>
      <c r="Z340" s="733"/>
      <c r="AA340" s="733"/>
      <c r="BC340" s="390"/>
      <c r="BD340" s="386"/>
      <c r="BE340" s="733"/>
      <c r="BF340" s="312"/>
      <c r="BG340" s="312"/>
      <c r="BH340" s="312"/>
      <c r="BI340" s="312"/>
      <c r="BJ340" s="312"/>
      <c r="BK340" s="312"/>
      <c r="BL340" s="312"/>
      <c r="BM340" s="312"/>
      <c r="BN340" s="312"/>
      <c r="BO340" s="312"/>
      <c r="BP340" s="312"/>
      <c r="BQ340" s="312"/>
      <c r="BR340" s="312"/>
      <c r="BS340" s="312"/>
      <c r="BT340" s="312"/>
      <c r="BU340" s="312"/>
      <c r="BV340" s="312"/>
      <c r="BW340" s="312"/>
      <c r="BX340" s="312"/>
      <c r="BY340" s="312"/>
      <c r="BZ340" s="312"/>
      <c r="CA340" s="312"/>
      <c r="CB340" s="312"/>
      <c r="CC340" s="312"/>
    </row>
    <row r="341" spans="1:81" ht="15" customHeight="1" x14ac:dyDescent="0.2">
      <c r="A341" s="733"/>
      <c r="B341" s="733"/>
      <c r="C341" s="733"/>
      <c r="D341" s="756"/>
      <c r="E341" s="733"/>
      <c r="F341" s="733"/>
      <c r="G341" s="733"/>
      <c r="H341" s="733"/>
      <c r="I341" s="733"/>
      <c r="J341" s="733"/>
      <c r="K341" s="733"/>
      <c r="L341" s="733"/>
      <c r="M341" s="733"/>
      <c r="N341" s="733"/>
      <c r="O341" s="733"/>
      <c r="P341" s="733"/>
      <c r="Q341" s="733"/>
      <c r="R341" s="733"/>
      <c r="S341" s="733"/>
      <c r="T341" s="733"/>
      <c r="U341" s="733"/>
      <c r="V341" s="733"/>
      <c r="W341" s="733"/>
      <c r="X341" s="733"/>
      <c r="Y341" s="733"/>
      <c r="Z341" s="733"/>
      <c r="AA341" s="733"/>
      <c r="BC341" s="390"/>
      <c r="BD341" s="386"/>
      <c r="BE341" s="733"/>
      <c r="BF341" s="312"/>
      <c r="BG341" s="312"/>
      <c r="BH341" s="312"/>
      <c r="BI341" s="312"/>
      <c r="BJ341" s="312"/>
      <c r="BK341" s="312"/>
      <c r="BL341" s="312"/>
      <c r="BM341" s="312"/>
      <c r="BN341" s="312"/>
      <c r="BO341" s="312"/>
      <c r="BP341" s="312"/>
      <c r="BQ341" s="312"/>
      <c r="BR341" s="312"/>
      <c r="BS341" s="312"/>
      <c r="BT341" s="312"/>
      <c r="BU341" s="312"/>
      <c r="BV341" s="312"/>
      <c r="BW341" s="312"/>
      <c r="BX341" s="312"/>
      <c r="BY341" s="312"/>
      <c r="BZ341" s="312"/>
      <c r="CA341" s="312"/>
      <c r="CB341" s="312"/>
      <c r="CC341" s="312"/>
    </row>
    <row r="342" spans="1:81" ht="15" customHeight="1" x14ac:dyDescent="0.2">
      <c r="A342" s="733"/>
      <c r="B342" s="733"/>
      <c r="C342" s="733"/>
      <c r="D342" s="756"/>
      <c r="E342" s="733"/>
      <c r="F342" s="733"/>
      <c r="G342" s="733"/>
      <c r="H342" s="733"/>
      <c r="I342" s="733"/>
      <c r="J342" s="733"/>
      <c r="K342" s="733"/>
      <c r="L342" s="733"/>
      <c r="M342" s="733"/>
      <c r="N342" s="733"/>
      <c r="O342" s="733"/>
      <c r="P342" s="733"/>
      <c r="Q342" s="733"/>
      <c r="R342" s="733"/>
      <c r="S342" s="733"/>
      <c r="T342" s="733"/>
      <c r="U342" s="733"/>
      <c r="V342" s="733"/>
      <c r="W342" s="733"/>
      <c r="X342" s="733"/>
      <c r="Y342" s="733"/>
      <c r="Z342" s="733"/>
      <c r="AA342" s="733"/>
      <c r="BC342" s="390"/>
      <c r="BD342" s="386"/>
      <c r="BE342" s="733"/>
      <c r="BF342" s="312"/>
      <c r="BG342" s="312"/>
      <c r="BH342" s="312"/>
      <c r="BI342" s="312"/>
      <c r="BJ342" s="312"/>
      <c r="BK342" s="312"/>
      <c r="BL342" s="312"/>
      <c r="BM342" s="312"/>
      <c r="BN342" s="312"/>
      <c r="BO342" s="312"/>
      <c r="BP342" s="312"/>
      <c r="BQ342" s="312"/>
      <c r="BR342" s="312"/>
      <c r="BS342" s="312"/>
      <c r="BT342" s="312"/>
      <c r="BU342" s="312"/>
      <c r="BV342" s="312"/>
      <c r="BW342" s="312"/>
      <c r="BX342" s="312"/>
      <c r="BY342" s="312"/>
      <c r="BZ342" s="312"/>
      <c r="CA342" s="312"/>
      <c r="CB342" s="312"/>
      <c r="CC342" s="312"/>
    </row>
    <row r="343" spans="1:81" ht="15" customHeight="1" x14ac:dyDescent="0.2">
      <c r="A343" s="733"/>
      <c r="B343" s="733"/>
      <c r="C343" s="733"/>
      <c r="D343" s="756"/>
      <c r="E343" s="733"/>
      <c r="F343" s="733"/>
      <c r="G343" s="733"/>
      <c r="H343" s="733"/>
      <c r="I343" s="733"/>
      <c r="J343" s="733"/>
      <c r="K343" s="733"/>
      <c r="L343" s="733"/>
      <c r="M343" s="733"/>
      <c r="N343" s="733"/>
      <c r="O343" s="733"/>
      <c r="P343" s="733"/>
      <c r="Q343" s="733"/>
      <c r="R343" s="733"/>
      <c r="S343" s="733"/>
      <c r="T343" s="733"/>
      <c r="U343" s="733"/>
      <c r="V343" s="733"/>
      <c r="W343" s="733"/>
      <c r="X343" s="733"/>
      <c r="Y343" s="733"/>
      <c r="Z343" s="733"/>
      <c r="AA343" s="733"/>
      <c r="BC343" s="390"/>
      <c r="BD343" s="386"/>
      <c r="BE343" s="733"/>
      <c r="BF343" s="312"/>
      <c r="BG343" s="312"/>
      <c r="BH343" s="312"/>
      <c r="BI343" s="312"/>
      <c r="BJ343" s="312"/>
      <c r="BK343" s="312"/>
      <c r="BL343" s="312"/>
      <c r="BM343" s="312"/>
      <c r="BN343" s="312"/>
      <c r="BO343" s="312"/>
      <c r="BP343" s="312"/>
      <c r="BQ343" s="312"/>
      <c r="BR343" s="312"/>
      <c r="BS343" s="312"/>
      <c r="BT343" s="312"/>
      <c r="BU343" s="312"/>
      <c r="BV343" s="312"/>
      <c r="BW343" s="312"/>
      <c r="BX343" s="312"/>
      <c r="BY343" s="312"/>
      <c r="BZ343" s="312"/>
      <c r="CA343" s="312"/>
      <c r="CB343" s="312"/>
      <c r="CC343" s="312"/>
    </row>
    <row r="344" spans="1:81" ht="15" customHeight="1" x14ac:dyDescent="0.2">
      <c r="A344" s="733"/>
      <c r="B344" s="733"/>
      <c r="C344" s="733"/>
      <c r="D344" s="756"/>
      <c r="E344" s="733"/>
      <c r="F344" s="733"/>
      <c r="G344" s="733"/>
      <c r="H344" s="733"/>
      <c r="I344" s="733"/>
      <c r="J344" s="733"/>
      <c r="K344" s="733"/>
      <c r="L344" s="733"/>
      <c r="M344" s="733"/>
      <c r="N344" s="733"/>
      <c r="O344" s="733"/>
      <c r="P344" s="733"/>
      <c r="Q344" s="733"/>
      <c r="R344" s="733"/>
      <c r="S344" s="733"/>
      <c r="T344" s="733"/>
      <c r="U344" s="733"/>
      <c r="V344" s="733"/>
      <c r="W344" s="733"/>
      <c r="X344" s="733"/>
      <c r="Y344" s="733"/>
      <c r="Z344" s="733"/>
      <c r="AA344" s="733"/>
      <c r="BC344" s="390"/>
      <c r="BD344" s="386"/>
      <c r="BE344" s="733"/>
      <c r="BF344" s="312"/>
      <c r="BG344" s="312"/>
      <c r="BH344" s="312"/>
      <c r="BI344" s="312"/>
      <c r="BJ344" s="312"/>
      <c r="BK344" s="312"/>
      <c r="BL344" s="312"/>
      <c r="BM344" s="312"/>
      <c r="BN344" s="312"/>
      <c r="BO344" s="312"/>
      <c r="BP344" s="312"/>
      <c r="BQ344" s="312"/>
      <c r="BR344" s="312"/>
      <c r="BS344" s="312"/>
      <c r="BT344" s="312"/>
      <c r="BU344" s="312"/>
      <c r="BV344" s="312"/>
      <c r="BW344" s="312"/>
      <c r="BX344" s="312"/>
      <c r="BY344" s="312"/>
      <c r="BZ344" s="312"/>
      <c r="CA344" s="312"/>
      <c r="CB344" s="312"/>
      <c r="CC344" s="312"/>
    </row>
    <row r="345" spans="1:81" ht="15" customHeight="1" x14ac:dyDescent="0.2">
      <c r="A345" s="733"/>
      <c r="B345" s="733"/>
      <c r="C345" s="733"/>
      <c r="D345" s="756"/>
      <c r="E345" s="733"/>
      <c r="F345" s="733"/>
      <c r="G345" s="733"/>
      <c r="H345" s="733"/>
      <c r="I345" s="733"/>
      <c r="J345" s="733"/>
      <c r="K345" s="733"/>
      <c r="L345" s="733"/>
      <c r="M345" s="733"/>
      <c r="N345" s="733"/>
      <c r="O345" s="733"/>
      <c r="P345" s="733"/>
      <c r="Q345" s="733"/>
      <c r="R345" s="733"/>
      <c r="S345" s="733"/>
      <c r="T345" s="733"/>
      <c r="U345" s="733"/>
      <c r="V345" s="733"/>
      <c r="W345" s="733"/>
      <c r="X345" s="733"/>
      <c r="Y345" s="733"/>
      <c r="Z345" s="733"/>
      <c r="AA345" s="733"/>
      <c r="BC345" s="390"/>
      <c r="BD345" s="386"/>
      <c r="BE345" s="733"/>
      <c r="BF345" s="312"/>
      <c r="BG345" s="312"/>
      <c r="BH345" s="312"/>
      <c r="BI345" s="312"/>
      <c r="BJ345" s="312"/>
      <c r="BK345" s="312"/>
      <c r="BL345" s="312"/>
      <c r="BM345" s="312"/>
      <c r="BN345" s="312"/>
      <c r="BO345" s="312"/>
      <c r="BP345" s="312"/>
      <c r="BQ345" s="312"/>
      <c r="BR345" s="312"/>
      <c r="BS345" s="312"/>
      <c r="BT345" s="312"/>
      <c r="BU345" s="312"/>
      <c r="BV345" s="312"/>
      <c r="BW345" s="312"/>
      <c r="BX345" s="312"/>
      <c r="BY345" s="312"/>
      <c r="BZ345" s="312"/>
      <c r="CA345" s="312"/>
      <c r="CB345" s="312"/>
      <c r="CC345" s="312"/>
    </row>
    <row r="346" spans="1:81" ht="15" customHeight="1" x14ac:dyDescent="0.2">
      <c r="A346" s="733"/>
      <c r="B346" s="733"/>
      <c r="C346" s="733"/>
      <c r="D346" s="756"/>
      <c r="E346" s="733"/>
      <c r="F346" s="733"/>
      <c r="G346" s="733"/>
      <c r="H346" s="733"/>
      <c r="I346" s="733"/>
      <c r="J346" s="733"/>
      <c r="K346" s="733"/>
      <c r="L346" s="733"/>
      <c r="M346" s="733"/>
      <c r="N346" s="733"/>
      <c r="O346" s="733"/>
      <c r="P346" s="733"/>
      <c r="Q346" s="733"/>
      <c r="R346" s="733"/>
      <c r="S346" s="733"/>
      <c r="T346" s="733"/>
      <c r="U346" s="733"/>
      <c r="V346" s="733"/>
      <c r="W346" s="733"/>
      <c r="X346" s="733"/>
      <c r="Y346" s="733"/>
      <c r="Z346" s="733"/>
      <c r="AA346" s="733"/>
      <c r="BC346" s="390"/>
      <c r="BD346" s="386"/>
      <c r="BE346" s="733"/>
      <c r="BF346" s="312"/>
      <c r="BG346" s="312"/>
      <c r="BH346" s="312"/>
      <c r="BI346" s="312"/>
      <c r="BJ346" s="312"/>
      <c r="BK346" s="312"/>
      <c r="BL346" s="312"/>
      <c r="BM346" s="312"/>
      <c r="BN346" s="312"/>
      <c r="BO346" s="312"/>
      <c r="BP346" s="312"/>
      <c r="BQ346" s="312"/>
      <c r="BR346" s="312"/>
      <c r="BS346" s="312"/>
      <c r="BT346" s="312"/>
      <c r="BU346" s="312"/>
      <c r="BV346" s="312"/>
      <c r="BW346" s="312"/>
      <c r="BX346" s="312"/>
      <c r="BY346" s="312"/>
      <c r="BZ346" s="312"/>
      <c r="CA346" s="312"/>
      <c r="CB346" s="312"/>
      <c r="CC346" s="312"/>
    </row>
    <row r="347" spans="1:81" ht="15" customHeight="1" x14ac:dyDescent="0.2">
      <c r="A347" s="733"/>
      <c r="B347" s="733"/>
      <c r="C347" s="733"/>
      <c r="D347" s="756"/>
      <c r="E347" s="733"/>
      <c r="F347" s="733"/>
      <c r="G347" s="733"/>
      <c r="H347" s="733"/>
      <c r="I347" s="733"/>
      <c r="J347" s="733"/>
      <c r="K347" s="733"/>
      <c r="L347" s="733"/>
      <c r="M347" s="733"/>
      <c r="N347" s="733"/>
      <c r="O347" s="733"/>
      <c r="P347" s="733"/>
      <c r="Q347" s="733"/>
      <c r="R347" s="733"/>
      <c r="S347" s="733"/>
      <c r="T347" s="733"/>
      <c r="U347" s="733"/>
      <c r="V347" s="733"/>
      <c r="W347" s="733"/>
      <c r="X347" s="733"/>
      <c r="Y347" s="733"/>
      <c r="Z347" s="733"/>
      <c r="AA347" s="733"/>
      <c r="BC347" s="390"/>
      <c r="BD347" s="386"/>
      <c r="BE347" s="733"/>
      <c r="BF347" s="312"/>
      <c r="BG347" s="312"/>
      <c r="BH347" s="312"/>
      <c r="BI347" s="312"/>
      <c r="BJ347" s="312"/>
      <c r="BK347" s="312"/>
      <c r="BL347" s="312"/>
      <c r="BM347" s="312"/>
      <c r="BN347" s="312"/>
      <c r="BO347" s="312"/>
      <c r="BP347" s="312"/>
      <c r="BQ347" s="312"/>
      <c r="BR347" s="312"/>
      <c r="BS347" s="312"/>
      <c r="BT347" s="312"/>
      <c r="BU347" s="312"/>
      <c r="BV347" s="312"/>
      <c r="BW347" s="312"/>
      <c r="BX347" s="312"/>
      <c r="BY347" s="312"/>
      <c r="BZ347" s="312"/>
      <c r="CA347" s="312"/>
      <c r="CB347" s="312"/>
      <c r="CC347" s="312"/>
    </row>
    <row r="348" spans="1:81" ht="15" customHeight="1" x14ac:dyDescent="0.2">
      <c r="A348" s="733"/>
      <c r="B348" s="733"/>
      <c r="C348" s="733"/>
      <c r="D348" s="756"/>
      <c r="E348" s="733"/>
      <c r="F348" s="733"/>
      <c r="G348" s="733"/>
      <c r="H348" s="733"/>
      <c r="I348" s="733"/>
      <c r="J348" s="733"/>
      <c r="K348" s="733"/>
      <c r="L348" s="733"/>
      <c r="M348" s="733"/>
      <c r="N348" s="733"/>
      <c r="O348" s="733"/>
      <c r="P348" s="733"/>
      <c r="Q348" s="733"/>
      <c r="R348" s="733"/>
      <c r="S348" s="733"/>
      <c r="T348" s="733"/>
      <c r="U348" s="733"/>
      <c r="V348" s="733"/>
      <c r="W348" s="733"/>
      <c r="X348" s="733"/>
      <c r="Y348" s="733"/>
      <c r="Z348" s="733"/>
      <c r="AA348" s="733"/>
      <c r="BC348" s="390"/>
      <c r="BD348" s="386"/>
      <c r="BE348" s="733"/>
      <c r="BF348" s="312"/>
      <c r="BG348" s="312"/>
      <c r="BH348" s="312"/>
      <c r="BI348" s="312"/>
      <c r="BJ348" s="312"/>
      <c r="BK348" s="312"/>
      <c r="BL348" s="312"/>
      <c r="BM348" s="312"/>
      <c r="BN348" s="312"/>
      <c r="BO348" s="312"/>
      <c r="BP348" s="312"/>
      <c r="BQ348" s="312"/>
      <c r="BR348" s="312"/>
      <c r="BS348" s="312"/>
      <c r="BT348" s="312"/>
      <c r="BU348" s="312"/>
      <c r="BV348" s="312"/>
      <c r="BW348" s="312"/>
      <c r="BX348" s="312"/>
      <c r="BY348" s="312"/>
      <c r="BZ348" s="312"/>
      <c r="CA348" s="312"/>
      <c r="CB348" s="312"/>
      <c r="CC348" s="312"/>
    </row>
    <row r="349" spans="1:81" ht="15" customHeight="1" x14ac:dyDescent="0.2">
      <c r="A349" s="733"/>
      <c r="B349" s="733"/>
      <c r="C349" s="733"/>
      <c r="D349" s="756"/>
      <c r="E349" s="733"/>
      <c r="F349" s="733"/>
      <c r="G349" s="733"/>
      <c r="H349" s="733"/>
      <c r="I349" s="733"/>
      <c r="J349" s="733"/>
      <c r="K349" s="733"/>
      <c r="L349" s="733"/>
      <c r="M349" s="733"/>
      <c r="N349" s="733"/>
      <c r="O349" s="733"/>
      <c r="P349" s="733"/>
      <c r="Q349" s="733"/>
      <c r="R349" s="733"/>
      <c r="S349" s="733"/>
      <c r="T349" s="733"/>
      <c r="U349" s="733"/>
      <c r="V349" s="733"/>
      <c r="W349" s="733"/>
      <c r="X349" s="733"/>
      <c r="Y349" s="733"/>
      <c r="Z349" s="733"/>
      <c r="AA349" s="733"/>
      <c r="BC349" s="390"/>
      <c r="BD349" s="386"/>
      <c r="BE349" s="733"/>
      <c r="BF349" s="312"/>
      <c r="BG349" s="312"/>
      <c r="BH349" s="312"/>
      <c r="BI349" s="312"/>
      <c r="BJ349" s="312"/>
      <c r="BK349" s="312"/>
      <c r="BL349" s="312"/>
      <c r="BM349" s="312"/>
      <c r="BN349" s="312"/>
      <c r="BO349" s="312"/>
      <c r="BP349" s="312"/>
      <c r="BQ349" s="312"/>
      <c r="BR349" s="312"/>
      <c r="BS349" s="312"/>
      <c r="BT349" s="312"/>
      <c r="BU349" s="312"/>
      <c r="BV349" s="312"/>
      <c r="BW349" s="312"/>
      <c r="BX349" s="312"/>
      <c r="BY349" s="312"/>
      <c r="BZ349" s="312"/>
      <c r="CA349" s="312"/>
      <c r="CB349" s="312"/>
      <c r="CC349" s="312"/>
    </row>
    <row r="350" spans="1:81" ht="15" customHeight="1" x14ac:dyDescent="0.2">
      <c r="A350" s="733"/>
      <c r="B350" s="733"/>
      <c r="C350" s="733"/>
      <c r="D350" s="756"/>
      <c r="E350" s="733"/>
      <c r="F350" s="733"/>
      <c r="G350" s="733"/>
      <c r="H350" s="733"/>
      <c r="I350" s="733"/>
      <c r="J350" s="733"/>
      <c r="K350" s="733"/>
      <c r="L350" s="733"/>
      <c r="M350" s="733"/>
      <c r="N350" s="733"/>
      <c r="O350" s="733"/>
      <c r="P350" s="733"/>
      <c r="Q350" s="733"/>
      <c r="R350" s="733"/>
      <c r="S350" s="733"/>
      <c r="T350" s="733"/>
      <c r="U350" s="733"/>
      <c r="V350" s="733"/>
      <c r="W350" s="733"/>
      <c r="X350" s="733"/>
      <c r="Y350" s="733"/>
      <c r="Z350" s="733"/>
      <c r="AA350" s="733"/>
      <c r="BC350" s="390"/>
      <c r="BD350" s="386"/>
      <c r="BE350" s="733"/>
      <c r="BF350" s="312"/>
      <c r="BG350" s="312"/>
      <c r="BH350" s="312"/>
      <c r="BI350" s="312"/>
      <c r="BJ350" s="312"/>
      <c r="BK350" s="312"/>
      <c r="BL350" s="312"/>
      <c r="BM350" s="312"/>
      <c r="BN350" s="312"/>
      <c r="BO350" s="312"/>
      <c r="BP350" s="312"/>
      <c r="BQ350" s="312"/>
      <c r="BR350" s="312"/>
      <c r="BS350" s="312"/>
      <c r="BT350" s="312"/>
      <c r="BU350" s="312"/>
      <c r="BV350" s="312"/>
      <c r="BW350" s="312"/>
      <c r="BX350" s="312"/>
      <c r="BY350" s="312"/>
      <c r="BZ350" s="312"/>
      <c r="CA350" s="312"/>
      <c r="CB350" s="312"/>
      <c r="CC350" s="312"/>
    </row>
    <row r="351" spans="1:81" ht="15" customHeight="1" x14ac:dyDescent="0.2">
      <c r="A351" s="733"/>
      <c r="B351" s="733"/>
      <c r="C351" s="733"/>
      <c r="D351" s="756"/>
      <c r="E351" s="733"/>
      <c r="F351" s="733"/>
      <c r="G351" s="733"/>
      <c r="H351" s="733"/>
      <c r="I351" s="733"/>
      <c r="J351" s="733"/>
      <c r="K351" s="733"/>
      <c r="L351" s="733"/>
      <c r="M351" s="733"/>
      <c r="N351" s="733"/>
      <c r="O351" s="733"/>
      <c r="P351" s="733"/>
      <c r="Q351" s="733"/>
      <c r="R351" s="733"/>
      <c r="S351" s="733"/>
      <c r="T351" s="733"/>
      <c r="U351" s="733"/>
      <c r="V351" s="733"/>
      <c r="W351" s="733"/>
      <c r="X351" s="733"/>
      <c r="Y351" s="733"/>
      <c r="Z351" s="733"/>
      <c r="AA351" s="733"/>
      <c r="BC351" s="390"/>
      <c r="BD351" s="386"/>
      <c r="BE351" s="733"/>
      <c r="BF351" s="312"/>
      <c r="BG351" s="312"/>
      <c r="BH351" s="312"/>
      <c r="BI351" s="312"/>
      <c r="BJ351" s="312"/>
      <c r="BK351" s="312"/>
      <c r="BL351" s="312"/>
      <c r="BM351" s="312"/>
      <c r="BN351" s="312"/>
      <c r="BO351" s="312"/>
      <c r="BP351" s="312"/>
      <c r="BQ351" s="312"/>
      <c r="BR351" s="312"/>
      <c r="BS351" s="312"/>
      <c r="BT351" s="312"/>
      <c r="BU351" s="312"/>
      <c r="BV351" s="312"/>
      <c r="BW351" s="312"/>
      <c r="BX351" s="312"/>
      <c r="BY351" s="312"/>
      <c r="BZ351" s="312"/>
      <c r="CA351" s="312"/>
      <c r="CB351" s="312"/>
      <c r="CC351" s="312"/>
    </row>
    <row r="352" spans="1:81" ht="15" customHeight="1" x14ac:dyDescent="0.2">
      <c r="A352" s="733"/>
      <c r="B352" s="733"/>
      <c r="C352" s="733"/>
      <c r="D352" s="756"/>
      <c r="E352" s="733"/>
      <c r="F352" s="733"/>
      <c r="G352" s="733"/>
      <c r="H352" s="733"/>
      <c r="I352" s="733"/>
      <c r="J352" s="733"/>
      <c r="K352" s="733"/>
      <c r="L352" s="733"/>
      <c r="M352" s="733"/>
      <c r="N352" s="733"/>
      <c r="O352" s="733"/>
      <c r="P352" s="733"/>
      <c r="Q352" s="733"/>
      <c r="R352" s="733"/>
      <c r="S352" s="733"/>
      <c r="T352" s="733"/>
      <c r="U352" s="733"/>
      <c r="V352" s="733"/>
      <c r="W352" s="733"/>
      <c r="X352" s="733"/>
      <c r="Y352" s="733"/>
      <c r="Z352" s="733"/>
      <c r="AA352" s="733"/>
      <c r="BC352" s="390"/>
      <c r="BD352" s="386"/>
      <c r="BE352" s="733"/>
      <c r="BF352" s="312"/>
      <c r="BG352" s="312"/>
      <c r="BH352" s="312"/>
      <c r="BI352" s="312"/>
      <c r="BJ352" s="312"/>
      <c r="BK352" s="312"/>
      <c r="BL352" s="312"/>
      <c r="BM352" s="312"/>
      <c r="BN352" s="312"/>
      <c r="BO352" s="312"/>
      <c r="BP352" s="312"/>
      <c r="BQ352" s="312"/>
      <c r="BR352" s="312"/>
      <c r="BS352" s="312"/>
      <c r="BT352" s="312"/>
      <c r="BU352" s="312"/>
      <c r="BV352" s="312"/>
      <c r="BW352" s="312"/>
      <c r="BX352" s="312"/>
      <c r="BY352" s="312"/>
      <c r="BZ352" s="312"/>
      <c r="CA352" s="312"/>
      <c r="CB352" s="312"/>
      <c r="CC352" s="312"/>
    </row>
    <row r="353" spans="1:81" ht="15" customHeight="1" x14ac:dyDescent="0.2">
      <c r="A353" s="733"/>
      <c r="B353" s="733"/>
      <c r="C353" s="733"/>
      <c r="D353" s="756"/>
      <c r="E353" s="733"/>
      <c r="F353" s="733"/>
      <c r="G353" s="733"/>
      <c r="H353" s="733"/>
      <c r="I353" s="733"/>
      <c r="J353" s="733"/>
      <c r="K353" s="733"/>
      <c r="L353" s="733"/>
      <c r="M353" s="733"/>
      <c r="N353" s="733"/>
      <c r="O353" s="733"/>
      <c r="P353" s="733"/>
      <c r="Q353" s="733"/>
      <c r="R353" s="733"/>
      <c r="S353" s="733"/>
      <c r="T353" s="733"/>
      <c r="U353" s="733"/>
      <c r="V353" s="733"/>
      <c r="W353" s="733"/>
      <c r="X353" s="733"/>
      <c r="Y353" s="733"/>
      <c r="Z353" s="733"/>
      <c r="AA353" s="733"/>
      <c r="BC353" s="390"/>
      <c r="BD353" s="386"/>
      <c r="BE353" s="733"/>
      <c r="BF353" s="312"/>
      <c r="BG353" s="312"/>
      <c r="BH353" s="312"/>
      <c r="BI353" s="312"/>
      <c r="BJ353" s="312"/>
      <c r="BK353" s="312"/>
      <c r="BL353" s="312"/>
      <c r="BM353" s="312"/>
      <c r="BN353" s="312"/>
      <c r="BO353" s="312"/>
      <c r="BP353" s="312"/>
      <c r="BQ353" s="312"/>
      <c r="BR353" s="312"/>
      <c r="BS353" s="312"/>
      <c r="BT353" s="312"/>
      <c r="BU353" s="312"/>
      <c r="BV353" s="312"/>
      <c r="BW353" s="312"/>
      <c r="BX353" s="312"/>
      <c r="BY353" s="312"/>
      <c r="BZ353" s="312"/>
      <c r="CA353" s="312"/>
      <c r="CB353" s="312"/>
      <c r="CC353" s="312"/>
    </row>
    <row r="354" spans="1:81" ht="15" customHeight="1" x14ac:dyDescent="0.2">
      <c r="A354" s="733"/>
      <c r="B354" s="733"/>
      <c r="C354" s="733"/>
      <c r="D354" s="756"/>
      <c r="E354" s="733"/>
      <c r="F354" s="733"/>
      <c r="G354" s="733"/>
      <c r="H354" s="733"/>
      <c r="I354" s="733"/>
      <c r="J354" s="733"/>
      <c r="K354" s="733"/>
      <c r="L354" s="733"/>
      <c r="M354" s="733"/>
      <c r="N354" s="733"/>
      <c r="O354" s="733"/>
      <c r="P354" s="733"/>
      <c r="Q354" s="733"/>
      <c r="R354" s="733"/>
      <c r="S354" s="733"/>
      <c r="T354" s="733"/>
      <c r="U354" s="733"/>
      <c r="V354" s="733"/>
      <c r="W354" s="733"/>
      <c r="X354" s="733"/>
      <c r="Y354" s="733"/>
      <c r="Z354" s="733"/>
      <c r="AA354" s="733"/>
      <c r="BC354" s="390"/>
      <c r="BD354" s="386"/>
      <c r="BE354" s="733"/>
      <c r="BF354" s="312"/>
      <c r="BG354" s="312"/>
      <c r="BH354" s="312"/>
      <c r="BI354" s="312"/>
      <c r="BJ354" s="312"/>
      <c r="BK354" s="312"/>
      <c r="BL354" s="312"/>
      <c r="BM354" s="312"/>
      <c r="BN354" s="312"/>
      <c r="BO354" s="312"/>
      <c r="BP354" s="312"/>
      <c r="BQ354" s="312"/>
      <c r="BR354" s="312"/>
      <c r="BS354" s="312"/>
      <c r="BT354" s="312"/>
      <c r="BU354" s="312"/>
      <c r="BV354" s="312"/>
      <c r="BW354" s="312"/>
      <c r="BX354" s="312"/>
      <c r="BY354" s="312"/>
      <c r="BZ354" s="312"/>
      <c r="CA354" s="312"/>
      <c r="CB354" s="312"/>
      <c r="CC354" s="312"/>
    </row>
    <row r="355" spans="1:81" ht="15" customHeight="1" x14ac:dyDescent="0.2">
      <c r="A355" s="733"/>
      <c r="B355" s="733"/>
      <c r="C355" s="733"/>
      <c r="D355" s="756"/>
      <c r="E355" s="733"/>
      <c r="F355" s="733"/>
      <c r="G355" s="733"/>
      <c r="H355" s="733"/>
      <c r="I355" s="733"/>
      <c r="J355" s="733"/>
      <c r="K355" s="733"/>
      <c r="L355" s="733"/>
      <c r="M355" s="733"/>
      <c r="N355" s="733"/>
      <c r="O355" s="733"/>
      <c r="P355" s="733"/>
      <c r="Q355" s="733"/>
      <c r="R355" s="733"/>
      <c r="S355" s="733"/>
      <c r="T355" s="733"/>
      <c r="U355" s="733"/>
      <c r="V355" s="733"/>
      <c r="W355" s="733"/>
      <c r="X355" s="733"/>
      <c r="Y355" s="733"/>
      <c r="Z355" s="733"/>
      <c r="AA355" s="733"/>
      <c r="BC355" s="390"/>
      <c r="BD355" s="386"/>
      <c r="BE355" s="733"/>
      <c r="BF355" s="312"/>
      <c r="BG355" s="312"/>
      <c r="BH355" s="312"/>
      <c r="BI355" s="312"/>
      <c r="BJ355" s="312"/>
      <c r="BK355" s="312"/>
      <c r="BL355" s="312"/>
      <c r="BM355" s="312"/>
      <c r="BN355" s="312"/>
      <c r="BO355" s="312"/>
      <c r="BP355" s="312"/>
      <c r="BQ355" s="312"/>
      <c r="BR355" s="312"/>
      <c r="BS355" s="312"/>
      <c r="BT355" s="312"/>
      <c r="BU355" s="312"/>
      <c r="BV355" s="312"/>
      <c r="BW355" s="312"/>
      <c r="BX355" s="312"/>
      <c r="BY355" s="312"/>
      <c r="BZ355" s="312"/>
      <c r="CA355" s="312"/>
      <c r="CB355" s="312"/>
      <c r="CC355" s="312"/>
    </row>
    <row r="356" spans="1:81" ht="15" customHeight="1" x14ac:dyDescent="0.2">
      <c r="A356" s="733"/>
      <c r="B356" s="733"/>
      <c r="C356" s="733"/>
      <c r="D356" s="756"/>
      <c r="E356" s="733"/>
      <c r="F356" s="733"/>
      <c r="G356" s="733"/>
      <c r="H356" s="733"/>
      <c r="I356" s="733"/>
      <c r="J356" s="733"/>
      <c r="K356" s="733"/>
      <c r="L356" s="733"/>
      <c r="M356" s="733"/>
      <c r="N356" s="733"/>
      <c r="O356" s="733"/>
      <c r="P356" s="733"/>
      <c r="Q356" s="733"/>
      <c r="R356" s="733"/>
      <c r="S356" s="733"/>
      <c r="T356" s="733"/>
      <c r="U356" s="733"/>
      <c r="V356" s="733"/>
      <c r="W356" s="733"/>
      <c r="X356" s="733"/>
      <c r="Y356" s="733"/>
      <c r="Z356" s="733"/>
      <c r="AA356" s="733"/>
      <c r="BC356" s="390"/>
      <c r="BD356" s="386"/>
      <c r="BE356" s="733"/>
      <c r="BF356" s="312"/>
      <c r="BG356" s="312"/>
      <c r="BH356" s="312"/>
      <c r="BI356" s="312"/>
      <c r="BJ356" s="312"/>
      <c r="BK356" s="312"/>
      <c r="BL356" s="312"/>
      <c r="BM356" s="312"/>
      <c r="BN356" s="312"/>
      <c r="BO356" s="312"/>
      <c r="BP356" s="312"/>
      <c r="BQ356" s="312"/>
      <c r="BR356" s="312"/>
      <c r="BS356" s="312"/>
      <c r="BT356" s="312"/>
      <c r="BU356" s="312"/>
      <c r="BV356" s="312"/>
      <c r="BW356" s="312"/>
      <c r="BX356" s="312"/>
      <c r="BY356" s="312"/>
      <c r="BZ356" s="312"/>
      <c r="CA356" s="312"/>
      <c r="CB356" s="312"/>
      <c r="CC356" s="312"/>
    </row>
    <row r="357" spans="1:81" ht="15" customHeight="1" x14ac:dyDescent="0.2">
      <c r="A357" s="733"/>
      <c r="B357" s="733"/>
      <c r="C357" s="733"/>
      <c r="D357" s="756"/>
      <c r="E357" s="733"/>
      <c r="F357" s="733"/>
      <c r="G357" s="733"/>
      <c r="H357" s="733"/>
      <c r="I357" s="733"/>
      <c r="J357" s="733"/>
      <c r="K357" s="733"/>
      <c r="L357" s="733"/>
      <c r="M357" s="733"/>
      <c r="N357" s="733"/>
      <c r="O357" s="733"/>
      <c r="P357" s="733"/>
      <c r="Q357" s="733"/>
      <c r="R357" s="733"/>
      <c r="S357" s="733"/>
      <c r="T357" s="733"/>
      <c r="U357" s="733"/>
      <c r="V357" s="733"/>
      <c r="W357" s="733"/>
      <c r="X357" s="733"/>
      <c r="Y357" s="733"/>
      <c r="Z357" s="733"/>
      <c r="AA357" s="733"/>
      <c r="BC357" s="390"/>
      <c r="BD357" s="386"/>
      <c r="BE357" s="733"/>
      <c r="BF357" s="312"/>
      <c r="BG357" s="312"/>
      <c r="BH357" s="312"/>
      <c r="BI357" s="312"/>
      <c r="BJ357" s="312"/>
      <c r="BK357" s="312"/>
      <c r="BL357" s="312"/>
      <c r="BM357" s="312"/>
      <c r="BN357" s="312"/>
      <c r="BO357" s="312"/>
      <c r="BP357" s="312"/>
      <c r="BQ357" s="312"/>
      <c r="BR357" s="312"/>
      <c r="BS357" s="312"/>
      <c r="BT357" s="312"/>
      <c r="BU357" s="312"/>
      <c r="BV357" s="312"/>
      <c r="BW357" s="312"/>
      <c r="BX357" s="312"/>
      <c r="BY357" s="312"/>
      <c r="BZ357" s="312"/>
      <c r="CA357" s="312"/>
      <c r="CB357" s="312"/>
      <c r="CC357" s="312"/>
    </row>
    <row r="358" spans="1:81" ht="15" customHeight="1" x14ac:dyDescent="0.2">
      <c r="A358" s="733"/>
      <c r="B358" s="733"/>
      <c r="C358" s="733"/>
      <c r="D358" s="756"/>
      <c r="E358" s="733"/>
      <c r="F358" s="733"/>
      <c r="G358" s="733"/>
      <c r="H358" s="733"/>
      <c r="I358" s="733"/>
      <c r="J358" s="733"/>
      <c r="K358" s="733"/>
      <c r="L358" s="733"/>
      <c r="M358" s="733"/>
      <c r="N358" s="733"/>
      <c r="O358" s="733"/>
      <c r="P358" s="733"/>
      <c r="Q358" s="733"/>
      <c r="R358" s="733"/>
      <c r="S358" s="733"/>
      <c r="T358" s="733"/>
      <c r="U358" s="733"/>
      <c r="V358" s="733"/>
      <c r="W358" s="733"/>
      <c r="X358" s="733"/>
      <c r="Y358" s="733"/>
      <c r="Z358" s="733"/>
      <c r="AA358" s="733"/>
      <c r="BC358" s="390"/>
      <c r="BD358" s="386"/>
      <c r="BE358" s="733"/>
      <c r="BF358" s="312"/>
      <c r="BG358" s="312"/>
      <c r="BH358" s="312"/>
      <c r="BI358" s="312"/>
      <c r="BJ358" s="312"/>
      <c r="BK358" s="312"/>
      <c r="BL358" s="312"/>
      <c r="BM358" s="312"/>
      <c r="BN358" s="312"/>
      <c r="BO358" s="312"/>
      <c r="BP358" s="312"/>
      <c r="BQ358" s="312"/>
      <c r="BR358" s="312"/>
      <c r="BS358" s="312"/>
      <c r="BT358" s="312"/>
      <c r="BU358" s="312"/>
      <c r="BV358" s="312"/>
      <c r="BW358" s="312"/>
      <c r="BX358" s="312"/>
      <c r="BY358" s="312"/>
      <c r="BZ358" s="312"/>
      <c r="CA358" s="312"/>
      <c r="CB358" s="312"/>
      <c r="CC358" s="312"/>
    </row>
    <row r="359" spans="1:81" ht="15" customHeight="1" x14ac:dyDescent="0.2">
      <c r="A359" s="733"/>
      <c r="B359" s="733"/>
      <c r="C359" s="733"/>
      <c r="D359" s="756"/>
      <c r="E359" s="733"/>
      <c r="F359" s="733"/>
      <c r="G359" s="733"/>
      <c r="H359" s="733"/>
      <c r="I359" s="733"/>
      <c r="J359" s="733"/>
      <c r="K359" s="733"/>
      <c r="L359" s="733"/>
      <c r="M359" s="733"/>
      <c r="N359" s="733"/>
      <c r="O359" s="733"/>
      <c r="P359" s="733"/>
      <c r="Q359" s="733"/>
      <c r="R359" s="733"/>
      <c r="S359" s="733"/>
      <c r="T359" s="733"/>
      <c r="U359" s="733"/>
      <c r="V359" s="733"/>
      <c r="W359" s="733"/>
      <c r="X359" s="733"/>
      <c r="Y359" s="733"/>
      <c r="Z359" s="733"/>
      <c r="AA359" s="733"/>
      <c r="BC359" s="390"/>
      <c r="BD359" s="386"/>
      <c r="BE359" s="733"/>
      <c r="BF359" s="312"/>
      <c r="BG359" s="312"/>
      <c r="BH359" s="312"/>
      <c r="BI359" s="312"/>
      <c r="BJ359" s="312"/>
      <c r="BK359" s="312"/>
      <c r="BL359" s="312"/>
      <c r="BM359" s="312"/>
      <c r="BN359" s="312"/>
      <c r="BO359" s="312"/>
      <c r="BP359" s="312"/>
      <c r="BQ359" s="312"/>
      <c r="BR359" s="312"/>
      <c r="BS359" s="312"/>
      <c r="BT359" s="312"/>
      <c r="BU359" s="312"/>
      <c r="BV359" s="312"/>
      <c r="BW359" s="312"/>
      <c r="BX359" s="312"/>
      <c r="BY359" s="312"/>
      <c r="BZ359" s="312"/>
      <c r="CA359" s="312"/>
      <c r="CB359" s="312"/>
      <c r="CC359" s="312"/>
    </row>
    <row r="360" spans="1:81" ht="15" customHeight="1" x14ac:dyDescent="0.2">
      <c r="A360" s="733"/>
      <c r="B360" s="733"/>
      <c r="C360" s="733"/>
      <c r="D360" s="756"/>
      <c r="E360" s="733"/>
      <c r="F360" s="733"/>
      <c r="G360" s="733"/>
      <c r="H360" s="733"/>
      <c r="I360" s="733"/>
      <c r="J360" s="733"/>
      <c r="K360" s="733"/>
      <c r="L360" s="733"/>
      <c r="M360" s="733"/>
      <c r="N360" s="733"/>
      <c r="O360" s="733"/>
      <c r="P360" s="733"/>
      <c r="Q360" s="733"/>
      <c r="R360" s="733"/>
      <c r="S360" s="733"/>
      <c r="T360" s="733"/>
      <c r="U360" s="733"/>
      <c r="V360" s="733"/>
      <c r="W360" s="733"/>
      <c r="X360" s="733"/>
      <c r="Y360" s="733"/>
      <c r="Z360" s="733"/>
      <c r="AA360" s="733"/>
      <c r="BC360" s="390"/>
      <c r="BD360" s="386"/>
      <c r="BE360" s="733"/>
      <c r="BF360" s="312"/>
      <c r="BG360" s="312"/>
      <c r="BH360" s="312"/>
      <c r="BI360" s="312"/>
      <c r="BJ360" s="312"/>
      <c r="BK360" s="312"/>
      <c r="BL360" s="312"/>
      <c r="BM360" s="312"/>
      <c r="BN360" s="312"/>
      <c r="BO360" s="312"/>
      <c r="BP360" s="312"/>
      <c r="BQ360" s="312"/>
      <c r="BR360" s="312"/>
      <c r="BS360" s="312"/>
      <c r="BT360" s="312"/>
      <c r="BU360" s="312"/>
      <c r="BV360" s="312"/>
      <c r="BW360" s="312"/>
      <c r="BX360" s="312"/>
      <c r="BY360" s="312"/>
      <c r="BZ360" s="312"/>
      <c r="CA360" s="312"/>
      <c r="CB360" s="312"/>
      <c r="CC360" s="312"/>
    </row>
    <row r="361" spans="1:81" ht="15" customHeight="1" x14ac:dyDescent="0.2">
      <c r="A361" s="733"/>
      <c r="B361" s="733"/>
      <c r="C361" s="733"/>
      <c r="D361" s="756"/>
      <c r="E361" s="733"/>
      <c r="F361" s="733"/>
      <c r="G361" s="733"/>
      <c r="H361" s="733"/>
      <c r="I361" s="733"/>
      <c r="J361" s="733"/>
      <c r="K361" s="733"/>
      <c r="L361" s="733"/>
      <c r="M361" s="733"/>
      <c r="N361" s="733"/>
      <c r="O361" s="733"/>
      <c r="P361" s="733"/>
      <c r="Q361" s="733"/>
      <c r="R361" s="733"/>
      <c r="S361" s="733"/>
      <c r="T361" s="733"/>
      <c r="U361" s="733"/>
      <c r="V361" s="733"/>
      <c r="W361" s="733"/>
      <c r="X361" s="733"/>
      <c r="Y361" s="733"/>
      <c r="Z361" s="733"/>
      <c r="AA361" s="733"/>
      <c r="BC361" s="390"/>
      <c r="BD361" s="386"/>
      <c r="BE361" s="733"/>
      <c r="BF361" s="312"/>
      <c r="BG361" s="312"/>
      <c r="BH361" s="312"/>
      <c r="BI361" s="312"/>
      <c r="BJ361" s="312"/>
      <c r="BK361" s="312"/>
      <c r="BL361" s="312"/>
      <c r="BM361" s="312"/>
      <c r="BN361" s="312"/>
      <c r="BO361" s="312"/>
      <c r="BP361" s="312"/>
      <c r="BQ361" s="312"/>
      <c r="BR361" s="312"/>
      <c r="BS361" s="312"/>
      <c r="BT361" s="312"/>
      <c r="BU361" s="312"/>
      <c r="BV361" s="312"/>
      <c r="BW361" s="312"/>
      <c r="BX361" s="312"/>
      <c r="BY361" s="312"/>
      <c r="BZ361" s="312"/>
      <c r="CA361" s="312"/>
      <c r="CB361" s="312"/>
      <c r="CC361" s="312"/>
    </row>
    <row r="362" spans="1:81" ht="15" customHeight="1" x14ac:dyDescent="0.2">
      <c r="A362" s="733"/>
      <c r="B362" s="733"/>
      <c r="C362" s="733"/>
      <c r="D362" s="756"/>
      <c r="E362" s="733"/>
      <c r="F362" s="733"/>
      <c r="G362" s="733"/>
      <c r="H362" s="733"/>
      <c r="I362" s="733"/>
      <c r="J362" s="733"/>
      <c r="K362" s="733"/>
      <c r="L362" s="733"/>
      <c r="M362" s="733"/>
      <c r="N362" s="733"/>
      <c r="O362" s="733"/>
      <c r="P362" s="733"/>
      <c r="Q362" s="733"/>
      <c r="R362" s="733"/>
      <c r="S362" s="733"/>
      <c r="T362" s="733"/>
      <c r="U362" s="733"/>
      <c r="V362" s="733"/>
      <c r="W362" s="733"/>
      <c r="X362" s="733"/>
      <c r="Y362" s="733"/>
      <c r="Z362" s="733"/>
      <c r="AA362" s="733"/>
      <c r="BC362" s="390"/>
      <c r="BD362" s="386"/>
      <c r="BE362" s="733"/>
      <c r="BF362" s="312"/>
      <c r="BG362" s="312"/>
      <c r="BH362" s="312"/>
      <c r="BI362" s="312"/>
      <c r="BJ362" s="312"/>
      <c r="BK362" s="312"/>
      <c r="BL362" s="312"/>
      <c r="BM362" s="312"/>
      <c r="BN362" s="312"/>
      <c r="BO362" s="312"/>
      <c r="BP362" s="312"/>
      <c r="BQ362" s="312"/>
      <c r="BR362" s="312"/>
      <c r="BS362" s="312"/>
      <c r="BT362" s="312"/>
      <c r="BU362" s="312"/>
      <c r="BV362" s="312"/>
      <c r="BW362" s="312"/>
      <c r="BX362" s="312"/>
      <c r="BY362" s="312"/>
      <c r="BZ362" s="312"/>
      <c r="CA362" s="312"/>
      <c r="CB362" s="312"/>
      <c r="CC362" s="312"/>
    </row>
    <row r="363" spans="1:81" ht="15" customHeight="1" x14ac:dyDescent="0.2">
      <c r="A363" s="733"/>
      <c r="B363" s="733"/>
      <c r="C363" s="733"/>
      <c r="D363" s="756"/>
      <c r="E363" s="733"/>
      <c r="F363" s="733"/>
      <c r="G363" s="733"/>
      <c r="H363" s="733"/>
      <c r="I363" s="733"/>
      <c r="J363" s="733"/>
      <c r="K363" s="733"/>
      <c r="L363" s="733"/>
      <c r="M363" s="733"/>
      <c r="N363" s="733"/>
      <c r="O363" s="733"/>
      <c r="P363" s="733"/>
      <c r="Q363" s="733"/>
      <c r="R363" s="733"/>
      <c r="S363" s="733"/>
      <c r="T363" s="733"/>
      <c r="U363" s="733"/>
      <c r="V363" s="733"/>
      <c r="W363" s="733"/>
      <c r="X363" s="733"/>
      <c r="Y363" s="733"/>
      <c r="Z363" s="733"/>
      <c r="AA363" s="733"/>
      <c r="BC363" s="390"/>
      <c r="BD363" s="386"/>
      <c r="BE363" s="733"/>
      <c r="BF363" s="312"/>
      <c r="BG363" s="312"/>
      <c r="BH363" s="312"/>
      <c r="BI363" s="312"/>
      <c r="BJ363" s="312"/>
      <c r="BK363" s="312"/>
      <c r="BL363" s="312"/>
      <c r="BM363" s="312"/>
      <c r="BN363" s="312"/>
      <c r="BO363" s="312"/>
      <c r="BP363" s="312"/>
      <c r="BQ363" s="312"/>
      <c r="BR363" s="312"/>
      <c r="BS363" s="312"/>
      <c r="BT363" s="312"/>
      <c r="BU363" s="312"/>
      <c r="BV363" s="312"/>
      <c r="BW363" s="312"/>
      <c r="BX363" s="312"/>
      <c r="BY363" s="312"/>
      <c r="BZ363" s="312"/>
      <c r="CA363" s="312"/>
      <c r="CB363" s="312"/>
      <c r="CC363" s="312"/>
    </row>
    <row r="364" spans="1:81" ht="15" customHeight="1" x14ac:dyDescent="0.2">
      <c r="A364" s="733"/>
      <c r="B364" s="733"/>
      <c r="C364" s="733"/>
      <c r="D364" s="756"/>
      <c r="E364" s="733"/>
      <c r="F364" s="733"/>
      <c r="G364" s="733"/>
      <c r="H364" s="733"/>
      <c r="I364" s="733"/>
      <c r="J364" s="733"/>
      <c r="K364" s="733"/>
      <c r="L364" s="733"/>
      <c r="M364" s="733"/>
      <c r="N364" s="733"/>
      <c r="O364" s="733"/>
      <c r="P364" s="733"/>
      <c r="Q364" s="733"/>
      <c r="R364" s="733"/>
      <c r="S364" s="733"/>
      <c r="T364" s="733"/>
      <c r="U364" s="733"/>
      <c r="V364" s="733"/>
      <c r="W364" s="733"/>
      <c r="X364" s="733"/>
      <c r="Y364" s="733"/>
      <c r="Z364" s="733"/>
      <c r="AA364" s="733"/>
      <c r="BC364" s="390"/>
      <c r="BD364" s="386"/>
      <c r="BE364" s="733"/>
      <c r="BF364" s="312"/>
      <c r="BG364" s="312"/>
      <c r="BH364" s="312"/>
      <c r="BI364" s="312"/>
      <c r="BJ364" s="312"/>
      <c r="BK364" s="312"/>
      <c r="BL364" s="312"/>
      <c r="BM364" s="312"/>
      <c r="BN364" s="312"/>
      <c r="BO364" s="312"/>
      <c r="BP364" s="312"/>
      <c r="BQ364" s="312"/>
      <c r="BR364" s="312"/>
      <c r="BS364" s="312"/>
      <c r="BT364" s="312"/>
      <c r="BU364" s="312"/>
      <c r="BV364" s="312"/>
      <c r="BW364" s="312"/>
      <c r="BX364" s="312"/>
      <c r="BY364" s="312"/>
      <c r="BZ364" s="312"/>
      <c r="CA364" s="312"/>
      <c r="CB364" s="312"/>
      <c r="CC364" s="312"/>
    </row>
    <row r="365" spans="1:81" ht="15" customHeight="1" x14ac:dyDescent="0.2">
      <c r="A365" s="733"/>
      <c r="B365" s="733"/>
      <c r="C365" s="733"/>
      <c r="D365" s="756"/>
      <c r="E365" s="733"/>
      <c r="F365" s="733"/>
      <c r="G365" s="733"/>
      <c r="H365" s="733"/>
      <c r="I365" s="733"/>
      <c r="J365" s="733"/>
      <c r="K365" s="733"/>
      <c r="L365" s="733"/>
      <c r="M365" s="733"/>
      <c r="N365" s="733"/>
      <c r="O365" s="733"/>
      <c r="P365" s="733"/>
      <c r="Q365" s="733"/>
      <c r="R365" s="733"/>
      <c r="S365" s="733"/>
      <c r="T365" s="733"/>
      <c r="U365" s="733"/>
      <c r="V365" s="733"/>
      <c r="W365" s="733"/>
      <c r="X365" s="733"/>
      <c r="Y365" s="733"/>
      <c r="Z365" s="733"/>
      <c r="AA365" s="733"/>
      <c r="BC365" s="390"/>
      <c r="BD365" s="386"/>
      <c r="BE365" s="733"/>
      <c r="BF365" s="312"/>
      <c r="BG365" s="312"/>
      <c r="BH365" s="312"/>
      <c r="BI365" s="312"/>
      <c r="BJ365" s="312"/>
      <c r="BK365" s="312"/>
      <c r="BL365" s="312"/>
      <c r="BM365" s="312"/>
      <c r="BN365" s="312"/>
      <c r="BO365" s="312"/>
      <c r="BP365" s="312"/>
      <c r="BQ365" s="312"/>
      <c r="BR365" s="312"/>
      <c r="BS365" s="312"/>
      <c r="BT365" s="312"/>
      <c r="BU365" s="312"/>
      <c r="BV365" s="312"/>
      <c r="BW365" s="312"/>
      <c r="BX365" s="312"/>
      <c r="BY365" s="312"/>
      <c r="BZ365" s="312"/>
      <c r="CA365" s="312"/>
      <c r="CB365" s="312"/>
      <c r="CC365" s="312"/>
    </row>
    <row r="366" spans="1:81" ht="15" customHeight="1" x14ac:dyDescent="0.2">
      <c r="A366" s="733"/>
      <c r="B366" s="733"/>
      <c r="C366" s="733"/>
      <c r="D366" s="756"/>
      <c r="E366" s="733"/>
      <c r="F366" s="733"/>
      <c r="G366" s="733"/>
      <c r="H366" s="733"/>
      <c r="I366" s="733"/>
      <c r="J366" s="733"/>
      <c r="K366" s="733"/>
      <c r="L366" s="733"/>
      <c r="M366" s="733"/>
      <c r="N366" s="733"/>
      <c r="O366" s="733"/>
      <c r="P366" s="733"/>
      <c r="Q366" s="733"/>
      <c r="R366" s="733"/>
      <c r="S366" s="733"/>
      <c r="T366" s="733"/>
      <c r="U366" s="733"/>
      <c r="V366" s="733"/>
      <c r="W366" s="733"/>
      <c r="X366" s="733"/>
      <c r="Y366" s="733"/>
      <c r="Z366" s="733"/>
      <c r="AA366" s="733"/>
      <c r="BC366" s="390"/>
      <c r="BD366" s="386"/>
      <c r="BE366" s="733"/>
      <c r="BF366" s="312"/>
      <c r="BG366" s="312"/>
      <c r="BH366" s="312"/>
      <c r="BI366" s="312"/>
      <c r="BJ366" s="312"/>
      <c r="BK366" s="312"/>
      <c r="BL366" s="312"/>
      <c r="BM366" s="312"/>
      <c r="BN366" s="312"/>
      <c r="BO366" s="312"/>
      <c r="BP366" s="312"/>
      <c r="BQ366" s="312"/>
      <c r="BR366" s="312"/>
      <c r="BS366" s="312"/>
      <c r="BT366" s="312"/>
      <c r="BU366" s="312"/>
      <c r="BV366" s="312"/>
      <c r="BW366" s="312"/>
      <c r="BX366" s="312"/>
      <c r="BY366" s="312"/>
      <c r="BZ366" s="312"/>
      <c r="CA366" s="312"/>
      <c r="CB366" s="312"/>
      <c r="CC366" s="312"/>
    </row>
    <row r="367" spans="1:81" ht="15" customHeight="1" x14ac:dyDescent="0.2">
      <c r="A367" s="733"/>
      <c r="B367" s="733"/>
      <c r="C367" s="733"/>
      <c r="D367" s="756"/>
      <c r="E367" s="733"/>
      <c r="F367" s="733"/>
      <c r="G367" s="733"/>
      <c r="H367" s="733"/>
      <c r="I367" s="733"/>
      <c r="J367" s="733"/>
      <c r="K367" s="733"/>
      <c r="L367" s="733"/>
      <c r="M367" s="733"/>
      <c r="N367" s="733"/>
      <c r="O367" s="733"/>
      <c r="P367" s="733"/>
      <c r="Q367" s="733"/>
      <c r="R367" s="733"/>
      <c r="S367" s="733"/>
      <c r="T367" s="733"/>
      <c r="U367" s="733"/>
      <c r="V367" s="733"/>
      <c r="W367" s="733"/>
      <c r="X367" s="733"/>
      <c r="Y367" s="733"/>
      <c r="Z367" s="733"/>
      <c r="AA367" s="733"/>
      <c r="BC367" s="390"/>
      <c r="BD367" s="386"/>
      <c r="BE367" s="733"/>
      <c r="BF367" s="312"/>
      <c r="BG367" s="312"/>
      <c r="BH367" s="312"/>
      <c r="BI367" s="312"/>
      <c r="BJ367" s="312"/>
      <c r="BK367" s="312"/>
      <c r="BL367" s="312"/>
      <c r="BM367" s="312"/>
      <c r="BN367" s="312"/>
      <c r="BO367" s="312"/>
      <c r="BP367" s="312"/>
      <c r="BQ367" s="312"/>
      <c r="BR367" s="312"/>
      <c r="BS367" s="312"/>
      <c r="BT367" s="312"/>
      <c r="BU367" s="312"/>
      <c r="BV367" s="312"/>
      <c r="BW367" s="312"/>
      <c r="BX367" s="312"/>
      <c r="BY367" s="312"/>
      <c r="BZ367" s="312"/>
      <c r="CA367" s="312"/>
      <c r="CB367" s="312"/>
      <c r="CC367" s="312"/>
    </row>
    <row r="368" spans="1:81" ht="15" customHeight="1" x14ac:dyDescent="0.2">
      <c r="A368" s="733"/>
      <c r="B368" s="733"/>
      <c r="C368" s="733"/>
      <c r="D368" s="756"/>
      <c r="E368" s="733"/>
      <c r="F368" s="733"/>
      <c r="G368" s="733"/>
      <c r="H368" s="733"/>
      <c r="I368" s="733"/>
      <c r="J368" s="733"/>
      <c r="K368" s="733"/>
      <c r="L368" s="733"/>
      <c r="M368" s="733"/>
      <c r="N368" s="733"/>
      <c r="O368" s="733"/>
      <c r="P368" s="733"/>
      <c r="Q368" s="733"/>
      <c r="R368" s="733"/>
      <c r="S368" s="733"/>
      <c r="T368" s="733"/>
      <c r="U368" s="733"/>
      <c r="V368" s="733"/>
      <c r="W368" s="733"/>
      <c r="X368" s="733"/>
      <c r="Y368" s="733"/>
      <c r="Z368" s="733"/>
      <c r="AA368" s="733"/>
      <c r="BC368" s="390"/>
      <c r="BD368" s="386"/>
      <c r="BE368" s="733"/>
      <c r="BF368" s="312"/>
      <c r="BG368" s="312"/>
      <c r="BH368" s="312"/>
      <c r="BI368" s="312"/>
      <c r="BJ368" s="312"/>
      <c r="BK368" s="312"/>
      <c r="BL368" s="312"/>
      <c r="BM368" s="312"/>
      <c r="BN368" s="312"/>
      <c r="BO368" s="312"/>
      <c r="BP368" s="312"/>
      <c r="BQ368" s="312"/>
      <c r="BR368" s="312"/>
      <c r="BS368" s="312"/>
      <c r="BT368" s="312"/>
      <c r="BU368" s="312"/>
      <c r="BV368" s="312"/>
      <c r="BW368" s="312"/>
      <c r="BX368" s="312"/>
      <c r="BY368" s="312"/>
      <c r="BZ368" s="312"/>
      <c r="CA368" s="312"/>
      <c r="CB368" s="312"/>
      <c r="CC368" s="312"/>
    </row>
    <row r="369" spans="1:81" ht="15" customHeight="1" x14ac:dyDescent="0.2">
      <c r="A369" s="733"/>
      <c r="B369" s="733"/>
      <c r="C369" s="733"/>
      <c r="D369" s="756"/>
      <c r="E369" s="733"/>
      <c r="F369" s="733"/>
      <c r="G369" s="733"/>
      <c r="H369" s="733"/>
      <c r="I369" s="733"/>
      <c r="J369" s="733"/>
      <c r="K369" s="733"/>
      <c r="L369" s="733"/>
      <c r="M369" s="733"/>
      <c r="N369" s="733"/>
      <c r="O369" s="733"/>
      <c r="P369" s="733"/>
      <c r="Q369" s="733"/>
      <c r="R369" s="733"/>
      <c r="S369" s="733"/>
      <c r="T369" s="733"/>
      <c r="U369" s="733"/>
      <c r="V369" s="733"/>
      <c r="W369" s="733"/>
      <c r="X369" s="733"/>
      <c r="Y369" s="733"/>
      <c r="Z369" s="733"/>
      <c r="AA369" s="733"/>
      <c r="BC369" s="390"/>
      <c r="BD369" s="386"/>
      <c r="BE369" s="733"/>
      <c r="BF369" s="312"/>
      <c r="BG369" s="312"/>
      <c r="BH369" s="312"/>
      <c r="BI369" s="312"/>
      <c r="BJ369" s="312"/>
      <c r="BK369" s="312"/>
      <c r="BL369" s="312"/>
      <c r="BM369" s="312"/>
      <c r="BN369" s="312"/>
      <c r="BO369" s="312"/>
      <c r="BP369" s="312"/>
      <c r="BQ369" s="312"/>
      <c r="BR369" s="312"/>
      <c r="BS369" s="312"/>
      <c r="BT369" s="312"/>
      <c r="BU369" s="312"/>
      <c r="BV369" s="312"/>
      <c r="BW369" s="312"/>
      <c r="BX369" s="312"/>
      <c r="BY369" s="312"/>
      <c r="BZ369" s="312"/>
      <c r="CA369" s="312"/>
      <c r="CB369" s="312"/>
      <c r="CC369" s="312"/>
    </row>
    <row r="370" spans="1:81" ht="15" customHeight="1" x14ac:dyDescent="0.2">
      <c r="A370" s="733"/>
      <c r="B370" s="733"/>
      <c r="C370" s="733"/>
      <c r="D370" s="756"/>
      <c r="E370" s="733"/>
      <c r="F370" s="733"/>
      <c r="G370" s="733"/>
      <c r="H370" s="733"/>
      <c r="I370" s="733"/>
      <c r="J370" s="733"/>
      <c r="K370" s="733"/>
      <c r="L370" s="733"/>
      <c r="M370" s="733"/>
      <c r="N370" s="733"/>
      <c r="O370" s="733"/>
      <c r="P370" s="733"/>
      <c r="Q370" s="733"/>
      <c r="R370" s="733"/>
      <c r="S370" s="733"/>
      <c r="T370" s="733"/>
      <c r="U370" s="733"/>
      <c r="V370" s="733"/>
      <c r="W370" s="733"/>
      <c r="X370" s="733"/>
      <c r="Y370" s="733"/>
      <c r="Z370" s="733"/>
      <c r="AA370" s="733"/>
      <c r="BC370" s="390"/>
      <c r="BD370" s="386"/>
      <c r="BE370" s="733"/>
      <c r="BF370" s="312"/>
      <c r="BG370" s="312"/>
      <c r="BH370" s="312"/>
      <c r="BI370" s="312"/>
      <c r="BJ370" s="312"/>
      <c r="BK370" s="312"/>
      <c r="BL370" s="312"/>
      <c r="BM370" s="312"/>
      <c r="BN370" s="312"/>
      <c r="BO370" s="312"/>
      <c r="BP370" s="312"/>
      <c r="BQ370" s="312"/>
      <c r="BR370" s="312"/>
      <c r="BS370" s="312"/>
      <c r="BT370" s="312"/>
      <c r="BU370" s="312"/>
      <c r="BV370" s="312"/>
      <c r="BW370" s="312"/>
      <c r="BX370" s="312"/>
      <c r="BY370" s="312"/>
      <c r="BZ370" s="312"/>
      <c r="CA370" s="312"/>
      <c r="CB370" s="312"/>
      <c r="CC370" s="312"/>
    </row>
    <row r="371" spans="1:81" ht="15" customHeight="1" x14ac:dyDescent="0.2">
      <c r="A371" s="733"/>
      <c r="B371" s="733"/>
      <c r="C371" s="733"/>
      <c r="D371" s="756"/>
      <c r="E371" s="733"/>
      <c r="F371" s="733"/>
      <c r="G371" s="733"/>
      <c r="H371" s="733"/>
      <c r="I371" s="733"/>
      <c r="J371" s="733"/>
      <c r="K371" s="733"/>
      <c r="L371" s="733"/>
      <c r="M371" s="733"/>
      <c r="N371" s="733"/>
      <c r="O371" s="733"/>
      <c r="P371" s="733"/>
      <c r="Q371" s="733"/>
      <c r="R371" s="733"/>
      <c r="S371" s="733"/>
      <c r="T371" s="733"/>
      <c r="U371" s="733"/>
      <c r="V371" s="733"/>
      <c r="W371" s="733"/>
      <c r="X371" s="733"/>
      <c r="Y371" s="733"/>
      <c r="Z371" s="733"/>
      <c r="AA371" s="733"/>
      <c r="BC371" s="390"/>
      <c r="BD371" s="386"/>
      <c r="BE371" s="733"/>
      <c r="BF371" s="312"/>
      <c r="BG371" s="312"/>
      <c r="BH371" s="312"/>
      <c r="BI371" s="312"/>
      <c r="BJ371" s="312"/>
      <c r="BK371" s="312"/>
      <c r="BL371" s="312"/>
      <c r="BM371" s="312"/>
      <c r="BN371" s="312"/>
      <c r="BO371" s="312"/>
      <c r="BP371" s="312"/>
      <c r="BQ371" s="312"/>
      <c r="BR371" s="312"/>
      <c r="BS371" s="312"/>
      <c r="BT371" s="312"/>
      <c r="BU371" s="312"/>
      <c r="BV371" s="312"/>
      <c r="BW371" s="312"/>
      <c r="BX371" s="312"/>
      <c r="BY371" s="312"/>
      <c r="BZ371" s="312"/>
      <c r="CA371" s="312"/>
      <c r="CB371" s="312"/>
      <c r="CC371" s="312"/>
    </row>
    <row r="372" spans="1:81" ht="15" customHeight="1" x14ac:dyDescent="0.2">
      <c r="A372" s="733"/>
      <c r="B372" s="733"/>
      <c r="C372" s="733"/>
      <c r="D372" s="756"/>
      <c r="E372" s="733"/>
      <c r="F372" s="733"/>
      <c r="G372" s="733"/>
      <c r="H372" s="733"/>
      <c r="I372" s="733"/>
      <c r="J372" s="733"/>
      <c r="K372" s="733"/>
      <c r="L372" s="733"/>
      <c r="M372" s="733"/>
      <c r="N372" s="733"/>
      <c r="O372" s="733"/>
      <c r="P372" s="733"/>
      <c r="Q372" s="733"/>
      <c r="R372" s="733"/>
      <c r="S372" s="733"/>
      <c r="T372" s="733"/>
      <c r="U372" s="733"/>
      <c r="V372" s="733"/>
      <c r="W372" s="733"/>
      <c r="X372" s="733"/>
      <c r="Y372" s="733"/>
      <c r="Z372" s="733"/>
      <c r="AA372" s="733"/>
      <c r="BC372" s="390"/>
      <c r="BD372" s="386"/>
      <c r="BE372" s="733"/>
      <c r="BF372" s="312"/>
      <c r="BG372" s="312"/>
      <c r="BH372" s="312"/>
      <c r="BI372" s="312"/>
      <c r="BJ372" s="312"/>
      <c r="BK372" s="312"/>
      <c r="BL372" s="312"/>
      <c r="BM372" s="312"/>
      <c r="BN372" s="312"/>
      <c r="BO372" s="312"/>
      <c r="BP372" s="312"/>
      <c r="BQ372" s="312"/>
      <c r="BR372" s="312"/>
      <c r="BS372" s="312"/>
      <c r="BT372" s="312"/>
      <c r="BU372" s="312"/>
      <c r="BV372" s="312"/>
      <c r="BW372" s="312"/>
      <c r="BX372" s="312"/>
      <c r="BY372" s="312"/>
      <c r="BZ372" s="312"/>
      <c r="CA372" s="312"/>
      <c r="CB372" s="312"/>
      <c r="CC372" s="312"/>
    </row>
    <row r="373" spans="1:81" ht="15" customHeight="1" x14ac:dyDescent="0.2">
      <c r="A373" s="733"/>
      <c r="B373" s="733"/>
      <c r="C373" s="733"/>
      <c r="D373" s="756"/>
      <c r="E373" s="733"/>
      <c r="F373" s="733"/>
      <c r="G373" s="733"/>
      <c r="H373" s="733"/>
      <c r="I373" s="733"/>
      <c r="J373" s="733"/>
      <c r="K373" s="733"/>
      <c r="L373" s="733"/>
      <c r="M373" s="733"/>
      <c r="N373" s="733"/>
      <c r="O373" s="733"/>
      <c r="P373" s="733"/>
      <c r="Q373" s="733"/>
      <c r="R373" s="733"/>
      <c r="S373" s="733"/>
      <c r="T373" s="733"/>
      <c r="U373" s="733"/>
      <c r="V373" s="733"/>
      <c r="W373" s="733"/>
      <c r="X373" s="733"/>
      <c r="Y373" s="733"/>
      <c r="Z373" s="733"/>
      <c r="AA373" s="733"/>
      <c r="BC373" s="390"/>
      <c r="BD373" s="386"/>
      <c r="BE373" s="733"/>
      <c r="BF373" s="312"/>
      <c r="BG373" s="312"/>
      <c r="BH373" s="312"/>
      <c r="BI373" s="312"/>
      <c r="BJ373" s="312"/>
      <c r="BK373" s="312"/>
      <c r="BL373" s="312"/>
      <c r="BM373" s="312"/>
      <c r="BN373" s="312"/>
      <c r="BO373" s="312"/>
      <c r="BP373" s="312"/>
      <c r="BQ373" s="312"/>
      <c r="BR373" s="312"/>
      <c r="BS373" s="312"/>
      <c r="BT373" s="312"/>
      <c r="BU373" s="312"/>
      <c r="BV373" s="312"/>
      <c r="BW373" s="312"/>
      <c r="BX373" s="312"/>
      <c r="BY373" s="312"/>
      <c r="BZ373" s="312"/>
      <c r="CA373" s="312"/>
      <c r="CB373" s="312"/>
      <c r="CC373" s="312"/>
    </row>
    <row r="374" spans="1:81" ht="15" customHeight="1" x14ac:dyDescent="0.2">
      <c r="A374" s="733"/>
      <c r="B374" s="733"/>
      <c r="C374" s="733"/>
      <c r="D374" s="756"/>
      <c r="E374" s="733"/>
      <c r="F374" s="733"/>
      <c r="G374" s="733"/>
      <c r="H374" s="733"/>
      <c r="I374" s="733"/>
      <c r="J374" s="733"/>
      <c r="K374" s="733"/>
      <c r="L374" s="733"/>
      <c r="M374" s="733"/>
      <c r="N374" s="733"/>
      <c r="O374" s="733"/>
      <c r="P374" s="733"/>
      <c r="Q374" s="733"/>
      <c r="R374" s="733"/>
      <c r="S374" s="733"/>
      <c r="T374" s="733"/>
      <c r="U374" s="733"/>
      <c r="V374" s="733"/>
      <c r="W374" s="733"/>
      <c r="X374" s="733"/>
      <c r="Y374" s="733"/>
      <c r="Z374" s="733"/>
      <c r="AA374" s="733"/>
      <c r="BC374" s="390"/>
      <c r="BD374" s="386"/>
      <c r="BE374" s="733"/>
      <c r="BF374" s="312"/>
      <c r="BG374" s="312"/>
      <c r="BH374" s="312"/>
      <c r="BI374" s="312"/>
      <c r="BJ374" s="312"/>
      <c r="BK374" s="312"/>
      <c r="BL374" s="312"/>
      <c r="BM374" s="312"/>
      <c r="BN374" s="312"/>
      <c r="BO374" s="312"/>
      <c r="BP374" s="312"/>
      <c r="BQ374" s="312"/>
      <c r="BR374" s="312"/>
      <c r="BS374" s="312"/>
      <c r="BT374" s="312"/>
      <c r="BU374" s="312"/>
      <c r="BV374" s="312"/>
      <c r="BW374" s="312"/>
      <c r="BX374" s="312"/>
      <c r="BY374" s="312"/>
      <c r="BZ374" s="312"/>
      <c r="CA374" s="312"/>
      <c r="CB374" s="312"/>
      <c r="CC374" s="312"/>
    </row>
    <row r="375" spans="1:81" ht="15" customHeight="1" x14ac:dyDescent="0.2">
      <c r="A375" s="733"/>
      <c r="B375" s="733"/>
      <c r="C375" s="733"/>
      <c r="D375" s="756"/>
      <c r="E375" s="733"/>
      <c r="F375" s="733"/>
      <c r="G375" s="733"/>
      <c r="H375" s="733"/>
      <c r="I375" s="733"/>
      <c r="J375" s="733"/>
      <c r="K375" s="733"/>
      <c r="L375" s="733"/>
      <c r="M375" s="733"/>
      <c r="N375" s="733"/>
      <c r="O375" s="733"/>
      <c r="P375" s="733"/>
      <c r="Q375" s="733"/>
      <c r="R375" s="733"/>
      <c r="S375" s="733"/>
      <c r="T375" s="733"/>
      <c r="U375" s="733"/>
      <c r="V375" s="733"/>
      <c r="W375" s="733"/>
      <c r="X375" s="733"/>
      <c r="Y375" s="733"/>
      <c r="Z375" s="733"/>
      <c r="AA375" s="733"/>
      <c r="BC375" s="390"/>
      <c r="BD375" s="386"/>
      <c r="BE375" s="733"/>
      <c r="BF375" s="312"/>
      <c r="BG375" s="312"/>
      <c r="BH375" s="312"/>
      <c r="BI375" s="312"/>
      <c r="BJ375" s="312"/>
      <c r="BK375" s="312"/>
      <c r="BL375" s="312"/>
      <c r="BM375" s="312"/>
      <c r="BN375" s="312"/>
      <c r="BO375" s="312"/>
      <c r="BP375" s="312"/>
      <c r="BQ375" s="312"/>
      <c r="BR375" s="312"/>
      <c r="BS375" s="312"/>
      <c r="BT375" s="312"/>
      <c r="BU375" s="312"/>
      <c r="BV375" s="312"/>
      <c r="BW375" s="312"/>
      <c r="BX375" s="312"/>
      <c r="BY375" s="312"/>
      <c r="BZ375" s="312"/>
      <c r="CA375" s="312"/>
      <c r="CB375" s="312"/>
      <c r="CC375" s="312"/>
    </row>
    <row r="376" spans="1:81" ht="15" customHeight="1" x14ac:dyDescent="0.2">
      <c r="A376" s="733"/>
      <c r="B376" s="733"/>
      <c r="C376" s="733"/>
      <c r="D376" s="756"/>
      <c r="E376" s="733"/>
      <c r="F376" s="733"/>
      <c r="G376" s="733"/>
      <c r="H376" s="733"/>
      <c r="I376" s="733"/>
      <c r="J376" s="733"/>
      <c r="K376" s="733"/>
      <c r="L376" s="733"/>
      <c r="M376" s="733"/>
      <c r="N376" s="733"/>
      <c r="O376" s="733"/>
      <c r="P376" s="733"/>
      <c r="Q376" s="733"/>
      <c r="R376" s="733"/>
      <c r="S376" s="733"/>
      <c r="T376" s="733"/>
      <c r="U376" s="733"/>
      <c r="V376" s="733"/>
      <c r="W376" s="733"/>
      <c r="X376" s="733"/>
      <c r="Y376" s="733"/>
      <c r="Z376" s="733"/>
      <c r="AA376" s="733"/>
      <c r="BC376" s="390"/>
      <c r="BD376" s="386"/>
      <c r="BE376" s="733"/>
      <c r="BF376" s="312"/>
      <c r="BG376" s="312"/>
      <c r="BH376" s="312"/>
      <c r="BI376" s="312"/>
      <c r="BJ376" s="312"/>
      <c r="BK376" s="312"/>
      <c r="BL376" s="312"/>
      <c r="BM376" s="312"/>
      <c r="BN376" s="312"/>
      <c r="BO376" s="312"/>
      <c r="BP376" s="312"/>
      <c r="BQ376" s="312"/>
      <c r="BR376" s="312"/>
      <c r="BS376" s="312"/>
      <c r="BT376" s="312"/>
      <c r="BU376" s="312"/>
      <c r="BV376" s="312"/>
      <c r="BW376" s="312"/>
      <c r="BX376" s="312"/>
      <c r="BY376" s="312"/>
      <c r="BZ376" s="312"/>
      <c r="CA376" s="312"/>
      <c r="CB376" s="312"/>
      <c r="CC376" s="312"/>
    </row>
    <row r="377" spans="1:81" ht="15" customHeight="1" x14ac:dyDescent="0.2">
      <c r="A377" s="733"/>
      <c r="B377" s="733"/>
      <c r="C377" s="733"/>
      <c r="D377" s="756"/>
      <c r="E377" s="733"/>
      <c r="F377" s="733"/>
      <c r="G377" s="733"/>
      <c r="H377" s="733"/>
      <c r="I377" s="733"/>
      <c r="J377" s="733"/>
      <c r="K377" s="733"/>
      <c r="L377" s="733"/>
      <c r="M377" s="733"/>
      <c r="N377" s="733"/>
      <c r="O377" s="733"/>
      <c r="P377" s="733"/>
      <c r="Q377" s="733"/>
      <c r="R377" s="733"/>
      <c r="S377" s="733"/>
      <c r="T377" s="733"/>
      <c r="U377" s="733"/>
      <c r="V377" s="733"/>
      <c r="W377" s="733"/>
      <c r="X377" s="733"/>
      <c r="Y377" s="733"/>
      <c r="Z377" s="733"/>
      <c r="AA377" s="733"/>
      <c r="BC377" s="390"/>
      <c r="BD377" s="386"/>
      <c r="BE377" s="733"/>
      <c r="BF377" s="312"/>
      <c r="BG377" s="312"/>
      <c r="BH377" s="312"/>
      <c r="BI377" s="312"/>
      <c r="BJ377" s="312"/>
      <c r="BK377" s="312"/>
      <c r="BL377" s="312"/>
      <c r="BM377" s="312"/>
      <c r="BN377" s="312"/>
      <c r="BO377" s="312"/>
      <c r="BP377" s="312"/>
      <c r="BQ377" s="312"/>
      <c r="BR377" s="312"/>
      <c r="BS377" s="312"/>
      <c r="BT377" s="312"/>
      <c r="BU377" s="312"/>
      <c r="BV377" s="312"/>
      <c r="BW377" s="312"/>
      <c r="BX377" s="312"/>
      <c r="BY377" s="312"/>
      <c r="BZ377" s="312"/>
      <c r="CA377" s="312"/>
      <c r="CB377" s="312"/>
      <c r="CC377" s="312"/>
    </row>
    <row r="378" spans="1:81" ht="15" customHeight="1" x14ac:dyDescent="0.2">
      <c r="A378" s="733"/>
      <c r="B378" s="733"/>
      <c r="C378" s="733"/>
      <c r="D378" s="756"/>
      <c r="E378" s="733"/>
      <c r="F378" s="733"/>
      <c r="G378" s="733"/>
      <c r="H378" s="733"/>
      <c r="I378" s="733"/>
      <c r="J378" s="733"/>
      <c r="K378" s="733"/>
      <c r="L378" s="733"/>
      <c r="M378" s="733"/>
      <c r="N378" s="733"/>
      <c r="O378" s="733"/>
      <c r="P378" s="733"/>
      <c r="Q378" s="733"/>
      <c r="R378" s="733"/>
      <c r="S378" s="733"/>
      <c r="T378" s="733"/>
      <c r="U378" s="733"/>
      <c r="V378" s="733"/>
      <c r="W378" s="733"/>
      <c r="X378" s="733"/>
      <c r="Y378" s="733"/>
      <c r="Z378" s="733"/>
      <c r="AA378" s="733"/>
      <c r="BC378" s="390"/>
      <c r="BD378" s="386"/>
      <c r="BE378" s="733"/>
      <c r="BF378" s="312"/>
      <c r="BG378" s="312"/>
      <c r="BH378" s="312"/>
      <c r="BI378" s="312"/>
      <c r="BJ378" s="312"/>
      <c r="BK378" s="312"/>
      <c r="BL378" s="312"/>
      <c r="BM378" s="312"/>
      <c r="BN378" s="312"/>
      <c r="BO378" s="312"/>
      <c r="BP378" s="312"/>
      <c r="BQ378" s="312"/>
      <c r="BR378" s="312"/>
      <c r="BS378" s="312"/>
      <c r="BT378" s="312"/>
      <c r="BU378" s="312"/>
      <c r="BV378" s="312"/>
      <c r="BW378" s="312"/>
      <c r="BX378" s="312"/>
      <c r="BY378" s="312"/>
      <c r="BZ378" s="312"/>
      <c r="CA378" s="312"/>
      <c r="CB378" s="312"/>
      <c r="CC378" s="312"/>
    </row>
    <row r="379" spans="1:81" ht="15" customHeight="1" x14ac:dyDescent="0.2">
      <c r="A379" s="733"/>
      <c r="B379" s="733"/>
      <c r="C379" s="733"/>
      <c r="D379" s="756"/>
      <c r="E379" s="733"/>
      <c r="F379" s="733"/>
      <c r="G379" s="733"/>
      <c r="H379" s="733"/>
      <c r="I379" s="733"/>
      <c r="J379" s="733"/>
      <c r="K379" s="733"/>
      <c r="L379" s="733"/>
      <c r="M379" s="733"/>
      <c r="N379" s="733"/>
      <c r="O379" s="733"/>
      <c r="P379" s="733"/>
      <c r="Q379" s="733"/>
      <c r="R379" s="733"/>
      <c r="S379" s="733"/>
      <c r="T379" s="733"/>
      <c r="U379" s="733"/>
      <c r="V379" s="733"/>
      <c r="W379" s="733"/>
      <c r="X379" s="733"/>
      <c r="Y379" s="733"/>
      <c r="Z379" s="733"/>
      <c r="AA379" s="733"/>
      <c r="BC379" s="390"/>
      <c r="BD379" s="386"/>
      <c r="BE379" s="733"/>
      <c r="BF379" s="312"/>
      <c r="BG379" s="312"/>
      <c r="BH379" s="312"/>
      <c r="BI379" s="312"/>
      <c r="BJ379" s="312"/>
      <c r="BK379" s="312"/>
      <c r="BL379" s="312"/>
      <c r="BM379" s="312"/>
      <c r="BN379" s="312"/>
      <c r="BO379" s="312"/>
      <c r="BP379" s="312"/>
      <c r="BQ379" s="312"/>
      <c r="BR379" s="312"/>
      <c r="BS379" s="312"/>
      <c r="BT379" s="312"/>
      <c r="BU379" s="312"/>
      <c r="BV379" s="312"/>
      <c r="BW379" s="312"/>
      <c r="BX379" s="312"/>
      <c r="BY379" s="312"/>
      <c r="BZ379" s="312"/>
      <c r="CA379" s="312"/>
      <c r="CB379" s="312"/>
      <c r="CC379" s="312"/>
    </row>
    <row r="380" spans="1:81" ht="15" customHeight="1" x14ac:dyDescent="0.2">
      <c r="A380" s="733"/>
      <c r="B380" s="733"/>
      <c r="C380" s="733"/>
      <c r="D380" s="756"/>
      <c r="E380" s="733"/>
      <c r="F380" s="733"/>
      <c r="G380" s="733"/>
      <c r="H380" s="733"/>
      <c r="I380" s="733"/>
      <c r="J380" s="733"/>
      <c r="K380" s="733"/>
      <c r="L380" s="733"/>
      <c r="M380" s="733"/>
      <c r="N380" s="733"/>
      <c r="O380" s="733"/>
      <c r="P380" s="733"/>
      <c r="Q380" s="733"/>
      <c r="R380" s="733"/>
      <c r="S380" s="733"/>
      <c r="T380" s="733"/>
      <c r="U380" s="733"/>
      <c r="V380" s="733"/>
      <c r="W380" s="733"/>
      <c r="X380" s="733"/>
      <c r="Y380" s="733"/>
      <c r="Z380" s="733"/>
      <c r="AA380" s="733"/>
      <c r="BC380" s="390"/>
      <c r="BD380" s="386"/>
      <c r="BE380" s="733"/>
      <c r="BF380" s="312"/>
      <c r="BG380" s="312"/>
      <c r="BH380" s="312"/>
      <c r="BI380" s="312"/>
      <c r="BJ380" s="312"/>
      <c r="BK380" s="312"/>
      <c r="BL380" s="312"/>
      <c r="BM380" s="312"/>
      <c r="BN380" s="312"/>
      <c r="BO380" s="312"/>
      <c r="BP380" s="312"/>
      <c r="BQ380" s="312"/>
      <c r="BR380" s="312"/>
      <c r="BS380" s="312"/>
      <c r="BT380" s="312"/>
      <c r="BU380" s="312"/>
      <c r="BV380" s="312"/>
      <c r="BW380" s="312"/>
      <c r="BX380" s="312"/>
      <c r="BY380" s="312"/>
      <c r="BZ380" s="312"/>
      <c r="CA380" s="312"/>
      <c r="CB380" s="312"/>
      <c r="CC380" s="312"/>
    </row>
    <row r="381" spans="1:81" ht="15" customHeight="1" x14ac:dyDescent="0.2">
      <c r="A381" s="733"/>
      <c r="B381" s="733"/>
      <c r="C381" s="733"/>
      <c r="D381" s="756"/>
      <c r="E381" s="733"/>
      <c r="F381" s="733"/>
      <c r="G381" s="733"/>
      <c r="H381" s="733"/>
      <c r="I381" s="733"/>
      <c r="J381" s="733"/>
      <c r="K381" s="733"/>
      <c r="L381" s="733"/>
      <c r="M381" s="733"/>
      <c r="N381" s="733"/>
      <c r="O381" s="733"/>
      <c r="P381" s="733"/>
      <c r="Q381" s="733"/>
      <c r="R381" s="733"/>
      <c r="S381" s="733"/>
      <c r="T381" s="733"/>
      <c r="U381" s="733"/>
      <c r="V381" s="733"/>
      <c r="W381" s="733"/>
      <c r="X381" s="733"/>
      <c r="Y381" s="733"/>
      <c r="Z381" s="733"/>
      <c r="AA381" s="733"/>
      <c r="BC381" s="390"/>
      <c r="BD381" s="386"/>
      <c r="BE381" s="733"/>
      <c r="BF381" s="312"/>
      <c r="BG381" s="312"/>
      <c r="BH381" s="312"/>
      <c r="BI381" s="312"/>
      <c r="BJ381" s="312"/>
      <c r="BK381" s="312"/>
      <c r="BL381" s="312"/>
      <c r="BM381" s="312"/>
      <c r="BN381" s="312"/>
      <c r="BO381" s="312"/>
      <c r="BP381" s="312"/>
      <c r="BQ381" s="312"/>
      <c r="BR381" s="312"/>
      <c r="BS381" s="312"/>
      <c r="BT381" s="312"/>
      <c r="BU381" s="312"/>
      <c r="BV381" s="312"/>
      <c r="BW381" s="312"/>
      <c r="BX381" s="312"/>
      <c r="BY381" s="312"/>
      <c r="BZ381" s="312"/>
      <c r="CA381" s="312"/>
      <c r="CB381" s="312"/>
      <c r="CC381" s="312"/>
    </row>
    <row r="382" spans="1:81" ht="15" customHeight="1" x14ac:dyDescent="0.2">
      <c r="A382" s="733"/>
      <c r="B382" s="733"/>
      <c r="C382" s="733"/>
      <c r="D382" s="756"/>
      <c r="E382" s="733"/>
      <c r="F382" s="733"/>
      <c r="G382" s="733"/>
      <c r="H382" s="733"/>
      <c r="I382" s="733"/>
      <c r="J382" s="733"/>
      <c r="K382" s="733"/>
      <c r="L382" s="733"/>
      <c r="M382" s="733"/>
      <c r="N382" s="733"/>
      <c r="O382" s="733"/>
      <c r="P382" s="733"/>
      <c r="Q382" s="733"/>
      <c r="R382" s="733"/>
      <c r="S382" s="733"/>
      <c r="T382" s="733"/>
      <c r="U382" s="733"/>
      <c r="V382" s="733"/>
      <c r="W382" s="733"/>
      <c r="X382" s="733"/>
      <c r="Y382" s="733"/>
      <c r="Z382" s="733"/>
      <c r="AA382" s="733"/>
      <c r="BC382" s="390"/>
      <c r="BD382" s="386"/>
      <c r="BE382" s="733"/>
      <c r="BF382" s="312"/>
      <c r="BG382" s="312"/>
      <c r="BH382" s="312"/>
      <c r="BI382" s="312"/>
      <c r="BJ382" s="312"/>
      <c r="BK382" s="312"/>
      <c r="BL382" s="312"/>
      <c r="BM382" s="312"/>
      <c r="BN382" s="312"/>
      <c r="BO382" s="312"/>
      <c r="BP382" s="312"/>
      <c r="BQ382" s="312"/>
      <c r="BR382" s="312"/>
      <c r="BS382" s="312"/>
      <c r="BT382" s="312"/>
      <c r="BU382" s="312"/>
      <c r="BV382" s="312"/>
      <c r="BW382" s="312"/>
      <c r="BX382" s="312"/>
      <c r="BY382" s="312"/>
      <c r="BZ382" s="312"/>
      <c r="CA382" s="312"/>
      <c r="CB382" s="312"/>
      <c r="CC382" s="312"/>
    </row>
    <row r="383" spans="1:81" ht="15" customHeight="1" x14ac:dyDescent="0.2">
      <c r="A383" s="733"/>
      <c r="B383" s="733"/>
      <c r="C383" s="733"/>
      <c r="D383" s="756"/>
      <c r="E383" s="733"/>
      <c r="F383" s="733"/>
      <c r="G383" s="733"/>
      <c r="H383" s="733"/>
      <c r="I383" s="733"/>
      <c r="J383" s="733"/>
      <c r="K383" s="733"/>
      <c r="L383" s="733"/>
      <c r="M383" s="733"/>
      <c r="N383" s="733"/>
      <c r="O383" s="733"/>
      <c r="P383" s="733"/>
      <c r="Q383" s="733"/>
      <c r="R383" s="733"/>
      <c r="S383" s="733"/>
      <c r="T383" s="733"/>
      <c r="U383" s="733"/>
      <c r="V383" s="733"/>
      <c r="W383" s="733"/>
      <c r="X383" s="733"/>
      <c r="Y383" s="733"/>
      <c r="Z383" s="733"/>
      <c r="AA383" s="733"/>
      <c r="BC383" s="390"/>
      <c r="BD383" s="386"/>
      <c r="BE383" s="733"/>
      <c r="BF383" s="312"/>
      <c r="BG383" s="312"/>
      <c r="BH383" s="312"/>
      <c r="BI383" s="312"/>
      <c r="BJ383" s="312"/>
      <c r="BK383" s="312"/>
      <c r="BL383" s="312"/>
      <c r="BM383" s="312"/>
      <c r="BN383" s="312"/>
      <c r="BO383" s="312"/>
      <c r="BP383" s="312"/>
      <c r="BQ383" s="312"/>
      <c r="BR383" s="312"/>
      <c r="BS383" s="312"/>
      <c r="BT383" s="312"/>
      <c r="BU383" s="312"/>
      <c r="BV383" s="312"/>
      <c r="BW383" s="312"/>
      <c r="BX383" s="312"/>
      <c r="BY383" s="312"/>
      <c r="BZ383" s="312"/>
      <c r="CA383" s="312"/>
      <c r="CB383" s="312"/>
      <c r="CC383" s="312"/>
    </row>
    <row r="384" spans="1:81" ht="15" customHeight="1" x14ac:dyDescent="0.2">
      <c r="A384" s="733"/>
      <c r="B384" s="733"/>
      <c r="C384" s="733"/>
      <c r="D384" s="756"/>
      <c r="E384" s="733"/>
      <c r="F384" s="733"/>
      <c r="G384" s="733"/>
      <c r="H384" s="733"/>
      <c r="I384" s="733"/>
      <c r="J384" s="733"/>
      <c r="K384" s="733"/>
      <c r="L384" s="733"/>
      <c r="M384" s="733"/>
      <c r="N384" s="733"/>
      <c r="O384" s="733"/>
      <c r="P384" s="733"/>
      <c r="Q384" s="733"/>
      <c r="R384" s="733"/>
      <c r="S384" s="733"/>
      <c r="T384" s="733"/>
      <c r="U384" s="733"/>
      <c r="V384" s="733"/>
      <c r="W384" s="733"/>
      <c r="X384" s="733"/>
      <c r="Y384" s="733"/>
      <c r="Z384" s="733"/>
      <c r="AA384" s="733"/>
      <c r="BC384" s="390"/>
      <c r="BD384" s="386"/>
      <c r="BE384" s="733"/>
      <c r="BF384" s="312"/>
      <c r="BG384" s="312"/>
      <c r="BH384" s="312"/>
      <c r="BI384" s="312"/>
      <c r="BJ384" s="312"/>
      <c r="BK384" s="312"/>
      <c r="BL384" s="312"/>
      <c r="BM384" s="312"/>
      <c r="BN384" s="312"/>
      <c r="BO384" s="312"/>
      <c r="BP384" s="312"/>
      <c r="BQ384" s="312"/>
      <c r="BR384" s="312"/>
      <c r="BS384" s="312"/>
      <c r="BT384" s="312"/>
      <c r="BU384" s="312"/>
      <c r="BV384" s="312"/>
      <c r="BW384" s="312"/>
      <c r="BX384" s="312"/>
      <c r="BY384" s="312"/>
      <c r="BZ384" s="312"/>
      <c r="CA384" s="312"/>
      <c r="CB384" s="312"/>
      <c r="CC384" s="312"/>
    </row>
    <row r="385" spans="1:81" ht="15" customHeight="1" x14ac:dyDescent="0.2">
      <c r="A385" s="733"/>
      <c r="B385" s="733"/>
      <c r="C385" s="733"/>
      <c r="D385" s="756"/>
      <c r="E385" s="733"/>
      <c r="F385" s="733"/>
      <c r="G385" s="733"/>
      <c r="H385" s="733"/>
      <c r="I385" s="733"/>
      <c r="J385" s="733"/>
      <c r="K385" s="733"/>
      <c r="L385" s="733"/>
      <c r="M385" s="733"/>
      <c r="N385" s="733"/>
      <c r="O385" s="733"/>
      <c r="P385" s="733"/>
      <c r="Q385" s="733"/>
      <c r="R385" s="733"/>
      <c r="S385" s="733"/>
      <c r="T385" s="733"/>
      <c r="U385" s="733"/>
      <c r="V385" s="733"/>
      <c r="W385" s="733"/>
      <c r="X385" s="733"/>
      <c r="Y385" s="733"/>
      <c r="Z385" s="733"/>
      <c r="AA385" s="733"/>
      <c r="BC385" s="390"/>
      <c r="BD385" s="386"/>
      <c r="BE385" s="733"/>
      <c r="BF385" s="312"/>
      <c r="BG385" s="312"/>
      <c r="BH385" s="312"/>
      <c r="BI385" s="312"/>
      <c r="BJ385" s="312"/>
      <c r="BK385" s="312"/>
      <c r="BL385" s="312"/>
      <c r="BM385" s="312"/>
      <c r="BN385" s="312"/>
      <c r="BO385" s="312"/>
      <c r="BP385" s="312"/>
      <c r="BQ385" s="312"/>
      <c r="BR385" s="312"/>
      <c r="BS385" s="312"/>
      <c r="BT385" s="312"/>
      <c r="BU385" s="312"/>
      <c r="BV385" s="312"/>
      <c r="BW385" s="312"/>
      <c r="BX385" s="312"/>
      <c r="BY385" s="312"/>
      <c r="BZ385" s="312"/>
      <c r="CA385" s="312"/>
      <c r="CB385" s="312"/>
      <c r="CC385" s="312"/>
    </row>
    <row r="386" spans="1:81" ht="15" customHeight="1" x14ac:dyDescent="0.2">
      <c r="A386" s="733"/>
      <c r="B386" s="733"/>
      <c r="C386" s="733"/>
      <c r="D386" s="756"/>
      <c r="E386" s="733"/>
      <c r="F386" s="733"/>
      <c r="G386" s="733"/>
      <c r="H386" s="733"/>
      <c r="I386" s="733"/>
      <c r="J386" s="733"/>
      <c r="K386" s="733"/>
      <c r="L386" s="733"/>
      <c r="M386" s="733"/>
      <c r="N386" s="733"/>
      <c r="O386" s="733"/>
      <c r="P386" s="733"/>
      <c r="Q386" s="733"/>
      <c r="R386" s="733"/>
      <c r="S386" s="733"/>
      <c r="T386" s="733"/>
      <c r="U386" s="733"/>
      <c r="V386" s="733"/>
      <c r="W386" s="733"/>
      <c r="X386" s="733"/>
      <c r="Y386" s="733"/>
      <c r="Z386" s="733"/>
      <c r="AA386" s="733"/>
      <c r="BC386" s="390"/>
      <c r="BD386" s="386"/>
      <c r="BE386" s="733"/>
      <c r="BF386" s="312"/>
      <c r="BG386" s="312"/>
      <c r="BH386" s="312"/>
      <c r="BI386" s="312"/>
      <c r="BJ386" s="312"/>
      <c r="BK386" s="312"/>
      <c r="BL386" s="312"/>
      <c r="BM386" s="312"/>
      <c r="BN386" s="312"/>
      <c r="BO386" s="312"/>
      <c r="BP386" s="312"/>
      <c r="BQ386" s="312"/>
      <c r="BR386" s="312"/>
      <c r="BS386" s="312"/>
      <c r="BT386" s="312"/>
      <c r="BU386" s="312"/>
      <c r="BV386" s="312"/>
      <c r="BW386" s="312"/>
      <c r="BX386" s="312"/>
      <c r="BY386" s="312"/>
      <c r="BZ386" s="312"/>
      <c r="CA386" s="312"/>
      <c r="CB386" s="312"/>
      <c r="CC386" s="312"/>
    </row>
    <row r="387" spans="1:81" ht="15" customHeight="1" x14ac:dyDescent="0.2">
      <c r="A387" s="733"/>
      <c r="B387" s="733"/>
      <c r="C387" s="733"/>
      <c r="D387" s="756"/>
      <c r="E387" s="733"/>
      <c r="F387" s="733"/>
      <c r="G387" s="733"/>
      <c r="H387" s="733"/>
      <c r="I387" s="733"/>
      <c r="J387" s="733"/>
      <c r="K387" s="733"/>
      <c r="L387" s="733"/>
      <c r="M387" s="733"/>
      <c r="N387" s="733"/>
      <c r="O387" s="733"/>
      <c r="P387" s="733"/>
      <c r="Q387" s="733"/>
      <c r="R387" s="733"/>
      <c r="S387" s="733"/>
      <c r="T387" s="733"/>
      <c r="U387" s="733"/>
      <c r="V387" s="733"/>
      <c r="W387" s="733"/>
      <c r="X387" s="733"/>
      <c r="Y387" s="733"/>
      <c r="Z387" s="733"/>
      <c r="AA387" s="733"/>
      <c r="BC387" s="390"/>
      <c r="BD387" s="386"/>
      <c r="BE387" s="733"/>
      <c r="BF387" s="312"/>
      <c r="BG387" s="312"/>
      <c r="BH387" s="312"/>
      <c r="BI387" s="312"/>
      <c r="BJ387" s="312"/>
      <c r="BK387" s="312"/>
      <c r="BL387" s="312"/>
      <c r="BM387" s="312"/>
      <c r="BN387" s="312"/>
      <c r="BO387" s="312"/>
      <c r="BP387" s="312"/>
      <c r="BQ387" s="312"/>
      <c r="BR387" s="312"/>
      <c r="BS387" s="312"/>
      <c r="BT387" s="312"/>
      <c r="BU387" s="312"/>
      <c r="BV387" s="312"/>
      <c r="BW387" s="312"/>
      <c r="BX387" s="312"/>
      <c r="BY387" s="312"/>
      <c r="BZ387" s="312"/>
      <c r="CA387" s="312"/>
      <c r="CB387" s="312"/>
      <c r="CC387" s="312"/>
    </row>
    <row r="388" spans="1:81" ht="15" customHeight="1" x14ac:dyDescent="0.2">
      <c r="A388" s="733"/>
      <c r="B388" s="733"/>
      <c r="C388" s="733"/>
      <c r="D388" s="756"/>
      <c r="E388" s="733"/>
      <c r="F388" s="733"/>
      <c r="G388" s="733"/>
      <c r="H388" s="733"/>
      <c r="I388" s="733"/>
      <c r="J388" s="733"/>
      <c r="K388" s="733"/>
      <c r="L388" s="733"/>
      <c r="M388" s="733"/>
      <c r="N388" s="733"/>
      <c r="O388" s="733"/>
      <c r="P388" s="733"/>
      <c r="Q388" s="733"/>
      <c r="R388" s="733"/>
      <c r="S388" s="733"/>
      <c r="T388" s="733"/>
      <c r="U388" s="733"/>
      <c r="V388" s="733"/>
      <c r="W388" s="733"/>
      <c r="X388" s="733"/>
      <c r="Y388" s="733"/>
      <c r="Z388" s="733"/>
      <c r="AA388" s="733"/>
      <c r="BC388" s="390"/>
      <c r="BD388" s="386"/>
      <c r="BE388" s="733"/>
      <c r="BF388" s="312"/>
      <c r="BG388" s="312"/>
      <c r="BH388" s="312"/>
      <c r="BI388" s="312"/>
      <c r="BJ388" s="312"/>
      <c r="BK388" s="312"/>
      <c r="BL388" s="312"/>
      <c r="BM388" s="312"/>
      <c r="BN388" s="312"/>
      <c r="BO388" s="312"/>
      <c r="BP388" s="312"/>
      <c r="BQ388" s="312"/>
      <c r="BR388" s="312"/>
      <c r="BS388" s="312"/>
      <c r="BT388" s="312"/>
      <c r="BU388" s="312"/>
      <c r="BV388" s="312"/>
      <c r="BW388" s="312"/>
      <c r="BX388" s="312"/>
      <c r="BY388" s="312"/>
      <c r="BZ388" s="312"/>
      <c r="CA388" s="312"/>
      <c r="CB388" s="312"/>
      <c r="CC388" s="312"/>
    </row>
    <row r="389" spans="1:81" ht="15" customHeight="1" x14ac:dyDescent="0.2">
      <c r="A389" s="733"/>
      <c r="B389" s="733"/>
      <c r="C389" s="733"/>
      <c r="D389" s="756"/>
      <c r="E389" s="733"/>
      <c r="F389" s="733"/>
      <c r="G389" s="733"/>
      <c r="H389" s="733"/>
      <c r="I389" s="733"/>
      <c r="J389" s="733"/>
      <c r="K389" s="733"/>
      <c r="L389" s="733"/>
      <c r="M389" s="733"/>
      <c r="N389" s="733"/>
      <c r="O389" s="733"/>
      <c r="P389" s="733"/>
      <c r="Q389" s="733"/>
      <c r="R389" s="733"/>
      <c r="S389" s="733"/>
      <c r="T389" s="733"/>
      <c r="U389" s="733"/>
      <c r="V389" s="733"/>
      <c r="W389" s="733"/>
      <c r="X389" s="733"/>
      <c r="Y389" s="733"/>
      <c r="Z389" s="733"/>
      <c r="AA389" s="733"/>
      <c r="BC389" s="390"/>
      <c r="BD389" s="386"/>
      <c r="BE389" s="733"/>
      <c r="BF389" s="312"/>
      <c r="BG389" s="312"/>
      <c r="BH389" s="312"/>
      <c r="BI389" s="312"/>
      <c r="BJ389" s="312"/>
      <c r="BK389" s="312"/>
      <c r="BL389" s="312"/>
      <c r="BM389" s="312"/>
      <c r="BN389" s="312"/>
      <c r="BO389" s="312"/>
      <c r="BP389" s="312"/>
      <c r="BQ389" s="312"/>
      <c r="BR389" s="312"/>
      <c r="BS389" s="312"/>
      <c r="BT389" s="312"/>
      <c r="BU389" s="312"/>
      <c r="BV389" s="312"/>
      <c r="BW389" s="312"/>
      <c r="BX389" s="312"/>
      <c r="BY389" s="312"/>
      <c r="BZ389" s="312"/>
      <c r="CA389" s="312"/>
      <c r="CB389" s="312"/>
      <c r="CC389" s="312"/>
    </row>
    <row r="390" spans="1:81" ht="15" customHeight="1" x14ac:dyDescent="0.2">
      <c r="A390" s="733"/>
      <c r="B390" s="733"/>
      <c r="C390" s="733"/>
      <c r="D390" s="756"/>
      <c r="E390" s="733"/>
      <c r="F390" s="733"/>
      <c r="G390" s="733"/>
      <c r="H390" s="733"/>
      <c r="I390" s="733"/>
      <c r="J390" s="733"/>
      <c r="K390" s="733"/>
      <c r="L390" s="733"/>
      <c r="M390" s="733"/>
      <c r="N390" s="733"/>
      <c r="O390" s="733"/>
      <c r="P390" s="733"/>
      <c r="Q390" s="733"/>
      <c r="R390" s="733"/>
      <c r="S390" s="733"/>
      <c r="T390" s="733"/>
      <c r="U390" s="733"/>
      <c r="V390" s="733"/>
      <c r="W390" s="733"/>
      <c r="X390" s="733"/>
      <c r="Y390" s="733"/>
      <c r="Z390" s="733"/>
      <c r="AA390" s="733"/>
      <c r="BC390" s="390"/>
      <c r="BD390" s="386"/>
      <c r="BE390" s="733"/>
      <c r="BF390" s="312"/>
      <c r="BG390" s="312"/>
      <c r="BH390" s="312"/>
      <c r="BI390" s="312"/>
      <c r="BJ390" s="312"/>
      <c r="BK390" s="312"/>
      <c r="BL390" s="312"/>
      <c r="BM390" s="312"/>
      <c r="BN390" s="312"/>
      <c r="BO390" s="312"/>
      <c r="BP390" s="312"/>
      <c r="BQ390" s="312"/>
      <c r="BR390" s="312"/>
      <c r="BS390" s="312"/>
      <c r="BT390" s="312"/>
      <c r="BU390" s="312"/>
      <c r="BV390" s="312"/>
      <c r="BW390" s="312"/>
      <c r="BX390" s="312"/>
      <c r="BY390" s="312"/>
      <c r="BZ390" s="312"/>
      <c r="CA390" s="312"/>
      <c r="CB390" s="312"/>
      <c r="CC390" s="312"/>
    </row>
    <row r="391" spans="1:81" ht="15" customHeight="1" x14ac:dyDescent="0.2">
      <c r="A391" s="733"/>
      <c r="B391" s="733"/>
      <c r="C391" s="733"/>
      <c r="D391" s="756"/>
      <c r="E391" s="733"/>
      <c r="F391" s="733"/>
      <c r="G391" s="733"/>
      <c r="H391" s="733"/>
      <c r="I391" s="733"/>
      <c r="J391" s="733"/>
      <c r="K391" s="733"/>
      <c r="L391" s="733"/>
      <c r="M391" s="733"/>
      <c r="N391" s="733"/>
      <c r="O391" s="733"/>
      <c r="P391" s="733"/>
      <c r="Q391" s="733"/>
      <c r="R391" s="733"/>
      <c r="S391" s="733"/>
      <c r="T391" s="733"/>
      <c r="U391" s="733"/>
      <c r="V391" s="733"/>
      <c r="W391" s="733"/>
      <c r="X391" s="733"/>
      <c r="Y391" s="733"/>
      <c r="Z391" s="733"/>
      <c r="AA391" s="733"/>
      <c r="BC391" s="390"/>
      <c r="BD391" s="386"/>
      <c r="BE391" s="733"/>
      <c r="BF391" s="312"/>
      <c r="BG391" s="312"/>
      <c r="BH391" s="312"/>
      <c r="BI391" s="312"/>
      <c r="BJ391" s="312"/>
      <c r="BK391" s="312"/>
      <c r="BL391" s="312"/>
      <c r="BM391" s="312"/>
      <c r="BN391" s="312"/>
      <c r="BO391" s="312"/>
      <c r="BP391" s="312"/>
      <c r="BQ391" s="312"/>
      <c r="BR391" s="312"/>
      <c r="BS391" s="312"/>
      <c r="BT391" s="312"/>
      <c r="BU391" s="312"/>
      <c r="BV391" s="312"/>
      <c r="BW391" s="312"/>
      <c r="BX391" s="312"/>
      <c r="BY391" s="312"/>
      <c r="BZ391" s="312"/>
      <c r="CA391" s="312"/>
      <c r="CB391" s="312"/>
      <c r="CC391" s="312"/>
    </row>
    <row r="392" spans="1:81" ht="15" customHeight="1" x14ac:dyDescent="0.2">
      <c r="A392" s="733"/>
      <c r="B392" s="733"/>
      <c r="C392" s="733"/>
      <c r="D392" s="756"/>
      <c r="E392" s="733"/>
      <c r="F392" s="733"/>
      <c r="G392" s="733"/>
      <c r="H392" s="733"/>
      <c r="I392" s="733"/>
      <c r="J392" s="733"/>
      <c r="K392" s="733"/>
      <c r="L392" s="733"/>
      <c r="M392" s="733"/>
      <c r="N392" s="733"/>
      <c r="O392" s="733"/>
      <c r="P392" s="733"/>
      <c r="Q392" s="733"/>
      <c r="R392" s="733"/>
      <c r="S392" s="733"/>
      <c r="T392" s="733"/>
      <c r="U392" s="733"/>
      <c r="V392" s="733"/>
      <c r="W392" s="733"/>
      <c r="X392" s="733"/>
      <c r="Y392" s="733"/>
      <c r="Z392" s="733"/>
      <c r="AA392" s="733"/>
      <c r="BC392" s="390"/>
      <c r="BD392" s="386"/>
      <c r="BE392" s="733"/>
      <c r="BF392" s="312"/>
      <c r="BG392" s="312"/>
      <c r="BH392" s="312"/>
      <c r="BI392" s="312"/>
      <c r="BJ392" s="312"/>
      <c r="BK392" s="312"/>
      <c r="BL392" s="312"/>
      <c r="BM392" s="312"/>
      <c r="BN392" s="312"/>
      <c r="BO392" s="312"/>
      <c r="BP392" s="312"/>
      <c r="BQ392" s="312"/>
      <c r="BR392" s="312"/>
      <c r="BS392" s="312"/>
      <c r="BT392" s="312"/>
      <c r="BU392" s="312"/>
      <c r="BV392" s="312"/>
      <c r="BW392" s="312"/>
      <c r="BX392" s="312"/>
      <c r="BY392" s="312"/>
      <c r="BZ392" s="312"/>
      <c r="CA392" s="312"/>
      <c r="CB392" s="312"/>
      <c r="CC392" s="312"/>
    </row>
    <row r="393" spans="1:81" ht="15" customHeight="1" x14ac:dyDescent="0.2">
      <c r="A393" s="733"/>
      <c r="B393" s="733"/>
      <c r="C393" s="733"/>
      <c r="D393" s="756"/>
      <c r="E393" s="733"/>
      <c r="F393" s="733"/>
      <c r="G393" s="733"/>
      <c r="H393" s="733"/>
      <c r="I393" s="733"/>
      <c r="J393" s="733"/>
      <c r="K393" s="733"/>
      <c r="L393" s="733"/>
      <c r="M393" s="733"/>
      <c r="N393" s="733"/>
      <c r="O393" s="733"/>
      <c r="P393" s="733"/>
      <c r="Q393" s="733"/>
      <c r="R393" s="733"/>
      <c r="S393" s="733"/>
      <c r="T393" s="733"/>
      <c r="U393" s="733"/>
      <c r="V393" s="733"/>
      <c r="W393" s="733"/>
      <c r="X393" s="733"/>
      <c r="Y393" s="733"/>
      <c r="Z393" s="733"/>
      <c r="AA393" s="733"/>
      <c r="BC393" s="390"/>
      <c r="BD393" s="386"/>
      <c r="BE393" s="733"/>
      <c r="BF393" s="312"/>
      <c r="BG393" s="312"/>
      <c r="BH393" s="312"/>
      <c r="BI393" s="312"/>
      <c r="BJ393" s="312"/>
      <c r="BK393" s="312"/>
      <c r="BL393" s="312"/>
      <c r="BM393" s="312"/>
      <c r="BN393" s="312"/>
      <c r="BO393" s="312"/>
      <c r="BP393" s="312"/>
      <c r="BQ393" s="312"/>
      <c r="BR393" s="312"/>
      <c r="BS393" s="312"/>
      <c r="BT393" s="312"/>
      <c r="BU393" s="312"/>
      <c r="BV393" s="312"/>
      <c r="BW393" s="312"/>
      <c r="BX393" s="312"/>
      <c r="BY393" s="312"/>
      <c r="BZ393" s="312"/>
      <c r="CA393" s="312"/>
      <c r="CB393" s="312"/>
      <c r="CC393" s="312"/>
    </row>
    <row r="394" spans="1:81" ht="15" customHeight="1" x14ac:dyDescent="0.2">
      <c r="A394" s="733"/>
      <c r="B394" s="733"/>
      <c r="C394" s="733"/>
      <c r="D394" s="756"/>
      <c r="E394" s="733"/>
      <c r="F394" s="733"/>
      <c r="G394" s="733"/>
      <c r="H394" s="733"/>
      <c r="I394" s="733"/>
      <c r="J394" s="733"/>
      <c r="K394" s="733"/>
      <c r="L394" s="733"/>
      <c r="M394" s="733"/>
      <c r="N394" s="733"/>
      <c r="O394" s="733"/>
      <c r="P394" s="733"/>
      <c r="Q394" s="733"/>
      <c r="R394" s="733"/>
      <c r="S394" s="733"/>
      <c r="T394" s="733"/>
      <c r="U394" s="733"/>
      <c r="V394" s="733"/>
      <c r="W394" s="733"/>
      <c r="X394" s="733"/>
      <c r="Y394" s="733"/>
      <c r="Z394" s="733"/>
      <c r="AA394" s="733"/>
      <c r="BC394" s="390"/>
      <c r="BD394" s="386"/>
      <c r="BE394" s="733"/>
      <c r="BF394" s="312"/>
      <c r="BG394" s="312"/>
      <c r="BH394" s="312"/>
      <c r="BI394" s="312"/>
      <c r="BJ394" s="312"/>
      <c r="BK394" s="312"/>
      <c r="BL394" s="312"/>
      <c r="BM394" s="312"/>
      <c r="BN394" s="312"/>
      <c r="BO394" s="312"/>
      <c r="BP394" s="312"/>
      <c r="BQ394" s="312"/>
      <c r="BR394" s="312"/>
      <c r="BS394" s="312"/>
      <c r="BT394" s="312"/>
      <c r="BU394" s="312"/>
      <c r="BV394" s="312"/>
      <c r="BW394" s="312"/>
      <c r="BX394" s="312"/>
      <c r="BY394" s="312"/>
      <c r="BZ394" s="312"/>
      <c r="CA394" s="312"/>
      <c r="CB394" s="312"/>
      <c r="CC394" s="312"/>
    </row>
    <row r="395" spans="1:81" ht="15" customHeight="1" x14ac:dyDescent="0.2">
      <c r="A395" s="733"/>
      <c r="B395" s="733"/>
      <c r="C395" s="733"/>
      <c r="D395" s="756"/>
      <c r="E395" s="733"/>
      <c r="F395" s="733"/>
      <c r="G395" s="733"/>
      <c r="H395" s="733"/>
      <c r="I395" s="733"/>
      <c r="J395" s="733"/>
      <c r="K395" s="733"/>
      <c r="L395" s="733"/>
      <c r="M395" s="733"/>
      <c r="N395" s="733"/>
      <c r="O395" s="733"/>
      <c r="P395" s="733"/>
      <c r="Q395" s="733"/>
      <c r="R395" s="733"/>
      <c r="S395" s="733"/>
      <c r="T395" s="733"/>
      <c r="U395" s="733"/>
      <c r="V395" s="733"/>
      <c r="W395" s="733"/>
      <c r="X395" s="733"/>
      <c r="Y395" s="733"/>
      <c r="Z395" s="733"/>
      <c r="AA395" s="733"/>
      <c r="BC395" s="390"/>
      <c r="BD395" s="386"/>
      <c r="BE395" s="733"/>
      <c r="BF395" s="312"/>
      <c r="BG395" s="312"/>
      <c r="BH395" s="312"/>
      <c r="BI395" s="312"/>
      <c r="BJ395" s="312"/>
      <c r="BK395" s="312"/>
      <c r="BL395" s="312"/>
      <c r="BM395" s="312"/>
      <c r="BN395" s="312"/>
      <c r="BO395" s="312"/>
      <c r="BP395" s="312"/>
      <c r="BQ395" s="312"/>
      <c r="BR395" s="312"/>
      <c r="BS395" s="312"/>
      <c r="BT395" s="312"/>
      <c r="BU395" s="312"/>
      <c r="BV395" s="312"/>
      <c r="BW395" s="312"/>
      <c r="BX395" s="312"/>
      <c r="BY395" s="312"/>
      <c r="BZ395" s="312"/>
      <c r="CA395" s="312"/>
      <c r="CB395" s="312"/>
      <c r="CC395" s="312"/>
    </row>
    <row r="396" spans="1:81" ht="15" customHeight="1" x14ac:dyDescent="0.2">
      <c r="A396" s="733"/>
      <c r="B396" s="733"/>
      <c r="C396" s="733"/>
      <c r="D396" s="756"/>
      <c r="E396" s="733"/>
      <c r="F396" s="733"/>
      <c r="G396" s="733"/>
      <c r="H396" s="733"/>
      <c r="I396" s="733"/>
      <c r="J396" s="733"/>
      <c r="K396" s="733"/>
      <c r="L396" s="733"/>
      <c r="M396" s="733"/>
      <c r="N396" s="733"/>
      <c r="O396" s="733"/>
      <c r="P396" s="733"/>
      <c r="Q396" s="733"/>
      <c r="R396" s="733"/>
      <c r="S396" s="733"/>
      <c r="T396" s="733"/>
      <c r="U396" s="733"/>
      <c r="V396" s="733"/>
      <c r="W396" s="733"/>
      <c r="X396" s="733"/>
      <c r="Y396" s="733"/>
      <c r="Z396" s="733"/>
      <c r="AA396" s="733"/>
      <c r="BC396" s="390"/>
      <c r="BD396" s="386"/>
      <c r="BE396" s="733"/>
      <c r="BF396" s="312"/>
      <c r="BG396" s="312"/>
      <c r="BH396" s="312"/>
      <c r="BI396" s="312"/>
      <c r="BJ396" s="312"/>
      <c r="BK396" s="312"/>
      <c r="BL396" s="312"/>
      <c r="BM396" s="312"/>
      <c r="BN396" s="312"/>
      <c r="BO396" s="312"/>
      <c r="BP396" s="312"/>
      <c r="BQ396" s="312"/>
      <c r="BR396" s="312"/>
      <c r="BS396" s="312"/>
      <c r="BT396" s="312"/>
      <c r="BU396" s="312"/>
      <c r="BV396" s="312"/>
      <c r="BW396" s="312"/>
      <c r="BX396" s="312"/>
      <c r="BY396" s="312"/>
      <c r="BZ396" s="312"/>
      <c r="CA396" s="312"/>
      <c r="CB396" s="312"/>
      <c r="CC396" s="312"/>
    </row>
    <row r="397" spans="1:81" ht="15" customHeight="1" x14ac:dyDescent="0.2">
      <c r="A397" s="733"/>
      <c r="B397" s="733"/>
      <c r="C397" s="733"/>
      <c r="D397" s="756"/>
      <c r="E397" s="733"/>
      <c r="F397" s="733"/>
      <c r="G397" s="733"/>
      <c r="H397" s="733"/>
      <c r="I397" s="733"/>
      <c r="J397" s="733"/>
      <c r="K397" s="733"/>
      <c r="L397" s="733"/>
      <c r="M397" s="733"/>
      <c r="N397" s="733"/>
      <c r="O397" s="733"/>
      <c r="P397" s="733"/>
      <c r="Q397" s="733"/>
      <c r="R397" s="733"/>
      <c r="S397" s="733"/>
      <c r="T397" s="733"/>
      <c r="U397" s="733"/>
      <c r="V397" s="733"/>
      <c r="W397" s="733"/>
      <c r="X397" s="733"/>
      <c r="Y397" s="733"/>
      <c r="Z397" s="733"/>
      <c r="AA397" s="733"/>
      <c r="BC397" s="390"/>
      <c r="BD397" s="386"/>
      <c r="BE397" s="733"/>
      <c r="BF397" s="312"/>
      <c r="BG397" s="312"/>
      <c r="BH397" s="312"/>
      <c r="BI397" s="312"/>
      <c r="BJ397" s="312"/>
      <c r="BK397" s="312"/>
      <c r="BL397" s="312"/>
      <c r="BM397" s="312"/>
      <c r="BN397" s="312"/>
      <c r="BO397" s="312"/>
      <c r="BP397" s="312"/>
      <c r="BQ397" s="312"/>
      <c r="BR397" s="312"/>
      <c r="BS397" s="312"/>
      <c r="BT397" s="312"/>
      <c r="BU397" s="312"/>
      <c r="BV397" s="312"/>
      <c r="BW397" s="312"/>
      <c r="BX397" s="312"/>
      <c r="BY397" s="312"/>
      <c r="BZ397" s="312"/>
      <c r="CA397" s="312"/>
      <c r="CB397" s="312"/>
      <c r="CC397" s="312"/>
    </row>
    <row r="398" spans="1:81" ht="15" customHeight="1" x14ac:dyDescent="0.2">
      <c r="A398" s="733"/>
      <c r="B398" s="733"/>
      <c r="C398" s="733"/>
      <c r="D398" s="756"/>
      <c r="E398" s="733"/>
      <c r="F398" s="733"/>
      <c r="G398" s="733"/>
      <c r="H398" s="733"/>
      <c r="I398" s="733"/>
      <c r="J398" s="733"/>
      <c r="K398" s="733"/>
      <c r="L398" s="733"/>
      <c r="M398" s="733"/>
      <c r="N398" s="733"/>
      <c r="O398" s="733"/>
      <c r="P398" s="733"/>
      <c r="Q398" s="733"/>
      <c r="R398" s="733"/>
      <c r="S398" s="733"/>
      <c r="T398" s="733"/>
      <c r="U398" s="733"/>
      <c r="V398" s="733"/>
      <c r="W398" s="733"/>
      <c r="X398" s="733"/>
      <c r="Y398" s="733"/>
      <c r="Z398" s="733"/>
      <c r="AA398" s="733"/>
      <c r="BC398" s="390"/>
      <c r="BD398" s="386"/>
      <c r="BE398" s="733"/>
      <c r="BF398" s="312"/>
      <c r="BG398" s="312"/>
      <c r="BH398" s="312"/>
      <c r="BI398" s="312"/>
      <c r="BJ398" s="312"/>
      <c r="BK398" s="312"/>
      <c r="BL398" s="312"/>
      <c r="BM398" s="312"/>
      <c r="BN398" s="312"/>
      <c r="BO398" s="312"/>
      <c r="BP398" s="312"/>
      <c r="BQ398" s="312"/>
      <c r="BR398" s="312"/>
      <c r="BS398" s="312"/>
      <c r="BT398" s="312"/>
      <c r="BU398" s="312"/>
      <c r="BV398" s="312"/>
      <c r="BW398" s="312"/>
      <c r="BX398" s="312"/>
      <c r="BY398" s="312"/>
      <c r="BZ398" s="312"/>
      <c r="CA398" s="312"/>
      <c r="CB398" s="312"/>
      <c r="CC398" s="312"/>
    </row>
    <row r="399" spans="1:81" ht="15" customHeight="1" x14ac:dyDescent="0.2">
      <c r="A399" s="733"/>
      <c r="B399" s="733"/>
      <c r="C399" s="733"/>
      <c r="D399" s="756"/>
      <c r="E399" s="733"/>
      <c r="F399" s="733"/>
      <c r="G399" s="733"/>
      <c r="H399" s="733"/>
      <c r="I399" s="733"/>
      <c r="J399" s="733"/>
      <c r="K399" s="733"/>
      <c r="L399" s="733"/>
      <c r="M399" s="733"/>
      <c r="N399" s="733"/>
      <c r="O399" s="733"/>
      <c r="P399" s="733"/>
      <c r="Q399" s="733"/>
      <c r="R399" s="733"/>
      <c r="S399" s="733"/>
      <c r="T399" s="733"/>
      <c r="U399" s="733"/>
      <c r="V399" s="733"/>
      <c r="W399" s="733"/>
      <c r="X399" s="733"/>
      <c r="Y399" s="733"/>
      <c r="Z399" s="733"/>
      <c r="AA399" s="733"/>
      <c r="BC399" s="390"/>
      <c r="BD399" s="386"/>
      <c r="BE399" s="733"/>
      <c r="BF399" s="312"/>
      <c r="BG399" s="312"/>
      <c r="BH399" s="312"/>
      <c r="BI399" s="312"/>
      <c r="BJ399" s="312"/>
      <c r="BK399" s="312"/>
      <c r="BL399" s="312"/>
      <c r="BM399" s="312"/>
      <c r="BN399" s="312"/>
      <c r="BO399" s="312"/>
      <c r="BP399" s="312"/>
      <c r="BQ399" s="312"/>
      <c r="BR399" s="312"/>
      <c r="BS399" s="312"/>
      <c r="BT399" s="312"/>
      <c r="BU399" s="312"/>
      <c r="BV399" s="312"/>
      <c r="BW399" s="312"/>
      <c r="BX399" s="312"/>
      <c r="BY399" s="312"/>
      <c r="BZ399" s="312"/>
      <c r="CA399" s="312"/>
      <c r="CB399" s="312"/>
      <c r="CC399" s="312"/>
    </row>
    <row r="400" spans="1:81" ht="15" customHeight="1" x14ac:dyDescent="0.2">
      <c r="A400" s="733"/>
      <c r="B400" s="733"/>
      <c r="C400" s="733"/>
      <c r="D400" s="756"/>
      <c r="E400" s="733"/>
      <c r="F400" s="733"/>
      <c r="G400" s="733"/>
      <c r="H400" s="733"/>
      <c r="I400" s="733"/>
      <c r="J400" s="733"/>
      <c r="K400" s="733"/>
      <c r="L400" s="733"/>
      <c r="M400" s="733"/>
      <c r="N400" s="733"/>
      <c r="O400" s="733"/>
      <c r="P400" s="733"/>
      <c r="Q400" s="733"/>
      <c r="R400" s="733"/>
      <c r="S400" s="733"/>
      <c r="T400" s="733"/>
      <c r="U400" s="733"/>
      <c r="V400" s="733"/>
      <c r="W400" s="733"/>
      <c r="X400" s="733"/>
      <c r="Y400" s="733"/>
      <c r="Z400" s="733"/>
      <c r="AA400" s="733"/>
      <c r="BC400" s="390"/>
      <c r="BD400" s="386"/>
      <c r="BE400" s="733"/>
      <c r="BF400" s="312"/>
      <c r="BG400" s="312"/>
      <c r="BH400" s="312"/>
      <c r="BI400" s="312"/>
      <c r="BJ400" s="312"/>
      <c r="BK400" s="312"/>
      <c r="BL400" s="312"/>
      <c r="BM400" s="312"/>
      <c r="BN400" s="312"/>
      <c r="BO400" s="312"/>
      <c r="BP400" s="312"/>
      <c r="BQ400" s="312"/>
      <c r="BR400" s="312"/>
      <c r="BS400" s="312"/>
      <c r="BT400" s="312"/>
      <c r="BU400" s="312"/>
      <c r="BV400" s="312"/>
      <c r="BW400" s="312"/>
      <c r="BX400" s="312"/>
      <c r="BY400" s="312"/>
      <c r="BZ400" s="312"/>
      <c r="CA400" s="312"/>
      <c r="CB400" s="312"/>
      <c r="CC400" s="312"/>
    </row>
    <row r="401" spans="1:81" ht="15" customHeight="1" x14ac:dyDescent="0.2">
      <c r="A401" s="733"/>
      <c r="B401" s="733"/>
      <c r="C401" s="733"/>
      <c r="D401" s="756"/>
      <c r="E401" s="733"/>
      <c r="F401" s="733"/>
      <c r="G401" s="733"/>
      <c r="H401" s="733"/>
      <c r="I401" s="733"/>
      <c r="J401" s="733"/>
      <c r="K401" s="733"/>
      <c r="L401" s="733"/>
      <c r="M401" s="733"/>
      <c r="N401" s="733"/>
      <c r="O401" s="733"/>
      <c r="P401" s="733"/>
      <c r="Q401" s="733"/>
      <c r="R401" s="733"/>
      <c r="S401" s="733"/>
      <c r="T401" s="733"/>
      <c r="U401" s="733"/>
      <c r="V401" s="733"/>
      <c r="W401" s="733"/>
      <c r="X401" s="733"/>
      <c r="Y401" s="733"/>
      <c r="Z401" s="733"/>
      <c r="AA401" s="733"/>
      <c r="BC401" s="390"/>
      <c r="BD401" s="386"/>
      <c r="BE401" s="733"/>
      <c r="BF401" s="312"/>
      <c r="BG401" s="312"/>
      <c r="BH401" s="312"/>
      <c r="BI401" s="312"/>
      <c r="BJ401" s="312"/>
      <c r="BK401" s="312"/>
      <c r="BL401" s="312"/>
      <c r="BM401" s="312"/>
      <c r="BN401" s="312"/>
      <c r="BO401" s="312"/>
      <c r="BP401" s="312"/>
      <c r="BQ401" s="312"/>
      <c r="BR401" s="312"/>
      <c r="BS401" s="312"/>
      <c r="BT401" s="312"/>
      <c r="BU401" s="312"/>
      <c r="BV401" s="312"/>
      <c r="BW401" s="312"/>
      <c r="BX401" s="312"/>
      <c r="BY401" s="312"/>
      <c r="BZ401" s="312"/>
      <c r="CA401" s="312"/>
      <c r="CB401" s="312"/>
      <c r="CC401" s="312"/>
    </row>
    <row r="402" spans="1:81" ht="15" customHeight="1" x14ac:dyDescent="0.2">
      <c r="A402" s="733"/>
      <c r="B402" s="733"/>
      <c r="C402" s="733"/>
      <c r="D402" s="756"/>
      <c r="E402" s="733"/>
      <c r="F402" s="733"/>
      <c r="G402" s="733"/>
      <c r="H402" s="733"/>
      <c r="I402" s="733"/>
      <c r="J402" s="733"/>
      <c r="K402" s="733"/>
      <c r="L402" s="733"/>
      <c r="M402" s="733"/>
      <c r="N402" s="733"/>
      <c r="O402" s="733"/>
      <c r="P402" s="733"/>
      <c r="Q402" s="733"/>
      <c r="R402" s="733"/>
      <c r="S402" s="733"/>
      <c r="T402" s="733"/>
      <c r="U402" s="733"/>
      <c r="V402" s="733"/>
      <c r="W402" s="733"/>
      <c r="X402" s="733"/>
      <c r="Y402" s="733"/>
      <c r="Z402" s="733"/>
      <c r="AA402" s="733"/>
      <c r="BC402" s="390"/>
      <c r="BD402" s="386"/>
      <c r="BE402" s="733"/>
      <c r="BF402" s="312"/>
      <c r="BG402" s="312"/>
      <c r="BH402" s="312"/>
      <c r="BI402" s="312"/>
      <c r="BJ402" s="312"/>
      <c r="BK402" s="312"/>
      <c r="BL402" s="312"/>
      <c r="BM402" s="312"/>
      <c r="BN402" s="312"/>
      <c r="BO402" s="312"/>
      <c r="BP402" s="312"/>
      <c r="BQ402" s="312"/>
      <c r="BR402" s="312"/>
      <c r="BS402" s="312"/>
      <c r="BT402" s="312"/>
      <c r="BU402" s="312"/>
      <c r="BV402" s="312"/>
      <c r="BW402" s="312"/>
      <c r="BX402" s="312"/>
      <c r="BY402" s="312"/>
      <c r="BZ402" s="312"/>
      <c r="CA402" s="312"/>
      <c r="CB402" s="312"/>
      <c r="CC402" s="312"/>
    </row>
    <row r="403" spans="1:81" ht="15" customHeight="1" x14ac:dyDescent="0.2">
      <c r="A403" s="733"/>
      <c r="B403" s="733"/>
      <c r="C403" s="733"/>
      <c r="D403" s="756"/>
      <c r="E403" s="733"/>
      <c r="F403" s="733"/>
      <c r="G403" s="733"/>
      <c r="H403" s="733"/>
      <c r="I403" s="733"/>
      <c r="J403" s="733"/>
      <c r="K403" s="733"/>
      <c r="L403" s="733"/>
      <c r="M403" s="733"/>
      <c r="N403" s="733"/>
      <c r="O403" s="733"/>
      <c r="P403" s="733"/>
      <c r="Q403" s="733"/>
      <c r="R403" s="733"/>
      <c r="S403" s="733"/>
      <c r="T403" s="733"/>
      <c r="U403" s="733"/>
      <c r="V403" s="733"/>
      <c r="W403" s="733"/>
      <c r="X403" s="733"/>
      <c r="Y403" s="733"/>
      <c r="Z403" s="733"/>
      <c r="AA403" s="733"/>
      <c r="BC403" s="390"/>
      <c r="BD403" s="386"/>
      <c r="BE403" s="733"/>
      <c r="BF403" s="312"/>
      <c r="BG403" s="312"/>
      <c r="BH403" s="312"/>
      <c r="BI403" s="312"/>
      <c r="BJ403" s="312"/>
      <c r="BK403" s="312"/>
      <c r="BL403" s="312"/>
      <c r="BM403" s="312"/>
      <c r="BN403" s="312"/>
      <c r="BO403" s="312"/>
      <c r="BP403" s="312"/>
      <c r="BQ403" s="312"/>
      <c r="BR403" s="312"/>
      <c r="BS403" s="312"/>
      <c r="BT403" s="312"/>
      <c r="BU403" s="312"/>
      <c r="BV403" s="312"/>
      <c r="BW403" s="312"/>
      <c r="BX403" s="312"/>
      <c r="BY403" s="312"/>
      <c r="BZ403" s="312"/>
      <c r="CA403" s="312"/>
      <c r="CB403" s="312"/>
      <c r="CC403" s="312"/>
    </row>
    <row r="404" spans="1:81" ht="15" customHeight="1" x14ac:dyDescent="0.2">
      <c r="A404" s="733"/>
      <c r="B404" s="733"/>
      <c r="C404" s="733"/>
      <c r="D404" s="756"/>
      <c r="E404" s="733"/>
      <c r="F404" s="733"/>
      <c r="G404" s="733"/>
      <c r="H404" s="733"/>
      <c r="I404" s="733"/>
      <c r="J404" s="733"/>
      <c r="K404" s="733"/>
      <c r="L404" s="733"/>
      <c r="M404" s="733"/>
      <c r="N404" s="733"/>
      <c r="O404" s="733"/>
      <c r="P404" s="733"/>
      <c r="Q404" s="733"/>
      <c r="R404" s="733"/>
      <c r="S404" s="733"/>
      <c r="T404" s="733"/>
      <c r="U404" s="733"/>
      <c r="V404" s="733"/>
      <c r="W404" s="733"/>
      <c r="X404" s="733"/>
      <c r="Y404" s="733"/>
      <c r="Z404" s="733"/>
      <c r="AA404" s="733"/>
      <c r="BC404" s="390"/>
      <c r="BD404" s="386"/>
      <c r="BE404" s="733"/>
      <c r="BF404" s="312"/>
      <c r="BG404" s="312"/>
      <c r="BH404" s="312"/>
      <c r="BI404" s="312"/>
      <c r="BJ404" s="312"/>
      <c r="BK404" s="312"/>
      <c r="BL404" s="312"/>
      <c r="BM404" s="312"/>
      <c r="BN404" s="312"/>
      <c r="BO404" s="312"/>
      <c r="BP404" s="312"/>
      <c r="BQ404" s="312"/>
      <c r="BR404" s="312"/>
      <c r="BS404" s="312"/>
      <c r="BT404" s="312"/>
      <c r="BU404" s="312"/>
      <c r="BV404" s="312"/>
      <c r="BW404" s="312"/>
      <c r="BX404" s="312"/>
      <c r="BY404" s="312"/>
      <c r="BZ404" s="312"/>
      <c r="CA404" s="312"/>
      <c r="CB404" s="312"/>
      <c r="CC404" s="312"/>
    </row>
    <row r="405" spans="1:81" ht="15" customHeight="1" x14ac:dyDescent="0.2">
      <c r="A405" s="733"/>
      <c r="B405" s="733"/>
      <c r="C405" s="733"/>
      <c r="D405" s="756"/>
      <c r="E405" s="733"/>
      <c r="F405" s="733"/>
      <c r="G405" s="733"/>
      <c r="H405" s="733"/>
      <c r="I405" s="733"/>
      <c r="J405" s="733"/>
      <c r="K405" s="733"/>
      <c r="L405" s="733"/>
      <c r="M405" s="733"/>
      <c r="N405" s="733"/>
      <c r="O405" s="733"/>
      <c r="P405" s="733"/>
      <c r="Q405" s="733"/>
      <c r="R405" s="733"/>
      <c r="S405" s="733"/>
      <c r="T405" s="733"/>
      <c r="U405" s="733"/>
      <c r="V405" s="733"/>
      <c r="W405" s="733"/>
      <c r="X405" s="733"/>
      <c r="Y405" s="733"/>
      <c r="Z405" s="733"/>
      <c r="AA405" s="733"/>
      <c r="BC405" s="390"/>
      <c r="BD405" s="386"/>
      <c r="BE405" s="733"/>
      <c r="BF405" s="312"/>
      <c r="BG405" s="312"/>
      <c r="BH405" s="312"/>
      <c r="BI405" s="312"/>
      <c r="BJ405" s="312"/>
      <c r="BK405" s="312"/>
      <c r="BL405" s="312"/>
      <c r="BM405" s="312"/>
      <c r="BN405" s="312"/>
      <c r="BO405" s="312"/>
      <c r="BP405" s="312"/>
      <c r="BQ405" s="312"/>
      <c r="BR405" s="312"/>
      <c r="BS405" s="312"/>
      <c r="BT405" s="312"/>
      <c r="BU405" s="312"/>
      <c r="BV405" s="312"/>
      <c r="BW405" s="312"/>
      <c r="BX405" s="312"/>
      <c r="BY405" s="312"/>
      <c r="BZ405" s="312"/>
      <c r="CA405" s="312"/>
      <c r="CB405" s="312"/>
      <c r="CC405" s="312"/>
    </row>
    <row r="406" spans="1:81" ht="15" customHeight="1" x14ac:dyDescent="0.2">
      <c r="A406" s="733"/>
      <c r="B406" s="733"/>
      <c r="C406" s="733"/>
      <c r="D406" s="756"/>
      <c r="E406" s="733"/>
      <c r="F406" s="733"/>
      <c r="G406" s="733"/>
      <c r="H406" s="733"/>
      <c r="I406" s="733"/>
      <c r="J406" s="733"/>
      <c r="K406" s="733"/>
      <c r="L406" s="733"/>
      <c r="M406" s="733"/>
      <c r="N406" s="733"/>
      <c r="O406" s="733"/>
      <c r="P406" s="733"/>
      <c r="Q406" s="733"/>
      <c r="R406" s="733"/>
      <c r="S406" s="733"/>
      <c r="T406" s="733"/>
      <c r="U406" s="733"/>
      <c r="V406" s="733"/>
      <c r="W406" s="733"/>
      <c r="X406" s="733"/>
      <c r="Y406" s="733"/>
      <c r="Z406" s="733"/>
      <c r="AA406" s="733"/>
      <c r="BC406" s="390"/>
      <c r="BD406" s="386"/>
      <c r="BE406" s="733"/>
      <c r="BF406" s="312"/>
      <c r="BG406" s="312"/>
      <c r="BH406" s="312"/>
      <c r="BI406" s="312"/>
      <c r="BJ406" s="312"/>
      <c r="BK406" s="312"/>
      <c r="BL406" s="312"/>
      <c r="BM406" s="312"/>
      <c r="BN406" s="312"/>
      <c r="BO406" s="312"/>
      <c r="BP406" s="312"/>
      <c r="BQ406" s="312"/>
      <c r="BR406" s="312"/>
      <c r="BS406" s="312"/>
      <c r="BT406" s="312"/>
      <c r="BU406" s="312"/>
      <c r="BV406" s="312"/>
      <c r="BW406" s="312"/>
      <c r="BX406" s="312"/>
      <c r="BY406" s="312"/>
      <c r="BZ406" s="312"/>
      <c r="CA406" s="312"/>
      <c r="CB406" s="312"/>
      <c r="CC406" s="312"/>
    </row>
    <row r="407" spans="1:81" ht="15" customHeight="1" x14ac:dyDescent="0.2">
      <c r="A407" s="733"/>
      <c r="B407" s="733"/>
      <c r="C407" s="733"/>
      <c r="D407" s="756"/>
      <c r="E407" s="733"/>
      <c r="F407" s="733"/>
      <c r="G407" s="733"/>
      <c r="H407" s="733"/>
      <c r="I407" s="733"/>
      <c r="J407" s="733"/>
      <c r="K407" s="733"/>
      <c r="L407" s="733"/>
      <c r="M407" s="733"/>
      <c r="N407" s="733"/>
      <c r="O407" s="733"/>
      <c r="P407" s="733"/>
      <c r="Q407" s="733"/>
      <c r="R407" s="733"/>
      <c r="S407" s="733"/>
      <c r="T407" s="733"/>
      <c r="U407" s="733"/>
      <c r="V407" s="733"/>
      <c r="W407" s="733"/>
      <c r="X407" s="733"/>
      <c r="Y407" s="733"/>
      <c r="Z407" s="733"/>
      <c r="AA407" s="733"/>
      <c r="BC407" s="390"/>
      <c r="BD407" s="386"/>
      <c r="BE407" s="733"/>
      <c r="BF407" s="312"/>
      <c r="BG407" s="312"/>
      <c r="BH407" s="312"/>
      <c r="BI407" s="312"/>
      <c r="BJ407" s="312"/>
      <c r="BK407" s="312"/>
      <c r="BL407" s="312"/>
      <c r="BM407" s="312"/>
      <c r="BN407" s="312"/>
      <c r="BO407" s="312"/>
      <c r="BP407" s="312"/>
      <c r="BQ407" s="312"/>
      <c r="BR407" s="312"/>
      <c r="BS407" s="312"/>
      <c r="BT407" s="312"/>
      <c r="BU407" s="312"/>
      <c r="BV407" s="312"/>
      <c r="BW407" s="312"/>
      <c r="BX407" s="312"/>
      <c r="BY407" s="312"/>
      <c r="BZ407" s="312"/>
      <c r="CA407" s="312"/>
      <c r="CB407" s="312"/>
      <c r="CC407" s="312"/>
    </row>
    <row r="408" spans="1:81" ht="15" customHeight="1" x14ac:dyDescent="0.2">
      <c r="A408" s="733"/>
      <c r="B408" s="733"/>
      <c r="C408" s="733"/>
      <c r="D408" s="756"/>
      <c r="E408" s="733"/>
      <c r="F408" s="733"/>
      <c r="G408" s="733"/>
      <c r="H408" s="733"/>
      <c r="I408" s="733"/>
      <c r="J408" s="733"/>
      <c r="K408" s="733"/>
      <c r="L408" s="733"/>
      <c r="M408" s="733"/>
      <c r="N408" s="733"/>
      <c r="O408" s="733"/>
      <c r="P408" s="733"/>
      <c r="Q408" s="733"/>
      <c r="R408" s="733"/>
      <c r="S408" s="733"/>
      <c r="T408" s="733"/>
      <c r="U408" s="733"/>
      <c r="V408" s="733"/>
      <c r="W408" s="733"/>
      <c r="X408" s="733"/>
      <c r="Y408" s="733"/>
      <c r="Z408" s="733"/>
      <c r="AA408" s="733"/>
      <c r="BC408" s="390"/>
      <c r="BD408" s="386"/>
      <c r="BE408" s="733"/>
      <c r="BF408" s="312"/>
      <c r="BG408" s="312"/>
      <c r="BH408" s="312"/>
      <c r="BI408" s="312"/>
      <c r="BJ408" s="312"/>
      <c r="BK408" s="312"/>
      <c r="BL408" s="312"/>
      <c r="BM408" s="312"/>
      <c r="BN408" s="312"/>
      <c r="BO408" s="312"/>
      <c r="BP408" s="312"/>
      <c r="BQ408" s="312"/>
      <c r="BR408" s="312"/>
      <c r="BS408" s="312"/>
      <c r="BT408" s="312"/>
      <c r="BU408" s="312"/>
      <c r="BV408" s="312"/>
      <c r="BW408" s="312"/>
      <c r="BX408" s="312"/>
      <c r="BY408" s="312"/>
      <c r="BZ408" s="312"/>
      <c r="CA408" s="312"/>
      <c r="CB408" s="312"/>
      <c r="CC408" s="312"/>
    </row>
    <row r="409" spans="1:81" ht="15" customHeight="1" x14ac:dyDescent="0.2">
      <c r="A409" s="733"/>
      <c r="B409" s="733"/>
      <c r="C409" s="733"/>
      <c r="D409" s="756"/>
      <c r="E409" s="733"/>
      <c r="F409" s="733"/>
      <c r="G409" s="733"/>
      <c r="H409" s="733"/>
      <c r="I409" s="733"/>
      <c r="J409" s="733"/>
      <c r="K409" s="733"/>
      <c r="L409" s="733"/>
      <c r="M409" s="733"/>
      <c r="N409" s="733"/>
      <c r="O409" s="733"/>
      <c r="P409" s="733"/>
      <c r="Q409" s="733"/>
      <c r="R409" s="733"/>
      <c r="S409" s="733"/>
      <c r="T409" s="733"/>
      <c r="U409" s="733"/>
      <c r="V409" s="733"/>
      <c r="W409" s="733"/>
      <c r="X409" s="733"/>
      <c r="Y409" s="733"/>
      <c r="Z409" s="733"/>
      <c r="AA409" s="733"/>
      <c r="BC409" s="390"/>
      <c r="BD409" s="386"/>
      <c r="BE409" s="733"/>
      <c r="BF409" s="312"/>
      <c r="BG409" s="312"/>
      <c r="BH409" s="312"/>
      <c r="BI409" s="312"/>
      <c r="BJ409" s="312"/>
      <c r="BK409" s="312"/>
      <c r="BL409" s="312"/>
      <c r="BM409" s="312"/>
      <c r="BN409" s="312"/>
      <c r="BO409" s="312"/>
      <c r="BP409" s="312"/>
      <c r="BQ409" s="312"/>
      <c r="BR409" s="312"/>
      <c r="BS409" s="312"/>
      <c r="BT409" s="312"/>
      <c r="BU409" s="312"/>
      <c r="BV409" s="312"/>
      <c r="BW409" s="312"/>
      <c r="BX409" s="312"/>
      <c r="BY409" s="312"/>
      <c r="BZ409" s="312"/>
      <c r="CA409" s="312"/>
      <c r="CB409" s="312"/>
      <c r="CC409" s="312"/>
    </row>
    <row r="410" spans="1:81" ht="15" customHeight="1" x14ac:dyDescent="0.2">
      <c r="A410" s="733"/>
      <c r="B410" s="733"/>
      <c r="C410" s="733"/>
      <c r="D410" s="756"/>
      <c r="E410" s="733"/>
      <c r="F410" s="733"/>
      <c r="G410" s="733"/>
      <c r="H410" s="733"/>
      <c r="I410" s="733"/>
      <c r="J410" s="733"/>
      <c r="K410" s="733"/>
      <c r="L410" s="733"/>
      <c r="M410" s="733"/>
      <c r="N410" s="733"/>
      <c r="O410" s="733"/>
      <c r="P410" s="733"/>
      <c r="Q410" s="733"/>
      <c r="R410" s="733"/>
      <c r="S410" s="733"/>
      <c r="T410" s="733"/>
      <c r="U410" s="733"/>
      <c r="V410" s="733"/>
      <c r="W410" s="733"/>
      <c r="X410" s="733"/>
      <c r="Y410" s="733"/>
      <c r="Z410" s="733"/>
      <c r="AA410" s="733"/>
      <c r="BC410" s="390"/>
      <c r="BD410" s="386"/>
      <c r="BE410" s="733"/>
      <c r="BF410" s="312"/>
      <c r="BG410" s="312"/>
      <c r="BH410" s="312"/>
      <c r="BI410" s="312"/>
      <c r="BJ410" s="312"/>
      <c r="BK410" s="312"/>
      <c r="BL410" s="312"/>
      <c r="BM410" s="312"/>
      <c r="BN410" s="312"/>
      <c r="BO410" s="312"/>
      <c r="BP410" s="312"/>
      <c r="BQ410" s="312"/>
      <c r="BR410" s="312"/>
      <c r="BS410" s="312"/>
      <c r="BT410" s="312"/>
      <c r="BU410" s="312"/>
      <c r="BV410" s="312"/>
      <c r="BW410" s="312"/>
      <c r="BX410" s="312"/>
      <c r="BY410" s="312"/>
      <c r="BZ410" s="312"/>
      <c r="CA410" s="312"/>
      <c r="CB410" s="312"/>
      <c r="CC410" s="312"/>
    </row>
    <row r="411" spans="1:81" ht="15" customHeight="1" x14ac:dyDescent="0.2">
      <c r="A411" s="733"/>
      <c r="B411" s="733"/>
      <c r="C411" s="733"/>
      <c r="D411" s="756"/>
      <c r="E411" s="733"/>
      <c r="F411" s="733"/>
      <c r="G411" s="733"/>
      <c r="H411" s="733"/>
      <c r="I411" s="733"/>
      <c r="J411" s="733"/>
      <c r="K411" s="733"/>
      <c r="L411" s="733"/>
      <c r="M411" s="733"/>
      <c r="N411" s="733"/>
      <c r="O411" s="733"/>
      <c r="P411" s="733"/>
      <c r="Q411" s="733"/>
      <c r="R411" s="733"/>
      <c r="S411" s="733"/>
      <c r="T411" s="733"/>
      <c r="U411" s="733"/>
      <c r="V411" s="733"/>
      <c r="W411" s="733"/>
      <c r="X411" s="733"/>
      <c r="Y411" s="733"/>
      <c r="Z411" s="733"/>
      <c r="AA411" s="733"/>
      <c r="BC411" s="390"/>
      <c r="BD411" s="386"/>
      <c r="BE411" s="733"/>
      <c r="BF411" s="312"/>
      <c r="BG411" s="312"/>
      <c r="BH411" s="312"/>
      <c r="BI411" s="312"/>
      <c r="BJ411" s="312"/>
      <c r="BK411" s="312"/>
      <c r="BL411" s="312"/>
      <c r="BM411" s="312"/>
      <c r="BN411" s="312"/>
      <c r="BO411" s="312"/>
      <c r="BP411" s="312"/>
      <c r="BQ411" s="312"/>
      <c r="BR411" s="312"/>
      <c r="BS411" s="312"/>
      <c r="BT411" s="312"/>
      <c r="BU411" s="312"/>
      <c r="BV411" s="312"/>
      <c r="BW411" s="312"/>
      <c r="BX411" s="312"/>
      <c r="BY411" s="312"/>
      <c r="BZ411" s="312"/>
      <c r="CA411" s="312"/>
      <c r="CB411" s="312"/>
      <c r="CC411" s="312"/>
    </row>
    <row r="412" spans="1:81" ht="15" customHeight="1" x14ac:dyDescent="0.2">
      <c r="A412" s="733"/>
      <c r="B412" s="733"/>
      <c r="C412" s="733"/>
      <c r="D412" s="756"/>
      <c r="E412" s="733"/>
      <c r="F412" s="733"/>
      <c r="G412" s="733"/>
      <c r="H412" s="733"/>
      <c r="I412" s="733"/>
      <c r="J412" s="733"/>
      <c r="K412" s="733"/>
      <c r="L412" s="733"/>
      <c r="M412" s="733"/>
      <c r="N412" s="733"/>
      <c r="O412" s="733"/>
      <c r="P412" s="733"/>
      <c r="Q412" s="733"/>
      <c r="R412" s="733"/>
      <c r="S412" s="733"/>
      <c r="T412" s="733"/>
      <c r="U412" s="733"/>
      <c r="V412" s="733"/>
      <c r="W412" s="733"/>
      <c r="X412" s="733"/>
      <c r="Y412" s="733"/>
      <c r="Z412" s="733"/>
      <c r="AA412" s="733"/>
      <c r="BC412" s="390"/>
      <c r="BD412" s="386"/>
      <c r="BE412" s="733"/>
      <c r="BF412" s="312"/>
      <c r="BG412" s="312"/>
      <c r="BH412" s="312"/>
      <c r="BI412" s="312"/>
      <c r="BJ412" s="312"/>
      <c r="BK412" s="312"/>
      <c r="BL412" s="312"/>
      <c r="BM412" s="312"/>
      <c r="BN412" s="312"/>
      <c r="BO412" s="312"/>
      <c r="BP412" s="312"/>
      <c r="BQ412" s="312"/>
      <c r="BR412" s="312"/>
      <c r="BS412" s="312"/>
      <c r="BT412" s="312"/>
      <c r="BU412" s="312"/>
      <c r="BV412" s="312"/>
      <c r="BW412" s="312"/>
      <c r="BX412" s="312"/>
      <c r="BY412" s="312"/>
      <c r="BZ412" s="312"/>
      <c r="CA412" s="312"/>
      <c r="CB412" s="312"/>
      <c r="CC412" s="312"/>
    </row>
    <row r="413" spans="1:81" ht="15" customHeight="1" x14ac:dyDescent="0.2">
      <c r="A413" s="733"/>
      <c r="B413" s="733"/>
      <c r="C413" s="733"/>
      <c r="D413" s="756"/>
      <c r="E413" s="733"/>
      <c r="F413" s="733"/>
      <c r="G413" s="733"/>
      <c r="H413" s="733"/>
      <c r="I413" s="733"/>
      <c r="J413" s="733"/>
      <c r="K413" s="733"/>
      <c r="L413" s="733"/>
      <c r="M413" s="733"/>
      <c r="N413" s="733"/>
      <c r="O413" s="733"/>
      <c r="P413" s="733"/>
      <c r="Q413" s="733"/>
      <c r="R413" s="733"/>
      <c r="S413" s="733"/>
      <c r="T413" s="733"/>
      <c r="U413" s="733"/>
      <c r="V413" s="733"/>
      <c r="W413" s="733"/>
      <c r="X413" s="733"/>
      <c r="Y413" s="733"/>
      <c r="Z413" s="733"/>
      <c r="AA413" s="733"/>
      <c r="BC413" s="390"/>
      <c r="BD413" s="386"/>
      <c r="BE413" s="733"/>
      <c r="BF413" s="312"/>
      <c r="BG413" s="312"/>
      <c r="BH413" s="312"/>
      <c r="BI413" s="312"/>
      <c r="BJ413" s="312"/>
      <c r="BK413" s="312"/>
      <c r="BL413" s="312"/>
      <c r="BM413" s="312"/>
      <c r="BN413" s="312"/>
      <c r="BO413" s="312"/>
      <c r="BP413" s="312"/>
      <c r="BQ413" s="312"/>
      <c r="BR413" s="312"/>
      <c r="BS413" s="312"/>
      <c r="BT413" s="312"/>
      <c r="BU413" s="312"/>
      <c r="BV413" s="312"/>
      <c r="BW413" s="312"/>
      <c r="BX413" s="312"/>
      <c r="BY413" s="312"/>
      <c r="BZ413" s="312"/>
      <c r="CA413" s="312"/>
      <c r="CB413" s="312"/>
      <c r="CC413" s="312"/>
    </row>
    <row r="414" spans="1:81" ht="15" customHeight="1" x14ac:dyDescent="0.2">
      <c r="A414" s="733"/>
      <c r="B414" s="733"/>
      <c r="C414" s="733"/>
      <c r="D414" s="756"/>
      <c r="E414" s="733"/>
      <c r="F414" s="733"/>
      <c r="G414" s="733"/>
      <c r="H414" s="733"/>
      <c r="I414" s="733"/>
      <c r="J414" s="733"/>
      <c r="K414" s="733"/>
      <c r="L414" s="733"/>
      <c r="M414" s="733"/>
      <c r="N414" s="733"/>
      <c r="O414" s="733"/>
      <c r="P414" s="733"/>
      <c r="Q414" s="733"/>
      <c r="R414" s="733"/>
      <c r="S414" s="733"/>
      <c r="T414" s="733"/>
      <c r="U414" s="733"/>
      <c r="V414" s="733"/>
      <c r="W414" s="733"/>
      <c r="X414" s="733"/>
      <c r="Y414" s="733"/>
      <c r="Z414" s="733"/>
      <c r="AA414" s="733"/>
      <c r="BC414" s="390"/>
      <c r="BD414" s="386"/>
      <c r="BE414" s="733"/>
      <c r="BF414" s="312"/>
      <c r="BG414" s="312"/>
      <c r="BH414" s="312"/>
      <c r="BI414" s="312"/>
      <c r="BJ414" s="312"/>
      <c r="BK414" s="312"/>
      <c r="BL414" s="312"/>
      <c r="BM414" s="312"/>
      <c r="BN414" s="312"/>
      <c r="BO414" s="312"/>
      <c r="BP414" s="312"/>
      <c r="BQ414" s="312"/>
      <c r="BR414" s="312"/>
      <c r="BS414" s="312"/>
      <c r="BT414" s="312"/>
      <c r="BU414" s="312"/>
      <c r="BV414" s="312"/>
      <c r="BW414" s="312"/>
      <c r="BX414" s="312"/>
      <c r="BY414" s="312"/>
      <c r="BZ414" s="312"/>
      <c r="CA414" s="312"/>
      <c r="CB414" s="312"/>
      <c r="CC414" s="312"/>
    </row>
    <row r="415" spans="1:81" ht="15" customHeight="1" x14ac:dyDescent="0.2">
      <c r="A415" s="733"/>
      <c r="B415" s="733"/>
      <c r="C415" s="733"/>
      <c r="D415" s="756"/>
      <c r="E415" s="733"/>
      <c r="F415" s="733"/>
      <c r="G415" s="733"/>
      <c r="H415" s="733"/>
      <c r="I415" s="733"/>
      <c r="J415" s="733"/>
      <c r="K415" s="733"/>
      <c r="L415" s="733"/>
      <c r="M415" s="733"/>
      <c r="N415" s="733"/>
      <c r="O415" s="733"/>
      <c r="P415" s="733"/>
      <c r="Q415" s="733"/>
      <c r="R415" s="733"/>
      <c r="S415" s="733"/>
      <c r="T415" s="733"/>
      <c r="U415" s="733"/>
      <c r="V415" s="733"/>
      <c r="W415" s="733"/>
      <c r="X415" s="733"/>
      <c r="Y415" s="733"/>
      <c r="Z415" s="733"/>
      <c r="AA415" s="733"/>
      <c r="BC415" s="390"/>
      <c r="BD415" s="386"/>
      <c r="BE415" s="733"/>
      <c r="BF415" s="312"/>
      <c r="BG415" s="312"/>
      <c r="BH415" s="312"/>
      <c r="BI415" s="312"/>
      <c r="BJ415" s="312"/>
      <c r="BK415" s="312"/>
      <c r="BL415" s="312"/>
      <c r="BM415" s="312"/>
      <c r="BN415" s="312"/>
      <c r="BO415" s="312"/>
      <c r="BP415" s="312"/>
      <c r="BQ415" s="312"/>
      <c r="BR415" s="312"/>
      <c r="BS415" s="312"/>
      <c r="BT415" s="312"/>
      <c r="BU415" s="312"/>
      <c r="BV415" s="312"/>
      <c r="BW415" s="312"/>
      <c r="BX415" s="312"/>
      <c r="BY415" s="312"/>
      <c r="BZ415" s="312"/>
      <c r="CA415" s="312"/>
      <c r="CB415" s="312"/>
      <c r="CC415" s="312"/>
    </row>
    <row r="416" spans="1:81" ht="15" customHeight="1" x14ac:dyDescent="0.2">
      <c r="A416" s="733"/>
      <c r="B416" s="733"/>
      <c r="C416" s="733"/>
      <c r="D416" s="756"/>
      <c r="E416" s="733"/>
      <c r="F416" s="733"/>
      <c r="G416" s="733"/>
      <c r="H416" s="733"/>
      <c r="I416" s="733"/>
      <c r="J416" s="733"/>
      <c r="K416" s="733"/>
      <c r="L416" s="733"/>
      <c r="M416" s="733"/>
      <c r="N416" s="733"/>
      <c r="O416" s="733"/>
      <c r="P416" s="733"/>
      <c r="Q416" s="733"/>
      <c r="R416" s="733"/>
      <c r="S416" s="733"/>
      <c r="T416" s="733"/>
      <c r="U416" s="733"/>
      <c r="V416" s="733"/>
      <c r="W416" s="733"/>
      <c r="X416" s="733"/>
      <c r="Y416" s="733"/>
      <c r="Z416" s="733"/>
      <c r="AA416" s="733"/>
      <c r="BC416" s="390"/>
      <c r="BD416" s="386"/>
      <c r="BE416" s="733"/>
      <c r="BF416" s="312"/>
      <c r="BG416" s="312"/>
      <c r="BH416" s="312"/>
      <c r="BI416" s="312"/>
      <c r="BJ416" s="312"/>
      <c r="BK416" s="312"/>
      <c r="BL416" s="312"/>
      <c r="BM416" s="312"/>
      <c r="BN416" s="312"/>
      <c r="BO416" s="312"/>
      <c r="BP416" s="312"/>
      <c r="BQ416" s="312"/>
      <c r="BR416" s="312"/>
      <c r="BS416" s="312"/>
      <c r="BT416" s="312"/>
      <c r="BU416" s="312"/>
      <c r="BV416" s="312"/>
      <c r="BW416" s="312"/>
      <c r="BX416" s="312"/>
      <c r="BY416" s="312"/>
      <c r="BZ416" s="312"/>
      <c r="CA416" s="312"/>
      <c r="CB416" s="312"/>
      <c r="CC416" s="312"/>
    </row>
    <row r="417" spans="1:85" ht="15" customHeight="1" x14ac:dyDescent="0.2">
      <c r="A417" s="733"/>
      <c r="B417" s="733"/>
      <c r="C417" s="733"/>
      <c r="D417" s="756"/>
      <c r="E417" s="733"/>
      <c r="F417" s="733"/>
      <c r="G417" s="733"/>
      <c r="H417" s="733"/>
      <c r="I417" s="733"/>
      <c r="J417" s="733"/>
      <c r="K417" s="733"/>
      <c r="L417" s="733"/>
      <c r="M417" s="733"/>
      <c r="N417" s="733"/>
      <c r="O417" s="733"/>
      <c r="P417" s="733"/>
      <c r="Q417" s="733"/>
      <c r="R417" s="733"/>
      <c r="S417" s="733"/>
      <c r="T417" s="733"/>
      <c r="U417" s="733"/>
      <c r="V417" s="733"/>
      <c r="W417" s="733"/>
      <c r="X417" s="733"/>
      <c r="Y417" s="733"/>
      <c r="Z417" s="733"/>
      <c r="AA417" s="733"/>
      <c r="BC417" s="390"/>
      <c r="BD417" s="386"/>
      <c r="BE417" s="733"/>
      <c r="BF417" s="312"/>
      <c r="BG417" s="312"/>
      <c r="BH417" s="312"/>
      <c r="BI417" s="312"/>
      <c r="BJ417" s="312"/>
      <c r="BK417" s="312"/>
      <c r="BL417" s="312"/>
      <c r="BM417" s="312"/>
      <c r="BN417" s="312"/>
      <c r="BO417" s="312"/>
      <c r="BP417" s="312"/>
      <c r="BQ417" s="312"/>
      <c r="BR417" s="312"/>
      <c r="BS417" s="312"/>
      <c r="BT417" s="312"/>
      <c r="BU417" s="312"/>
      <c r="BV417" s="312"/>
      <c r="BW417" s="312"/>
      <c r="BX417" s="312"/>
      <c r="BY417" s="312"/>
      <c r="BZ417" s="312"/>
      <c r="CA417" s="312"/>
      <c r="CB417" s="312"/>
      <c r="CC417" s="312"/>
    </row>
    <row r="418" spans="1:85" ht="15" customHeight="1" x14ac:dyDescent="0.2">
      <c r="A418" s="733"/>
      <c r="B418" s="733"/>
      <c r="C418" s="733"/>
      <c r="D418" s="756"/>
      <c r="E418" s="733"/>
      <c r="F418" s="733"/>
      <c r="G418" s="733"/>
      <c r="H418" s="733"/>
      <c r="I418" s="733"/>
      <c r="J418" s="733"/>
      <c r="K418" s="733"/>
      <c r="L418" s="733"/>
      <c r="M418" s="733"/>
      <c r="N418" s="733"/>
      <c r="O418" s="733"/>
      <c r="P418" s="733"/>
      <c r="Q418" s="733"/>
      <c r="R418" s="733"/>
      <c r="S418" s="733"/>
      <c r="T418" s="733"/>
      <c r="U418" s="733"/>
      <c r="V418" s="733"/>
      <c r="W418" s="733"/>
      <c r="X418" s="733"/>
      <c r="Y418" s="733"/>
      <c r="Z418" s="733"/>
      <c r="AA418" s="733"/>
      <c r="BC418" s="390"/>
      <c r="BD418" s="386"/>
      <c r="BE418" s="733"/>
      <c r="BF418" s="312"/>
      <c r="BG418" s="312"/>
      <c r="BH418" s="312"/>
      <c r="BI418" s="312"/>
      <c r="BJ418" s="312"/>
      <c r="BK418" s="312"/>
      <c r="BL418" s="312"/>
      <c r="BM418" s="312"/>
      <c r="BN418" s="312"/>
      <c r="BO418" s="312"/>
      <c r="BP418" s="312"/>
      <c r="BQ418" s="312"/>
      <c r="BR418" s="312"/>
      <c r="BS418" s="312"/>
      <c r="BT418" s="312"/>
      <c r="BU418" s="312"/>
      <c r="BV418" s="312"/>
      <c r="BW418" s="312"/>
      <c r="BX418" s="312"/>
      <c r="BY418" s="312"/>
      <c r="BZ418" s="312"/>
      <c r="CA418" s="312"/>
      <c r="CB418" s="312"/>
      <c r="CC418" s="312"/>
    </row>
    <row r="419" spans="1:85" ht="15" customHeight="1" x14ac:dyDescent="0.2">
      <c r="A419" s="733"/>
      <c r="B419" s="733"/>
      <c r="C419" s="733"/>
      <c r="D419" s="756"/>
      <c r="E419" s="733"/>
      <c r="F419" s="733"/>
      <c r="G419" s="733"/>
      <c r="H419" s="733"/>
      <c r="I419" s="733"/>
      <c r="J419" s="733"/>
      <c r="K419" s="733"/>
      <c r="L419" s="733"/>
      <c r="M419" s="733"/>
      <c r="N419" s="733"/>
      <c r="O419" s="733"/>
      <c r="P419" s="733"/>
      <c r="Q419" s="733"/>
      <c r="R419" s="733"/>
      <c r="S419" s="733"/>
      <c r="T419" s="733"/>
      <c r="U419" s="733"/>
      <c r="V419" s="733"/>
      <c r="W419" s="733"/>
      <c r="X419" s="733"/>
      <c r="Y419" s="733"/>
      <c r="Z419" s="733"/>
      <c r="AA419" s="733"/>
      <c r="BC419" s="390"/>
      <c r="BD419" s="386"/>
    </row>
    <row r="420" spans="1:85" ht="15" customHeight="1" x14ac:dyDescent="0.2">
      <c r="A420" s="733"/>
      <c r="B420" s="733"/>
      <c r="C420" s="733"/>
      <c r="D420" s="756"/>
      <c r="E420" s="733"/>
      <c r="F420" s="733"/>
      <c r="G420" s="733"/>
      <c r="H420" s="733"/>
      <c r="I420" s="733"/>
      <c r="J420" s="733"/>
      <c r="K420" s="733"/>
      <c r="L420" s="733"/>
      <c r="M420" s="733"/>
      <c r="N420" s="733"/>
      <c r="O420" s="733"/>
      <c r="P420" s="733"/>
      <c r="Q420" s="733"/>
      <c r="R420" s="733"/>
      <c r="S420" s="733"/>
      <c r="T420" s="733"/>
      <c r="U420" s="733"/>
      <c r="V420" s="733"/>
      <c r="W420" s="733"/>
      <c r="X420" s="733"/>
      <c r="Y420" s="733"/>
      <c r="Z420" s="733"/>
      <c r="AA420" s="733"/>
      <c r="BC420" s="390"/>
      <c r="BD420" s="386"/>
    </row>
    <row r="421" spans="1:85" ht="15" customHeight="1" x14ac:dyDescent="0.2">
      <c r="A421" s="733"/>
      <c r="B421" s="733"/>
      <c r="C421" s="733"/>
      <c r="D421" s="756"/>
      <c r="E421" s="733"/>
      <c r="F421" s="733"/>
      <c r="G421" s="733"/>
      <c r="H421" s="733"/>
      <c r="I421" s="733"/>
      <c r="J421" s="733"/>
      <c r="K421" s="733"/>
      <c r="L421" s="733"/>
      <c r="M421" s="733"/>
      <c r="N421" s="733"/>
      <c r="O421" s="733"/>
      <c r="P421" s="733"/>
      <c r="Q421" s="733"/>
      <c r="R421" s="733"/>
      <c r="S421" s="733"/>
      <c r="T421" s="733"/>
      <c r="U421" s="733"/>
      <c r="V421" s="733"/>
      <c r="W421" s="733"/>
      <c r="X421" s="733"/>
      <c r="Y421" s="733"/>
      <c r="Z421" s="733"/>
      <c r="AA421" s="733"/>
      <c r="BC421" s="390"/>
      <c r="BD421" s="386"/>
    </row>
    <row r="422" spans="1:85" ht="15" customHeight="1" x14ac:dyDescent="0.2">
      <c r="A422" s="733"/>
      <c r="B422" s="733"/>
      <c r="C422" s="733"/>
      <c r="D422" s="756"/>
      <c r="E422" s="733"/>
      <c r="F422" s="733"/>
      <c r="G422" s="733"/>
      <c r="H422" s="733"/>
      <c r="I422" s="733"/>
      <c r="J422" s="733"/>
      <c r="K422" s="733"/>
      <c r="L422" s="733"/>
      <c r="M422" s="733"/>
      <c r="N422" s="733"/>
      <c r="O422" s="733"/>
      <c r="P422" s="733"/>
      <c r="Q422" s="733"/>
      <c r="R422" s="733"/>
      <c r="S422" s="733"/>
      <c r="T422" s="733"/>
      <c r="U422" s="733"/>
      <c r="V422" s="733"/>
      <c r="W422" s="733"/>
      <c r="X422" s="733"/>
      <c r="Y422" s="733"/>
      <c r="Z422" s="733"/>
      <c r="AA422" s="733"/>
      <c r="BC422" s="390"/>
      <c r="BD422" s="386"/>
    </row>
    <row r="423" spans="1:85" ht="15" customHeight="1" x14ac:dyDescent="0.2">
      <c r="A423" s="733"/>
      <c r="B423" s="733"/>
      <c r="C423" s="733"/>
      <c r="D423" s="756"/>
      <c r="E423" s="733"/>
      <c r="F423" s="733"/>
      <c r="G423" s="733"/>
      <c r="H423" s="733"/>
      <c r="I423" s="733"/>
      <c r="J423" s="733"/>
      <c r="K423" s="733"/>
      <c r="L423" s="733"/>
      <c r="M423" s="733"/>
      <c r="N423" s="733"/>
      <c r="O423" s="733"/>
      <c r="P423" s="733"/>
      <c r="Q423" s="733"/>
      <c r="R423" s="733"/>
      <c r="S423" s="733"/>
      <c r="T423" s="733"/>
      <c r="U423" s="733"/>
      <c r="V423" s="733"/>
      <c r="W423" s="733"/>
      <c r="X423" s="733"/>
      <c r="Y423" s="733"/>
      <c r="Z423" s="733"/>
      <c r="AA423" s="733"/>
      <c r="BC423" s="390"/>
      <c r="BD423" s="386"/>
    </row>
    <row r="424" spans="1:85" s="314" customFormat="1" ht="15" customHeight="1" x14ac:dyDescent="0.2">
      <c r="A424" s="733"/>
      <c r="B424" s="733"/>
      <c r="C424" s="733"/>
      <c r="D424" s="756"/>
      <c r="E424" s="733"/>
      <c r="F424" s="733"/>
      <c r="G424" s="733"/>
      <c r="H424" s="733"/>
      <c r="I424" s="733"/>
      <c r="J424" s="733"/>
      <c r="K424" s="733"/>
      <c r="L424" s="733"/>
      <c r="M424" s="733"/>
      <c r="N424" s="733"/>
      <c r="O424" s="733"/>
      <c r="P424" s="733"/>
      <c r="Q424" s="733"/>
      <c r="R424" s="733"/>
      <c r="S424" s="733"/>
      <c r="T424" s="733"/>
      <c r="U424" s="733"/>
      <c r="V424" s="733"/>
      <c r="W424" s="733"/>
      <c r="X424" s="733"/>
      <c r="Y424" s="733"/>
      <c r="Z424" s="733"/>
      <c r="AA424" s="733"/>
      <c r="AB424" s="347"/>
      <c r="AC424" s="347"/>
      <c r="AD424" s="347"/>
      <c r="AE424" s="347"/>
      <c r="AF424" s="347"/>
      <c r="AG424" s="347"/>
      <c r="AH424" s="347"/>
      <c r="AI424" s="347"/>
      <c r="AJ424" s="347"/>
      <c r="AK424" s="347"/>
      <c r="AL424" s="347"/>
      <c r="AM424" s="347"/>
      <c r="AN424" s="347"/>
      <c r="AO424" s="347"/>
      <c r="AP424" s="347"/>
      <c r="AQ424" s="347"/>
      <c r="AR424" s="347"/>
      <c r="AS424" s="347"/>
      <c r="AT424" s="347"/>
      <c r="AU424" s="347"/>
      <c r="AV424" s="347"/>
      <c r="AW424" s="347"/>
      <c r="AX424" s="347"/>
      <c r="AY424" s="347"/>
      <c r="AZ424" s="347"/>
      <c r="BA424" s="347"/>
      <c r="BB424" s="347"/>
      <c r="BC424" s="390"/>
      <c r="BD424" s="386"/>
      <c r="BE424" s="202"/>
      <c r="BF424" s="731"/>
      <c r="BG424" s="731"/>
      <c r="BH424" s="731"/>
      <c r="BI424" s="731"/>
      <c r="BJ424" s="731"/>
      <c r="BK424" s="731"/>
      <c r="BL424" s="731"/>
      <c r="BM424" s="731"/>
      <c r="BN424" s="731"/>
      <c r="BO424" s="731"/>
      <c r="BP424" s="731"/>
      <c r="BQ424" s="731"/>
      <c r="BR424" s="731"/>
      <c r="BS424" s="731"/>
      <c r="BT424" s="731"/>
      <c r="BU424" s="731"/>
      <c r="BV424" s="731"/>
      <c r="BW424" s="731"/>
      <c r="BX424" s="731"/>
      <c r="BY424" s="731"/>
      <c r="BZ424" s="731"/>
      <c r="CA424" s="731"/>
      <c r="CB424" s="731"/>
      <c r="CC424" s="731"/>
      <c r="CD424" s="731"/>
      <c r="CE424" s="731"/>
      <c r="CF424" s="731"/>
      <c r="CG424" s="731"/>
    </row>
    <row r="425" spans="1:85" s="314" customFormat="1" ht="15" customHeight="1" x14ac:dyDescent="0.2">
      <c r="A425" s="733"/>
      <c r="B425" s="733"/>
      <c r="C425" s="733"/>
      <c r="D425" s="756"/>
      <c r="E425" s="733"/>
      <c r="F425" s="733"/>
      <c r="G425" s="733"/>
      <c r="H425" s="733"/>
      <c r="I425" s="733"/>
      <c r="J425" s="733"/>
      <c r="K425" s="733"/>
      <c r="L425" s="733"/>
      <c r="M425" s="733"/>
      <c r="N425" s="733"/>
      <c r="O425" s="733"/>
      <c r="P425" s="733"/>
      <c r="Q425" s="733"/>
      <c r="R425" s="733"/>
      <c r="S425" s="733"/>
      <c r="T425" s="733"/>
      <c r="U425" s="733"/>
      <c r="V425" s="733"/>
      <c r="W425" s="733"/>
      <c r="X425" s="733"/>
      <c r="Y425" s="733"/>
      <c r="Z425" s="733"/>
      <c r="AA425" s="733"/>
      <c r="AB425" s="347"/>
      <c r="AC425" s="347"/>
      <c r="AD425" s="347"/>
      <c r="AE425" s="347"/>
      <c r="AF425" s="347"/>
      <c r="AG425" s="347"/>
      <c r="AH425" s="347"/>
      <c r="AI425" s="347"/>
      <c r="AJ425" s="347"/>
      <c r="AK425" s="347"/>
      <c r="AL425" s="347"/>
      <c r="AM425" s="347"/>
      <c r="AN425" s="347"/>
      <c r="AO425" s="347"/>
      <c r="AP425" s="347"/>
      <c r="AQ425" s="347"/>
      <c r="AR425" s="347"/>
      <c r="AS425" s="347"/>
      <c r="AT425" s="347"/>
      <c r="AU425" s="347"/>
      <c r="AV425" s="347"/>
      <c r="AW425" s="347"/>
      <c r="AX425" s="347"/>
      <c r="AY425" s="347"/>
      <c r="AZ425" s="347"/>
      <c r="BA425" s="347"/>
      <c r="BB425" s="347"/>
      <c r="BC425" s="390"/>
      <c r="BD425" s="386"/>
      <c r="BE425" s="202"/>
      <c r="BF425" s="731"/>
      <c r="BG425" s="731"/>
      <c r="BH425" s="731"/>
      <c r="BI425" s="731"/>
      <c r="BJ425" s="731"/>
      <c r="BK425" s="731"/>
      <c r="BL425" s="731"/>
      <c r="BM425" s="731"/>
      <c r="BN425" s="731"/>
      <c r="BO425" s="731"/>
      <c r="BP425" s="731"/>
      <c r="BQ425" s="731"/>
      <c r="BR425" s="731"/>
      <c r="BS425" s="731"/>
      <c r="BT425" s="731"/>
      <c r="BU425" s="731"/>
      <c r="BV425" s="731"/>
      <c r="BW425" s="731"/>
      <c r="BX425" s="731"/>
      <c r="BY425" s="731"/>
      <c r="BZ425" s="731"/>
      <c r="CA425" s="731"/>
      <c r="CB425" s="731"/>
      <c r="CC425" s="731"/>
      <c r="CD425" s="731"/>
      <c r="CE425" s="731"/>
      <c r="CF425" s="731"/>
      <c r="CG425" s="731"/>
    </row>
    <row r="426" spans="1:85" s="314" customFormat="1" ht="15" customHeight="1" x14ac:dyDescent="0.2">
      <c r="A426" s="733"/>
      <c r="B426" s="733"/>
      <c r="C426" s="733"/>
      <c r="D426" s="756"/>
      <c r="E426" s="733"/>
      <c r="F426" s="733"/>
      <c r="G426" s="733"/>
      <c r="H426" s="733"/>
      <c r="I426" s="733"/>
      <c r="J426" s="733"/>
      <c r="K426" s="733"/>
      <c r="L426" s="733"/>
      <c r="M426" s="733"/>
      <c r="N426" s="733"/>
      <c r="O426" s="733"/>
      <c r="P426" s="733"/>
      <c r="Q426" s="733"/>
      <c r="R426" s="733"/>
      <c r="S426" s="733"/>
      <c r="T426" s="733"/>
      <c r="U426" s="733"/>
      <c r="V426" s="733"/>
      <c r="W426" s="733"/>
      <c r="X426" s="733"/>
      <c r="Y426" s="733"/>
      <c r="Z426" s="733"/>
      <c r="AA426" s="733"/>
      <c r="AB426" s="347"/>
      <c r="AC426" s="347"/>
      <c r="AD426" s="347"/>
      <c r="AE426" s="347"/>
      <c r="AF426" s="347"/>
      <c r="AG426" s="347"/>
      <c r="AH426" s="347"/>
      <c r="AI426" s="347"/>
      <c r="AJ426" s="347"/>
      <c r="AK426" s="347"/>
      <c r="AL426" s="347"/>
      <c r="AM426" s="347"/>
      <c r="AN426" s="347"/>
      <c r="AO426" s="347"/>
      <c r="AP426" s="347"/>
      <c r="AQ426" s="347"/>
      <c r="AR426" s="347"/>
      <c r="AS426" s="347"/>
      <c r="AT426" s="347"/>
      <c r="AU426" s="347"/>
      <c r="AV426" s="347"/>
      <c r="AW426" s="347"/>
      <c r="AX426" s="347"/>
      <c r="AY426" s="347"/>
      <c r="AZ426" s="347"/>
      <c r="BA426" s="347"/>
      <c r="BB426" s="347"/>
      <c r="BC426" s="390"/>
      <c r="BD426" s="386"/>
      <c r="BE426" s="202"/>
      <c r="BF426" s="731"/>
      <c r="BG426" s="731"/>
      <c r="BH426" s="731"/>
      <c r="BI426" s="731"/>
      <c r="BJ426" s="731"/>
      <c r="BK426" s="731"/>
      <c r="BL426" s="731"/>
      <c r="BM426" s="731"/>
      <c r="BN426" s="731"/>
      <c r="BO426" s="731"/>
      <c r="BP426" s="731"/>
      <c r="BQ426" s="731"/>
      <c r="BR426" s="731"/>
      <c r="BS426" s="731"/>
      <c r="BT426" s="731"/>
      <c r="BU426" s="731"/>
      <c r="BV426" s="731"/>
      <c r="BW426" s="731"/>
      <c r="BX426" s="731"/>
      <c r="BY426" s="731"/>
      <c r="BZ426" s="731"/>
      <c r="CA426" s="731"/>
      <c r="CB426" s="731"/>
      <c r="CC426" s="731"/>
      <c r="CD426" s="731"/>
      <c r="CE426" s="731"/>
      <c r="CF426" s="731"/>
      <c r="CG426" s="731"/>
    </row>
    <row r="427" spans="1:85" s="314" customFormat="1" ht="15" customHeight="1" x14ac:dyDescent="0.2">
      <c r="A427" s="733"/>
      <c r="B427" s="733"/>
      <c r="C427" s="733"/>
      <c r="D427" s="756"/>
      <c r="E427" s="733"/>
      <c r="F427" s="733"/>
      <c r="G427" s="733"/>
      <c r="H427" s="733"/>
      <c r="I427" s="733"/>
      <c r="J427" s="733"/>
      <c r="K427" s="733"/>
      <c r="L427" s="733"/>
      <c r="M427" s="733"/>
      <c r="N427" s="733"/>
      <c r="O427" s="733"/>
      <c r="P427" s="733"/>
      <c r="Q427" s="733"/>
      <c r="R427" s="733"/>
      <c r="S427" s="733"/>
      <c r="T427" s="733"/>
      <c r="U427" s="733"/>
      <c r="V427" s="733"/>
      <c r="W427" s="733"/>
      <c r="X427" s="733"/>
      <c r="Y427" s="733"/>
      <c r="Z427" s="733"/>
      <c r="AA427" s="733"/>
      <c r="AB427" s="347"/>
      <c r="AC427" s="347"/>
      <c r="AD427" s="347"/>
      <c r="AE427" s="347"/>
      <c r="AF427" s="347"/>
      <c r="AG427" s="347"/>
      <c r="AH427" s="347"/>
      <c r="AI427" s="347"/>
      <c r="AJ427" s="347"/>
      <c r="AK427" s="347"/>
      <c r="AL427" s="347"/>
      <c r="AM427" s="347"/>
      <c r="AN427" s="347"/>
      <c r="AO427" s="347"/>
      <c r="AP427" s="347"/>
      <c r="AQ427" s="347"/>
      <c r="AR427" s="347"/>
      <c r="AS427" s="347"/>
      <c r="AT427" s="347"/>
      <c r="AU427" s="347"/>
      <c r="AV427" s="347"/>
      <c r="AW427" s="347"/>
      <c r="AX427" s="347"/>
      <c r="AY427" s="347"/>
      <c r="AZ427" s="347"/>
      <c r="BA427" s="347"/>
      <c r="BB427" s="347"/>
      <c r="BC427" s="390"/>
      <c r="BD427" s="386"/>
      <c r="BE427" s="202"/>
      <c r="BF427" s="731"/>
      <c r="BG427" s="731"/>
      <c r="BH427" s="731"/>
      <c r="BI427" s="731"/>
      <c r="BJ427" s="731"/>
      <c r="BK427" s="731"/>
      <c r="BL427" s="731"/>
      <c r="BM427" s="731"/>
      <c r="BN427" s="731"/>
      <c r="BO427" s="731"/>
      <c r="BP427" s="731"/>
      <c r="BQ427" s="731"/>
      <c r="BR427" s="731"/>
      <c r="BS427" s="731"/>
      <c r="BT427" s="731"/>
      <c r="BU427" s="731"/>
      <c r="BV427" s="731"/>
      <c r="BW427" s="731"/>
      <c r="BX427" s="731"/>
      <c r="BY427" s="731"/>
      <c r="BZ427" s="731"/>
      <c r="CA427" s="731"/>
      <c r="CB427" s="731"/>
      <c r="CC427" s="731"/>
      <c r="CD427" s="731"/>
      <c r="CE427" s="731"/>
      <c r="CF427" s="731"/>
      <c r="CG427" s="731"/>
    </row>
    <row r="428" spans="1:85" s="314" customFormat="1" ht="15" customHeight="1" x14ac:dyDescent="0.2">
      <c r="A428" s="733"/>
      <c r="B428" s="733"/>
      <c r="C428" s="733"/>
      <c r="D428" s="756"/>
      <c r="E428" s="733"/>
      <c r="F428" s="733"/>
      <c r="G428" s="733"/>
      <c r="H428" s="733"/>
      <c r="I428" s="733"/>
      <c r="J428" s="733"/>
      <c r="K428" s="733"/>
      <c r="L428" s="733"/>
      <c r="M428" s="733"/>
      <c r="N428" s="733"/>
      <c r="O428" s="733"/>
      <c r="P428" s="733"/>
      <c r="Q428" s="733"/>
      <c r="R428" s="733"/>
      <c r="S428" s="733"/>
      <c r="T428" s="733"/>
      <c r="U428" s="733"/>
      <c r="V428" s="733"/>
      <c r="W428" s="733"/>
      <c r="X428" s="733"/>
      <c r="Y428" s="733"/>
      <c r="Z428" s="733"/>
      <c r="AA428" s="733"/>
      <c r="AB428" s="347"/>
      <c r="AC428" s="347"/>
      <c r="AD428" s="347"/>
      <c r="AE428" s="347"/>
      <c r="AF428" s="347"/>
      <c r="AG428" s="347"/>
      <c r="AH428" s="347"/>
      <c r="AI428" s="347"/>
      <c r="AJ428" s="347"/>
      <c r="AK428" s="347"/>
      <c r="AL428" s="347"/>
      <c r="AM428" s="347"/>
      <c r="AN428" s="347"/>
      <c r="AO428" s="347"/>
      <c r="AP428" s="347"/>
      <c r="AQ428" s="347"/>
      <c r="AR428" s="347"/>
      <c r="AS428" s="347"/>
      <c r="AT428" s="347"/>
      <c r="AU428" s="347"/>
      <c r="AV428" s="347"/>
      <c r="AW428" s="347"/>
      <c r="AX428" s="347"/>
      <c r="AY428" s="347"/>
      <c r="AZ428" s="347"/>
      <c r="BA428" s="347"/>
      <c r="BB428" s="347"/>
      <c r="BC428" s="390"/>
      <c r="BD428" s="386"/>
      <c r="BE428" s="202"/>
      <c r="BF428" s="731"/>
      <c r="BG428" s="731"/>
      <c r="BH428" s="731"/>
      <c r="BI428" s="731"/>
      <c r="BJ428" s="731"/>
      <c r="BK428" s="731"/>
      <c r="BL428" s="731"/>
      <c r="BM428" s="731"/>
      <c r="BN428" s="731"/>
      <c r="BO428" s="731"/>
      <c r="BP428" s="731"/>
      <c r="BQ428" s="731"/>
      <c r="BR428" s="731"/>
      <c r="BS428" s="731"/>
      <c r="BT428" s="731"/>
      <c r="BU428" s="731"/>
      <c r="BV428" s="731"/>
      <c r="BW428" s="731"/>
      <c r="BX428" s="731"/>
      <c r="BY428" s="731"/>
      <c r="BZ428" s="731"/>
      <c r="CA428" s="731"/>
      <c r="CB428" s="731"/>
      <c r="CC428" s="731"/>
      <c r="CD428" s="731"/>
      <c r="CE428" s="731"/>
      <c r="CF428" s="731"/>
      <c r="CG428" s="731"/>
    </row>
    <row r="429" spans="1:85" s="314" customFormat="1" ht="15" customHeight="1" x14ac:dyDescent="0.2">
      <c r="A429" s="733"/>
      <c r="B429" s="733"/>
      <c r="C429" s="733"/>
      <c r="D429" s="756"/>
      <c r="E429" s="733"/>
      <c r="F429" s="733"/>
      <c r="G429" s="733"/>
      <c r="H429" s="733"/>
      <c r="I429" s="733"/>
      <c r="J429" s="733"/>
      <c r="K429" s="733"/>
      <c r="L429" s="733"/>
      <c r="M429" s="733"/>
      <c r="N429" s="733"/>
      <c r="O429" s="733"/>
      <c r="P429" s="733"/>
      <c r="Q429" s="733"/>
      <c r="R429" s="733"/>
      <c r="S429" s="733"/>
      <c r="T429" s="733"/>
      <c r="U429" s="733"/>
      <c r="V429" s="733"/>
      <c r="W429" s="733"/>
      <c r="X429" s="733"/>
      <c r="Y429" s="733"/>
      <c r="Z429" s="733"/>
      <c r="AA429" s="733"/>
      <c r="AB429" s="347"/>
      <c r="AC429" s="347"/>
      <c r="AD429" s="347"/>
      <c r="AE429" s="347"/>
      <c r="AF429" s="347"/>
      <c r="AG429" s="347"/>
      <c r="AH429" s="347"/>
      <c r="AI429" s="347"/>
      <c r="AJ429" s="347"/>
      <c r="AK429" s="347"/>
      <c r="AL429" s="347"/>
      <c r="AM429" s="347"/>
      <c r="AN429" s="347"/>
      <c r="AO429" s="347"/>
      <c r="AP429" s="347"/>
      <c r="AQ429" s="347"/>
      <c r="AR429" s="347"/>
      <c r="AS429" s="347"/>
      <c r="AT429" s="347"/>
      <c r="AU429" s="347"/>
      <c r="AV429" s="347"/>
      <c r="AW429" s="347"/>
      <c r="AX429" s="347"/>
      <c r="AY429" s="347"/>
      <c r="AZ429" s="347"/>
      <c r="BA429" s="347"/>
      <c r="BB429" s="347"/>
      <c r="BC429" s="390"/>
      <c r="BD429" s="386"/>
      <c r="BE429" s="202"/>
      <c r="BF429" s="731"/>
      <c r="BG429" s="731"/>
      <c r="BH429" s="731"/>
      <c r="BI429" s="731"/>
      <c r="BJ429" s="731"/>
      <c r="BK429" s="731"/>
      <c r="BL429" s="731"/>
      <c r="BM429" s="731"/>
      <c r="BN429" s="731"/>
      <c r="BO429" s="731"/>
      <c r="BP429" s="731"/>
      <c r="BQ429" s="731"/>
      <c r="BR429" s="731"/>
      <c r="BS429" s="731"/>
      <c r="BT429" s="731"/>
      <c r="BU429" s="731"/>
      <c r="BV429" s="731"/>
      <c r="BW429" s="731"/>
      <c r="BX429" s="731"/>
      <c r="BY429" s="731"/>
      <c r="BZ429" s="731"/>
      <c r="CA429" s="731"/>
      <c r="CB429" s="731"/>
      <c r="CC429" s="731"/>
      <c r="CD429" s="731"/>
      <c r="CE429" s="731"/>
      <c r="CF429" s="731"/>
      <c r="CG429" s="731"/>
    </row>
    <row r="430" spans="1:85" s="314" customFormat="1" ht="15" customHeight="1" x14ac:dyDescent="0.2">
      <c r="A430" s="733"/>
      <c r="B430" s="733"/>
      <c r="C430" s="733"/>
      <c r="D430" s="756"/>
      <c r="E430" s="733"/>
      <c r="F430" s="733"/>
      <c r="G430" s="733"/>
      <c r="H430" s="733"/>
      <c r="I430" s="733"/>
      <c r="J430" s="733"/>
      <c r="K430" s="733"/>
      <c r="L430" s="733"/>
      <c r="M430" s="733"/>
      <c r="N430" s="733"/>
      <c r="O430" s="733"/>
      <c r="P430" s="733"/>
      <c r="Q430" s="733"/>
      <c r="R430" s="733"/>
      <c r="S430" s="733"/>
      <c r="T430" s="733"/>
      <c r="U430" s="733"/>
      <c r="V430" s="733"/>
      <c r="W430" s="733"/>
      <c r="X430" s="733"/>
      <c r="Y430" s="733"/>
      <c r="Z430" s="733"/>
      <c r="AA430" s="733"/>
      <c r="AB430" s="347"/>
      <c r="AC430" s="347"/>
      <c r="AD430" s="347"/>
      <c r="AE430" s="347"/>
      <c r="AF430" s="347"/>
      <c r="AG430" s="347"/>
      <c r="AH430" s="347"/>
      <c r="AI430" s="347"/>
      <c r="AJ430" s="347"/>
      <c r="AK430" s="347"/>
      <c r="AL430" s="347"/>
      <c r="AM430" s="347"/>
      <c r="AN430" s="347"/>
      <c r="AO430" s="347"/>
      <c r="AP430" s="347"/>
      <c r="AQ430" s="347"/>
      <c r="AR430" s="347"/>
      <c r="AS430" s="347"/>
      <c r="AT430" s="347"/>
      <c r="AU430" s="347"/>
      <c r="AV430" s="347"/>
      <c r="AW430" s="347"/>
      <c r="AX430" s="347"/>
      <c r="AY430" s="347"/>
      <c r="AZ430" s="347"/>
      <c r="BA430" s="347"/>
      <c r="BB430" s="347"/>
      <c r="BC430" s="390"/>
      <c r="BD430" s="386"/>
      <c r="BE430" s="202"/>
      <c r="BF430" s="731"/>
      <c r="BG430" s="731"/>
      <c r="BH430" s="731"/>
      <c r="BI430" s="731"/>
      <c r="BJ430" s="731"/>
      <c r="BK430" s="731"/>
      <c r="BL430" s="731"/>
      <c r="BM430" s="731"/>
      <c r="BN430" s="731"/>
      <c r="BO430" s="731"/>
      <c r="BP430" s="731"/>
      <c r="BQ430" s="731"/>
      <c r="BR430" s="731"/>
      <c r="BS430" s="731"/>
      <c r="BT430" s="731"/>
      <c r="BU430" s="731"/>
      <c r="BV430" s="731"/>
      <c r="BW430" s="731"/>
      <c r="BX430" s="731"/>
      <c r="BY430" s="731"/>
      <c r="BZ430" s="731"/>
      <c r="CA430" s="731"/>
      <c r="CB430" s="731"/>
      <c r="CC430" s="731"/>
      <c r="CD430" s="731"/>
      <c r="CE430" s="731"/>
      <c r="CF430" s="731"/>
      <c r="CG430" s="731"/>
    </row>
    <row r="431" spans="1:85" s="314" customFormat="1" ht="15" customHeight="1" x14ac:dyDescent="0.2">
      <c r="A431" s="733"/>
      <c r="B431" s="733"/>
      <c r="C431" s="733"/>
      <c r="D431" s="756"/>
      <c r="E431" s="733"/>
      <c r="F431" s="733"/>
      <c r="G431" s="733"/>
      <c r="H431" s="733"/>
      <c r="I431" s="733"/>
      <c r="J431" s="733"/>
      <c r="K431" s="733"/>
      <c r="L431" s="733"/>
      <c r="M431" s="733"/>
      <c r="N431" s="733"/>
      <c r="O431" s="733"/>
      <c r="P431" s="733"/>
      <c r="Q431" s="733"/>
      <c r="R431" s="733"/>
      <c r="S431" s="733"/>
      <c r="T431" s="733"/>
      <c r="U431" s="733"/>
      <c r="V431" s="733"/>
      <c r="W431" s="733"/>
      <c r="X431" s="733"/>
      <c r="Y431" s="733"/>
      <c r="Z431" s="733"/>
      <c r="AA431" s="733"/>
      <c r="AB431" s="347"/>
      <c r="AC431" s="347"/>
      <c r="AD431" s="347"/>
      <c r="AE431" s="347"/>
      <c r="AF431" s="347"/>
      <c r="AG431" s="347"/>
      <c r="AH431" s="347"/>
      <c r="AI431" s="347"/>
      <c r="AJ431" s="347"/>
      <c r="AK431" s="347"/>
      <c r="AL431" s="347"/>
      <c r="AM431" s="347"/>
      <c r="AN431" s="347"/>
      <c r="AO431" s="347"/>
      <c r="AP431" s="347"/>
      <c r="AQ431" s="347"/>
      <c r="AR431" s="347"/>
      <c r="AS431" s="347"/>
      <c r="AT431" s="347"/>
      <c r="AU431" s="347"/>
      <c r="AV431" s="347"/>
      <c r="AW431" s="347"/>
      <c r="AX431" s="347"/>
      <c r="AY431" s="347"/>
      <c r="AZ431" s="347"/>
      <c r="BA431" s="347"/>
      <c r="BB431" s="347"/>
      <c r="BC431" s="390"/>
      <c r="BD431" s="386"/>
      <c r="BE431" s="202"/>
      <c r="BF431" s="731"/>
      <c r="BG431" s="731"/>
      <c r="BH431" s="731"/>
      <c r="BI431" s="731"/>
      <c r="BJ431" s="731"/>
      <c r="BK431" s="731"/>
      <c r="BL431" s="731"/>
      <c r="BM431" s="731"/>
      <c r="BN431" s="731"/>
      <c r="BO431" s="731"/>
      <c r="BP431" s="731"/>
      <c r="BQ431" s="731"/>
      <c r="BR431" s="731"/>
      <c r="BS431" s="731"/>
      <c r="BT431" s="731"/>
      <c r="BU431" s="731"/>
      <c r="BV431" s="731"/>
      <c r="BW431" s="731"/>
      <c r="BX431" s="731"/>
      <c r="BY431" s="731"/>
      <c r="BZ431" s="731"/>
      <c r="CA431" s="731"/>
      <c r="CB431" s="731"/>
      <c r="CC431" s="731"/>
      <c r="CD431" s="731"/>
      <c r="CE431" s="731"/>
      <c r="CF431" s="731"/>
      <c r="CG431" s="731"/>
    </row>
    <row r="432" spans="1:85" s="314" customFormat="1" ht="15" customHeight="1" x14ac:dyDescent="0.2">
      <c r="A432" s="733"/>
      <c r="B432" s="733"/>
      <c r="C432" s="733"/>
      <c r="D432" s="756"/>
      <c r="E432" s="733"/>
      <c r="F432" s="733"/>
      <c r="G432" s="733"/>
      <c r="H432" s="733"/>
      <c r="I432" s="733"/>
      <c r="J432" s="733"/>
      <c r="K432" s="733"/>
      <c r="L432" s="733"/>
      <c r="M432" s="733"/>
      <c r="N432" s="733"/>
      <c r="O432" s="733"/>
      <c r="P432" s="733"/>
      <c r="Q432" s="733"/>
      <c r="R432" s="733"/>
      <c r="S432" s="733"/>
      <c r="T432" s="733"/>
      <c r="U432" s="733"/>
      <c r="V432" s="733"/>
      <c r="W432" s="733"/>
      <c r="X432" s="733"/>
      <c r="Y432" s="733"/>
      <c r="Z432" s="733"/>
      <c r="AA432" s="733"/>
      <c r="AB432" s="347"/>
      <c r="AC432" s="347"/>
      <c r="AD432" s="347"/>
      <c r="AE432" s="347"/>
      <c r="AF432" s="347"/>
      <c r="AG432" s="347"/>
      <c r="AH432" s="347"/>
      <c r="AI432" s="347"/>
      <c r="AJ432" s="347"/>
      <c r="AK432" s="347"/>
      <c r="AL432" s="347"/>
      <c r="AM432" s="347"/>
      <c r="AN432" s="347"/>
      <c r="AO432" s="347"/>
      <c r="AP432" s="347"/>
      <c r="AQ432" s="347"/>
      <c r="AR432" s="347"/>
      <c r="AS432" s="347"/>
      <c r="AT432" s="347"/>
      <c r="AU432" s="347"/>
      <c r="AV432" s="347"/>
      <c r="AW432" s="347"/>
      <c r="AX432" s="347"/>
      <c r="AY432" s="347"/>
      <c r="AZ432" s="347"/>
      <c r="BA432" s="347"/>
      <c r="BB432" s="347"/>
      <c r="BC432" s="390"/>
      <c r="BD432" s="386"/>
      <c r="BE432" s="202"/>
      <c r="BF432" s="731"/>
      <c r="BG432" s="731"/>
      <c r="BH432" s="731"/>
      <c r="BI432" s="731"/>
      <c r="BJ432" s="731"/>
      <c r="BK432" s="731"/>
      <c r="BL432" s="731"/>
      <c r="BM432" s="731"/>
      <c r="BN432" s="731"/>
      <c r="BO432" s="731"/>
      <c r="BP432" s="731"/>
      <c r="BQ432" s="731"/>
      <c r="BR432" s="731"/>
      <c r="BS432" s="731"/>
      <c r="BT432" s="731"/>
      <c r="BU432" s="731"/>
      <c r="BV432" s="731"/>
      <c r="BW432" s="731"/>
      <c r="BX432" s="731"/>
      <c r="BY432" s="731"/>
      <c r="BZ432" s="731"/>
      <c r="CA432" s="731"/>
      <c r="CB432" s="731"/>
      <c r="CC432" s="731"/>
      <c r="CD432" s="731"/>
      <c r="CE432" s="731"/>
      <c r="CF432" s="731"/>
      <c r="CG432" s="731"/>
    </row>
    <row r="433" spans="1:85" s="314" customFormat="1" ht="15" customHeight="1" x14ac:dyDescent="0.2">
      <c r="A433" s="733"/>
      <c r="B433" s="733"/>
      <c r="C433" s="733"/>
      <c r="D433" s="756"/>
      <c r="E433" s="733"/>
      <c r="F433" s="733"/>
      <c r="G433" s="733"/>
      <c r="H433" s="733"/>
      <c r="I433" s="733"/>
      <c r="J433" s="733"/>
      <c r="K433" s="733"/>
      <c r="L433" s="733"/>
      <c r="M433" s="733"/>
      <c r="N433" s="733"/>
      <c r="O433" s="733"/>
      <c r="P433" s="733"/>
      <c r="Q433" s="733"/>
      <c r="R433" s="733"/>
      <c r="S433" s="733"/>
      <c r="T433" s="733"/>
      <c r="U433" s="733"/>
      <c r="V433" s="733"/>
      <c r="W433" s="733"/>
      <c r="X433" s="733"/>
      <c r="Y433" s="733"/>
      <c r="Z433" s="733"/>
      <c r="AA433" s="733"/>
      <c r="AB433" s="347"/>
      <c r="AC433" s="347"/>
      <c r="AD433" s="347"/>
      <c r="AE433" s="347"/>
      <c r="AF433" s="347"/>
      <c r="AG433" s="347"/>
      <c r="AH433" s="347"/>
      <c r="AI433" s="347"/>
      <c r="AJ433" s="347"/>
      <c r="AK433" s="347"/>
      <c r="AL433" s="347"/>
      <c r="AM433" s="347"/>
      <c r="AN433" s="347"/>
      <c r="AO433" s="347"/>
      <c r="AP433" s="347"/>
      <c r="AQ433" s="347"/>
      <c r="AR433" s="347"/>
      <c r="AS433" s="347"/>
      <c r="AT433" s="347"/>
      <c r="AU433" s="347"/>
      <c r="AV433" s="347"/>
      <c r="AW433" s="347"/>
      <c r="AX433" s="347"/>
      <c r="AY433" s="347"/>
      <c r="AZ433" s="347"/>
      <c r="BA433" s="347"/>
      <c r="BB433" s="347"/>
      <c r="BC433" s="390"/>
      <c r="BD433" s="386"/>
      <c r="BE433" s="202"/>
      <c r="BF433" s="731"/>
      <c r="BG433" s="731"/>
      <c r="BH433" s="731"/>
      <c r="BI433" s="731"/>
      <c r="BJ433" s="731"/>
      <c r="BK433" s="731"/>
      <c r="BL433" s="731"/>
      <c r="BM433" s="731"/>
      <c r="BN433" s="731"/>
      <c r="BO433" s="731"/>
      <c r="BP433" s="731"/>
      <c r="BQ433" s="731"/>
      <c r="BR433" s="731"/>
      <c r="BS433" s="731"/>
      <c r="BT433" s="731"/>
      <c r="BU433" s="731"/>
      <c r="BV433" s="731"/>
      <c r="BW433" s="731"/>
      <c r="BX433" s="731"/>
      <c r="BY433" s="731"/>
      <c r="BZ433" s="731"/>
      <c r="CA433" s="731"/>
      <c r="CB433" s="731"/>
      <c r="CC433" s="731"/>
      <c r="CD433" s="731"/>
      <c r="CE433" s="731"/>
      <c r="CF433" s="731"/>
      <c r="CG433" s="731"/>
    </row>
    <row r="434" spans="1:85" s="314" customFormat="1" ht="15" customHeight="1" x14ac:dyDescent="0.2">
      <c r="A434" s="733"/>
      <c r="B434" s="733"/>
      <c r="C434" s="733"/>
      <c r="D434" s="756"/>
      <c r="E434" s="733"/>
      <c r="F434" s="733"/>
      <c r="G434" s="733"/>
      <c r="H434" s="733"/>
      <c r="I434" s="733"/>
      <c r="J434" s="733"/>
      <c r="K434" s="733"/>
      <c r="L434" s="733"/>
      <c r="M434" s="733"/>
      <c r="N434" s="733"/>
      <c r="O434" s="733"/>
      <c r="P434" s="733"/>
      <c r="Q434" s="733"/>
      <c r="R434" s="733"/>
      <c r="S434" s="733"/>
      <c r="T434" s="733"/>
      <c r="U434" s="733"/>
      <c r="V434" s="733"/>
      <c r="W434" s="733"/>
      <c r="X434" s="733"/>
      <c r="Y434" s="733"/>
      <c r="Z434" s="733"/>
      <c r="AA434" s="733"/>
      <c r="AB434" s="347"/>
      <c r="AC434" s="347"/>
      <c r="AD434" s="347"/>
      <c r="AE434" s="347"/>
      <c r="AF434" s="347"/>
      <c r="AG434" s="347"/>
      <c r="AH434" s="347"/>
      <c r="AI434" s="347"/>
      <c r="AJ434" s="347"/>
      <c r="AK434" s="347"/>
      <c r="AL434" s="347"/>
      <c r="AM434" s="347"/>
      <c r="AN434" s="347"/>
      <c r="AO434" s="347"/>
      <c r="AP434" s="347"/>
      <c r="AQ434" s="347"/>
      <c r="AR434" s="347"/>
      <c r="AS434" s="347"/>
      <c r="AT434" s="347"/>
      <c r="AU434" s="347"/>
      <c r="AV434" s="347"/>
      <c r="AW434" s="347"/>
      <c r="AX434" s="347"/>
      <c r="AY434" s="347"/>
      <c r="AZ434" s="347"/>
      <c r="BA434" s="347"/>
      <c r="BB434" s="347"/>
      <c r="BC434" s="390"/>
      <c r="BD434" s="386"/>
      <c r="BE434" s="202"/>
      <c r="BF434" s="731"/>
      <c r="BG434" s="731"/>
      <c r="BH434" s="731"/>
      <c r="BI434" s="731"/>
      <c r="BJ434" s="731"/>
      <c r="BK434" s="731"/>
      <c r="BL434" s="731"/>
      <c r="BM434" s="731"/>
      <c r="BN434" s="731"/>
      <c r="BO434" s="731"/>
      <c r="BP434" s="731"/>
      <c r="BQ434" s="731"/>
      <c r="BR434" s="731"/>
      <c r="BS434" s="731"/>
      <c r="BT434" s="731"/>
      <c r="BU434" s="731"/>
      <c r="BV434" s="731"/>
      <c r="BW434" s="731"/>
      <c r="BX434" s="731"/>
      <c r="BY434" s="731"/>
      <c r="BZ434" s="731"/>
      <c r="CA434" s="731"/>
      <c r="CB434" s="731"/>
      <c r="CC434" s="731"/>
      <c r="CD434" s="731"/>
      <c r="CE434" s="731"/>
      <c r="CF434" s="731"/>
      <c r="CG434" s="731"/>
    </row>
    <row r="435" spans="1:85" s="314" customFormat="1" ht="15" customHeight="1" x14ac:dyDescent="0.2">
      <c r="A435" s="733"/>
      <c r="B435" s="733"/>
      <c r="C435" s="733"/>
      <c r="D435" s="756"/>
      <c r="E435" s="733"/>
      <c r="F435" s="733"/>
      <c r="G435" s="733"/>
      <c r="H435" s="733"/>
      <c r="I435" s="733"/>
      <c r="J435" s="733"/>
      <c r="K435" s="733"/>
      <c r="L435" s="733"/>
      <c r="M435" s="733"/>
      <c r="N435" s="733"/>
      <c r="O435" s="733"/>
      <c r="P435" s="733"/>
      <c r="Q435" s="733"/>
      <c r="R435" s="733"/>
      <c r="S435" s="733"/>
      <c r="T435" s="733"/>
      <c r="U435" s="733"/>
      <c r="V435" s="733"/>
      <c r="W435" s="733"/>
      <c r="X435" s="733"/>
      <c r="Y435" s="733"/>
      <c r="Z435" s="733"/>
      <c r="AA435" s="733"/>
      <c r="AB435" s="347"/>
      <c r="AC435" s="347"/>
      <c r="AD435" s="347"/>
      <c r="AE435" s="347"/>
      <c r="AF435" s="347"/>
      <c r="AG435" s="347"/>
      <c r="AH435" s="347"/>
      <c r="AI435" s="347"/>
      <c r="AJ435" s="347"/>
      <c r="AK435" s="347"/>
      <c r="AL435" s="347"/>
      <c r="AM435" s="347"/>
      <c r="AN435" s="347"/>
      <c r="AO435" s="347"/>
      <c r="AP435" s="347"/>
      <c r="AQ435" s="347"/>
      <c r="AR435" s="347"/>
      <c r="AS435" s="347"/>
      <c r="AT435" s="347"/>
      <c r="AU435" s="347"/>
      <c r="AV435" s="347"/>
      <c r="AW435" s="347"/>
      <c r="AX435" s="347"/>
      <c r="AY435" s="347"/>
      <c r="AZ435" s="347"/>
      <c r="BA435" s="347"/>
      <c r="BB435" s="347"/>
      <c r="BC435" s="390"/>
      <c r="BD435" s="386"/>
      <c r="BE435" s="202"/>
      <c r="BF435" s="731"/>
      <c r="BG435" s="731"/>
      <c r="BH435" s="731"/>
      <c r="BI435" s="731"/>
      <c r="BJ435" s="731"/>
      <c r="BK435" s="731"/>
      <c r="BL435" s="731"/>
      <c r="BM435" s="731"/>
      <c r="BN435" s="731"/>
      <c r="BO435" s="731"/>
      <c r="BP435" s="731"/>
      <c r="BQ435" s="731"/>
      <c r="BR435" s="731"/>
      <c r="BS435" s="731"/>
      <c r="BT435" s="731"/>
      <c r="BU435" s="731"/>
      <c r="BV435" s="731"/>
      <c r="BW435" s="731"/>
      <c r="BX435" s="731"/>
      <c r="BY435" s="731"/>
      <c r="BZ435" s="731"/>
      <c r="CA435" s="731"/>
      <c r="CB435" s="731"/>
      <c r="CC435" s="731"/>
      <c r="CD435" s="731"/>
      <c r="CE435" s="731"/>
      <c r="CF435" s="731"/>
      <c r="CG435" s="731"/>
    </row>
    <row r="436" spans="1:85" s="314" customFormat="1" ht="15" customHeight="1" x14ac:dyDescent="0.2">
      <c r="A436" s="733"/>
      <c r="B436" s="733"/>
      <c r="C436" s="733"/>
      <c r="D436" s="756"/>
      <c r="E436" s="733"/>
      <c r="F436" s="733"/>
      <c r="G436" s="733"/>
      <c r="H436" s="733"/>
      <c r="I436" s="733"/>
      <c r="J436" s="733"/>
      <c r="K436" s="733"/>
      <c r="L436" s="733"/>
      <c r="M436" s="733"/>
      <c r="N436" s="733"/>
      <c r="O436" s="733"/>
      <c r="P436" s="733"/>
      <c r="Q436" s="733"/>
      <c r="R436" s="733"/>
      <c r="S436" s="733"/>
      <c r="T436" s="733"/>
      <c r="U436" s="733"/>
      <c r="V436" s="733"/>
      <c r="W436" s="733"/>
      <c r="X436" s="733"/>
      <c r="Y436" s="733"/>
      <c r="Z436" s="733"/>
      <c r="AA436" s="733"/>
      <c r="AB436" s="347"/>
      <c r="AC436" s="347"/>
      <c r="AD436" s="347"/>
      <c r="AE436" s="347"/>
      <c r="AF436" s="347"/>
      <c r="AG436" s="347"/>
      <c r="AH436" s="347"/>
      <c r="AI436" s="347"/>
      <c r="AJ436" s="347"/>
      <c r="AK436" s="347"/>
      <c r="AL436" s="347"/>
      <c r="AM436" s="347"/>
      <c r="AN436" s="347"/>
      <c r="AO436" s="347"/>
      <c r="AP436" s="347"/>
      <c r="AQ436" s="347"/>
      <c r="AR436" s="347"/>
      <c r="AS436" s="347"/>
      <c r="AT436" s="347"/>
      <c r="AU436" s="347"/>
      <c r="AV436" s="347"/>
      <c r="AW436" s="347"/>
      <c r="AX436" s="347"/>
      <c r="AY436" s="347"/>
      <c r="AZ436" s="347"/>
      <c r="BA436" s="347"/>
      <c r="BB436" s="347"/>
      <c r="BC436" s="390"/>
      <c r="BD436" s="386"/>
      <c r="BE436" s="202"/>
      <c r="BF436" s="731"/>
      <c r="BG436" s="731"/>
      <c r="BH436" s="731"/>
      <c r="BI436" s="731"/>
      <c r="BJ436" s="731"/>
      <c r="BK436" s="731"/>
      <c r="BL436" s="731"/>
      <c r="BM436" s="731"/>
      <c r="BN436" s="731"/>
      <c r="BO436" s="731"/>
      <c r="BP436" s="731"/>
      <c r="BQ436" s="731"/>
      <c r="BR436" s="731"/>
      <c r="BS436" s="731"/>
      <c r="BT436" s="731"/>
      <c r="BU436" s="731"/>
      <c r="BV436" s="731"/>
      <c r="BW436" s="731"/>
      <c r="BX436" s="731"/>
      <c r="BY436" s="731"/>
      <c r="BZ436" s="731"/>
      <c r="CA436" s="731"/>
      <c r="CB436" s="731"/>
      <c r="CC436" s="731"/>
      <c r="CD436" s="731"/>
      <c r="CE436" s="731"/>
      <c r="CF436" s="731"/>
      <c r="CG436" s="731"/>
    </row>
    <row r="437" spans="1:85" s="314" customFormat="1" ht="15" customHeight="1" x14ac:dyDescent="0.2">
      <c r="A437" s="733"/>
      <c r="B437" s="733"/>
      <c r="C437" s="733"/>
      <c r="D437" s="756"/>
      <c r="E437" s="733"/>
      <c r="F437" s="733"/>
      <c r="G437" s="733"/>
      <c r="H437" s="733"/>
      <c r="I437" s="733"/>
      <c r="J437" s="733"/>
      <c r="K437" s="733"/>
      <c r="L437" s="733"/>
      <c r="M437" s="733"/>
      <c r="N437" s="733"/>
      <c r="O437" s="733"/>
      <c r="P437" s="733"/>
      <c r="Q437" s="733"/>
      <c r="R437" s="733"/>
      <c r="S437" s="733"/>
      <c r="T437" s="733"/>
      <c r="U437" s="733"/>
      <c r="V437" s="733"/>
      <c r="W437" s="733"/>
      <c r="X437" s="733"/>
      <c r="Y437" s="733"/>
      <c r="Z437" s="733"/>
      <c r="AA437" s="733"/>
      <c r="AB437" s="347"/>
      <c r="AC437" s="347"/>
      <c r="AD437" s="347"/>
      <c r="AE437" s="347"/>
      <c r="AF437" s="347"/>
      <c r="AG437" s="347"/>
      <c r="AH437" s="347"/>
      <c r="AI437" s="347"/>
      <c r="AJ437" s="347"/>
      <c r="AK437" s="347"/>
      <c r="AL437" s="347"/>
      <c r="AM437" s="347"/>
      <c r="AN437" s="347"/>
      <c r="AO437" s="347"/>
      <c r="AP437" s="347"/>
      <c r="AQ437" s="347"/>
      <c r="AR437" s="347"/>
      <c r="AS437" s="347"/>
      <c r="AT437" s="347"/>
      <c r="AU437" s="347"/>
      <c r="AV437" s="347"/>
      <c r="AW437" s="347"/>
      <c r="AX437" s="347"/>
      <c r="AY437" s="347"/>
      <c r="AZ437" s="347"/>
      <c r="BA437" s="347"/>
      <c r="BB437" s="347"/>
      <c r="BC437" s="390"/>
      <c r="BD437" s="386"/>
      <c r="BE437" s="202"/>
      <c r="BF437" s="731"/>
      <c r="BG437" s="731"/>
      <c r="BH437" s="731"/>
      <c r="BI437" s="731"/>
      <c r="BJ437" s="731"/>
      <c r="BK437" s="731"/>
      <c r="BL437" s="731"/>
      <c r="BM437" s="731"/>
      <c r="BN437" s="731"/>
      <c r="BO437" s="731"/>
      <c r="BP437" s="731"/>
      <c r="BQ437" s="731"/>
      <c r="BR437" s="731"/>
      <c r="BS437" s="731"/>
      <c r="BT437" s="731"/>
      <c r="BU437" s="731"/>
      <c r="BV437" s="731"/>
      <c r="BW437" s="731"/>
      <c r="BX437" s="731"/>
      <c r="BY437" s="731"/>
      <c r="BZ437" s="731"/>
      <c r="CA437" s="731"/>
      <c r="CB437" s="731"/>
      <c r="CC437" s="731"/>
      <c r="CD437" s="731"/>
      <c r="CE437" s="731"/>
      <c r="CF437" s="731"/>
      <c r="CG437" s="731"/>
    </row>
    <row r="438" spans="1:85" s="314" customFormat="1" ht="15" customHeight="1" x14ac:dyDescent="0.2">
      <c r="A438" s="733"/>
      <c r="B438" s="733"/>
      <c r="C438" s="733"/>
      <c r="D438" s="756"/>
      <c r="E438" s="733"/>
      <c r="F438" s="733"/>
      <c r="G438" s="733"/>
      <c r="H438" s="733"/>
      <c r="I438" s="733"/>
      <c r="J438" s="733"/>
      <c r="K438" s="733"/>
      <c r="L438" s="733"/>
      <c r="M438" s="733"/>
      <c r="N438" s="733"/>
      <c r="O438" s="733"/>
      <c r="P438" s="733"/>
      <c r="Q438" s="733"/>
      <c r="R438" s="733"/>
      <c r="S438" s="733"/>
      <c r="T438" s="733"/>
      <c r="U438" s="733"/>
      <c r="V438" s="733"/>
      <c r="W438" s="733"/>
      <c r="X438" s="733"/>
      <c r="Y438" s="733"/>
      <c r="Z438" s="733"/>
      <c r="AA438" s="733"/>
      <c r="AB438" s="347"/>
      <c r="AC438" s="347"/>
      <c r="AD438" s="347"/>
      <c r="AE438" s="347"/>
      <c r="AF438" s="347"/>
      <c r="AG438" s="347"/>
      <c r="AH438" s="347"/>
      <c r="AI438" s="347"/>
      <c r="AJ438" s="347"/>
      <c r="AK438" s="347"/>
      <c r="AL438" s="347"/>
      <c r="AM438" s="347"/>
      <c r="AN438" s="347"/>
      <c r="AO438" s="347"/>
      <c r="AP438" s="347"/>
      <c r="AQ438" s="347"/>
      <c r="AR438" s="347"/>
      <c r="AS438" s="347"/>
      <c r="AT438" s="347"/>
      <c r="AU438" s="347"/>
      <c r="AV438" s="347"/>
      <c r="AW438" s="347"/>
      <c r="AX438" s="347"/>
      <c r="AY438" s="347"/>
      <c r="AZ438" s="347"/>
      <c r="BA438" s="347"/>
      <c r="BB438" s="347"/>
      <c r="BC438" s="390"/>
      <c r="BD438" s="386"/>
      <c r="BE438" s="202"/>
      <c r="BF438" s="731"/>
      <c r="BG438" s="731"/>
      <c r="BH438" s="731"/>
      <c r="BI438" s="731"/>
      <c r="BJ438" s="731"/>
      <c r="BK438" s="731"/>
      <c r="BL438" s="731"/>
      <c r="BM438" s="731"/>
      <c r="BN438" s="731"/>
      <c r="BO438" s="731"/>
      <c r="BP438" s="731"/>
      <c r="BQ438" s="731"/>
      <c r="BR438" s="731"/>
      <c r="BS438" s="731"/>
      <c r="BT438" s="731"/>
      <c r="BU438" s="731"/>
      <c r="BV438" s="731"/>
      <c r="BW438" s="731"/>
      <c r="BX438" s="731"/>
      <c r="BY438" s="731"/>
      <c r="BZ438" s="731"/>
      <c r="CA438" s="731"/>
      <c r="CB438" s="731"/>
      <c r="CC438" s="731"/>
      <c r="CD438" s="731"/>
      <c r="CE438" s="731"/>
      <c r="CF438" s="731"/>
      <c r="CG438" s="731"/>
    </row>
    <row r="439" spans="1:85" s="314" customFormat="1" ht="15" customHeight="1" x14ac:dyDescent="0.2">
      <c r="A439" s="733"/>
      <c r="B439" s="733"/>
      <c r="C439" s="733"/>
      <c r="D439" s="756"/>
      <c r="E439" s="733"/>
      <c r="F439" s="733"/>
      <c r="G439" s="733"/>
      <c r="H439" s="733"/>
      <c r="I439" s="733"/>
      <c r="J439" s="733"/>
      <c r="K439" s="733"/>
      <c r="L439" s="733"/>
      <c r="M439" s="733"/>
      <c r="N439" s="733"/>
      <c r="O439" s="733"/>
      <c r="P439" s="733"/>
      <c r="Q439" s="733"/>
      <c r="R439" s="733"/>
      <c r="S439" s="733"/>
      <c r="T439" s="733"/>
      <c r="U439" s="733"/>
      <c r="V439" s="733"/>
      <c r="W439" s="733"/>
      <c r="X439" s="733"/>
      <c r="Y439" s="733"/>
      <c r="Z439" s="733"/>
      <c r="AA439" s="733"/>
      <c r="AB439" s="347"/>
      <c r="AC439" s="347"/>
      <c r="AD439" s="347"/>
      <c r="AE439" s="347"/>
      <c r="AF439" s="347"/>
      <c r="AG439" s="347"/>
      <c r="AH439" s="347"/>
      <c r="AI439" s="347"/>
      <c r="AJ439" s="347"/>
      <c r="AK439" s="347"/>
      <c r="AL439" s="347"/>
      <c r="AM439" s="347"/>
      <c r="AN439" s="347"/>
      <c r="AO439" s="347"/>
      <c r="AP439" s="347"/>
      <c r="AQ439" s="347"/>
      <c r="AR439" s="347"/>
      <c r="AS439" s="347"/>
      <c r="AT439" s="347"/>
      <c r="AU439" s="347"/>
      <c r="AV439" s="347"/>
      <c r="AW439" s="347"/>
      <c r="AX439" s="347"/>
      <c r="AY439" s="347"/>
      <c r="AZ439" s="347"/>
      <c r="BA439" s="347"/>
      <c r="BB439" s="347"/>
      <c r="BC439" s="390"/>
      <c r="BD439" s="386"/>
      <c r="BE439" s="202"/>
      <c r="BF439" s="731"/>
      <c r="BG439" s="731"/>
      <c r="BH439" s="731"/>
      <c r="BI439" s="731"/>
      <c r="BJ439" s="731"/>
      <c r="BK439" s="731"/>
      <c r="BL439" s="731"/>
      <c r="BM439" s="731"/>
      <c r="BN439" s="731"/>
      <c r="BO439" s="731"/>
      <c r="BP439" s="731"/>
      <c r="BQ439" s="731"/>
      <c r="BR439" s="731"/>
      <c r="BS439" s="731"/>
      <c r="BT439" s="731"/>
      <c r="BU439" s="731"/>
      <c r="BV439" s="731"/>
      <c r="BW439" s="731"/>
      <c r="BX439" s="731"/>
      <c r="BY439" s="731"/>
      <c r="BZ439" s="731"/>
      <c r="CA439" s="731"/>
      <c r="CB439" s="731"/>
      <c r="CC439" s="731"/>
      <c r="CD439" s="731"/>
      <c r="CE439" s="731"/>
      <c r="CF439" s="731"/>
      <c r="CG439" s="731"/>
    </row>
    <row r="440" spans="1:85" s="314" customFormat="1" ht="15" customHeight="1" x14ac:dyDescent="0.2">
      <c r="A440" s="733"/>
      <c r="B440" s="733"/>
      <c r="C440" s="733"/>
      <c r="D440" s="756"/>
      <c r="E440" s="733"/>
      <c r="F440" s="733"/>
      <c r="G440" s="733"/>
      <c r="H440" s="733"/>
      <c r="I440" s="733"/>
      <c r="J440" s="733"/>
      <c r="K440" s="733"/>
      <c r="L440" s="733"/>
      <c r="M440" s="733"/>
      <c r="N440" s="733"/>
      <c r="O440" s="733"/>
      <c r="P440" s="733"/>
      <c r="Q440" s="733"/>
      <c r="R440" s="733"/>
      <c r="S440" s="733"/>
      <c r="T440" s="733"/>
      <c r="U440" s="733"/>
      <c r="V440" s="733"/>
      <c r="W440" s="733"/>
      <c r="X440" s="733"/>
      <c r="Y440" s="733"/>
      <c r="Z440" s="733"/>
      <c r="AA440" s="733"/>
      <c r="AB440" s="347"/>
      <c r="AC440" s="347"/>
      <c r="AD440" s="347"/>
      <c r="AE440" s="347"/>
      <c r="AF440" s="347"/>
      <c r="AG440" s="347"/>
      <c r="AH440" s="347"/>
      <c r="AI440" s="347"/>
      <c r="AJ440" s="347"/>
      <c r="AK440" s="347"/>
      <c r="AL440" s="347"/>
      <c r="AM440" s="347"/>
      <c r="AN440" s="347"/>
      <c r="AO440" s="347"/>
      <c r="AP440" s="347"/>
      <c r="AQ440" s="347"/>
      <c r="AR440" s="347"/>
      <c r="AS440" s="347"/>
      <c r="AT440" s="347"/>
      <c r="AU440" s="347"/>
      <c r="AV440" s="347"/>
      <c r="AW440" s="347"/>
      <c r="AX440" s="347"/>
      <c r="AY440" s="347"/>
      <c r="AZ440" s="347"/>
      <c r="BA440" s="347"/>
      <c r="BB440" s="347"/>
      <c r="BC440" s="390"/>
      <c r="BD440" s="386"/>
      <c r="BE440" s="202"/>
      <c r="BF440" s="731"/>
      <c r="BG440" s="731"/>
      <c r="BH440" s="731"/>
      <c r="BI440" s="731"/>
      <c r="BJ440" s="731"/>
      <c r="BK440" s="731"/>
      <c r="BL440" s="731"/>
      <c r="BM440" s="731"/>
      <c r="BN440" s="731"/>
      <c r="BO440" s="731"/>
      <c r="BP440" s="731"/>
      <c r="BQ440" s="731"/>
      <c r="BR440" s="731"/>
      <c r="BS440" s="731"/>
      <c r="BT440" s="731"/>
      <c r="BU440" s="731"/>
      <c r="BV440" s="731"/>
      <c r="BW440" s="731"/>
      <c r="BX440" s="731"/>
      <c r="BY440" s="731"/>
      <c r="BZ440" s="731"/>
      <c r="CA440" s="731"/>
      <c r="CB440" s="731"/>
      <c r="CC440" s="731"/>
      <c r="CD440" s="731"/>
      <c r="CE440" s="731"/>
      <c r="CF440" s="731"/>
      <c r="CG440" s="731"/>
    </row>
    <row r="441" spans="1:85" s="314" customFormat="1" ht="15" customHeight="1" x14ac:dyDescent="0.2">
      <c r="A441" s="733"/>
      <c r="B441" s="733"/>
      <c r="C441" s="733"/>
      <c r="D441" s="756"/>
      <c r="E441" s="733"/>
      <c r="F441" s="733"/>
      <c r="G441" s="733"/>
      <c r="H441" s="733"/>
      <c r="I441" s="733"/>
      <c r="J441" s="733"/>
      <c r="K441" s="733"/>
      <c r="L441" s="733"/>
      <c r="M441" s="733"/>
      <c r="N441" s="733"/>
      <c r="O441" s="733"/>
      <c r="P441" s="733"/>
      <c r="Q441" s="733"/>
      <c r="R441" s="733"/>
      <c r="S441" s="733"/>
      <c r="T441" s="733"/>
      <c r="U441" s="733"/>
      <c r="V441" s="733"/>
      <c r="W441" s="733"/>
      <c r="X441" s="733"/>
      <c r="Y441" s="733"/>
      <c r="Z441" s="733"/>
      <c r="AA441" s="733"/>
      <c r="AB441" s="347"/>
      <c r="AC441" s="347"/>
      <c r="AD441" s="347"/>
      <c r="AE441" s="347"/>
      <c r="AF441" s="347"/>
      <c r="AG441" s="347"/>
      <c r="AH441" s="347"/>
      <c r="AI441" s="347"/>
      <c r="AJ441" s="347"/>
      <c r="AK441" s="347"/>
      <c r="AL441" s="347"/>
      <c r="AM441" s="347"/>
      <c r="AN441" s="347"/>
      <c r="AO441" s="347"/>
      <c r="AP441" s="347"/>
      <c r="AQ441" s="347"/>
      <c r="AR441" s="347"/>
      <c r="AS441" s="347"/>
      <c r="AT441" s="347"/>
      <c r="AU441" s="347"/>
      <c r="AV441" s="347"/>
      <c r="AW441" s="347"/>
      <c r="AX441" s="347"/>
      <c r="AY441" s="347"/>
      <c r="AZ441" s="347"/>
      <c r="BA441" s="347"/>
      <c r="BB441" s="347"/>
      <c r="BC441" s="390"/>
      <c r="BD441" s="386"/>
      <c r="BE441" s="202"/>
      <c r="BF441" s="731"/>
      <c r="BG441" s="731"/>
      <c r="BH441" s="731"/>
      <c r="BI441" s="731"/>
      <c r="BJ441" s="731"/>
      <c r="BK441" s="731"/>
      <c r="BL441" s="731"/>
      <c r="BM441" s="731"/>
      <c r="BN441" s="731"/>
      <c r="BO441" s="731"/>
      <c r="BP441" s="731"/>
      <c r="BQ441" s="731"/>
      <c r="BR441" s="731"/>
      <c r="BS441" s="731"/>
      <c r="BT441" s="731"/>
      <c r="BU441" s="731"/>
      <c r="BV441" s="731"/>
      <c r="BW441" s="731"/>
      <c r="BX441" s="731"/>
      <c r="BY441" s="731"/>
      <c r="BZ441" s="731"/>
      <c r="CA441" s="731"/>
      <c r="CB441" s="731"/>
      <c r="CC441" s="731"/>
      <c r="CD441" s="731"/>
      <c r="CE441" s="731"/>
      <c r="CF441" s="731"/>
      <c r="CG441" s="731"/>
    </row>
    <row r="442" spans="1:85" s="314" customFormat="1" ht="15" customHeight="1" x14ac:dyDescent="0.2">
      <c r="A442" s="733"/>
      <c r="B442" s="733"/>
      <c r="C442" s="733"/>
      <c r="D442" s="756"/>
      <c r="E442" s="733"/>
      <c r="F442" s="733"/>
      <c r="G442" s="733"/>
      <c r="H442" s="733"/>
      <c r="I442" s="733"/>
      <c r="J442" s="733"/>
      <c r="K442" s="733"/>
      <c r="L442" s="733"/>
      <c r="M442" s="733"/>
      <c r="N442" s="733"/>
      <c r="O442" s="733"/>
      <c r="P442" s="733"/>
      <c r="Q442" s="733"/>
      <c r="R442" s="733"/>
      <c r="S442" s="733"/>
      <c r="T442" s="733"/>
      <c r="U442" s="733"/>
      <c r="V442" s="733"/>
      <c r="W442" s="733"/>
      <c r="X442" s="733"/>
      <c r="Y442" s="733"/>
      <c r="Z442" s="733"/>
      <c r="AA442" s="733"/>
      <c r="AB442" s="347"/>
      <c r="AC442" s="347"/>
      <c r="AD442" s="347"/>
      <c r="AE442" s="347"/>
      <c r="AF442" s="347"/>
      <c r="AG442" s="347"/>
      <c r="AH442" s="347"/>
      <c r="AI442" s="347"/>
      <c r="AJ442" s="347"/>
      <c r="AK442" s="347"/>
      <c r="AL442" s="347"/>
      <c r="AM442" s="347"/>
      <c r="AN442" s="347"/>
      <c r="AO442" s="347"/>
      <c r="AP442" s="347"/>
      <c r="AQ442" s="347"/>
      <c r="AR442" s="347"/>
      <c r="AS442" s="347"/>
      <c r="AT442" s="347"/>
      <c r="AU442" s="347"/>
      <c r="AV442" s="347"/>
      <c r="AW442" s="347"/>
      <c r="AX442" s="347"/>
      <c r="AY442" s="347"/>
      <c r="AZ442" s="347"/>
      <c r="BA442" s="347"/>
      <c r="BB442" s="347"/>
      <c r="BC442" s="390"/>
      <c r="BD442" s="386"/>
      <c r="BE442" s="202"/>
      <c r="BF442" s="731"/>
      <c r="BG442" s="731"/>
      <c r="BH442" s="731"/>
      <c r="BI442" s="731"/>
      <c r="BJ442" s="731"/>
      <c r="BK442" s="731"/>
      <c r="BL442" s="731"/>
      <c r="BM442" s="731"/>
      <c r="BN442" s="731"/>
      <c r="BO442" s="731"/>
      <c r="BP442" s="731"/>
      <c r="BQ442" s="731"/>
      <c r="BR442" s="731"/>
      <c r="BS442" s="731"/>
      <c r="BT442" s="731"/>
      <c r="BU442" s="731"/>
      <c r="BV442" s="731"/>
      <c r="BW442" s="731"/>
      <c r="BX442" s="731"/>
      <c r="BY442" s="731"/>
      <c r="BZ442" s="731"/>
      <c r="CA442" s="731"/>
      <c r="CB442" s="731"/>
      <c r="CC442" s="731"/>
      <c r="CD442" s="731"/>
      <c r="CE442" s="731"/>
      <c r="CF442" s="731"/>
      <c r="CG442" s="731"/>
    </row>
    <row r="443" spans="1:85" s="314" customFormat="1" ht="15" customHeight="1" x14ac:dyDescent="0.2">
      <c r="A443" s="733"/>
      <c r="B443" s="733"/>
      <c r="C443" s="733"/>
      <c r="D443" s="756"/>
      <c r="E443" s="733"/>
      <c r="F443" s="733"/>
      <c r="G443" s="733"/>
      <c r="H443" s="733"/>
      <c r="I443" s="733"/>
      <c r="J443" s="733"/>
      <c r="K443" s="733"/>
      <c r="L443" s="733"/>
      <c r="M443" s="733"/>
      <c r="N443" s="733"/>
      <c r="O443" s="733"/>
      <c r="P443" s="733"/>
      <c r="Q443" s="733"/>
      <c r="R443" s="733"/>
      <c r="S443" s="733"/>
      <c r="T443" s="733"/>
      <c r="U443" s="733"/>
      <c r="V443" s="733"/>
      <c r="W443" s="733"/>
      <c r="X443" s="733"/>
      <c r="Y443" s="733"/>
      <c r="Z443" s="733"/>
      <c r="AA443" s="733"/>
      <c r="AB443" s="347"/>
      <c r="AC443" s="347"/>
      <c r="AD443" s="347"/>
      <c r="AE443" s="347"/>
      <c r="AF443" s="347"/>
      <c r="AG443" s="347"/>
      <c r="AH443" s="347"/>
      <c r="AI443" s="347"/>
      <c r="AJ443" s="347"/>
      <c r="AK443" s="347"/>
      <c r="AL443" s="347"/>
      <c r="AM443" s="347"/>
      <c r="AN443" s="347"/>
      <c r="AO443" s="347"/>
      <c r="AP443" s="347"/>
      <c r="AQ443" s="347"/>
      <c r="AR443" s="347"/>
      <c r="AS443" s="347"/>
      <c r="AT443" s="347"/>
      <c r="AU443" s="347"/>
      <c r="AV443" s="347"/>
      <c r="AW443" s="347"/>
      <c r="AX443" s="347"/>
      <c r="AY443" s="347"/>
      <c r="AZ443" s="347"/>
      <c r="BA443" s="347"/>
      <c r="BB443" s="347"/>
      <c r="BC443" s="390"/>
      <c r="BD443" s="386"/>
      <c r="BE443" s="202"/>
      <c r="BF443" s="731"/>
      <c r="BG443" s="731"/>
      <c r="BH443" s="731"/>
      <c r="BI443" s="731"/>
      <c r="BJ443" s="731"/>
      <c r="BK443" s="731"/>
      <c r="BL443" s="731"/>
      <c r="BM443" s="731"/>
      <c r="BN443" s="731"/>
      <c r="BO443" s="731"/>
      <c r="BP443" s="731"/>
      <c r="BQ443" s="731"/>
      <c r="BR443" s="731"/>
      <c r="BS443" s="731"/>
      <c r="BT443" s="731"/>
      <c r="BU443" s="731"/>
      <c r="BV443" s="731"/>
      <c r="BW443" s="731"/>
      <c r="BX443" s="731"/>
      <c r="BY443" s="731"/>
      <c r="BZ443" s="731"/>
      <c r="CA443" s="731"/>
      <c r="CB443" s="731"/>
      <c r="CC443" s="731"/>
      <c r="CD443" s="731"/>
      <c r="CE443" s="731"/>
      <c r="CF443" s="731"/>
      <c r="CG443" s="731"/>
    </row>
    <row r="444" spans="1:85" s="314" customFormat="1" ht="15" customHeight="1" x14ac:dyDescent="0.2">
      <c r="A444" s="733"/>
      <c r="B444" s="733"/>
      <c r="C444" s="733"/>
      <c r="D444" s="756"/>
      <c r="E444" s="733"/>
      <c r="F444" s="733"/>
      <c r="G444" s="733"/>
      <c r="H444" s="733"/>
      <c r="I444" s="733"/>
      <c r="J444" s="733"/>
      <c r="K444" s="733"/>
      <c r="L444" s="733"/>
      <c r="M444" s="733"/>
      <c r="N444" s="733"/>
      <c r="O444" s="733"/>
      <c r="P444" s="733"/>
      <c r="Q444" s="733"/>
      <c r="R444" s="733"/>
      <c r="S444" s="733"/>
      <c r="T444" s="733"/>
      <c r="U444" s="733"/>
      <c r="V444" s="733"/>
      <c r="W444" s="733"/>
      <c r="X444" s="733"/>
      <c r="Y444" s="733"/>
      <c r="Z444" s="733"/>
      <c r="AA444" s="733"/>
      <c r="AB444" s="347"/>
      <c r="AC444" s="347"/>
      <c r="AD444" s="347"/>
      <c r="AE444" s="347"/>
      <c r="AF444" s="347"/>
      <c r="AG444" s="347"/>
      <c r="AH444" s="347"/>
      <c r="AI444" s="347"/>
      <c r="AJ444" s="347"/>
      <c r="AK444" s="347"/>
      <c r="AL444" s="347"/>
      <c r="AM444" s="347"/>
      <c r="AN444" s="347"/>
      <c r="AO444" s="347"/>
      <c r="AP444" s="347"/>
      <c r="AQ444" s="347"/>
      <c r="AR444" s="347"/>
      <c r="AS444" s="347"/>
      <c r="AT444" s="347"/>
      <c r="AU444" s="347"/>
      <c r="AV444" s="347"/>
      <c r="AW444" s="347"/>
      <c r="AX444" s="347"/>
      <c r="AY444" s="347"/>
      <c r="AZ444" s="347"/>
      <c r="BA444" s="347"/>
      <c r="BB444" s="347"/>
      <c r="BC444" s="390"/>
      <c r="BD444" s="386"/>
      <c r="BE444" s="202"/>
      <c r="BF444" s="731"/>
      <c r="BG444" s="731"/>
      <c r="BH444" s="731"/>
      <c r="BI444" s="731"/>
      <c r="BJ444" s="731"/>
      <c r="BK444" s="731"/>
      <c r="BL444" s="731"/>
      <c r="BM444" s="731"/>
      <c r="BN444" s="731"/>
      <c r="BO444" s="731"/>
      <c r="BP444" s="731"/>
      <c r="BQ444" s="731"/>
      <c r="BR444" s="731"/>
      <c r="BS444" s="731"/>
      <c r="BT444" s="731"/>
      <c r="BU444" s="731"/>
      <c r="BV444" s="731"/>
      <c r="BW444" s="731"/>
      <c r="BX444" s="731"/>
      <c r="BY444" s="731"/>
      <c r="BZ444" s="731"/>
      <c r="CA444" s="731"/>
      <c r="CB444" s="731"/>
      <c r="CC444" s="731"/>
      <c r="CD444" s="731"/>
      <c r="CE444" s="731"/>
      <c r="CF444" s="731"/>
      <c r="CG444" s="731"/>
    </row>
    <row r="445" spans="1:85" s="314" customFormat="1" ht="15" customHeight="1" x14ac:dyDescent="0.2">
      <c r="A445" s="733"/>
      <c r="B445" s="733"/>
      <c r="C445" s="733"/>
      <c r="D445" s="756"/>
      <c r="E445" s="733"/>
      <c r="F445" s="733"/>
      <c r="G445" s="733"/>
      <c r="H445" s="733"/>
      <c r="I445" s="733"/>
      <c r="J445" s="733"/>
      <c r="K445" s="733"/>
      <c r="L445" s="733"/>
      <c r="M445" s="733"/>
      <c r="N445" s="733"/>
      <c r="O445" s="733"/>
      <c r="P445" s="733"/>
      <c r="Q445" s="733"/>
      <c r="R445" s="733"/>
      <c r="S445" s="733"/>
      <c r="T445" s="733"/>
      <c r="U445" s="733"/>
      <c r="V445" s="733"/>
      <c r="W445" s="733"/>
      <c r="X445" s="733"/>
      <c r="Y445" s="733"/>
      <c r="Z445" s="733"/>
      <c r="AA445" s="733"/>
      <c r="AB445" s="347"/>
      <c r="AC445" s="347"/>
      <c r="AD445" s="347"/>
      <c r="AE445" s="347"/>
      <c r="AF445" s="347"/>
      <c r="AG445" s="347"/>
      <c r="AH445" s="347"/>
      <c r="AI445" s="347"/>
      <c r="AJ445" s="347"/>
      <c r="AK445" s="347"/>
      <c r="AL445" s="347"/>
      <c r="AM445" s="347"/>
      <c r="AN445" s="347"/>
      <c r="AO445" s="347"/>
      <c r="AP445" s="347"/>
      <c r="AQ445" s="347"/>
      <c r="AR445" s="347"/>
      <c r="AS445" s="347"/>
      <c r="AT445" s="347"/>
      <c r="AU445" s="347"/>
      <c r="AV445" s="347"/>
      <c r="AW445" s="347"/>
      <c r="AX445" s="347"/>
      <c r="AY445" s="347"/>
      <c r="AZ445" s="347"/>
      <c r="BA445" s="347"/>
      <c r="BB445" s="347"/>
      <c r="BC445" s="390"/>
      <c r="BD445" s="386"/>
      <c r="BE445" s="202"/>
      <c r="BF445" s="731"/>
      <c r="BG445" s="731"/>
      <c r="BH445" s="731"/>
      <c r="BI445" s="731"/>
      <c r="BJ445" s="731"/>
      <c r="BK445" s="731"/>
      <c r="BL445" s="731"/>
      <c r="BM445" s="731"/>
      <c r="BN445" s="731"/>
      <c r="BO445" s="731"/>
      <c r="BP445" s="731"/>
      <c r="BQ445" s="731"/>
      <c r="BR445" s="731"/>
      <c r="BS445" s="731"/>
      <c r="BT445" s="731"/>
      <c r="BU445" s="731"/>
      <c r="BV445" s="731"/>
      <c r="BW445" s="731"/>
      <c r="BX445" s="731"/>
      <c r="BY445" s="731"/>
      <c r="BZ445" s="731"/>
      <c r="CA445" s="731"/>
      <c r="CB445" s="731"/>
      <c r="CC445" s="731"/>
      <c r="CD445" s="731"/>
      <c r="CE445" s="731"/>
      <c r="CF445" s="731"/>
      <c r="CG445" s="731"/>
    </row>
    <row r="446" spans="1:85" s="314" customFormat="1" ht="15" customHeight="1" x14ac:dyDescent="0.2">
      <c r="A446" s="733"/>
      <c r="B446" s="733"/>
      <c r="C446" s="733"/>
      <c r="D446" s="756"/>
      <c r="E446" s="733"/>
      <c r="F446" s="733"/>
      <c r="G446" s="733"/>
      <c r="H446" s="733"/>
      <c r="I446" s="733"/>
      <c r="J446" s="733"/>
      <c r="K446" s="733"/>
      <c r="L446" s="733"/>
      <c r="M446" s="733"/>
      <c r="N446" s="733"/>
      <c r="O446" s="733"/>
      <c r="P446" s="733"/>
      <c r="Q446" s="733"/>
      <c r="R446" s="733"/>
      <c r="S446" s="733"/>
      <c r="T446" s="733"/>
      <c r="U446" s="733"/>
      <c r="V446" s="733"/>
      <c r="W446" s="733"/>
      <c r="X446" s="733"/>
      <c r="Y446" s="733"/>
      <c r="Z446" s="733"/>
      <c r="AA446" s="733"/>
      <c r="AB446" s="347"/>
      <c r="AC446" s="347"/>
      <c r="AD446" s="347"/>
      <c r="AE446" s="347"/>
      <c r="AF446" s="347"/>
      <c r="AG446" s="347"/>
      <c r="AH446" s="347"/>
      <c r="AI446" s="347"/>
      <c r="AJ446" s="347"/>
      <c r="AK446" s="347"/>
      <c r="AL446" s="347"/>
      <c r="AM446" s="347"/>
      <c r="AN446" s="347"/>
      <c r="AO446" s="347"/>
      <c r="AP446" s="347"/>
      <c r="AQ446" s="347"/>
      <c r="AR446" s="347"/>
      <c r="AS446" s="347"/>
      <c r="AT446" s="347"/>
      <c r="AU446" s="347"/>
      <c r="AV446" s="347"/>
      <c r="AW446" s="347"/>
      <c r="AX446" s="347"/>
      <c r="AY446" s="347"/>
      <c r="AZ446" s="347"/>
      <c r="BA446" s="347"/>
      <c r="BB446" s="347"/>
      <c r="BC446" s="390"/>
      <c r="BD446" s="386"/>
      <c r="BE446" s="202"/>
      <c r="BF446" s="731"/>
      <c r="BG446" s="731"/>
      <c r="BH446" s="731"/>
      <c r="BI446" s="731"/>
      <c r="BJ446" s="731"/>
      <c r="BK446" s="731"/>
      <c r="BL446" s="731"/>
      <c r="BM446" s="731"/>
      <c r="BN446" s="731"/>
      <c r="BO446" s="731"/>
      <c r="BP446" s="731"/>
      <c r="BQ446" s="731"/>
      <c r="BR446" s="731"/>
      <c r="BS446" s="731"/>
      <c r="BT446" s="731"/>
      <c r="BU446" s="731"/>
      <c r="BV446" s="731"/>
      <c r="BW446" s="731"/>
      <c r="BX446" s="731"/>
      <c r="BY446" s="731"/>
      <c r="BZ446" s="731"/>
      <c r="CA446" s="731"/>
      <c r="CB446" s="731"/>
      <c r="CC446" s="731"/>
      <c r="CD446" s="731"/>
      <c r="CE446" s="731"/>
      <c r="CF446" s="731"/>
      <c r="CG446" s="731"/>
    </row>
    <row r="447" spans="1:85" s="314" customFormat="1" ht="15" customHeight="1" x14ac:dyDescent="0.2">
      <c r="A447" s="733"/>
      <c r="B447" s="733"/>
      <c r="C447" s="733"/>
      <c r="D447" s="756"/>
      <c r="E447" s="733"/>
      <c r="F447" s="733"/>
      <c r="G447" s="733"/>
      <c r="H447" s="733"/>
      <c r="I447" s="733"/>
      <c r="J447" s="733"/>
      <c r="K447" s="733"/>
      <c r="L447" s="733"/>
      <c r="M447" s="733"/>
      <c r="N447" s="733"/>
      <c r="O447" s="733"/>
      <c r="P447" s="733"/>
      <c r="Q447" s="733"/>
      <c r="R447" s="733"/>
      <c r="S447" s="733"/>
      <c r="T447" s="733"/>
      <c r="U447" s="733"/>
      <c r="V447" s="733"/>
      <c r="W447" s="733"/>
      <c r="X447" s="733"/>
      <c r="Y447" s="733"/>
      <c r="Z447" s="733"/>
      <c r="AA447" s="733"/>
      <c r="AB447" s="347"/>
      <c r="AC447" s="347"/>
      <c r="AD447" s="347"/>
      <c r="AE447" s="347"/>
      <c r="AF447" s="347"/>
      <c r="AG447" s="347"/>
      <c r="AH447" s="347"/>
      <c r="AI447" s="347"/>
      <c r="AJ447" s="347"/>
      <c r="AK447" s="347"/>
      <c r="AL447" s="347"/>
      <c r="AM447" s="347"/>
      <c r="AN447" s="347"/>
      <c r="AO447" s="347"/>
      <c r="AP447" s="347"/>
      <c r="AQ447" s="347"/>
      <c r="AR447" s="347"/>
      <c r="AS447" s="347"/>
      <c r="AT447" s="347"/>
      <c r="AU447" s="347"/>
      <c r="AV447" s="347"/>
      <c r="AW447" s="347"/>
      <c r="AX447" s="347"/>
      <c r="AY447" s="347"/>
      <c r="AZ447" s="347"/>
      <c r="BA447" s="347"/>
      <c r="BB447" s="347"/>
      <c r="BC447" s="390"/>
      <c r="BD447" s="386"/>
      <c r="BE447" s="202"/>
      <c r="BF447" s="731"/>
      <c r="BG447" s="731"/>
      <c r="BH447" s="731"/>
      <c r="BI447" s="731"/>
      <c r="BJ447" s="731"/>
      <c r="BK447" s="731"/>
      <c r="BL447" s="731"/>
      <c r="BM447" s="731"/>
      <c r="BN447" s="731"/>
      <c r="BO447" s="731"/>
      <c r="BP447" s="731"/>
      <c r="BQ447" s="731"/>
      <c r="BR447" s="731"/>
      <c r="BS447" s="731"/>
      <c r="BT447" s="731"/>
      <c r="BU447" s="731"/>
      <c r="BV447" s="731"/>
      <c r="BW447" s="731"/>
      <c r="BX447" s="731"/>
      <c r="BY447" s="731"/>
      <c r="BZ447" s="731"/>
      <c r="CA447" s="731"/>
      <c r="CB447" s="731"/>
      <c r="CC447" s="731"/>
      <c r="CD447" s="731"/>
      <c r="CE447" s="731"/>
      <c r="CF447" s="731"/>
      <c r="CG447" s="731"/>
    </row>
    <row r="448" spans="1:85" s="314" customFormat="1" ht="15" customHeight="1" x14ac:dyDescent="0.2">
      <c r="A448" s="733"/>
      <c r="B448" s="733"/>
      <c r="C448" s="733"/>
      <c r="D448" s="756"/>
      <c r="E448" s="733"/>
      <c r="F448" s="733"/>
      <c r="G448" s="733"/>
      <c r="H448" s="733"/>
      <c r="I448" s="733"/>
      <c r="J448" s="733"/>
      <c r="K448" s="733"/>
      <c r="L448" s="733"/>
      <c r="M448" s="733"/>
      <c r="N448" s="733"/>
      <c r="O448" s="733"/>
      <c r="P448" s="733"/>
      <c r="Q448" s="733"/>
      <c r="R448" s="733"/>
      <c r="S448" s="733"/>
      <c r="T448" s="733"/>
      <c r="U448" s="733"/>
      <c r="V448" s="733"/>
      <c r="W448" s="733"/>
      <c r="X448" s="733"/>
      <c r="Y448" s="733"/>
      <c r="Z448" s="733"/>
      <c r="AA448" s="733"/>
      <c r="AB448" s="347"/>
      <c r="AC448" s="347"/>
      <c r="AD448" s="347"/>
      <c r="AE448" s="347"/>
      <c r="AF448" s="347"/>
      <c r="AG448" s="347"/>
      <c r="AH448" s="347"/>
      <c r="AI448" s="347"/>
      <c r="AJ448" s="347"/>
      <c r="AK448" s="347"/>
      <c r="AL448" s="347"/>
      <c r="AM448" s="347"/>
      <c r="AN448" s="347"/>
      <c r="AO448" s="347"/>
      <c r="AP448" s="347"/>
      <c r="AQ448" s="347"/>
      <c r="AR448" s="347"/>
      <c r="AS448" s="347"/>
      <c r="AT448" s="347"/>
      <c r="AU448" s="347"/>
      <c r="AV448" s="347"/>
      <c r="AW448" s="347"/>
      <c r="AX448" s="347"/>
      <c r="AY448" s="347"/>
      <c r="AZ448" s="347"/>
      <c r="BA448" s="347"/>
      <c r="BB448" s="347"/>
      <c r="BC448" s="390"/>
      <c r="BD448" s="386"/>
      <c r="BE448" s="202"/>
      <c r="BF448" s="731"/>
      <c r="BG448" s="731"/>
      <c r="BH448" s="731"/>
      <c r="BI448" s="731"/>
      <c r="BJ448" s="731"/>
      <c r="BK448" s="731"/>
      <c r="BL448" s="731"/>
      <c r="BM448" s="731"/>
      <c r="BN448" s="731"/>
      <c r="BO448" s="731"/>
      <c r="BP448" s="731"/>
      <c r="BQ448" s="731"/>
      <c r="BR448" s="731"/>
      <c r="BS448" s="731"/>
      <c r="BT448" s="731"/>
      <c r="BU448" s="731"/>
      <c r="BV448" s="731"/>
      <c r="BW448" s="731"/>
      <c r="BX448" s="731"/>
      <c r="BY448" s="731"/>
      <c r="BZ448" s="731"/>
      <c r="CA448" s="731"/>
      <c r="CB448" s="731"/>
      <c r="CC448" s="731"/>
      <c r="CD448" s="731"/>
      <c r="CE448" s="731"/>
      <c r="CF448" s="731"/>
      <c r="CG448" s="731"/>
    </row>
    <row r="449" spans="1:85" s="314" customFormat="1" ht="15" customHeight="1" x14ac:dyDescent="0.2">
      <c r="A449" s="733"/>
      <c r="B449" s="733"/>
      <c r="C449" s="733"/>
      <c r="D449" s="756"/>
      <c r="E449" s="733"/>
      <c r="F449" s="733"/>
      <c r="G449" s="733"/>
      <c r="H449" s="733"/>
      <c r="I449" s="733"/>
      <c r="J449" s="733"/>
      <c r="K449" s="733"/>
      <c r="L449" s="733"/>
      <c r="M449" s="733"/>
      <c r="N449" s="733"/>
      <c r="O449" s="733"/>
      <c r="P449" s="733"/>
      <c r="Q449" s="733"/>
      <c r="R449" s="733"/>
      <c r="S449" s="733"/>
      <c r="T449" s="733"/>
      <c r="U449" s="733"/>
      <c r="V449" s="733"/>
      <c r="W449" s="733"/>
      <c r="X449" s="733"/>
      <c r="Y449" s="733"/>
      <c r="Z449" s="733"/>
      <c r="AA449" s="733"/>
      <c r="AB449" s="347"/>
      <c r="AC449" s="347"/>
      <c r="AD449" s="347"/>
      <c r="AE449" s="347"/>
      <c r="AF449" s="347"/>
      <c r="AG449" s="347"/>
      <c r="AH449" s="347"/>
      <c r="AI449" s="347"/>
      <c r="AJ449" s="347"/>
      <c r="AK449" s="347"/>
      <c r="AL449" s="347"/>
      <c r="AM449" s="347"/>
      <c r="AN449" s="347"/>
      <c r="AO449" s="347"/>
      <c r="AP449" s="347"/>
      <c r="AQ449" s="347"/>
      <c r="AR449" s="347"/>
      <c r="AS449" s="347"/>
      <c r="AT449" s="347"/>
      <c r="AU449" s="347"/>
      <c r="AV449" s="347"/>
      <c r="AW449" s="347"/>
      <c r="AX449" s="347"/>
      <c r="AY449" s="347"/>
      <c r="AZ449" s="347"/>
      <c r="BA449" s="347"/>
      <c r="BB449" s="347"/>
      <c r="BC449" s="390"/>
      <c r="BD449" s="386"/>
      <c r="BE449" s="202"/>
      <c r="BF449" s="731"/>
      <c r="BG449" s="731"/>
      <c r="BH449" s="731"/>
      <c r="BI449" s="731"/>
      <c r="BJ449" s="731"/>
      <c r="BK449" s="731"/>
      <c r="BL449" s="731"/>
      <c r="BM449" s="731"/>
      <c r="BN449" s="731"/>
      <c r="BO449" s="731"/>
      <c r="BP449" s="731"/>
      <c r="BQ449" s="731"/>
      <c r="BR449" s="731"/>
      <c r="BS449" s="731"/>
      <c r="BT449" s="731"/>
      <c r="BU449" s="731"/>
      <c r="BV449" s="731"/>
      <c r="BW449" s="731"/>
      <c r="BX449" s="731"/>
      <c r="BY449" s="731"/>
      <c r="BZ449" s="731"/>
      <c r="CA449" s="731"/>
      <c r="CB449" s="731"/>
      <c r="CC449" s="731"/>
      <c r="CD449" s="731"/>
      <c r="CE449" s="731"/>
      <c r="CF449" s="731"/>
      <c r="CG449" s="731"/>
    </row>
    <row r="450" spans="1:85" s="314" customFormat="1" ht="15" customHeight="1" x14ac:dyDescent="0.2">
      <c r="A450" s="733"/>
      <c r="B450" s="733"/>
      <c r="C450" s="733"/>
      <c r="D450" s="756"/>
      <c r="E450" s="733"/>
      <c r="F450" s="733"/>
      <c r="G450" s="733"/>
      <c r="H450" s="733"/>
      <c r="I450" s="733"/>
      <c r="J450" s="733"/>
      <c r="K450" s="733"/>
      <c r="L450" s="733"/>
      <c r="M450" s="733"/>
      <c r="N450" s="733"/>
      <c r="O450" s="733"/>
      <c r="P450" s="733"/>
      <c r="Q450" s="733"/>
      <c r="R450" s="733"/>
      <c r="S450" s="733"/>
      <c r="T450" s="733"/>
      <c r="U450" s="733"/>
      <c r="V450" s="733"/>
      <c r="W450" s="733"/>
      <c r="X450" s="733"/>
      <c r="Y450" s="733"/>
      <c r="Z450" s="733"/>
      <c r="AA450" s="733"/>
      <c r="AB450" s="347"/>
      <c r="AC450" s="347"/>
      <c r="AD450" s="347"/>
      <c r="AE450" s="347"/>
      <c r="AF450" s="347"/>
      <c r="AG450" s="347"/>
      <c r="AH450" s="347"/>
      <c r="AI450" s="347"/>
      <c r="AJ450" s="347"/>
      <c r="AK450" s="347"/>
      <c r="AL450" s="347"/>
      <c r="AM450" s="347"/>
      <c r="AN450" s="347"/>
      <c r="AO450" s="347"/>
      <c r="AP450" s="347"/>
      <c r="AQ450" s="347"/>
      <c r="AR450" s="347"/>
      <c r="AS450" s="347"/>
      <c r="AT450" s="347"/>
      <c r="AU450" s="347"/>
      <c r="AV450" s="347"/>
      <c r="AW450" s="347"/>
      <c r="AX450" s="347"/>
      <c r="AY450" s="347"/>
      <c r="AZ450" s="347"/>
      <c r="BA450" s="347"/>
      <c r="BB450" s="347"/>
      <c r="BC450" s="390"/>
      <c r="BD450" s="386"/>
      <c r="BE450" s="202"/>
      <c r="BF450" s="731"/>
      <c r="BG450" s="731"/>
      <c r="BH450" s="731"/>
      <c r="BI450" s="731"/>
      <c r="BJ450" s="731"/>
      <c r="BK450" s="731"/>
      <c r="BL450" s="731"/>
      <c r="BM450" s="731"/>
      <c r="BN450" s="731"/>
      <c r="BO450" s="731"/>
      <c r="BP450" s="731"/>
      <c r="BQ450" s="731"/>
      <c r="BR450" s="731"/>
      <c r="BS450" s="731"/>
      <c r="BT450" s="731"/>
      <c r="BU450" s="731"/>
      <c r="BV450" s="731"/>
      <c r="BW450" s="731"/>
      <c r="BX450" s="731"/>
      <c r="BY450" s="731"/>
      <c r="BZ450" s="731"/>
      <c r="CA450" s="731"/>
      <c r="CB450" s="731"/>
      <c r="CC450" s="731"/>
      <c r="CD450" s="731"/>
      <c r="CE450" s="731"/>
      <c r="CF450" s="731"/>
      <c r="CG450" s="731"/>
    </row>
    <row r="451" spans="1:85" s="314" customFormat="1" ht="15" customHeight="1" x14ac:dyDescent="0.2">
      <c r="A451" s="733"/>
      <c r="B451" s="733"/>
      <c r="C451" s="733"/>
      <c r="D451" s="756"/>
      <c r="E451" s="733"/>
      <c r="F451" s="733"/>
      <c r="G451" s="733"/>
      <c r="H451" s="733"/>
      <c r="I451" s="733"/>
      <c r="J451" s="733"/>
      <c r="K451" s="733"/>
      <c r="L451" s="733"/>
      <c r="M451" s="733"/>
      <c r="N451" s="733"/>
      <c r="O451" s="733"/>
      <c r="P451" s="733"/>
      <c r="Q451" s="733"/>
      <c r="R451" s="733"/>
      <c r="S451" s="733"/>
      <c r="T451" s="733"/>
      <c r="U451" s="733"/>
      <c r="V451" s="733"/>
      <c r="W451" s="733"/>
      <c r="X451" s="733"/>
      <c r="Y451" s="733"/>
      <c r="Z451" s="733"/>
      <c r="AA451" s="733"/>
      <c r="AB451" s="347"/>
      <c r="AC451" s="347"/>
      <c r="AD451" s="347"/>
      <c r="AE451" s="347"/>
      <c r="AF451" s="347"/>
      <c r="AG451" s="347"/>
      <c r="AH451" s="347"/>
      <c r="AI451" s="347"/>
      <c r="AJ451" s="347"/>
      <c r="AK451" s="347"/>
      <c r="AL451" s="347"/>
      <c r="AM451" s="347"/>
      <c r="AN451" s="347"/>
      <c r="AO451" s="347"/>
      <c r="AP451" s="347"/>
      <c r="AQ451" s="347"/>
      <c r="AR451" s="347"/>
      <c r="AS451" s="347"/>
      <c r="AT451" s="347"/>
      <c r="AU451" s="347"/>
      <c r="AV451" s="347"/>
      <c r="AW451" s="347"/>
      <c r="AX451" s="347"/>
      <c r="AY451" s="347"/>
      <c r="AZ451" s="347"/>
      <c r="BA451" s="347"/>
      <c r="BB451" s="347"/>
      <c r="BC451" s="390"/>
      <c r="BD451" s="386"/>
      <c r="BE451" s="202"/>
      <c r="BF451" s="731"/>
      <c r="BG451" s="731"/>
      <c r="BH451" s="731"/>
      <c r="BI451" s="731"/>
      <c r="BJ451" s="731"/>
      <c r="BK451" s="731"/>
      <c r="BL451" s="731"/>
      <c r="BM451" s="731"/>
      <c r="BN451" s="731"/>
      <c r="BO451" s="731"/>
      <c r="BP451" s="731"/>
      <c r="BQ451" s="731"/>
      <c r="BR451" s="731"/>
      <c r="BS451" s="731"/>
      <c r="BT451" s="731"/>
      <c r="BU451" s="731"/>
      <c r="BV451" s="731"/>
      <c r="BW451" s="731"/>
      <c r="BX451" s="731"/>
      <c r="BY451" s="731"/>
      <c r="BZ451" s="731"/>
      <c r="CA451" s="731"/>
      <c r="CB451" s="731"/>
      <c r="CC451" s="731"/>
      <c r="CD451" s="731"/>
      <c r="CE451" s="731"/>
      <c r="CF451" s="731"/>
      <c r="CG451" s="731"/>
    </row>
    <row r="452" spans="1:85" s="314" customFormat="1" ht="15" customHeight="1" x14ac:dyDescent="0.2">
      <c r="A452" s="733"/>
      <c r="B452" s="733"/>
      <c r="C452" s="733"/>
      <c r="D452" s="756"/>
      <c r="E452" s="733"/>
      <c r="F452" s="733"/>
      <c r="G452" s="733"/>
      <c r="H452" s="733"/>
      <c r="I452" s="733"/>
      <c r="J452" s="733"/>
      <c r="K452" s="733"/>
      <c r="L452" s="733"/>
      <c r="M452" s="733"/>
      <c r="N452" s="733"/>
      <c r="O452" s="733"/>
      <c r="P452" s="733"/>
      <c r="Q452" s="733"/>
      <c r="R452" s="733"/>
      <c r="S452" s="733"/>
      <c r="T452" s="733"/>
      <c r="U452" s="733"/>
      <c r="V452" s="733"/>
      <c r="W452" s="733"/>
      <c r="X452" s="733"/>
      <c r="Y452" s="733"/>
      <c r="Z452" s="733"/>
      <c r="AA452" s="733"/>
      <c r="AB452" s="347"/>
      <c r="AC452" s="347"/>
      <c r="AD452" s="347"/>
      <c r="AE452" s="347"/>
      <c r="AF452" s="347"/>
      <c r="AG452" s="347"/>
      <c r="AH452" s="347"/>
      <c r="AI452" s="347"/>
      <c r="AJ452" s="347"/>
      <c r="AK452" s="347"/>
      <c r="AL452" s="347"/>
      <c r="AM452" s="347"/>
      <c r="AN452" s="347"/>
      <c r="AO452" s="347"/>
      <c r="AP452" s="347"/>
      <c r="AQ452" s="347"/>
      <c r="AR452" s="347"/>
      <c r="AS452" s="347"/>
      <c r="AT452" s="347"/>
      <c r="AU452" s="347"/>
      <c r="AV452" s="347"/>
      <c r="AW452" s="347"/>
      <c r="AX452" s="347"/>
      <c r="AY452" s="347"/>
      <c r="AZ452" s="347"/>
      <c r="BA452" s="347"/>
      <c r="BB452" s="347"/>
      <c r="BC452" s="390"/>
      <c r="BD452" s="386"/>
      <c r="BE452" s="202"/>
      <c r="BF452" s="731"/>
      <c r="BG452" s="731"/>
      <c r="BH452" s="731"/>
      <c r="BI452" s="731"/>
      <c r="BJ452" s="731"/>
      <c r="BK452" s="731"/>
      <c r="BL452" s="731"/>
      <c r="BM452" s="731"/>
      <c r="BN452" s="731"/>
      <c r="BO452" s="731"/>
      <c r="BP452" s="731"/>
      <c r="BQ452" s="731"/>
      <c r="BR452" s="731"/>
      <c r="BS452" s="731"/>
      <c r="BT452" s="731"/>
      <c r="BU452" s="731"/>
      <c r="BV452" s="731"/>
      <c r="BW452" s="731"/>
      <c r="BX452" s="731"/>
      <c r="BY452" s="731"/>
      <c r="BZ452" s="731"/>
      <c r="CA452" s="731"/>
      <c r="CB452" s="731"/>
      <c r="CC452" s="731"/>
      <c r="CD452" s="731"/>
      <c r="CE452" s="731"/>
      <c r="CF452" s="731"/>
      <c r="CG452" s="731"/>
    </row>
    <row r="453" spans="1:85" s="314" customFormat="1" ht="15" customHeight="1" x14ac:dyDescent="0.2">
      <c r="A453" s="733"/>
      <c r="B453" s="733"/>
      <c r="C453" s="733"/>
      <c r="D453" s="756"/>
      <c r="E453" s="733"/>
      <c r="F453" s="733"/>
      <c r="G453" s="733"/>
      <c r="H453" s="733"/>
      <c r="I453" s="733"/>
      <c r="J453" s="733"/>
      <c r="K453" s="733"/>
      <c r="L453" s="733"/>
      <c r="M453" s="733"/>
      <c r="N453" s="733"/>
      <c r="O453" s="733"/>
      <c r="P453" s="733"/>
      <c r="Q453" s="733"/>
      <c r="R453" s="733"/>
      <c r="S453" s="733"/>
      <c r="T453" s="733"/>
      <c r="U453" s="733"/>
      <c r="V453" s="733"/>
      <c r="W453" s="733"/>
      <c r="X453" s="733"/>
      <c r="Y453" s="733"/>
      <c r="Z453" s="733"/>
      <c r="AA453" s="733"/>
      <c r="AB453" s="347"/>
      <c r="AC453" s="347"/>
      <c r="AD453" s="347"/>
      <c r="AE453" s="347"/>
      <c r="AF453" s="347"/>
      <c r="AG453" s="347"/>
      <c r="AH453" s="347"/>
      <c r="AI453" s="347"/>
      <c r="AJ453" s="347"/>
      <c r="AK453" s="347"/>
      <c r="AL453" s="347"/>
      <c r="AM453" s="347"/>
      <c r="AN453" s="347"/>
      <c r="AO453" s="347"/>
      <c r="AP453" s="347"/>
      <c r="AQ453" s="347"/>
      <c r="AR453" s="347"/>
      <c r="AS453" s="347"/>
      <c r="AT453" s="347"/>
      <c r="AU453" s="347"/>
      <c r="AV453" s="347"/>
      <c r="AW453" s="347"/>
      <c r="AX453" s="347"/>
      <c r="AY453" s="347"/>
      <c r="AZ453" s="347"/>
      <c r="BA453" s="347"/>
      <c r="BB453" s="347"/>
      <c r="BC453" s="390"/>
      <c r="BD453" s="386"/>
      <c r="BE453" s="202"/>
      <c r="BF453" s="731"/>
      <c r="BG453" s="731"/>
      <c r="BH453" s="731"/>
      <c r="BI453" s="731"/>
      <c r="BJ453" s="731"/>
      <c r="BK453" s="731"/>
      <c r="BL453" s="731"/>
      <c r="BM453" s="731"/>
      <c r="BN453" s="731"/>
      <c r="BO453" s="731"/>
      <c r="BP453" s="731"/>
      <c r="BQ453" s="731"/>
      <c r="BR453" s="731"/>
      <c r="BS453" s="731"/>
      <c r="BT453" s="731"/>
      <c r="BU453" s="731"/>
      <c r="BV453" s="731"/>
      <c r="BW453" s="731"/>
      <c r="BX453" s="731"/>
      <c r="BY453" s="731"/>
      <c r="BZ453" s="731"/>
      <c r="CA453" s="731"/>
      <c r="CB453" s="731"/>
      <c r="CC453" s="731"/>
      <c r="CD453" s="731"/>
      <c r="CE453" s="731"/>
      <c r="CF453" s="731"/>
      <c r="CG453" s="731"/>
    </row>
    <row r="454" spans="1:85" s="314" customFormat="1" ht="15" customHeight="1" x14ac:dyDescent="0.2">
      <c r="A454" s="733"/>
      <c r="B454" s="733"/>
      <c r="C454" s="733"/>
      <c r="D454" s="756"/>
      <c r="E454" s="733"/>
      <c r="F454" s="733"/>
      <c r="G454" s="733"/>
      <c r="H454" s="733"/>
      <c r="I454" s="733"/>
      <c r="J454" s="733"/>
      <c r="K454" s="733"/>
      <c r="L454" s="733"/>
      <c r="M454" s="733"/>
      <c r="N454" s="733"/>
      <c r="O454" s="733"/>
      <c r="P454" s="733"/>
      <c r="Q454" s="733"/>
      <c r="R454" s="733"/>
      <c r="S454" s="733"/>
      <c r="T454" s="733"/>
      <c r="U454" s="733"/>
      <c r="V454" s="733"/>
      <c r="W454" s="733"/>
      <c r="X454" s="733"/>
      <c r="Y454" s="733"/>
      <c r="Z454" s="733"/>
      <c r="AA454" s="733"/>
      <c r="AB454" s="347"/>
      <c r="AC454" s="347"/>
      <c r="AD454" s="347"/>
      <c r="AE454" s="347"/>
      <c r="AF454" s="347"/>
      <c r="AG454" s="347"/>
      <c r="AH454" s="347"/>
      <c r="AI454" s="347"/>
      <c r="AJ454" s="347"/>
      <c r="AK454" s="347"/>
      <c r="AL454" s="347"/>
      <c r="AM454" s="347"/>
      <c r="AN454" s="347"/>
      <c r="AO454" s="347"/>
      <c r="AP454" s="347"/>
      <c r="AQ454" s="347"/>
      <c r="AR454" s="347"/>
      <c r="AS454" s="347"/>
      <c r="AT454" s="347"/>
      <c r="AU454" s="347"/>
      <c r="AV454" s="347"/>
      <c r="AW454" s="347"/>
      <c r="AX454" s="347"/>
      <c r="AY454" s="347"/>
      <c r="AZ454" s="347"/>
      <c r="BA454" s="347"/>
      <c r="BB454" s="347"/>
      <c r="BC454" s="390"/>
      <c r="BD454" s="386"/>
      <c r="BE454" s="202"/>
      <c r="BF454" s="731"/>
      <c r="BG454" s="731"/>
      <c r="BH454" s="731"/>
      <c r="BI454" s="731"/>
      <c r="BJ454" s="731"/>
      <c r="BK454" s="731"/>
      <c r="BL454" s="731"/>
      <c r="BM454" s="731"/>
      <c r="BN454" s="731"/>
      <c r="BO454" s="731"/>
      <c r="BP454" s="731"/>
      <c r="BQ454" s="731"/>
      <c r="BR454" s="731"/>
      <c r="BS454" s="731"/>
      <c r="BT454" s="731"/>
      <c r="BU454" s="731"/>
      <c r="BV454" s="731"/>
      <c r="BW454" s="731"/>
      <c r="BX454" s="731"/>
      <c r="BY454" s="731"/>
      <c r="BZ454" s="731"/>
      <c r="CA454" s="731"/>
      <c r="CB454" s="731"/>
      <c r="CC454" s="731"/>
      <c r="CD454" s="731"/>
      <c r="CE454" s="731"/>
      <c r="CF454" s="731"/>
      <c r="CG454" s="731"/>
    </row>
    <row r="455" spans="1:85" s="314" customFormat="1" ht="15" customHeight="1" x14ac:dyDescent="0.2">
      <c r="A455" s="733"/>
      <c r="B455" s="733"/>
      <c r="C455" s="733"/>
      <c r="D455" s="756"/>
      <c r="E455" s="733"/>
      <c r="F455" s="733"/>
      <c r="G455" s="733"/>
      <c r="H455" s="733"/>
      <c r="I455" s="733"/>
      <c r="J455" s="733"/>
      <c r="K455" s="733"/>
      <c r="L455" s="733"/>
      <c r="M455" s="733"/>
      <c r="N455" s="733"/>
      <c r="O455" s="733"/>
      <c r="P455" s="733"/>
      <c r="Q455" s="733"/>
      <c r="R455" s="733"/>
      <c r="S455" s="733"/>
      <c r="T455" s="733"/>
      <c r="U455" s="733"/>
      <c r="V455" s="733"/>
      <c r="W455" s="733"/>
      <c r="X455" s="733"/>
      <c r="Y455" s="733"/>
      <c r="Z455" s="733"/>
      <c r="AA455" s="733"/>
      <c r="AB455" s="347"/>
      <c r="AC455" s="347"/>
      <c r="AD455" s="347"/>
      <c r="AE455" s="347"/>
      <c r="AF455" s="347"/>
      <c r="AG455" s="347"/>
      <c r="AH455" s="347"/>
      <c r="AI455" s="347"/>
      <c r="AJ455" s="347"/>
      <c r="AK455" s="347"/>
      <c r="AL455" s="347"/>
      <c r="AM455" s="347"/>
      <c r="AN455" s="347"/>
      <c r="AO455" s="347"/>
      <c r="AP455" s="347"/>
      <c r="AQ455" s="347"/>
      <c r="AR455" s="347"/>
      <c r="AS455" s="347"/>
      <c r="AT455" s="347"/>
      <c r="AU455" s="347"/>
      <c r="AV455" s="347"/>
      <c r="AW455" s="347"/>
      <c r="AX455" s="347"/>
      <c r="AY455" s="347"/>
      <c r="AZ455" s="347"/>
      <c r="BA455" s="347"/>
      <c r="BB455" s="347"/>
      <c r="BC455" s="390"/>
      <c r="BD455" s="386"/>
      <c r="BE455" s="202"/>
      <c r="BF455" s="731"/>
      <c r="BG455" s="731"/>
      <c r="BH455" s="731"/>
      <c r="BI455" s="731"/>
      <c r="BJ455" s="731"/>
      <c r="BK455" s="731"/>
      <c r="BL455" s="731"/>
      <c r="BM455" s="731"/>
      <c r="BN455" s="731"/>
      <c r="BO455" s="731"/>
      <c r="BP455" s="731"/>
      <c r="BQ455" s="731"/>
      <c r="BR455" s="731"/>
      <c r="BS455" s="731"/>
      <c r="BT455" s="731"/>
      <c r="BU455" s="731"/>
      <c r="BV455" s="731"/>
      <c r="BW455" s="731"/>
      <c r="BX455" s="731"/>
      <c r="BY455" s="731"/>
      <c r="BZ455" s="731"/>
      <c r="CA455" s="731"/>
      <c r="CB455" s="731"/>
      <c r="CC455" s="731"/>
      <c r="CD455" s="731"/>
      <c r="CE455" s="731"/>
      <c r="CF455" s="731"/>
      <c r="CG455" s="731"/>
    </row>
    <row r="456" spans="1:85" s="314" customFormat="1" ht="15" customHeight="1" x14ac:dyDescent="0.2">
      <c r="A456" s="733"/>
      <c r="B456" s="733"/>
      <c r="C456" s="733"/>
      <c r="D456" s="756"/>
      <c r="E456" s="733"/>
      <c r="F456" s="733"/>
      <c r="G456" s="733"/>
      <c r="H456" s="733"/>
      <c r="I456" s="733"/>
      <c r="J456" s="733"/>
      <c r="K456" s="733"/>
      <c r="L456" s="733"/>
      <c r="M456" s="733"/>
      <c r="N456" s="733"/>
      <c r="O456" s="733"/>
      <c r="P456" s="733"/>
      <c r="Q456" s="733"/>
      <c r="R456" s="733"/>
      <c r="S456" s="733"/>
      <c r="T456" s="733"/>
      <c r="U456" s="733"/>
      <c r="V456" s="733"/>
      <c r="W456" s="733"/>
      <c r="X456" s="733"/>
      <c r="Y456" s="733"/>
      <c r="Z456" s="733"/>
      <c r="AA456" s="733"/>
      <c r="AB456" s="347"/>
      <c r="AC456" s="347"/>
      <c r="AD456" s="347"/>
      <c r="AE456" s="347"/>
      <c r="AF456" s="347"/>
      <c r="AG456" s="347"/>
      <c r="AH456" s="347"/>
      <c r="AI456" s="347"/>
      <c r="AJ456" s="347"/>
      <c r="AK456" s="347"/>
      <c r="AL456" s="347"/>
      <c r="AM456" s="347"/>
      <c r="AN456" s="347"/>
      <c r="AO456" s="347"/>
      <c r="AP456" s="347"/>
      <c r="AQ456" s="347"/>
      <c r="AR456" s="347"/>
      <c r="AS456" s="347"/>
      <c r="AT456" s="347"/>
      <c r="AU456" s="347"/>
      <c r="AV456" s="347"/>
      <c r="AW456" s="347"/>
      <c r="AX456" s="347"/>
      <c r="AY456" s="347"/>
      <c r="AZ456" s="347"/>
      <c r="BA456" s="347"/>
      <c r="BB456" s="347"/>
      <c r="BC456" s="390"/>
      <c r="BD456" s="386"/>
      <c r="BE456" s="202"/>
      <c r="BF456" s="731"/>
      <c r="BG456" s="731"/>
      <c r="BH456" s="731"/>
      <c r="BI456" s="731"/>
      <c r="BJ456" s="731"/>
      <c r="BK456" s="731"/>
      <c r="BL456" s="731"/>
      <c r="BM456" s="731"/>
      <c r="BN456" s="731"/>
      <c r="BO456" s="731"/>
      <c r="BP456" s="731"/>
      <c r="BQ456" s="731"/>
      <c r="BR456" s="731"/>
      <c r="BS456" s="731"/>
      <c r="BT456" s="731"/>
      <c r="BU456" s="731"/>
      <c r="BV456" s="731"/>
      <c r="BW456" s="731"/>
      <c r="BX456" s="731"/>
      <c r="BY456" s="731"/>
      <c r="BZ456" s="731"/>
      <c r="CA456" s="731"/>
      <c r="CB456" s="731"/>
      <c r="CC456" s="731"/>
      <c r="CD456" s="731"/>
      <c r="CE456" s="731"/>
      <c r="CF456" s="731"/>
      <c r="CG456" s="731"/>
    </row>
    <row r="457" spans="1:85" s="314" customFormat="1" ht="15" customHeight="1" x14ac:dyDescent="0.2">
      <c r="A457" s="733"/>
      <c r="B457" s="733"/>
      <c r="C457" s="733"/>
      <c r="D457" s="756"/>
      <c r="E457" s="733"/>
      <c r="F457" s="733"/>
      <c r="G457" s="733"/>
      <c r="H457" s="733"/>
      <c r="I457" s="733"/>
      <c r="J457" s="733"/>
      <c r="K457" s="733"/>
      <c r="L457" s="733"/>
      <c r="M457" s="733"/>
      <c r="N457" s="733"/>
      <c r="O457" s="733"/>
      <c r="P457" s="733"/>
      <c r="Q457" s="733"/>
      <c r="R457" s="733"/>
      <c r="S457" s="733"/>
      <c r="T457" s="733"/>
      <c r="U457" s="733"/>
      <c r="V457" s="733"/>
      <c r="W457" s="733"/>
      <c r="X457" s="733"/>
      <c r="Y457" s="733"/>
      <c r="Z457" s="733"/>
      <c r="AA457" s="733"/>
      <c r="AB457" s="347"/>
      <c r="AC457" s="347"/>
      <c r="AD457" s="347"/>
      <c r="AE457" s="347"/>
      <c r="AF457" s="347"/>
      <c r="AG457" s="347"/>
      <c r="AH457" s="347"/>
      <c r="AI457" s="347"/>
      <c r="AJ457" s="347"/>
      <c r="AK457" s="347"/>
      <c r="AL457" s="347"/>
      <c r="AM457" s="347"/>
      <c r="AN457" s="347"/>
      <c r="AO457" s="347"/>
      <c r="AP457" s="347"/>
      <c r="AQ457" s="347"/>
      <c r="AR457" s="347"/>
      <c r="AS457" s="347"/>
      <c r="AT457" s="347"/>
      <c r="AU457" s="347"/>
      <c r="AV457" s="347"/>
      <c r="AW457" s="347"/>
      <c r="AX457" s="347"/>
      <c r="AY457" s="347"/>
      <c r="AZ457" s="347"/>
      <c r="BA457" s="347"/>
      <c r="BB457" s="347"/>
      <c r="BC457" s="390"/>
      <c r="BD457" s="386"/>
      <c r="BE457" s="202"/>
      <c r="BF457" s="731"/>
      <c r="BG457" s="731"/>
      <c r="BH457" s="731"/>
      <c r="BI457" s="731"/>
      <c r="BJ457" s="731"/>
      <c r="BK457" s="731"/>
      <c r="BL457" s="731"/>
      <c r="BM457" s="731"/>
      <c r="BN457" s="731"/>
      <c r="BO457" s="731"/>
      <c r="BP457" s="731"/>
      <c r="BQ457" s="731"/>
      <c r="BR457" s="731"/>
      <c r="BS457" s="731"/>
      <c r="BT457" s="731"/>
      <c r="BU457" s="731"/>
      <c r="BV457" s="731"/>
      <c r="BW457" s="731"/>
      <c r="BX457" s="731"/>
      <c r="BY457" s="731"/>
      <c r="BZ457" s="731"/>
      <c r="CA457" s="731"/>
      <c r="CB457" s="731"/>
      <c r="CC457" s="731"/>
      <c r="CD457" s="731"/>
      <c r="CE457" s="731"/>
      <c r="CF457" s="731"/>
      <c r="CG457" s="731"/>
    </row>
    <row r="458" spans="1:85" s="314" customFormat="1" ht="15" customHeight="1" x14ac:dyDescent="0.2">
      <c r="A458" s="733"/>
      <c r="B458" s="733"/>
      <c r="C458" s="733"/>
      <c r="D458" s="756"/>
      <c r="E458" s="733"/>
      <c r="F458" s="733"/>
      <c r="G458" s="733"/>
      <c r="H458" s="733"/>
      <c r="I458" s="733"/>
      <c r="J458" s="733"/>
      <c r="K458" s="733"/>
      <c r="L458" s="733"/>
      <c r="M458" s="733"/>
      <c r="N458" s="733"/>
      <c r="O458" s="733"/>
      <c r="P458" s="733"/>
      <c r="Q458" s="733"/>
      <c r="R458" s="733"/>
      <c r="S458" s="733"/>
      <c r="T458" s="733"/>
      <c r="U458" s="733"/>
      <c r="V458" s="733"/>
      <c r="W458" s="733"/>
      <c r="X458" s="733"/>
      <c r="Y458" s="733"/>
      <c r="Z458" s="733"/>
      <c r="AA458" s="733"/>
      <c r="AB458" s="347"/>
      <c r="AC458" s="347"/>
      <c r="AD458" s="347"/>
      <c r="AE458" s="347"/>
      <c r="AF458" s="347"/>
      <c r="AG458" s="347"/>
      <c r="AH458" s="347"/>
      <c r="AI458" s="347"/>
      <c r="AJ458" s="347"/>
      <c r="AK458" s="347"/>
      <c r="AL458" s="347"/>
      <c r="AM458" s="347"/>
      <c r="AN458" s="347"/>
      <c r="AO458" s="347"/>
      <c r="AP458" s="347"/>
      <c r="AQ458" s="347"/>
      <c r="AR458" s="347"/>
      <c r="AS458" s="347"/>
      <c r="AT458" s="347"/>
      <c r="AU458" s="347"/>
      <c r="AV458" s="347"/>
      <c r="AW458" s="347"/>
      <c r="AX458" s="347"/>
      <c r="AY458" s="347"/>
      <c r="AZ458" s="347"/>
      <c r="BA458" s="347"/>
      <c r="BB458" s="347"/>
      <c r="BC458" s="390"/>
      <c r="BD458" s="386"/>
      <c r="BE458" s="202"/>
      <c r="BF458" s="731"/>
      <c r="BG458" s="731"/>
      <c r="BH458" s="731"/>
      <c r="BI458" s="731"/>
      <c r="BJ458" s="731"/>
      <c r="BK458" s="731"/>
      <c r="BL458" s="731"/>
      <c r="BM458" s="731"/>
      <c r="BN458" s="731"/>
      <c r="BO458" s="731"/>
      <c r="BP458" s="731"/>
      <c r="BQ458" s="731"/>
      <c r="BR458" s="731"/>
      <c r="BS458" s="731"/>
      <c r="BT458" s="731"/>
      <c r="BU458" s="731"/>
      <c r="BV458" s="731"/>
      <c r="BW458" s="731"/>
      <c r="BX458" s="731"/>
      <c r="BY458" s="731"/>
      <c r="BZ458" s="731"/>
      <c r="CA458" s="731"/>
      <c r="CB458" s="731"/>
      <c r="CC458" s="731"/>
      <c r="CD458" s="731"/>
      <c r="CE458" s="731"/>
      <c r="CF458" s="731"/>
      <c r="CG458" s="731"/>
    </row>
    <row r="459" spans="1:85" s="314" customFormat="1" ht="15" customHeight="1" x14ac:dyDescent="0.2">
      <c r="A459" s="733"/>
      <c r="B459" s="733"/>
      <c r="C459" s="733"/>
      <c r="D459" s="756"/>
      <c r="E459" s="733"/>
      <c r="F459" s="733"/>
      <c r="G459" s="733"/>
      <c r="H459" s="733"/>
      <c r="I459" s="733"/>
      <c r="J459" s="733"/>
      <c r="K459" s="733"/>
      <c r="L459" s="733"/>
      <c r="M459" s="733"/>
      <c r="N459" s="733"/>
      <c r="O459" s="733"/>
      <c r="P459" s="733"/>
      <c r="Q459" s="733"/>
      <c r="R459" s="733"/>
      <c r="S459" s="733"/>
      <c r="T459" s="733"/>
      <c r="U459" s="733"/>
      <c r="V459" s="733"/>
      <c r="W459" s="733"/>
      <c r="X459" s="733"/>
      <c r="Y459" s="733"/>
      <c r="Z459" s="733"/>
      <c r="AA459" s="733"/>
      <c r="AB459" s="347"/>
      <c r="AC459" s="347"/>
      <c r="AD459" s="347"/>
      <c r="AE459" s="347"/>
      <c r="AF459" s="347"/>
      <c r="AG459" s="347"/>
      <c r="AH459" s="347"/>
      <c r="AI459" s="347"/>
      <c r="AJ459" s="347"/>
      <c r="AK459" s="347"/>
      <c r="AL459" s="347"/>
      <c r="AM459" s="347"/>
      <c r="AN459" s="347"/>
      <c r="AO459" s="347"/>
      <c r="AP459" s="347"/>
      <c r="AQ459" s="347"/>
      <c r="AR459" s="347"/>
      <c r="AS459" s="347"/>
      <c r="AT459" s="347"/>
      <c r="AU459" s="347"/>
      <c r="AV459" s="347"/>
      <c r="AW459" s="347"/>
      <c r="AX459" s="347"/>
      <c r="AY459" s="347"/>
      <c r="AZ459" s="347"/>
      <c r="BA459" s="347"/>
      <c r="BB459" s="347"/>
      <c r="BC459" s="390"/>
      <c r="BD459" s="386"/>
      <c r="BE459" s="202"/>
      <c r="BF459" s="731"/>
      <c r="BG459" s="731"/>
      <c r="BH459" s="731"/>
      <c r="BI459" s="731"/>
      <c r="BJ459" s="731"/>
      <c r="BK459" s="731"/>
      <c r="BL459" s="731"/>
      <c r="BM459" s="731"/>
      <c r="BN459" s="731"/>
      <c r="BO459" s="731"/>
      <c r="BP459" s="731"/>
      <c r="BQ459" s="731"/>
      <c r="BR459" s="731"/>
      <c r="BS459" s="731"/>
      <c r="BT459" s="731"/>
      <c r="BU459" s="731"/>
      <c r="BV459" s="731"/>
      <c r="BW459" s="731"/>
      <c r="BX459" s="731"/>
      <c r="BY459" s="731"/>
      <c r="BZ459" s="731"/>
      <c r="CA459" s="731"/>
      <c r="CB459" s="731"/>
      <c r="CC459" s="731"/>
      <c r="CD459" s="731"/>
      <c r="CE459" s="731"/>
      <c r="CF459" s="731"/>
      <c r="CG459" s="731"/>
    </row>
    <row r="460" spans="1:85" s="314" customFormat="1" ht="15" customHeight="1" x14ac:dyDescent="0.2">
      <c r="A460" s="733"/>
      <c r="B460" s="733"/>
      <c r="C460" s="733"/>
      <c r="D460" s="756"/>
      <c r="E460" s="733"/>
      <c r="F460" s="733"/>
      <c r="G460" s="733"/>
      <c r="H460" s="733"/>
      <c r="I460" s="733"/>
      <c r="J460" s="733"/>
      <c r="K460" s="733"/>
      <c r="L460" s="733"/>
      <c r="M460" s="733"/>
      <c r="N460" s="733"/>
      <c r="O460" s="733"/>
      <c r="P460" s="733"/>
      <c r="Q460" s="733"/>
      <c r="R460" s="733"/>
      <c r="S460" s="733"/>
      <c r="T460" s="733"/>
      <c r="U460" s="733"/>
      <c r="V460" s="733"/>
      <c r="W460" s="733"/>
      <c r="X460" s="733"/>
      <c r="Y460" s="733"/>
      <c r="Z460" s="733"/>
      <c r="AA460" s="733"/>
      <c r="AB460" s="347"/>
      <c r="AC460" s="347"/>
      <c r="AD460" s="347"/>
      <c r="AE460" s="347"/>
      <c r="AF460" s="347"/>
      <c r="AG460" s="347"/>
      <c r="AH460" s="347"/>
      <c r="AI460" s="347"/>
      <c r="AJ460" s="347"/>
      <c r="AK460" s="347"/>
      <c r="AL460" s="347"/>
      <c r="AM460" s="347"/>
      <c r="AN460" s="347"/>
      <c r="AO460" s="347"/>
      <c r="AP460" s="347"/>
      <c r="AQ460" s="347"/>
      <c r="AR460" s="347"/>
      <c r="AS460" s="347"/>
      <c r="AT460" s="347"/>
      <c r="AU460" s="347"/>
      <c r="AV460" s="347"/>
      <c r="AW460" s="347"/>
      <c r="AX460" s="347"/>
      <c r="AY460" s="347"/>
      <c r="AZ460" s="347"/>
      <c r="BA460" s="347"/>
      <c r="BB460" s="347"/>
      <c r="BC460" s="390"/>
      <c r="BD460" s="386"/>
      <c r="BE460" s="202"/>
      <c r="BF460" s="731"/>
      <c r="BG460" s="731"/>
      <c r="BH460" s="731"/>
      <c r="BI460" s="731"/>
      <c r="BJ460" s="731"/>
      <c r="BK460" s="731"/>
      <c r="BL460" s="731"/>
      <c r="BM460" s="731"/>
      <c r="BN460" s="731"/>
      <c r="BO460" s="731"/>
      <c r="BP460" s="731"/>
      <c r="BQ460" s="731"/>
      <c r="BR460" s="731"/>
      <c r="BS460" s="731"/>
      <c r="BT460" s="731"/>
      <c r="BU460" s="731"/>
      <c r="BV460" s="731"/>
      <c r="BW460" s="731"/>
      <c r="BX460" s="731"/>
      <c r="BY460" s="731"/>
      <c r="BZ460" s="731"/>
      <c r="CA460" s="731"/>
      <c r="CB460" s="731"/>
      <c r="CC460" s="731"/>
      <c r="CD460" s="731"/>
      <c r="CE460" s="731"/>
      <c r="CF460" s="731"/>
      <c r="CG460" s="731"/>
    </row>
    <row r="461" spans="1:85" s="314" customFormat="1" ht="15" customHeight="1" x14ac:dyDescent="0.2">
      <c r="A461" s="733"/>
      <c r="B461" s="733"/>
      <c r="C461" s="733"/>
      <c r="D461" s="756"/>
      <c r="E461" s="733"/>
      <c r="F461" s="733"/>
      <c r="G461" s="733"/>
      <c r="H461" s="733"/>
      <c r="I461" s="733"/>
      <c r="J461" s="733"/>
      <c r="K461" s="733"/>
      <c r="L461" s="733"/>
      <c r="M461" s="733"/>
      <c r="N461" s="733"/>
      <c r="O461" s="733"/>
      <c r="P461" s="733"/>
      <c r="Q461" s="733"/>
      <c r="R461" s="733"/>
      <c r="S461" s="733"/>
      <c r="T461" s="733"/>
      <c r="U461" s="733"/>
      <c r="V461" s="733"/>
      <c r="W461" s="733"/>
      <c r="X461" s="733"/>
      <c r="Y461" s="733"/>
      <c r="Z461" s="733"/>
      <c r="AA461" s="733"/>
      <c r="AB461" s="347"/>
      <c r="AC461" s="347"/>
      <c r="AD461" s="347"/>
      <c r="AE461" s="347"/>
      <c r="AF461" s="347"/>
      <c r="AG461" s="347"/>
      <c r="AH461" s="347"/>
      <c r="AI461" s="347"/>
      <c r="AJ461" s="347"/>
      <c r="AK461" s="347"/>
      <c r="AL461" s="347"/>
      <c r="AM461" s="347"/>
      <c r="AN461" s="347"/>
      <c r="AO461" s="347"/>
      <c r="AP461" s="347"/>
      <c r="AQ461" s="347"/>
      <c r="AR461" s="347"/>
      <c r="AS461" s="347"/>
      <c r="AT461" s="347"/>
      <c r="AU461" s="347"/>
      <c r="AV461" s="347"/>
      <c r="AW461" s="347"/>
      <c r="AX461" s="347"/>
      <c r="AY461" s="347"/>
      <c r="AZ461" s="347"/>
      <c r="BA461" s="347"/>
      <c r="BB461" s="347"/>
      <c r="BC461" s="390"/>
      <c r="BD461" s="386"/>
      <c r="BE461" s="202"/>
      <c r="BF461" s="731"/>
      <c r="BG461" s="731"/>
      <c r="BH461" s="731"/>
      <c r="BI461" s="731"/>
      <c r="BJ461" s="731"/>
      <c r="BK461" s="731"/>
      <c r="BL461" s="731"/>
      <c r="BM461" s="731"/>
      <c r="BN461" s="731"/>
      <c r="BO461" s="731"/>
      <c r="BP461" s="731"/>
      <c r="BQ461" s="731"/>
      <c r="BR461" s="731"/>
      <c r="BS461" s="731"/>
      <c r="BT461" s="731"/>
      <c r="BU461" s="731"/>
      <c r="BV461" s="731"/>
      <c r="BW461" s="731"/>
      <c r="BX461" s="731"/>
      <c r="BY461" s="731"/>
      <c r="BZ461" s="731"/>
      <c r="CA461" s="731"/>
      <c r="CB461" s="731"/>
      <c r="CC461" s="731"/>
      <c r="CD461" s="731"/>
      <c r="CE461" s="731"/>
      <c r="CF461" s="731"/>
      <c r="CG461" s="731"/>
    </row>
    <row r="462" spans="1:85" s="314" customFormat="1" ht="15" customHeight="1" x14ac:dyDescent="0.2">
      <c r="A462" s="733"/>
      <c r="B462" s="733"/>
      <c r="C462" s="733"/>
      <c r="D462" s="756"/>
      <c r="E462" s="733"/>
      <c r="F462" s="733"/>
      <c r="G462" s="733"/>
      <c r="H462" s="733"/>
      <c r="I462" s="733"/>
      <c r="J462" s="733"/>
      <c r="K462" s="733"/>
      <c r="L462" s="733"/>
      <c r="M462" s="733"/>
      <c r="N462" s="733"/>
      <c r="O462" s="733"/>
      <c r="P462" s="733"/>
      <c r="Q462" s="733"/>
      <c r="R462" s="733"/>
      <c r="S462" s="733"/>
      <c r="T462" s="733"/>
      <c r="U462" s="733"/>
      <c r="V462" s="733"/>
      <c r="W462" s="733"/>
      <c r="X462" s="733"/>
      <c r="Y462" s="733"/>
      <c r="Z462" s="733"/>
      <c r="AA462" s="733"/>
      <c r="AB462" s="347"/>
      <c r="AC462" s="347"/>
      <c r="AD462" s="347"/>
      <c r="AE462" s="347"/>
      <c r="AF462" s="347"/>
      <c r="AG462" s="347"/>
      <c r="AH462" s="347"/>
      <c r="AI462" s="347"/>
      <c r="AJ462" s="347"/>
      <c r="AK462" s="347"/>
      <c r="AL462" s="347"/>
      <c r="AM462" s="347"/>
      <c r="AN462" s="347"/>
      <c r="AO462" s="347"/>
      <c r="AP462" s="347"/>
      <c r="AQ462" s="347"/>
      <c r="AR462" s="347"/>
      <c r="AS462" s="347"/>
      <c r="AT462" s="347"/>
      <c r="AU462" s="347"/>
      <c r="AV462" s="347"/>
      <c r="AW462" s="347"/>
      <c r="AX462" s="347"/>
      <c r="AY462" s="347"/>
      <c r="AZ462" s="347"/>
      <c r="BA462" s="347"/>
      <c r="BB462" s="347"/>
      <c r="BC462" s="390"/>
      <c r="BD462" s="386"/>
      <c r="BE462" s="202"/>
      <c r="BF462" s="731"/>
      <c r="BG462" s="731"/>
      <c r="BH462" s="731"/>
      <c r="BI462" s="731"/>
      <c r="BJ462" s="731"/>
      <c r="BK462" s="731"/>
      <c r="BL462" s="731"/>
      <c r="BM462" s="731"/>
      <c r="BN462" s="731"/>
      <c r="BO462" s="731"/>
      <c r="BP462" s="731"/>
      <c r="BQ462" s="731"/>
      <c r="BR462" s="731"/>
      <c r="BS462" s="731"/>
      <c r="BT462" s="731"/>
      <c r="BU462" s="731"/>
      <c r="BV462" s="731"/>
      <c r="BW462" s="731"/>
      <c r="BX462" s="731"/>
      <c r="BY462" s="731"/>
      <c r="BZ462" s="731"/>
      <c r="CA462" s="731"/>
      <c r="CB462" s="731"/>
      <c r="CC462" s="731"/>
      <c r="CD462" s="731"/>
      <c r="CE462" s="731"/>
      <c r="CF462" s="731"/>
      <c r="CG462" s="731"/>
    </row>
    <row r="463" spans="1:85" s="314" customFormat="1" ht="15" customHeight="1" x14ac:dyDescent="0.2">
      <c r="A463" s="733"/>
      <c r="B463" s="733"/>
      <c r="C463" s="733"/>
      <c r="D463" s="756"/>
      <c r="E463" s="733"/>
      <c r="F463" s="733"/>
      <c r="G463" s="733"/>
      <c r="H463" s="733"/>
      <c r="I463" s="733"/>
      <c r="J463" s="733"/>
      <c r="K463" s="733"/>
      <c r="L463" s="733"/>
      <c r="M463" s="733"/>
      <c r="N463" s="733"/>
      <c r="O463" s="733"/>
      <c r="P463" s="733"/>
      <c r="Q463" s="733"/>
      <c r="R463" s="733"/>
      <c r="S463" s="733"/>
      <c r="T463" s="733"/>
      <c r="U463" s="733"/>
      <c r="V463" s="733"/>
      <c r="W463" s="733"/>
      <c r="X463" s="733"/>
      <c r="Y463" s="733"/>
      <c r="Z463" s="733"/>
      <c r="AA463" s="733"/>
      <c r="AB463" s="347"/>
      <c r="AC463" s="347"/>
      <c r="AD463" s="347"/>
      <c r="AE463" s="347"/>
      <c r="AF463" s="347"/>
      <c r="AG463" s="347"/>
      <c r="AH463" s="347"/>
      <c r="AI463" s="347"/>
      <c r="AJ463" s="347"/>
      <c r="AK463" s="347"/>
      <c r="AL463" s="347"/>
      <c r="AM463" s="347"/>
      <c r="AN463" s="347"/>
      <c r="AO463" s="347"/>
      <c r="AP463" s="347"/>
      <c r="AQ463" s="347"/>
      <c r="AR463" s="347"/>
      <c r="AS463" s="347"/>
      <c r="AT463" s="347"/>
      <c r="AU463" s="347"/>
      <c r="AV463" s="347"/>
      <c r="AW463" s="347"/>
      <c r="AX463" s="347"/>
      <c r="AY463" s="347"/>
      <c r="AZ463" s="347"/>
      <c r="BA463" s="347"/>
      <c r="BB463" s="347"/>
      <c r="BC463" s="390"/>
      <c r="BD463" s="386"/>
      <c r="BE463" s="202"/>
      <c r="BF463" s="731"/>
      <c r="BG463" s="731"/>
      <c r="BH463" s="731"/>
      <c r="BI463" s="731"/>
      <c r="BJ463" s="731"/>
      <c r="BK463" s="731"/>
      <c r="BL463" s="731"/>
      <c r="BM463" s="731"/>
      <c r="BN463" s="731"/>
      <c r="BO463" s="731"/>
      <c r="BP463" s="731"/>
      <c r="BQ463" s="731"/>
      <c r="BR463" s="731"/>
      <c r="BS463" s="731"/>
      <c r="BT463" s="731"/>
      <c r="BU463" s="731"/>
      <c r="BV463" s="731"/>
      <c r="BW463" s="731"/>
      <c r="BX463" s="731"/>
      <c r="BY463" s="731"/>
      <c r="BZ463" s="731"/>
      <c r="CA463" s="731"/>
      <c r="CB463" s="731"/>
      <c r="CC463" s="731"/>
      <c r="CD463" s="731"/>
      <c r="CE463" s="731"/>
      <c r="CF463" s="731"/>
      <c r="CG463" s="731"/>
    </row>
    <row r="464" spans="1:85" s="314" customFormat="1" ht="15" customHeight="1" x14ac:dyDescent="0.2">
      <c r="A464" s="733"/>
      <c r="B464" s="733"/>
      <c r="C464" s="733"/>
      <c r="D464" s="756"/>
      <c r="E464" s="733"/>
      <c r="F464" s="733"/>
      <c r="G464" s="733"/>
      <c r="H464" s="733"/>
      <c r="I464" s="733"/>
      <c r="J464" s="733"/>
      <c r="K464" s="733"/>
      <c r="L464" s="733"/>
      <c r="M464" s="733"/>
      <c r="N464" s="733"/>
      <c r="O464" s="733"/>
      <c r="P464" s="733"/>
      <c r="Q464" s="733"/>
      <c r="R464" s="733"/>
      <c r="S464" s="733"/>
      <c r="T464" s="733"/>
      <c r="U464" s="733"/>
      <c r="V464" s="733"/>
      <c r="W464" s="733"/>
      <c r="X464" s="733"/>
      <c r="Y464" s="733"/>
      <c r="Z464" s="733"/>
      <c r="AA464" s="733"/>
      <c r="AB464" s="347"/>
      <c r="AC464" s="347"/>
      <c r="AD464" s="347"/>
      <c r="AE464" s="347"/>
      <c r="AF464" s="347"/>
      <c r="AG464" s="347"/>
      <c r="AH464" s="347"/>
      <c r="AI464" s="347"/>
      <c r="AJ464" s="347"/>
      <c r="AK464" s="347"/>
      <c r="AL464" s="347"/>
      <c r="AM464" s="347"/>
      <c r="AN464" s="347"/>
      <c r="AO464" s="347"/>
      <c r="AP464" s="347"/>
      <c r="AQ464" s="347"/>
      <c r="AR464" s="347"/>
      <c r="AS464" s="347"/>
      <c r="AT464" s="347"/>
      <c r="AU464" s="347"/>
      <c r="AV464" s="347"/>
      <c r="AW464" s="347"/>
      <c r="AX464" s="347"/>
      <c r="AY464" s="347"/>
      <c r="AZ464" s="347"/>
      <c r="BA464" s="347"/>
      <c r="BB464" s="347"/>
      <c r="BC464" s="390"/>
      <c r="BD464" s="386"/>
      <c r="BE464" s="202"/>
      <c r="BF464" s="731"/>
      <c r="BG464" s="731"/>
      <c r="BH464" s="731"/>
      <c r="BI464" s="731"/>
      <c r="BJ464" s="731"/>
      <c r="BK464" s="731"/>
      <c r="BL464" s="731"/>
      <c r="BM464" s="731"/>
      <c r="BN464" s="731"/>
      <c r="BO464" s="731"/>
      <c r="BP464" s="731"/>
      <c r="BQ464" s="731"/>
      <c r="BR464" s="731"/>
      <c r="BS464" s="731"/>
      <c r="BT464" s="731"/>
      <c r="BU464" s="731"/>
      <c r="BV464" s="731"/>
      <c r="BW464" s="731"/>
      <c r="BX464" s="731"/>
      <c r="BY464" s="731"/>
      <c r="BZ464" s="731"/>
      <c r="CA464" s="731"/>
      <c r="CB464" s="731"/>
      <c r="CC464" s="731"/>
      <c r="CD464" s="731"/>
      <c r="CE464" s="731"/>
      <c r="CF464" s="731"/>
      <c r="CG464" s="731"/>
    </row>
    <row r="465" spans="1:85" s="314" customFormat="1" ht="15" customHeight="1" x14ac:dyDescent="0.2">
      <c r="A465" s="733"/>
      <c r="B465" s="733"/>
      <c r="C465" s="733"/>
      <c r="D465" s="756"/>
      <c r="E465" s="733"/>
      <c r="F465" s="733"/>
      <c r="G465" s="733"/>
      <c r="H465" s="733"/>
      <c r="I465" s="733"/>
      <c r="J465" s="733"/>
      <c r="K465" s="733"/>
      <c r="L465" s="733"/>
      <c r="M465" s="733"/>
      <c r="N465" s="733"/>
      <c r="O465" s="733"/>
      <c r="P465" s="733"/>
      <c r="Q465" s="733"/>
      <c r="R465" s="733"/>
      <c r="S465" s="733"/>
      <c r="T465" s="733"/>
      <c r="U465" s="733"/>
      <c r="V465" s="733"/>
      <c r="W465" s="733"/>
      <c r="X465" s="733"/>
      <c r="Y465" s="733"/>
      <c r="Z465" s="733"/>
      <c r="AA465" s="733"/>
      <c r="AB465" s="347"/>
      <c r="AC465" s="347"/>
      <c r="AD465" s="347"/>
      <c r="AE465" s="347"/>
      <c r="AF465" s="347"/>
      <c r="AG465" s="347"/>
      <c r="AH465" s="347"/>
      <c r="AI465" s="347"/>
      <c r="AJ465" s="347"/>
      <c r="AK465" s="347"/>
      <c r="AL465" s="347"/>
      <c r="AM465" s="347"/>
      <c r="AN465" s="347"/>
      <c r="AO465" s="347"/>
      <c r="AP465" s="347"/>
      <c r="AQ465" s="347"/>
      <c r="AR465" s="347"/>
      <c r="AS465" s="347"/>
      <c r="AT465" s="347"/>
      <c r="AU465" s="347"/>
      <c r="AV465" s="347"/>
      <c r="AW465" s="347"/>
      <c r="AX465" s="347"/>
      <c r="AY465" s="347"/>
      <c r="AZ465" s="347"/>
      <c r="BA465" s="347"/>
      <c r="BB465" s="347"/>
      <c r="BC465" s="390"/>
      <c r="BD465" s="386"/>
      <c r="BE465" s="202"/>
      <c r="BF465" s="731"/>
      <c r="BG465" s="731"/>
      <c r="BH465" s="731"/>
      <c r="BI465" s="731"/>
      <c r="BJ465" s="731"/>
      <c r="BK465" s="731"/>
      <c r="BL465" s="731"/>
      <c r="BM465" s="731"/>
      <c r="BN465" s="731"/>
      <c r="BO465" s="731"/>
      <c r="BP465" s="731"/>
      <c r="BQ465" s="731"/>
      <c r="BR465" s="731"/>
      <c r="BS465" s="731"/>
      <c r="BT465" s="731"/>
      <c r="BU465" s="731"/>
      <c r="BV465" s="731"/>
      <c r="BW465" s="731"/>
      <c r="BX465" s="731"/>
      <c r="BY465" s="731"/>
      <c r="BZ465" s="731"/>
      <c r="CA465" s="731"/>
      <c r="CB465" s="731"/>
      <c r="CC465" s="731"/>
      <c r="CD465" s="731"/>
      <c r="CE465" s="731"/>
      <c r="CF465" s="731"/>
      <c r="CG465" s="731"/>
    </row>
    <row r="466" spans="1:85" s="314" customFormat="1" ht="15" customHeight="1" x14ac:dyDescent="0.2">
      <c r="A466" s="733"/>
      <c r="B466" s="733"/>
      <c r="C466" s="733"/>
      <c r="D466" s="756"/>
      <c r="E466" s="733"/>
      <c r="F466" s="733"/>
      <c r="G466" s="733"/>
      <c r="H466" s="733"/>
      <c r="I466" s="733"/>
      <c r="J466" s="733"/>
      <c r="K466" s="733"/>
      <c r="L466" s="733"/>
      <c r="M466" s="733"/>
      <c r="N466" s="733"/>
      <c r="O466" s="733"/>
      <c r="P466" s="733"/>
      <c r="Q466" s="733"/>
      <c r="R466" s="733"/>
      <c r="S466" s="733"/>
      <c r="T466" s="733"/>
      <c r="U466" s="733"/>
      <c r="V466" s="733"/>
      <c r="W466" s="733"/>
      <c r="X466" s="733"/>
      <c r="Y466" s="733"/>
      <c r="Z466" s="733"/>
      <c r="AA466" s="733"/>
      <c r="AB466" s="347"/>
      <c r="AC466" s="347"/>
      <c r="AD466" s="347"/>
      <c r="AE466" s="347"/>
      <c r="AF466" s="347"/>
      <c r="AG466" s="347"/>
      <c r="AH466" s="347"/>
      <c r="AI466" s="347"/>
      <c r="AJ466" s="347"/>
      <c r="AK466" s="347"/>
      <c r="AL466" s="347"/>
      <c r="AM466" s="347"/>
      <c r="AN466" s="347"/>
      <c r="AO466" s="347"/>
      <c r="AP466" s="347"/>
      <c r="AQ466" s="347"/>
      <c r="AR466" s="347"/>
      <c r="AS466" s="347"/>
      <c r="AT466" s="347"/>
      <c r="AU466" s="347"/>
      <c r="AV466" s="347"/>
      <c r="AW466" s="347"/>
      <c r="AX466" s="347"/>
      <c r="AY466" s="347"/>
      <c r="AZ466" s="347"/>
      <c r="BA466" s="347"/>
      <c r="BB466" s="347"/>
      <c r="BC466" s="390"/>
      <c r="BD466" s="386"/>
      <c r="BE466" s="202"/>
      <c r="BF466" s="731"/>
      <c r="BG466" s="731"/>
      <c r="BH466" s="731"/>
      <c r="BI466" s="731"/>
      <c r="BJ466" s="731"/>
      <c r="BK466" s="731"/>
      <c r="BL466" s="731"/>
      <c r="BM466" s="731"/>
      <c r="BN466" s="731"/>
      <c r="BO466" s="731"/>
      <c r="BP466" s="731"/>
      <c r="BQ466" s="731"/>
      <c r="BR466" s="731"/>
      <c r="BS466" s="731"/>
      <c r="BT466" s="731"/>
      <c r="BU466" s="731"/>
      <c r="BV466" s="731"/>
      <c r="BW466" s="731"/>
      <c r="BX466" s="731"/>
      <c r="BY466" s="731"/>
      <c r="BZ466" s="731"/>
      <c r="CA466" s="731"/>
      <c r="CB466" s="731"/>
      <c r="CC466" s="731"/>
      <c r="CD466" s="731"/>
      <c r="CE466" s="731"/>
      <c r="CF466" s="731"/>
      <c r="CG466" s="731"/>
    </row>
    <row r="467" spans="1:85" s="314" customFormat="1" ht="15" customHeight="1" x14ac:dyDescent="0.2">
      <c r="A467" s="733"/>
      <c r="B467" s="733"/>
      <c r="C467" s="733"/>
      <c r="D467" s="756"/>
      <c r="E467" s="733"/>
      <c r="F467" s="733"/>
      <c r="G467" s="733"/>
      <c r="H467" s="733"/>
      <c r="I467" s="733"/>
      <c r="J467" s="733"/>
      <c r="K467" s="733"/>
      <c r="L467" s="733"/>
      <c r="M467" s="733"/>
      <c r="N467" s="733"/>
      <c r="O467" s="733"/>
      <c r="P467" s="733"/>
      <c r="Q467" s="733"/>
      <c r="R467" s="733"/>
      <c r="S467" s="733"/>
      <c r="T467" s="733"/>
      <c r="U467" s="733"/>
      <c r="V467" s="733"/>
      <c r="W467" s="733"/>
      <c r="X467" s="733"/>
      <c r="Y467" s="733"/>
      <c r="Z467" s="733"/>
      <c r="AA467" s="733"/>
      <c r="AB467" s="347"/>
      <c r="AC467" s="347"/>
      <c r="AD467" s="347"/>
      <c r="AE467" s="347"/>
      <c r="AF467" s="347"/>
      <c r="AG467" s="347"/>
      <c r="AH467" s="347"/>
      <c r="AI467" s="347"/>
      <c r="AJ467" s="347"/>
      <c r="AK467" s="347"/>
      <c r="AL467" s="347"/>
      <c r="AM467" s="347"/>
      <c r="AN467" s="347"/>
      <c r="AO467" s="347"/>
      <c r="AP467" s="347"/>
      <c r="AQ467" s="347"/>
      <c r="AR467" s="347"/>
      <c r="AS467" s="347"/>
      <c r="AT467" s="347"/>
      <c r="AU467" s="347"/>
      <c r="AV467" s="347"/>
      <c r="AW467" s="347"/>
      <c r="AX467" s="347"/>
      <c r="AY467" s="347"/>
      <c r="AZ467" s="347"/>
      <c r="BA467" s="347"/>
      <c r="BB467" s="347"/>
      <c r="BC467" s="390"/>
      <c r="BD467" s="386"/>
      <c r="BE467" s="202"/>
      <c r="BF467" s="731"/>
      <c r="BG467" s="731"/>
      <c r="BH467" s="731"/>
      <c r="BI467" s="731"/>
      <c r="BJ467" s="731"/>
      <c r="BK467" s="731"/>
      <c r="BL467" s="731"/>
      <c r="BM467" s="731"/>
      <c r="BN467" s="731"/>
      <c r="BO467" s="731"/>
      <c r="BP467" s="731"/>
      <c r="BQ467" s="731"/>
      <c r="BR467" s="731"/>
      <c r="BS467" s="731"/>
      <c r="BT467" s="731"/>
      <c r="BU467" s="731"/>
      <c r="BV467" s="731"/>
      <c r="BW467" s="731"/>
      <c r="BX467" s="731"/>
      <c r="BY467" s="731"/>
      <c r="BZ467" s="731"/>
      <c r="CA467" s="731"/>
      <c r="CB467" s="731"/>
      <c r="CC467" s="731"/>
      <c r="CD467" s="731"/>
      <c r="CE467" s="731"/>
      <c r="CF467" s="731"/>
      <c r="CG467" s="731"/>
    </row>
    <row r="468" spans="1:85" s="314" customFormat="1" ht="15" customHeight="1" x14ac:dyDescent="0.2">
      <c r="A468" s="733"/>
      <c r="B468" s="733"/>
      <c r="C468" s="733"/>
      <c r="D468" s="756"/>
      <c r="E468" s="733"/>
      <c r="F468" s="733"/>
      <c r="G468" s="733"/>
      <c r="H468" s="733"/>
      <c r="I468" s="733"/>
      <c r="J468" s="733"/>
      <c r="K468" s="733"/>
      <c r="L468" s="733"/>
      <c r="M468" s="733"/>
      <c r="N468" s="733"/>
      <c r="O468" s="733"/>
      <c r="P468" s="733"/>
      <c r="Q468" s="733"/>
      <c r="R468" s="733"/>
      <c r="S468" s="733"/>
      <c r="T468" s="733"/>
      <c r="U468" s="733"/>
      <c r="V468" s="733"/>
      <c r="W468" s="733"/>
      <c r="X468" s="733"/>
      <c r="Y468" s="733"/>
      <c r="Z468" s="733"/>
      <c r="AA468" s="733"/>
      <c r="AB468" s="347"/>
      <c r="AC468" s="347"/>
      <c r="AD468" s="347"/>
      <c r="AE468" s="347"/>
      <c r="AF468" s="347"/>
      <c r="AG468" s="347"/>
      <c r="AH468" s="347"/>
      <c r="AI468" s="347"/>
      <c r="AJ468" s="347"/>
      <c r="AK468" s="347"/>
      <c r="AL468" s="347"/>
      <c r="AM468" s="347"/>
      <c r="AN468" s="347"/>
      <c r="AO468" s="347"/>
      <c r="AP468" s="347"/>
      <c r="AQ468" s="347"/>
      <c r="AR468" s="347"/>
      <c r="AS468" s="347"/>
      <c r="AT468" s="347"/>
      <c r="AU468" s="347"/>
      <c r="AV468" s="347"/>
      <c r="AW468" s="347"/>
      <c r="AX468" s="347"/>
      <c r="AY468" s="347"/>
      <c r="AZ468" s="347"/>
      <c r="BA468" s="347"/>
      <c r="BB468" s="347"/>
      <c r="BC468" s="390"/>
      <c r="BD468" s="386"/>
      <c r="BE468" s="202"/>
      <c r="BF468" s="731"/>
      <c r="BG468" s="731"/>
      <c r="BH468" s="731"/>
      <c r="BI468" s="731"/>
      <c r="BJ468" s="731"/>
      <c r="BK468" s="731"/>
      <c r="BL468" s="731"/>
      <c r="BM468" s="731"/>
      <c r="BN468" s="731"/>
      <c r="BO468" s="731"/>
      <c r="BP468" s="731"/>
      <c r="BQ468" s="731"/>
      <c r="BR468" s="731"/>
      <c r="BS468" s="731"/>
      <c r="BT468" s="731"/>
      <c r="BU468" s="731"/>
      <c r="BV468" s="731"/>
      <c r="BW468" s="731"/>
      <c r="BX468" s="731"/>
      <c r="BY468" s="731"/>
      <c r="BZ468" s="731"/>
      <c r="CA468" s="731"/>
      <c r="CB468" s="731"/>
      <c r="CC468" s="731"/>
      <c r="CD468" s="731"/>
      <c r="CE468" s="731"/>
      <c r="CF468" s="731"/>
      <c r="CG468" s="731"/>
    </row>
    <row r="469" spans="1:85" s="314" customFormat="1" ht="15" customHeight="1" x14ac:dyDescent="0.2">
      <c r="A469" s="733"/>
      <c r="B469" s="733"/>
      <c r="C469" s="733"/>
      <c r="D469" s="756"/>
      <c r="E469" s="733"/>
      <c r="F469" s="733"/>
      <c r="G469" s="733"/>
      <c r="H469" s="733"/>
      <c r="I469" s="733"/>
      <c r="J469" s="733"/>
      <c r="K469" s="733"/>
      <c r="L469" s="733"/>
      <c r="M469" s="733"/>
      <c r="N469" s="733"/>
      <c r="O469" s="733"/>
      <c r="P469" s="733"/>
      <c r="Q469" s="733"/>
      <c r="R469" s="733"/>
      <c r="S469" s="733"/>
      <c r="T469" s="733"/>
      <c r="U469" s="733"/>
      <c r="V469" s="733"/>
      <c r="W469" s="733"/>
      <c r="X469" s="733"/>
      <c r="Y469" s="733"/>
      <c r="Z469" s="733"/>
      <c r="AA469" s="733"/>
      <c r="AB469" s="347"/>
      <c r="AC469" s="347"/>
      <c r="AD469" s="347"/>
      <c r="AE469" s="347"/>
      <c r="AF469" s="347"/>
      <c r="AG469" s="347"/>
      <c r="AH469" s="347"/>
      <c r="AI469" s="347"/>
      <c r="AJ469" s="347"/>
      <c r="AK469" s="347"/>
      <c r="AL469" s="347"/>
      <c r="AM469" s="347"/>
      <c r="AN469" s="347"/>
      <c r="AO469" s="347"/>
      <c r="AP469" s="347"/>
      <c r="AQ469" s="347"/>
      <c r="AR469" s="347"/>
      <c r="AS469" s="347"/>
      <c r="AT469" s="347"/>
      <c r="AU469" s="347"/>
      <c r="AV469" s="347"/>
      <c r="AW469" s="347"/>
      <c r="AX469" s="347"/>
      <c r="AY469" s="347"/>
      <c r="AZ469" s="347"/>
      <c r="BA469" s="347"/>
      <c r="BB469" s="347"/>
      <c r="BC469" s="390"/>
      <c r="BD469" s="386"/>
      <c r="BE469" s="202"/>
      <c r="BF469" s="731"/>
      <c r="BG469" s="731"/>
      <c r="BH469" s="731"/>
      <c r="BI469" s="731"/>
      <c r="BJ469" s="731"/>
      <c r="BK469" s="731"/>
      <c r="BL469" s="731"/>
      <c r="BM469" s="731"/>
      <c r="BN469" s="731"/>
      <c r="BO469" s="731"/>
      <c r="BP469" s="731"/>
      <c r="BQ469" s="731"/>
      <c r="BR469" s="731"/>
      <c r="BS469" s="731"/>
      <c r="BT469" s="731"/>
      <c r="BU469" s="731"/>
      <c r="BV469" s="731"/>
      <c r="BW469" s="731"/>
      <c r="BX469" s="731"/>
      <c r="BY469" s="731"/>
      <c r="BZ469" s="731"/>
      <c r="CA469" s="731"/>
      <c r="CB469" s="731"/>
      <c r="CC469" s="731"/>
      <c r="CD469" s="731"/>
      <c r="CE469" s="731"/>
      <c r="CF469" s="731"/>
      <c r="CG469" s="731"/>
    </row>
    <row r="470" spans="1:85" s="314" customFormat="1" ht="15" customHeight="1" x14ac:dyDescent="0.2">
      <c r="A470" s="733"/>
      <c r="B470" s="733"/>
      <c r="C470" s="733"/>
      <c r="D470" s="756"/>
      <c r="E470" s="733"/>
      <c r="F470" s="733"/>
      <c r="G470" s="733"/>
      <c r="H470" s="733"/>
      <c r="I470" s="733"/>
      <c r="J470" s="733"/>
      <c r="K470" s="733"/>
      <c r="L470" s="733"/>
      <c r="M470" s="733"/>
      <c r="N470" s="733"/>
      <c r="O470" s="733"/>
      <c r="P470" s="733"/>
      <c r="Q470" s="733"/>
      <c r="R470" s="733"/>
      <c r="S470" s="733"/>
      <c r="T470" s="733"/>
      <c r="U470" s="733"/>
      <c r="V470" s="733"/>
      <c r="W470" s="733"/>
      <c r="X470" s="733"/>
      <c r="Y470" s="733"/>
      <c r="Z470" s="733"/>
      <c r="AA470" s="733"/>
      <c r="AB470" s="347"/>
      <c r="AC470" s="347"/>
      <c r="AD470" s="347"/>
      <c r="AE470" s="347"/>
      <c r="AF470" s="347"/>
      <c r="AG470" s="347"/>
      <c r="AH470" s="347"/>
      <c r="AI470" s="347"/>
      <c r="AJ470" s="347"/>
      <c r="AK470" s="347"/>
      <c r="AL470" s="347"/>
      <c r="AM470" s="347"/>
      <c r="AN470" s="347"/>
      <c r="AO470" s="347"/>
      <c r="AP470" s="347"/>
      <c r="AQ470" s="347"/>
      <c r="AR470" s="347"/>
      <c r="AS470" s="347"/>
      <c r="AT470" s="347"/>
      <c r="AU470" s="347"/>
      <c r="AV470" s="347"/>
      <c r="AW470" s="347"/>
      <c r="AX470" s="347"/>
      <c r="AY470" s="347"/>
      <c r="AZ470" s="347"/>
      <c r="BA470" s="347"/>
      <c r="BB470" s="347"/>
      <c r="BC470" s="390"/>
      <c r="BD470" s="386"/>
      <c r="BE470" s="202"/>
      <c r="BF470" s="731"/>
      <c r="BG470" s="731"/>
      <c r="BH470" s="731"/>
      <c r="BI470" s="731"/>
      <c r="BJ470" s="731"/>
      <c r="BK470" s="731"/>
      <c r="BL470" s="731"/>
      <c r="BM470" s="731"/>
      <c r="BN470" s="731"/>
      <c r="BO470" s="731"/>
      <c r="BP470" s="731"/>
      <c r="BQ470" s="731"/>
      <c r="BR470" s="731"/>
      <c r="BS470" s="731"/>
      <c r="BT470" s="731"/>
      <c r="BU470" s="731"/>
      <c r="BV470" s="731"/>
      <c r="BW470" s="731"/>
      <c r="BX470" s="731"/>
      <c r="BY470" s="731"/>
      <c r="BZ470" s="731"/>
      <c r="CA470" s="731"/>
      <c r="CB470" s="731"/>
      <c r="CC470" s="731"/>
      <c r="CD470" s="731"/>
      <c r="CE470" s="731"/>
      <c r="CF470" s="731"/>
      <c r="CG470" s="731"/>
    </row>
    <row r="471" spans="1:85" s="314" customFormat="1" ht="15" customHeight="1" x14ac:dyDescent="0.2">
      <c r="A471" s="733"/>
      <c r="B471" s="733"/>
      <c r="C471" s="733"/>
      <c r="D471" s="756"/>
      <c r="E471" s="733"/>
      <c r="F471" s="733"/>
      <c r="G471" s="733"/>
      <c r="H471" s="733"/>
      <c r="I471" s="733"/>
      <c r="J471" s="733"/>
      <c r="K471" s="733"/>
      <c r="L471" s="733"/>
      <c r="M471" s="733"/>
      <c r="N471" s="733"/>
      <c r="O471" s="733"/>
      <c r="P471" s="733"/>
      <c r="Q471" s="733"/>
      <c r="R471" s="733"/>
      <c r="S471" s="733"/>
      <c r="T471" s="733"/>
      <c r="U471" s="733"/>
      <c r="V471" s="733"/>
      <c r="W471" s="733"/>
      <c r="X471" s="733"/>
      <c r="Y471" s="733"/>
      <c r="Z471" s="733"/>
      <c r="AA471" s="733"/>
      <c r="AB471" s="347"/>
      <c r="AC471" s="347"/>
      <c r="AD471" s="347"/>
      <c r="AE471" s="347"/>
      <c r="AF471" s="347"/>
      <c r="AG471" s="347"/>
      <c r="AH471" s="347"/>
      <c r="AI471" s="347"/>
      <c r="AJ471" s="347"/>
      <c r="AK471" s="347"/>
      <c r="AL471" s="347"/>
      <c r="AM471" s="347"/>
      <c r="AN471" s="347"/>
      <c r="AO471" s="347"/>
      <c r="AP471" s="347"/>
      <c r="AQ471" s="347"/>
      <c r="AR471" s="347"/>
      <c r="AS471" s="347"/>
      <c r="AT471" s="347"/>
      <c r="AU471" s="347"/>
      <c r="AV471" s="347"/>
      <c r="AW471" s="347"/>
      <c r="AX471" s="347"/>
      <c r="AY471" s="347"/>
      <c r="AZ471" s="347"/>
      <c r="BA471" s="347"/>
      <c r="BB471" s="347"/>
      <c r="BC471" s="390"/>
      <c r="BD471" s="386"/>
      <c r="BE471" s="202"/>
      <c r="BF471" s="731"/>
      <c r="BG471" s="731"/>
      <c r="BH471" s="731"/>
      <c r="BI471" s="731"/>
      <c r="BJ471" s="731"/>
      <c r="BK471" s="731"/>
      <c r="BL471" s="731"/>
      <c r="BM471" s="731"/>
      <c r="BN471" s="731"/>
      <c r="BO471" s="731"/>
      <c r="BP471" s="731"/>
      <c r="BQ471" s="731"/>
      <c r="BR471" s="731"/>
      <c r="BS471" s="731"/>
      <c r="BT471" s="731"/>
      <c r="BU471" s="731"/>
      <c r="BV471" s="731"/>
      <c r="BW471" s="731"/>
      <c r="BX471" s="731"/>
      <c r="BY471" s="731"/>
      <c r="BZ471" s="731"/>
      <c r="CA471" s="731"/>
      <c r="CB471" s="731"/>
      <c r="CC471" s="731"/>
      <c r="CD471" s="731"/>
      <c r="CE471" s="731"/>
      <c r="CF471" s="731"/>
      <c r="CG471" s="731"/>
    </row>
    <row r="472" spans="1:85" s="314" customFormat="1" ht="15" customHeight="1" x14ac:dyDescent="0.2">
      <c r="A472" s="733"/>
      <c r="B472" s="733"/>
      <c r="C472" s="733"/>
      <c r="D472" s="756"/>
      <c r="E472" s="733"/>
      <c r="F472" s="733"/>
      <c r="G472" s="733"/>
      <c r="H472" s="733"/>
      <c r="I472" s="733"/>
      <c r="J472" s="733"/>
      <c r="K472" s="733"/>
      <c r="L472" s="733"/>
      <c r="M472" s="733"/>
      <c r="N472" s="733"/>
      <c r="O472" s="733"/>
      <c r="P472" s="733"/>
      <c r="Q472" s="733"/>
      <c r="R472" s="733"/>
      <c r="S472" s="733"/>
      <c r="T472" s="733"/>
      <c r="U472" s="733"/>
      <c r="V472" s="733"/>
      <c r="W472" s="733"/>
      <c r="X472" s="733"/>
      <c r="Y472" s="733"/>
      <c r="Z472" s="733"/>
      <c r="AA472" s="733"/>
      <c r="AB472" s="347"/>
      <c r="AC472" s="347"/>
      <c r="AD472" s="347"/>
      <c r="AE472" s="347"/>
      <c r="AF472" s="347"/>
      <c r="AG472" s="347"/>
      <c r="AH472" s="347"/>
      <c r="AI472" s="347"/>
      <c r="AJ472" s="347"/>
      <c r="AK472" s="347"/>
      <c r="AL472" s="347"/>
      <c r="AM472" s="347"/>
      <c r="AN472" s="347"/>
      <c r="AO472" s="347"/>
      <c r="AP472" s="347"/>
      <c r="AQ472" s="347"/>
      <c r="AR472" s="347"/>
      <c r="AS472" s="347"/>
      <c r="AT472" s="347"/>
      <c r="AU472" s="347"/>
      <c r="AV472" s="347"/>
      <c r="AW472" s="347"/>
      <c r="AX472" s="347"/>
      <c r="AY472" s="347"/>
      <c r="AZ472" s="347"/>
      <c r="BA472" s="347"/>
      <c r="BB472" s="347"/>
      <c r="BC472" s="390"/>
      <c r="BD472" s="386"/>
      <c r="BE472" s="202"/>
      <c r="BF472" s="731"/>
      <c r="BG472" s="731"/>
      <c r="BH472" s="731"/>
      <c r="BI472" s="731"/>
      <c r="BJ472" s="731"/>
      <c r="BK472" s="731"/>
      <c r="BL472" s="731"/>
      <c r="BM472" s="731"/>
      <c r="BN472" s="731"/>
      <c r="BO472" s="731"/>
      <c r="BP472" s="731"/>
      <c r="BQ472" s="731"/>
      <c r="BR472" s="731"/>
      <c r="BS472" s="731"/>
      <c r="BT472" s="731"/>
      <c r="BU472" s="731"/>
      <c r="BV472" s="731"/>
      <c r="BW472" s="731"/>
      <c r="BX472" s="731"/>
      <c r="BY472" s="731"/>
      <c r="BZ472" s="731"/>
      <c r="CA472" s="731"/>
      <c r="CB472" s="731"/>
      <c r="CC472" s="731"/>
      <c r="CD472" s="731"/>
      <c r="CE472" s="731"/>
      <c r="CF472" s="731"/>
      <c r="CG472" s="731"/>
    </row>
    <row r="473" spans="1:85" s="314" customFormat="1" ht="15" customHeight="1" x14ac:dyDescent="0.2">
      <c r="A473" s="733"/>
      <c r="B473" s="733"/>
      <c r="C473" s="733"/>
      <c r="D473" s="756"/>
      <c r="E473" s="733"/>
      <c r="F473" s="733"/>
      <c r="G473" s="733"/>
      <c r="H473" s="733"/>
      <c r="I473" s="733"/>
      <c r="J473" s="733"/>
      <c r="K473" s="733"/>
      <c r="L473" s="733"/>
      <c r="M473" s="733"/>
      <c r="N473" s="733"/>
      <c r="O473" s="733"/>
      <c r="P473" s="733"/>
      <c r="Q473" s="733"/>
      <c r="R473" s="733"/>
      <c r="S473" s="733"/>
      <c r="T473" s="733"/>
      <c r="U473" s="733"/>
      <c r="V473" s="733"/>
      <c r="W473" s="733"/>
      <c r="X473" s="733"/>
      <c r="Y473" s="733"/>
      <c r="Z473" s="733"/>
      <c r="AA473" s="733"/>
      <c r="AB473" s="347"/>
      <c r="AC473" s="347"/>
      <c r="AD473" s="347"/>
      <c r="AE473" s="347"/>
      <c r="AF473" s="347"/>
      <c r="AG473" s="347"/>
      <c r="AH473" s="347"/>
      <c r="AI473" s="347"/>
      <c r="AJ473" s="347"/>
      <c r="AK473" s="347"/>
      <c r="AL473" s="347"/>
      <c r="AM473" s="347"/>
      <c r="AN473" s="347"/>
      <c r="AO473" s="347"/>
      <c r="AP473" s="347"/>
      <c r="AQ473" s="347"/>
      <c r="AR473" s="347"/>
      <c r="AS473" s="347"/>
      <c r="AT473" s="347"/>
      <c r="AU473" s="347"/>
      <c r="AV473" s="347"/>
      <c r="AW473" s="347"/>
      <c r="AX473" s="347"/>
      <c r="AY473" s="347"/>
      <c r="AZ473" s="347"/>
      <c r="BA473" s="347"/>
      <c r="BB473" s="347"/>
      <c r="BC473" s="390"/>
      <c r="BD473" s="386"/>
      <c r="BE473" s="202"/>
      <c r="BF473" s="731"/>
      <c r="BG473" s="731"/>
      <c r="BH473" s="731"/>
      <c r="BI473" s="731"/>
      <c r="BJ473" s="731"/>
      <c r="BK473" s="731"/>
      <c r="BL473" s="731"/>
      <c r="BM473" s="731"/>
      <c r="BN473" s="731"/>
      <c r="BO473" s="731"/>
      <c r="BP473" s="731"/>
      <c r="BQ473" s="731"/>
      <c r="BR473" s="731"/>
      <c r="BS473" s="731"/>
      <c r="BT473" s="731"/>
      <c r="BU473" s="731"/>
      <c r="BV473" s="731"/>
      <c r="BW473" s="731"/>
      <c r="BX473" s="731"/>
      <c r="BY473" s="731"/>
      <c r="BZ473" s="731"/>
      <c r="CA473" s="731"/>
      <c r="CB473" s="731"/>
      <c r="CC473" s="731"/>
      <c r="CD473" s="731"/>
      <c r="CE473" s="731"/>
      <c r="CF473" s="731"/>
      <c r="CG473" s="731"/>
    </row>
    <row r="474" spans="1:85" s="314" customFormat="1" ht="15" customHeight="1" x14ac:dyDescent="0.2">
      <c r="A474" s="733"/>
      <c r="B474" s="733"/>
      <c r="C474" s="733"/>
      <c r="D474" s="756"/>
      <c r="E474" s="733"/>
      <c r="F474" s="733"/>
      <c r="G474" s="733"/>
      <c r="H474" s="733"/>
      <c r="I474" s="733"/>
      <c r="J474" s="733"/>
      <c r="K474" s="733"/>
      <c r="L474" s="733"/>
      <c r="M474" s="733"/>
      <c r="N474" s="733"/>
      <c r="O474" s="733"/>
      <c r="P474" s="733"/>
      <c r="Q474" s="733"/>
      <c r="R474" s="733"/>
      <c r="S474" s="733"/>
      <c r="T474" s="733"/>
      <c r="U474" s="733"/>
      <c r="V474" s="733"/>
      <c r="W474" s="733"/>
      <c r="X474" s="733"/>
      <c r="Y474" s="733"/>
      <c r="Z474" s="733"/>
      <c r="AA474" s="733"/>
      <c r="AB474" s="347"/>
      <c r="AC474" s="347"/>
      <c r="AD474" s="347"/>
      <c r="AE474" s="347"/>
      <c r="AF474" s="347"/>
      <c r="AG474" s="347"/>
      <c r="AH474" s="347"/>
      <c r="AI474" s="347"/>
      <c r="AJ474" s="347"/>
      <c r="AK474" s="347"/>
      <c r="AL474" s="347"/>
      <c r="AM474" s="347"/>
      <c r="AN474" s="347"/>
      <c r="AO474" s="347"/>
      <c r="AP474" s="347"/>
      <c r="AQ474" s="347"/>
      <c r="AR474" s="347"/>
      <c r="AS474" s="347"/>
      <c r="AT474" s="347"/>
      <c r="AU474" s="347"/>
      <c r="AV474" s="347"/>
      <c r="AW474" s="347"/>
      <c r="AX474" s="347"/>
      <c r="AY474" s="347"/>
      <c r="AZ474" s="347"/>
      <c r="BA474" s="347"/>
      <c r="BB474" s="347"/>
      <c r="BC474" s="390"/>
      <c r="BD474" s="386"/>
      <c r="BE474" s="202"/>
      <c r="BF474" s="731"/>
      <c r="BG474" s="731"/>
      <c r="BH474" s="731"/>
      <c r="BI474" s="731"/>
      <c r="BJ474" s="731"/>
      <c r="BK474" s="731"/>
      <c r="BL474" s="731"/>
      <c r="BM474" s="731"/>
      <c r="BN474" s="731"/>
      <c r="BO474" s="731"/>
      <c r="BP474" s="731"/>
      <c r="BQ474" s="731"/>
      <c r="BR474" s="731"/>
      <c r="BS474" s="731"/>
      <c r="BT474" s="731"/>
      <c r="BU474" s="731"/>
      <c r="BV474" s="731"/>
      <c r="BW474" s="731"/>
      <c r="BX474" s="731"/>
      <c r="BY474" s="731"/>
      <c r="BZ474" s="731"/>
      <c r="CA474" s="731"/>
      <c r="CB474" s="731"/>
      <c r="CC474" s="731"/>
      <c r="CD474" s="731"/>
      <c r="CE474" s="731"/>
      <c r="CF474" s="731"/>
      <c r="CG474" s="731"/>
    </row>
    <row r="475" spans="1:85" s="314" customFormat="1" ht="15" customHeight="1" x14ac:dyDescent="0.2">
      <c r="A475" s="733"/>
      <c r="B475" s="733"/>
      <c r="C475" s="733"/>
      <c r="D475" s="756"/>
      <c r="E475" s="733"/>
      <c r="F475" s="733"/>
      <c r="G475" s="733"/>
      <c r="H475" s="733"/>
      <c r="I475" s="733"/>
      <c r="J475" s="733"/>
      <c r="K475" s="733"/>
      <c r="L475" s="733"/>
      <c r="M475" s="733"/>
      <c r="N475" s="733"/>
      <c r="O475" s="733"/>
      <c r="P475" s="733"/>
      <c r="Q475" s="733"/>
      <c r="R475" s="733"/>
      <c r="S475" s="733"/>
      <c r="T475" s="733"/>
      <c r="U475" s="733"/>
      <c r="V475" s="733"/>
      <c r="W475" s="733"/>
      <c r="X475" s="733"/>
      <c r="Y475" s="733"/>
      <c r="Z475" s="733"/>
      <c r="AA475" s="733"/>
      <c r="AB475" s="347"/>
      <c r="AC475" s="347"/>
      <c r="AD475" s="347"/>
      <c r="AE475" s="347"/>
      <c r="AF475" s="347"/>
      <c r="AG475" s="347"/>
      <c r="AH475" s="347"/>
      <c r="AI475" s="347"/>
      <c r="AJ475" s="347"/>
      <c r="AK475" s="347"/>
      <c r="AL475" s="347"/>
      <c r="AM475" s="347"/>
      <c r="AN475" s="347"/>
      <c r="AO475" s="347"/>
      <c r="AP475" s="347"/>
      <c r="AQ475" s="347"/>
      <c r="AR475" s="347"/>
      <c r="AS475" s="347"/>
      <c r="AT475" s="347"/>
      <c r="AU475" s="347"/>
      <c r="AV475" s="347"/>
      <c r="AW475" s="347"/>
      <c r="AX475" s="347"/>
      <c r="AY475" s="347"/>
      <c r="AZ475" s="347"/>
      <c r="BA475" s="347"/>
      <c r="BB475" s="347"/>
      <c r="BC475" s="390"/>
      <c r="BD475" s="386"/>
      <c r="BE475" s="202"/>
      <c r="BF475" s="731"/>
      <c r="BG475" s="731"/>
      <c r="BH475" s="731"/>
      <c r="BI475" s="731"/>
      <c r="BJ475" s="731"/>
      <c r="BK475" s="731"/>
      <c r="BL475" s="731"/>
      <c r="BM475" s="731"/>
      <c r="BN475" s="731"/>
      <c r="BO475" s="731"/>
      <c r="BP475" s="731"/>
      <c r="BQ475" s="731"/>
      <c r="BR475" s="731"/>
      <c r="BS475" s="731"/>
      <c r="BT475" s="731"/>
      <c r="BU475" s="731"/>
      <c r="BV475" s="731"/>
      <c r="BW475" s="731"/>
      <c r="BX475" s="731"/>
      <c r="BY475" s="731"/>
      <c r="BZ475" s="731"/>
      <c r="CA475" s="731"/>
      <c r="CB475" s="731"/>
      <c r="CC475" s="731"/>
      <c r="CD475" s="731"/>
      <c r="CE475" s="731"/>
      <c r="CF475" s="731"/>
      <c r="CG475" s="731"/>
    </row>
    <row r="476" spans="1:85" s="314" customFormat="1" ht="15" customHeight="1" x14ac:dyDescent="0.2">
      <c r="A476" s="733"/>
      <c r="B476" s="733"/>
      <c r="C476" s="733"/>
      <c r="D476" s="756"/>
      <c r="E476" s="733"/>
      <c r="F476" s="733"/>
      <c r="G476" s="733"/>
      <c r="H476" s="733"/>
      <c r="I476" s="733"/>
      <c r="J476" s="733"/>
      <c r="K476" s="733"/>
      <c r="L476" s="733"/>
      <c r="M476" s="733"/>
      <c r="N476" s="733"/>
      <c r="O476" s="733"/>
      <c r="P476" s="733"/>
      <c r="Q476" s="733"/>
      <c r="R476" s="733"/>
      <c r="S476" s="733"/>
      <c r="T476" s="733"/>
      <c r="U476" s="733"/>
      <c r="V476" s="733"/>
      <c r="W476" s="733"/>
      <c r="X476" s="733"/>
      <c r="Y476" s="733"/>
      <c r="Z476" s="733"/>
      <c r="AA476" s="733"/>
      <c r="AB476" s="347"/>
      <c r="AC476" s="347"/>
      <c r="AD476" s="347"/>
      <c r="AE476" s="347"/>
      <c r="AF476" s="347"/>
      <c r="AG476" s="347"/>
      <c r="AH476" s="347"/>
      <c r="AI476" s="347"/>
      <c r="AJ476" s="347"/>
      <c r="AK476" s="347"/>
      <c r="AL476" s="347"/>
      <c r="AM476" s="347"/>
      <c r="AN476" s="347"/>
      <c r="AO476" s="347"/>
      <c r="AP476" s="347"/>
      <c r="AQ476" s="347"/>
      <c r="AR476" s="347"/>
      <c r="AS476" s="347"/>
      <c r="AT476" s="347"/>
      <c r="AU476" s="347"/>
      <c r="AV476" s="347"/>
      <c r="AW476" s="347"/>
      <c r="AX476" s="347"/>
      <c r="AY476" s="347"/>
      <c r="AZ476" s="347"/>
      <c r="BA476" s="347"/>
      <c r="BB476" s="347"/>
      <c r="BC476" s="390"/>
      <c r="BD476" s="386"/>
      <c r="BE476" s="202"/>
      <c r="BF476" s="731"/>
      <c r="BG476" s="731"/>
      <c r="BH476" s="731"/>
      <c r="BI476" s="731"/>
      <c r="BJ476" s="731"/>
      <c r="BK476" s="731"/>
      <c r="BL476" s="731"/>
      <c r="BM476" s="731"/>
      <c r="BN476" s="731"/>
      <c r="BO476" s="731"/>
      <c r="BP476" s="731"/>
      <c r="BQ476" s="731"/>
      <c r="BR476" s="731"/>
      <c r="BS476" s="731"/>
      <c r="BT476" s="731"/>
      <c r="BU476" s="731"/>
      <c r="BV476" s="731"/>
      <c r="BW476" s="731"/>
      <c r="BX476" s="731"/>
      <c r="BY476" s="731"/>
      <c r="BZ476" s="731"/>
      <c r="CA476" s="731"/>
      <c r="CB476" s="731"/>
      <c r="CC476" s="731"/>
      <c r="CD476" s="731"/>
      <c r="CE476" s="731"/>
      <c r="CF476" s="731"/>
      <c r="CG476" s="731"/>
    </row>
    <row r="477" spans="1:85" s="314" customFormat="1" ht="15" customHeight="1" x14ac:dyDescent="0.2">
      <c r="A477" s="733"/>
      <c r="B477" s="733"/>
      <c r="C477" s="733"/>
      <c r="D477" s="756"/>
      <c r="E477" s="733"/>
      <c r="F477" s="733"/>
      <c r="G477" s="733"/>
      <c r="H477" s="733"/>
      <c r="I477" s="733"/>
      <c r="J477" s="733"/>
      <c r="K477" s="733"/>
      <c r="L477" s="733"/>
      <c r="M477" s="733"/>
      <c r="N477" s="733"/>
      <c r="O477" s="733"/>
      <c r="P477" s="733"/>
      <c r="Q477" s="733"/>
      <c r="R477" s="733"/>
      <c r="S477" s="733"/>
      <c r="T477" s="733"/>
      <c r="U477" s="733"/>
      <c r="V477" s="733"/>
      <c r="W477" s="733"/>
      <c r="X477" s="733"/>
      <c r="Y477" s="733"/>
      <c r="Z477" s="733"/>
      <c r="AA477" s="733"/>
      <c r="AB477" s="347"/>
      <c r="AC477" s="347"/>
      <c r="AD477" s="347"/>
      <c r="AE477" s="347"/>
      <c r="AF477" s="347"/>
      <c r="AG477" s="347"/>
      <c r="AH477" s="347"/>
      <c r="AI477" s="347"/>
      <c r="AJ477" s="347"/>
      <c r="AK477" s="347"/>
      <c r="AL477" s="347"/>
      <c r="AM477" s="347"/>
      <c r="AN477" s="347"/>
      <c r="AO477" s="347"/>
      <c r="AP477" s="347"/>
      <c r="AQ477" s="347"/>
      <c r="AR477" s="347"/>
      <c r="AS477" s="347"/>
      <c r="AT477" s="347"/>
      <c r="AU477" s="347"/>
      <c r="AV477" s="347"/>
      <c r="AW477" s="347"/>
      <c r="AX477" s="347"/>
      <c r="AY477" s="347"/>
      <c r="AZ477" s="347"/>
      <c r="BA477" s="347"/>
      <c r="BB477" s="347"/>
      <c r="BC477" s="390"/>
      <c r="BD477" s="386"/>
      <c r="BE477" s="202"/>
      <c r="BF477" s="731"/>
      <c r="BG477" s="731"/>
      <c r="BH477" s="731"/>
      <c r="BI477" s="731"/>
      <c r="BJ477" s="731"/>
      <c r="BK477" s="731"/>
      <c r="BL477" s="731"/>
      <c r="BM477" s="731"/>
      <c r="BN477" s="731"/>
      <c r="BO477" s="731"/>
      <c r="BP477" s="731"/>
      <c r="BQ477" s="731"/>
      <c r="BR477" s="731"/>
      <c r="BS477" s="731"/>
      <c r="BT477" s="731"/>
      <c r="BU477" s="731"/>
      <c r="BV477" s="731"/>
      <c r="BW477" s="731"/>
      <c r="BX477" s="731"/>
      <c r="BY477" s="731"/>
      <c r="BZ477" s="731"/>
      <c r="CA477" s="731"/>
      <c r="CB477" s="731"/>
      <c r="CC477" s="731"/>
      <c r="CD477" s="731"/>
      <c r="CE477" s="731"/>
      <c r="CF477" s="731"/>
      <c r="CG477" s="731"/>
    </row>
    <row r="478" spans="1:85" s="314" customFormat="1" ht="15" customHeight="1" x14ac:dyDescent="0.2">
      <c r="A478" s="733"/>
      <c r="B478" s="733"/>
      <c r="C478" s="733"/>
      <c r="D478" s="756"/>
      <c r="E478" s="733"/>
      <c r="F478" s="733"/>
      <c r="G478" s="733"/>
      <c r="H478" s="733"/>
      <c r="I478" s="733"/>
      <c r="J478" s="733"/>
      <c r="K478" s="733"/>
      <c r="L478" s="733"/>
      <c r="M478" s="733"/>
      <c r="N478" s="733"/>
      <c r="O478" s="733"/>
      <c r="P478" s="733"/>
      <c r="Q478" s="733"/>
      <c r="R478" s="733"/>
      <c r="S478" s="733"/>
      <c r="T478" s="733"/>
      <c r="U478" s="733"/>
      <c r="V478" s="733"/>
      <c r="W478" s="733"/>
      <c r="X478" s="733"/>
      <c r="Y478" s="733"/>
      <c r="Z478" s="733"/>
      <c r="AA478" s="733"/>
      <c r="AB478" s="347"/>
      <c r="AC478" s="347"/>
      <c r="AD478" s="347"/>
      <c r="AE478" s="347"/>
      <c r="AF478" s="347"/>
      <c r="AG478" s="347"/>
      <c r="AH478" s="347"/>
      <c r="AI478" s="347"/>
      <c r="AJ478" s="347"/>
      <c r="AK478" s="347"/>
      <c r="AL478" s="347"/>
      <c r="AM478" s="347"/>
      <c r="AN478" s="347"/>
      <c r="AO478" s="347"/>
      <c r="AP478" s="347"/>
      <c r="AQ478" s="347"/>
      <c r="AR478" s="347"/>
      <c r="AS478" s="347"/>
      <c r="AT478" s="347"/>
      <c r="AU478" s="347"/>
      <c r="AV478" s="347"/>
      <c r="AW478" s="347"/>
      <c r="AX478" s="347"/>
      <c r="AY478" s="347"/>
      <c r="AZ478" s="347"/>
      <c r="BA478" s="347"/>
      <c r="BB478" s="347"/>
      <c r="BC478" s="390"/>
      <c r="BD478" s="386"/>
      <c r="BE478" s="202"/>
      <c r="BF478" s="731"/>
      <c r="BG478" s="731"/>
      <c r="BH478" s="731"/>
      <c r="BI478" s="731"/>
      <c r="BJ478" s="731"/>
      <c r="BK478" s="731"/>
      <c r="BL478" s="731"/>
      <c r="BM478" s="731"/>
      <c r="BN478" s="731"/>
      <c r="BO478" s="731"/>
      <c r="BP478" s="731"/>
      <c r="BQ478" s="731"/>
      <c r="BR478" s="731"/>
      <c r="BS478" s="731"/>
      <c r="BT478" s="731"/>
      <c r="BU478" s="731"/>
      <c r="BV478" s="731"/>
      <c r="BW478" s="731"/>
      <c r="BX478" s="731"/>
      <c r="BY478" s="731"/>
      <c r="BZ478" s="731"/>
      <c r="CA478" s="731"/>
      <c r="CB478" s="731"/>
      <c r="CC478" s="731"/>
      <c r="CD478" s="731"/>
      <c r="CE478" s="731"/>
      <c r="CF478" s="731"/>
      <c r="CG478" s="731"/>
    </row>
    <row r="479" spans="1:85" s="314" customFormat="1" ht="15" customHeight="1" x14ac:dyDescent="0.2">
      <c r="A479" s="733"/>
      <c r="B479" s="733"/>
      <c r="C479" s="733"/>
      <c r="D479" s="756"/>
      <c r="E479" s="733"/>
      <c r="F479" s="733"/>
      <c r="G479" s="733"/>
      <c r="H479" s="733"/>
      <c r="I479" s="733"/>
      <c r="J479" s="733"/>
      <c r="K479" s="733"/>
      <c r="L479" s="733"/>
      <c r="M479" s="733"/>
      <c r="N479" s="733"/>
      <c r="O479" s="733"/>
      <c r="P479" s="733"/>
      <c r="Q479" s="733"/>
      <c r="R479" s="733"/>
      <c r="S479" s="733"/>
      <c r="T479" s="733"/>
      <c r="U479" s="733"/>
      <c r="V479" s="733"/>
      <c r="W479" s="733"/>
      <c r="X479" s="733"/>
      <c r="Y479" s="733"/>
      <c r="Z479" s="733"/>
      <c r="AA479" s="733"/>
      <c r="AB479" s="347"/>
      <c r="AC479" s="347"/>
      <c r="AD479" s="347"/>
      <c r="AE479" s="347"/>
      <c r="AF479" s="347"/>
      <c r="AG479" s="347"/>
      <c r="AH479" s="347"/>
      <c r="AI479" s="347"/>
      <c r="AJ479" s="347"/>
      <c r="AK479" s="347"/>
      <c r="AL479" s="347"/>
      <c r="AM479" s="347"/>
      <c r="AN479" s="347"/>
      <c r="AO479" s="347"/>
      <c r="AP479" s="347"/>
      <c r="AQ479" s="347"/>
      <c r="AR479" s="347"/>
      <c r="AS479" s="347"/>
      <c r="AT479" s="347"/>
      <c r="AU479" s="347"/>
      <c r="AV479" s="347"/>
      <c r="AW479" s="347"/>
      <c r="AX479" s="347"/>
      <c r="AY479" s="347"/>
      <c r="AZ479" s="347"/>
      <c r="BA479" s="347"/>
      <c r="BB479" s="347"/>
      <c r="BC479" s="390"/>
      <c r="BD479" s="386"/>
      <c r="BE479" s="202"/>
      <c r="BF479" s="731"/>
      <c r="BG479" s="731"/>
      <c r="BH479" s="731"/>
      <c r="BI479" s="731"/>
      <c r="BJ479" s="731"/>
      <c r="BK479" s="731"/>
      <c r="BL479" s="731"/>
      <c r="BM479" s="731"/>
      <c r="BN479" s="731"/>
      <c r="BO479" s="731"/>
      <c r="BP479" s="731"/>
      <c r="BQ479" s="731"/>
      <c r="BR479" s="731"/>
      <c r="BS479" s="731"/>
      <c r="BT479" s="731"/>
      <c r="BU479" s="731"/>
      <c r="BV479" s="731"/>
      <c r="BW479" s="731"/>
      <c r="BX479" s="731"/>
      <c r="BY479" s="731"/>
      <c r="BZ479" s="731"/>
      <c r="CA479" s="731"/>
      <c r="CB479" s="731"/>
      <c r="CC479" s="731"/>
      <c r="CD479" s="731"/>
      <c r="CE479" s="731"/>
      <c r="CF479" s="731"/>
      <c r="CG479" s="731"/>
    </row>
    <row r="480" spans="1:85" s="314" customFormat="1" ht="15" customHeight="1" x14ac:dyDescent="0.2">
      <c r="A480" s="733"/>
      <c r="B480" s="733"/>
      <c r="C480" s="733"/>
      <c r="D480" s="756"/>
      <c r="E480" s="733"/>
      <c r="F480" s="733"/>
      <c r="G480" s="733"/>
      <c r="H480" s="733"/>
      <c r="I480" s="733"/>
      <c r="J480" s="733"/>
      <c r="K480" s="733"/>
      <c r="L480" s="733"/>
      <c r="M480" s="733"/>
      <c r="N480" s="733"/>
      <c r="O480" s="733"/>
      <c r="P480" s="733"/>
      <c r="Q480" s="733"/>
      <c r="R480" s="733"/>
      <c r="S480" s="733"/>
      <c r="T480" s="733"/>
      <c r="U480" s="733"/>
      <c r="V480" s="733"/>
      <c r="W480" s="733"/>
      <c r="X480" s="733"/>
      <c r="Y480" s="733"/>
      <c r="Z480" s="733"/>
      <c r="AA480" s="733"/>
      <c r="AB480" s="347"/>
      <c r="AC480" s="347"/>
      <c r="AD480" s="347"/>
      <c r="AE480" s="347"/>
      <c r="AF480" s="347"/>
      <c r="AG480" s="347"/>
      <c r="AH480" s="347"/>
      <c r="AI480" s="347"/>
      <c r="AJ480" s="347"/>
      <c r="AK480" s="347"/>
      <c r="AL480" s="347"/>
      <c r="AM480" s="347"/>
      <c r="AN480" s="347"/>
      <c r="AO480" s="347"/>
      <c r="AP480" s="347"/>
      <c r="AQ480" s="347"/>
      <c r="AR480" s="347"/>
      <c r="AS480" s="347"/>
      <c r="AT480" s="347"/>
      <c r="AU480" s="347"/>
      <c r="AV480" s="347"/>
      <c r="AW480" s="347"/>
      <c r="AX480" s="347"/>
      <c r="AY480" s="347"/>
      <c r="AZ480" s="347"/>
      <c r="BA480" s="347"/>
      <c r="BB480" s="347"/>
      <c r="BC480" s="390"/>
      <c r="BD480" s="386"/>
      <c r="BE480" s="202"/>
      <c r="BF480" s="731"/>
      <c r="BG480" s="731"/>
      <c r="BH480" s="731"/>
      <c r="BI480" s="731"/>
      <c r="BJ480" s="731"/>
      <c r="BK480" s="731"/>
      <c r="BL480" s="731"/>
      <c r="BM480" s="731"/>
      <c r="BN480" s="731"/>
      <c r="BO480" s="731"/>
      <c r="BP480" s="731"/>
      <c r="BQ480" s="731"/>
      <c r="BR480" s="731"/>
      <c r="BS480" s="731"/>
      <c r="BT480" s="731"/>
      <c r="BU480" s="731"/>
      <c r="BV480" s="731"/>
      <c r="BW480" s="731"/>
      <c r="BX480" s="731"/>
      <c r="BY480" s="731"/>
      <c r="BZ480" s="731"/>
      <c r="CA480" s="731"/>
      <c r="CB480" s="731"/>
      <c r="CC480" s="731"/>
      <c r="CD480" s="731"/>
      <c r="CE480" s="731"/>
      <c r="CF480" s="731"/>
      <c r="CG480" s="731"/>
    </row>
    <row r="481" spans="1:85" s="314" customFormat="1" ht="15" customHeight="1" x14ac:dyDescent="0.2">
      <c r="A481" s="733"/>
      <c r="B481" s="733"/>
      <c r="C481" s="733"/>
      <c r="D481" s="756"/>
      <c r="E481" s="733"/>
      <c r="F481" s="733"/>
      <c r="G481" s="733"/>
      <c r="H481" s="733"/>
      <c r="I481" s="733"/>
      <c r="J481" s="733"/>
      <c r="K481" s="733"/>
      <c r="L481" s="733"/>
      <c r="M481" s="733"/>
      <c r="N481" s="733"/>
      <c r="O481" s="733"/>
      <c r="P481" s="733"/>
      <c r="Q481" s="733"/>
      <c r="R481" s="733"/>
      <c r="S481" s="733"/>
      <c r="T481" s="733"/>
      <c r="U481" s="733"/>
      <c r="V481" s="733"/>
      <c r="W481" s="733"/>
      <c r="X481" s="733"/>
      <c r="Y481" s="733"/>
      <c r="Z481" s="733"/>
      <c r="AA481" s="733"/>
      <c r="AB481" s="347"/>
      <c r="AC481" s="347"/>
      <c r="AD481" s="347"/>
      <c r="AE481" s="347"/>
      <c r="AF481" s="347"/>
      <c r="AG481" s="347"/>
      <c r="AH481" s="347"/>
      <c r="AI481" s="347"/>
      <c r="AJ481" s="347"/>
      <c r="AK481" s="347"/>
      <c r="AL481" s="347"/>
      <c r="AM481" s="347"/>
      <c r="AN481" s="347"/>
      <c r="AO481" s="347"/>
      <c r="AP481" s="347"/>
      <c r="AQ481" s="347"/>
      <c r="AR481" s="347"/>
      <c r="AS481" s="347"/>
      <c r="AT481" s="347"/>
      <c r="AU481" s="347"/>
      <c r="AV481" s="347"/>
      <c r="AW481" s="347"/>
      <c r="AX481" s="347"/>
      <c r="AY481" s="347"/>
      <c r="AZ481" s="347"/>
      <c r="BA481" s="347"/>
      <c r="BB481" s="347"/>
      <c r="BC481" s="390"/>
      <c r="BD481" s="386"/>
      <c r="BE481" s="202"/>
      <c r="BF481" s="731"/>
      <c r="BG481" s="731"/>
      <c r="BH481" s="731"/>
      <c r="BI481" s="731"/>
      <c r="BJ481" s="731"/>
      <c r="BK481" s="731"/>
      <c r="BL481" s="731"/>
      <c r="BM481" s="731"/>
      <c r="BN481" s="731"/>
      <c r="BO481" s="731"/>
      <c r="BP481" s="731"/>
      <c r="BQ481" s="731"/>
      <c r="BR481" s="731"/>
      <c r="BS481" s="731"/>
      <c r="BT481" s="731"/>
      <c r="BU481" s="731"/>
      <c r="BV481" s="731"/>
      <c r="BW481" s="731"/>
      <c r="BX481" s="731"/>
      <c r="BY481" s="731"/>
      <c r="BZ481" s="731"/>
      <c r="CA481" s="731"/>
      <c r="CB481" s="731"/>
      <c r="CC481" s="731"/>
      <c r="CD481" s="731"/>
      <c r="CE481" s="731"/>
      <c r="CF481" s="731"/>
      <c r="CG481" s="731"/>
    </row>
    <row r="482" spans="1:85" s="314" customFormat="1" ht="15" customHeight="1" x14ac:dyDescent="0.2">
      <c r="A482" s="733"/>
      <c r="B482" s="733"/>
      <c r="C482" s="733"/>
      <c r="D482" s="756"/>
      <c r="E482" s="733"/>
      <c r="F482" s="733"/>
      <c r="G482" s="733"/>
      <c r="H482" s="733"/>
      <c r="I482" s="733"/>
      <c r="J482" s="733"/>
      <c r="K482" s="733"/>
      <c r="L482" s="733"/>
      <c r="M482" s="733"/>
      <c r="N482" s="733"/>
      <c r="O482" s="733"/>
      <c r="P482" s="733"/>
      <c r="Q482" s="733"/>
      <c r="R482" s="733"/>
      <c r="S482" s="733"/>
      <c r="T482" s="733"/>
      <c r="U482" s="733"/>
      <c r="V482" s="733"/>
      <c r="W482" s="733"/>
      <c r="X482" s="733"/>
      <c r="Y482" s="733"/>
      <c r="Z482" s="733"/>
      <c r="AA482" s="733"/>
      <c r="AB482" s="347"/>
      <c r="AC482" s="347"/>
      <c r="AD482" s="347"/>
      <c r="AE482" s="347"/>
      <c r="AF482" s="347"/>
      <c r="AG482" s="347"/>
      <c r="AH482" s="347"/>
      <c r="AI482" s="347"/>
      <c r="AJ482" s="347"/>
      <c r="AK482" s="347"/>
      <c r="AL482" s="347"/>
      <c r="AM482" s="347"/>
      <c r="AN482" s="347"/>
      <c r="AO482" s="347"/>
      <c r="AP482" s="347"/>
      <c r="AQ482" s="347"/>
      <c r="AR482" s="347"/>
      <c r="AS482" s="347"/>
      <c r="AT482" s="347"/>
      <c r="AU482" s="347"/>
      <c r="AV482" s="347"/>
      <c r="AW482" s="347"/>
      <c r="AX482" s="347"/>
      <c r="AY482" s="347"/>
      <c r="AZ482" s="347"/>
      <c r="BA482" s="347"/>
      <c r="BB482" s="347"/>
      <c r="BC482" s="390"/>
      <c r="BD482" s="386"/>
      <c r="BE482" s="202"/>
      <c r="BF482" s="731"/>
      <c r="BG482" s="731"/>
      <c r="BH482" s="731"/>
      <c r="BI482" s="731"/>
      <c r="BJ482" s="731"/>
      <c r="BK482" s="731"/>
      <c r="BL482" s="731"/>
      <c r="BM482" s="731"/>
      <c r="BN482" s="731"/>
      <c r="BO482" s="731"/>
      <c r="BP482" s="731"/>
      <c r="BQ482" s="731"/>
      <c r="BR482" s="731"/>
      <c r="BS482" s="731"/>
      <c r="BT482" s="731"/>
      <c r="BU482" s="731"/>
      <c r="BV482" s="731"/>
      <c r="BW482" s="731"/>
      <c r="BX482" s="731"/>
      <c r="BY482" s="731"/>
      <c r="BZ482" s="731"/>
      <c r="CA482" s="731"/>
      <c r="CB482" s="731"/>
      <c r="CC482" s="731"/>
      <c r="CD482" s="731"/>
      <c r="CE482" s="731"/>
      <c r="CF482" s="731"/>
      <c r="CG482" s="731"/>
    </row>
    <row r="483" spans="1:85" s="314" customFormat="1" ht="15" customHeight="1" x14ac:dyDescent="0.2">
      <c r="A483" s="733"/>
      <c r="B483" s="733"/>
      <c r="C483" s="733"/>
      <c r="D483" s="756"/>
      <c r="E483" s="733"/>
      <c r="F483" s="733"/>
      <c r="G483" s="733"/>
      <c r="H483" s="733"/>
      <c r="I483" s="733"/>
      <c r="J483" s="733"/>
      <c r="K483" s="733"/>
      <c r="L483" s="733"/>
      <c r="M483" s="733"/>
      <c r="N483" s="733"/>
      <c r="O483" s="733"/>
      <c r="P483" s="733"/>
      <c r="Q483" s="733"/>
      <c r="R483" s="733"/>
      <c r="S483" s="733"/>
      <c r="T483" s="733"/>
      <c r="U483" s="733"/>
      <c r="V483" s="733"/>
      <c r="W483" s="733"/>
      <c r="X483" s="733"/>
      <c r="Y483" s="733"/>
      <c r="Z483" s="733"/>
      <c r="AA483" s="733"/>
      <c r="AB483" s="347"/>
      <c r="AC483" s="347"/>
      <c r="AD483" s="347"/>
      <c r="AE483" s="347"/>
      <c r="AF483" s="347"/>
      <c r="AG483" s="347"/>
      <c r="AH483" s="347"/>
      <c r="AI483" s="347"/>
      <c r="AJ483" s="347"/>
      <c r="AK483" s="347"/>
      <c r="AL483" s="347"/>
      <c r="AM483" s="347"/>
      <c r="AN483" s="347"/>
      <c r="AO483" s="347"/>
      <c r="AP483" s="347"/>
      <c r="AQ483" s="347"/>
      <c r="AR483" s="347"/>
      <c r="AS483" s="347"/>
      <c r="AT483" s="347"/>
      <c r="AU483" s="347"/>
      <c r="AV483" s="347"/>
      <c r="AW483" s="347"/>
      <c r="AX483" s="347"/>
      <c r="AY483" s="347"/>
      <c r="AZ483" s="347"/>
      <c r="BA483" s="347"/>
      <c r="BB483" s="347"/>
      <c r="BC483" s="390"/>
      <c r="BD483" s="386"/>
      <c r="BE483" s="202"/>
      <c r="BF483" s="731"/>
      <c r="BG483" s="731"/>
      <c r="BH483" s="731"/>
      <c r="BI483" s="731"/>
      <c r="BJ483" s="731"/>
      <c r="BK483" s="731"/>
      <c r="BL483" s="731"/>
      <c r="BM483" s="731"/>
      <c r="BN483" s="731"/>
      <c r="BO483" s="731"/>
      <c r="BP483" s="731"/>
      <c r="BQ483" s="731"/>
      <c r="BR483" s="731"/>
      <c r="BS483" s="731"/>
      <c r="BT483" s="731"/>
      <c r="BU483" s="731"/>
      <c r="BV483" s="731"/>
      <c r="BW483" s="731"/>
      <c r="BX483" s="731"/>
      <c r="BY483" s="731"/>
      <c r="BZ483" s="731"/>
      <c r="CA483" s="731"/>
      <c r="CB483" s="731"/>
      <c r="CC483" s="731"/>
      <c r="CD483" s="731"/>
      <c r="CE483" s="731"/>
      <c r="CF483" s="731"/>
      <c r="CG483" s="731"/>
    </row>
    <row r="484" spans="1:85" s="314" customFormat="1" ht="15" customHeight="1" x14ac:dyDescent="0.2">
      <c r="A484" s="733"/>
      <c r="B484" s="733"/>
      <c r="C484" s="733"/>
      <c r="D484" s="756"/>
      <c r="E484" s="733"/>
      <c r="F484" s="733"/>
      <c r="G484" s="733"/>
      <c r="H484" s="733"/>
      <c r="I484" s="733"/>
      <c r="J484" s="733"/>
      <c r="K484" s="733"/>
      <c r="L484" s="733"/>
      <c r="M484" s="733"/>
      <c r="N484" s="733"/>
      <c r="O484" s="733"/>
      <c r="P484" s="733"/>
      <c r="Q484" s="733"/>
      <c r="R484" s="733"/>
      <c r="S484" s="733"/>
      <c r="T484" s="733"/>
      <c r="U484" s="733"/>
      <c r="V484" s="733"/>
      <c r="W484" s="733"/>
      <c r="X484" s="733"/>
      <c r="Y484" s="733"/>
      <c r="Z484" s="733"/>
      <c r="AA484" s="733"/>
      <c r="AB484" s="347"/>
      <c r="AC484" s="347"/>
      <c r="AD484" s="347"/>
      <c r="AE484" s="347"/>
      <c r="AF484" s="347"/>
      <c r="AG484" s="347"/>
      <c r="AH484" s="347"/>
      <c r="AI484" s="347"/>
      <c r="AJ484" s="347"/>
      <c r="AK484" s="347"/>
      <c r="AL484" s="347"/>
      <c r="AM484" s="347"/>
      <c r="AN484" s="347"/>
      <c r="AO484" s="347"/>
      <c r="AP484" s="347"/>
      <c r="AQ484" s="347"/>
      <c r="AR484" s="347"/>
      <c r="AS484" s="347"/>
      <c r="AT484" s="347"/>
      <c r="AU484" s="347"/>
      <c r="AV484" s="347"/>
      <c r="AW484" s="347"/>
      <c r="AX484" s="347"/>
      <c r="AY484" s="347"/>
      <c r="AZ484" s="347"/>
      <c r="BA484" s="347"/>
      <c r="BB484" s="347"/>
      <c r="BC484" s="390"/>
      <c r="BD484" s="386"/>
      <c r="BE484" s="202"/>
      <c r="BF484" s="731"/>
      <c r="BG484" s="731"/>
      <c r="BH484" s="731"/>
      <c r="BI484" s="731"/>
      <c r="BJ484" s="731"/>
      <c r="BK484" s="731"/>
      <c r="BL484" s="731"/>
      <c r="BM484" s="731"/>
      <c r="BN484" s="731"/>
      <c r="BO484" s="731"/>
      <c r="BP484" s="731"/>
      <c r="BQ484" s="731"/>
      <c r="BR484" s="731"/>
      <c r="BS484" s="731"/>
      <c r="BT484" s="731"/>
      <c r="BU484" s="731"/>
      <c r="BV484" s="731"/>
      <c r="BW484" s="731"/>
      <c r="BX484" s="731"/>
      <c r="BY484" s="731"/>
      <c r="BZ484" s="731"/>
      <c r="CA484" s="731"/>
      <c r="CB484" s="731"/>
      <c r="CC484" s="731"/>
      <c r="CD484" s="731"/>
      <c r="CE484" s="731"/>
      <c r="CF484" s="731"/>
      <c r="CG484" s="731"/>
    </row>
    <row r="485" spans="1:85" s="314" customFormat="1" ht="15" customHeight="1" x14ac:dyDescent="0.2">
      <c r="A485" s="733"/>
      <c r="B485" s="733"/>
      <c r="C485" s="733"/>
      <c r="D485" s="756"/>
      <c r="E485" s="733"/>
      <c r="F485" s="733"/>
      <c r="G485" s="733"/>
      <c r="H485" s="733"/>
      <c r="I485" s="733"/>
      <c r="J485" s="733"/>
      <c r="K485" s="733"/>
      <c r="L485" s="733"/>
      <c r="M485" s="733"/>
      <c r="N485" s="733"/>
      <c r="O485" s="733"/>
      <c r="P485" s="733"/>
      <c r="Q485" s="733"/>
      <c r="R485" s="733"/>
      <c r="S485" s="733"/>
      <c r="T485" s="733"/>
      <c r="U485" s="733"/>
      <c r="V485" s="733"/>
      <c r="W485" s="733"/>
      <c r="X485" s="733"/>
      <c r="Y485" s="733"/>
      <c r="Z485" s="733"/>
      <c r="AA485" s="733"/>
      <c r="AB485" s="347"/>
      <c r="AC485" s="347"/>
      <c r="AD485" s="347"/>
      <c r="AE485" s="347"/>
      <c r="AF485" s="347"/>
      <c r="AG485" s="347"/>
      <c r="AH485" s="347"/>
      <c r="AI485" s="347"/>
      <c r="AJ485" s="347"/>
      <c r="AK485" s="347"/>
      <c r="AL485" s="347"/>
      <c r="AM485" s="347"/>
      <c r="AN485" s="347"/>
      <c r="AO485" s="347"/>
      <c r="AP485" s="347"/>
      <c r="AQ485" s="347"/>
      <c r="AR485" s="347"/>
      <c r="AS485" s="347"/>
      <c r="AT485" s="347"/>
      <c r="AU485" s="347"/>
      <c r="AV485" s="347"/>
      <c r="AW485" s="347"/>
      <c r="AX485" s="347"/>
      <c r="AY485" s="347"/>
      <c r="AZ485" s="347"/>
      <c r="BA485" s="347"/>
      <c r="BB485" s="347"/>
      <c r="BC485" s="390"/>
      <c r="BD485" s="386"/>
      <c r="BE485" s="202"/>
      <c r="BF485" s="731"/>
      <c r="BG485" s="731"/>
      <c r="BH485" s="731"/>
      <c r="BI485" s="731"/>
      <c r="BJ485" s="731"/>
      <c r="BK485" s="731"/>
      <c r="BL485" s="731"/>
      <c r="BM485" s="731"/>
      <c r="BN485" s="731"/>
      <c r="BO485" s="731"/>
      <c r="BP485" s="731"/>
      <c r="BQ485" s="731"/>
      <c r="BR485" s="731"/>
      <c r="BS485" s="731"/>
      <c r="BT485" s="731"/>
      <c r="BU485" s="731"/>
      <c r="BV485" s="731"/>
      <c r="BW485" s="731"/>
      <c r="BX485" s="731"/>
      <c r="BY485" s="731"/>
      <c r="BZ485" s="731"/>
      <c r="CA485" s="731"/>
      <c r="CB485" s="731"/>
      <c r="CC485" s="731"/>
      <c r="CD485" s="731"/>
      <c r="CE485" s="731"/>
      <c r="CF485" s="731"/>
      <c r="CG485" s="731"/>
    </row>
    <row r="486" spans="1:85" s="314" customFormat="1" ht="15" customHeight="1" x14ac:dyDescent="0.2">
      <c r="A486" s="733"/>
      <c r="B486" s="733"/>
      <c r="C486" s="733"/>
      <c r="D486" s="756"/>
      <c r="E486" s="733"/>
      <c r="F486" s="733"/>
      <c r="G486" s="733"/>
      <c r="H486" s="733"/>
      <c r="I486" s="733"/>
      <c r="J486" s="733"/>
      <c r="K486" s="733"/>
      <c r="L486" s="733"/>
      <c r="M486" s="733"/>
      <c r="N486" s="733"/>
      <c r="O486" s="733"/>
      <c r="P486" s="733"/>
      <c r="Q486" s="733"/>
      <c r="R486" s="733"/>
      <c r="S486" s="733"/>
      <c r="T486" s="733"/>
      <c r="U486" s="733"/>
      <c r="V486" s="733"/>
      <c r="W486" s="733"/>
      <c r="X486" s="733"/>
      <c r="Y486" s="733"/>
      <c r="Z486" s="733"/>
      <c r="AA486" s="733"/>
      <c r="AB486" s="347"/>
      <c r="AC486" s="347"/>
      <c r="AD486" s="347"/>
      <c r="AE486" s="347"/>
      <c r="AF486" s="347"/>
      <c r="AG486" s="347"/>
      <c r="AH486" s="347"/>
      <c r="AI486" s="347"/>
      <c r="AJ486" s="347"/>
      <c r="AK486" s="347"/>
      <c r="AL486" s="347"/>
      <c r="AM486" s="347"/>
      <c r="AN486" s="347"/>
      <c r="AO486" s="347"/>
      <c r="AP486" s="347"/>
      <c r="AQ486" s="347"/>
      <c r="AR486" s="347"/>
      <c r="AS486" s="347"/>
      <c r="AT486" s="347"/>
      <c r="AU486" s="347"/>
      <c r="AV486" s="347"/>
      <c r="AW486" s="347"/>
      <c r="AX486" s="347"/>
      <c r="AY486" s="347"/>
      <c r="AZ486" s="347"/>
      <c r="BA486" s="347"/>
      <c r="BB486" s="347"/>
      <c r="BC486" s="390"/>
      <c r="BD486" s="386"/>
      <c r="BE486" s="202"/>
      <c r="BF486" s="731"/>
      <c r="BG486" s="731"/>
      <c r="BH486" s="731"/>
      <c r="BI486" s="731"/>
      <c r="BJ486" s="731"/>
      <c r="BK486" s="731"/>
      <c r="BL486" s="731"/>
      <c r="BM486" s="731"/>
      <c r="BN486" s="731"/>
      <c r="BO486" s="731"/>
      <c r="BP486" s="731"/>
      <c r="BQ486" s="731"/>
      <c r="BR486" s="731"/>
      <c r="BS486" s="731"/>
      <c r="BT486" s="731"/>
      <c r="BU486" s="731"/>
      <c r="BV486" s="731"/>
      <c r="BW486" s="731"/>
      <c r="BX486" s="731"/>
      <c r="BY486" s="731"/>
      <c r="BZ486" s="731"/>
      <c r="CA486" s="731"/>
      <c r="CB486" s="731"/>
      <c r="CC486" s="731"/>
      <c r="CD486" s="731"/>
      <c r="CE486" s="731"/>
      <c r="CF486" s="731"/>
      <c r="CG486" s="731"/>
    </row>
    <row r="487" spans="1:85" s="314" customFormat="1" ht="15" customHeight="1" x14ac:dyDescent="0.2">
      <c r="A487" s="733"/>
      <c r="B487" s="733"/>
      <c r="C487" s="733"/>
      <c r="D487" s="756"/>
      <c r="E487" s="733"/>
      <c r="F487" s="733"/>
      <c r="G487" s="733"/>
      <c r="H487" s="733"/>
      <c r="I487" s="733"/>
      <c r="J487" s="733"/>
      <c r="K487" s="733"/>
      <c r="L487" s="733"/>
      <c r="M487" s="733"/>
      <c r="N487" s="733"/>
      <c r="O487" s="733"/>
      <c r="P487" s="733"/>
      <c r="Q487" s="733"/>
      <c r="R487" s="733"/>
      <c r="S487" s="733"/>
      <c r="T487" s="733"/>
      <c r="U487" s="733"/>
      <c r="V487" s="733"/>
      <c r="W487" s="733"/>
      <c r="X487" s="733"/>
      <c r="Y487" s="733"/>
      <c r="Z487" s="733"/>
      <c r="AA487" s="733"/>
      <c r="AB487" s="347"/>
      <c r="AC487" s="347"/>
      <c r="AD487" s="347"/>
      <c r="AE487" s="347"/>
      <c r="AF487" s="347"/>
      <c r="AG487" s="347"/>
      <c r="AH487" s="347"/>
      <c r="AI487" s="347"/>
      <c r="AJ487" s="347"/>
      <c r="AK487" s="347"/>
      <c r="AL487" s="347"/>
      <c r="AM487" s="347"/>
      <c r="AN487" s="347"/>
      <c r="AO487" s="347"/>
      <c r="AP487" s="347"/>
      <c r="AQ487" s="347"/>
      <c r="AR487" s="347"/>
      <c r="AS487" s="347"/>
      <c r="AT487" s="347"/>
      <c r="AU487" s="347"/>
      <c r="AV487" s="347"/>
      <c r="AW487" s="347"/>
      <c r="AX487" s="347"/>
      <c r="AY487" s="347"/>
      <c r="AZ487" s="347"/>
      <c r="BA487" s="347"/>
      <c r="BB487" s="347"/>
      <c r="BC487" s="390"/>
      <c r="BD487" s="386"/>
      <c r="BE487" s="202"/>
      <c r="BF487" s="731"/>
      <c r="BG487" s="731"/>
      <c r="BH487" s="731"/>
      <c r="BI487" s="731"/>
      <c r="BJ487" s="731"/>
      <c r="BK487" s="731"/>
      <c r="BL487" s="731"/>
      <c r="BM487" s="731"/>
      <c r="BN487" s="731"/>
      <c r="BO487" s="731"/>
      <c r="BP487" s="731"/>
      <c r="BQ487" s="731"/>
      <c r="BR487" s="731"/>
      <c r="BS487" s="731"/>
      <c r="BT487" s="731"/>
      <c r="BU487" s="731"/>
      <c r="BV487" s="731"/>
      <c r="BW487" s="731"/>
      <c r="BX487" s="731"/>
      <c r="BY487" s="731"/>
      <c r="BZ487" s="731"/>
      <c r="CA487" s="731"/>
      <c r="CB487" s="731"/>
      <c r="CC487" s="731"/>
      <c r="CD487" s="731"/>
      <c r="CE487" s="731"/>
      <c r="CF487" s="731"/>
      <c r="CG487" s="731"/>
    </row>
    <row r="488" spans="1:85" s="314" customFormat="1" ht="15" customHeight="1" x14ac:dyDescent="0.2">
      <c r="A488" s="733"/>
      <c r="B488" s="733"/>
      <c r="C488" s="733"/>
      <c r="D488" s="756"/>
      <c r="E488" s="733"/>
      <c r="F488" s="733"/>
      <c r="G488" s="733"/>
      <c r="H488" s="733"/>
      <c r="I488" s="733"/>
      <c r="J488" s="733"/>
      <c r="K488" s="733"/>
      <c r="L488" s="733"/>
      <c r="M488" s="733"/>
      <c r="N488" s="733"/>
      <c r="O488" s="733"/>
      <c r="P488" s="733"/>
      <c r="Q488" s="733"/>
      <c r="R488" s="733"/>
      <c r="S488" s="733"/>
      <c r="T488" s="733"/>
      <c r="U488" s="733"/>
      <c r="V488" s="733"/>
      <c r="W488" s="733"/>
      <c r="X488" s="733"/>
      <c r="Y488" s="733"/>
      <c r="Z488" s="733"/>
      <c r="AA488" s="733"/>
      <c r="AB488" s="347"/>
      <c r="AC488" s="347"/>
      <c r="AD488" s="347"/>
      <c r="AE488" s="347"/>
      <c r="AF488" s="347"/>
      <c r="AG488" s="347"/>
      <c r="AH488" s="347"/>
      <c r="AI488" s="347"/>
      <c r="AJ488" s="347"/>
      <c r="AK488" s="347"/>
      <c r="AL488" s="347"/>
      <c r="AM488" s="347"/>
      <c r="AN488" s="347"/>
      <c r="AO488" s="347"/>
      <c r="AP488" s="347"/>
      <c r="AQ488" s="347"/>
      <c r="AR488" s="347"/>
      <c r="AS488" s="347"/>
      <c r="AT488" s="347"/>
      <c r="AU488" s="347"/>
      <c r="AV488" s="347"/>
      <c r="AW488" s="347"/>
      <c r="AX488" s="347"/>
      <c r="AY488" s="347"/>
      <c r="AZ488" s="347"/>
      <c r="BA488" s="347"/>
      <c r="BB488" s="347"/>
      <c r="BC488" s="390"/>
      <c r="BD488" s="386"/>
      <c r="BE488" s="202"/>
      <c r="BF488" s="731"/>
      <c r="BG488" s="731"/>
      <c r="BH488" s="731"/>
      <c r="BI488" s="731"/>
      <c r="BJ488" s="731"/>
      <c r="BK488" s="731"/>
      <c r="BL488" s="731"/>
      <c r="BM488" s="731"/>
      <c r="BN488" s="731"/>
      <c r="BO488" s="731"/>
      <c r="BP488" s="731"/>
      <c r="BQ488" s="731"/>
      <c r="BR488" s="731"/>
      <c r="BS488" s="731"/>
      <c r="BT488" s="731"/>
      <c r="BU488" s="731"/>
      <c r="BV488" s="731"/>
      <c r="BW488" s="731"/>
      <c r="BX488" s="731"/>
      <c r="BY488" s="731"/>
      <c r="BZ488" s="731"/>
      <c r="CA488" s="731"/>
      <c r="CB488" s="731"/>
      <c r="CC488" s="731"/>
      <c r="CD488" s="731"/>
      <c r="CE488" s="731"/>
      <c r="CF488" s="731"/>
      <c r="CG488" s="731"/>
    </row>
    <row r="489" spans="1:85" s="314" customFormat="1" ht="15" customHeight="1" x14ac:dyDescent="0.2">
      <c r="A489" s="733"/>
      <c r="B489" s="733"/>
      <c r="C489" s="733"/>
      <c r="D489" s="756"/>
      <c r="E489" s="733"/>
      <c r="F489" s="733"/>
      <c r="G489" s="733"/>
      <c r="H489" s="733"/>
      <c r="I489" s="733"/>
      <c r="J489" s="733"/>
      <c r="K489" s="733"/>
      <c r="L489" s="733"/>
      <c r="M489" s="733"/>
      <c r="N489" s="733"/>
      <c r="O489" s="733"/>
      <c r="P489" s="733"/>
      <c r="Q489" s="733"/>
      <c r="R489" s="733"/>
      <c r="S489" s="733"/>
      <c r="T489" s="733"/>
      <c r="U489" s="733"/>
      <c r="V489" s="733"/>
      <c r="W489" s="733"/>
      <c r="X489" s="733"/>
      <c r="Y489" s="733"/>
      <c r="Z489" s="733"/>
      <c r="AA489" s="733"/>
      <c r="AB489" s="347"/>
      <c r="AC489" s="347"/>
      <c r="AD489" s="347"/>
      <c r="AE489" s="347"/>
      <c r="AF489" s="347"/>
      <c r="AG489" s="347"/>
      <c r="AH489" s="347"/>
      <c r="AI489" s="347"/>
      <c r="AJ489" s="347"/>
      <c r="AK489" s="347"/>
      <c r="AL489" s="347"/>
      <c r="AM489" s="347"/>
      <c r="AN489" s="347"/>
      <c r="AO489" s="347"/>
      <c r="AP489" s="347"/>
      <c r="AQ489" s="347"/>
      <c r="AR489" s="347"/>
      <c r="AS489" s="347"/>
      <c r="AT489" s="347"/>
      <c r="AU489" s="347"/>
      <c r="AV489" s="347"/>
      <c r="AW489" s="347"/>
      <c r="AX489" s="347"/>
      <c r="AY489" s="347"/>
      <c r="AZ489" s="347"/>
      <c r="BA489" s="347"/>
      <c r="BB489" s="347"/>
      <c r="BC489" s="390"/>
      <c r="BD489" s="386"/>
      <c r="BE489" s="202"/>
      <c r="BF489" s="731"/>
      <c r="BG489" s="731"/>
      <c r="BH489" s="731"/>
      <c r="BI489" s="731"/>
      <c r="BJ489" s="731"/>
      <c r="BK489" s="731"/>
      <c r="BL489" s="731"/>
      <c r="BM489" s="731"/>
      <c r="BN489" s="731"/>
      <c r="BO489" s="731"/>
      <c r="BP489" s="731"/>
      <c r="BQ489" s="731"/>
      <c r="BR489" s="731"/>
      <c r="BS489" s="731"/>
      <c r="BT489" s="731"/>
      <c r="BU489" s="731"/>
      <c r="BV489" s="731"/>
      <c r="BW489" s="731"/>
      <c r="BX489" s="731"/>
      <c r="BY489" s="731"/>
      <c r="BZ489" s="731"/>
      <c r="CA489" s="731"/>
      <c r="CB489" s="731"/>
      <c r="CC489" s="731"/>
      <c r="CD489" s="731"/>
      <c r="CE489" s="731"/>
      <c r="CF489" s="731"/>
      <c r="CG489" s="731"/>
    </row>
    <row r="490" spans="1:85" s="314" customFormat="1" ht="15" customHeight="1" x14ac:dyDescent="0.2">
      <c r="A490" s="733"/>
      <c r="B490" s="733"/>
      <c r="C490" s="733"/>
      <c r="D490" s="756"/>
      <c r="E490" s="733"/>
      <c r="F490" s="733"/>
      <c r="G490" s="733"/>
      <c r="H490" s="733"/>
      <c r="I490" s="733"/>
      <c r="J490" s="733"/>
      <c r="K490" s="733"/>
      <c r="L490" s="733"/>
      <c r="M490" s="733"/>
      <c r="N490" s="733"/>
      <c r="O490" s="733"/>
      <c r="P490" s="733"/>
      <c r="Q490" s="733"/>
      <c r="R490" s="733"/>
      <c r="S490" s="733"/>
      <c r="T490" s="733"/>
      <c r="U490" s="733"/>
      <c r="V490" s="733"/>
      <c r="W490" s="733"/>
      <c r="X490" s="733"/>
      <c r="Y490" s="733"/>
      <c r="Z490" s="733"/>
      <c r="AA490" s="733"/>
      <c r="AB490" s="347"/>
      <c r="AC490" s="347"/>
      <c r="AD490" s="347"/>
      <c r="AE490" s="347"/>
      <c r="AF490" s="347"/>
      <c r="AG490" s="347"/>
      <c r="AH490" s="347"/>
      <c r="AI490" s="347"/>
      <c r="AJ490" s="347"/>
      <c r="AK490" s="347"/>
      <c r="AL490" s="347"/>
      <c r="AM490" s="347"/>
      <c r="AN490" s="347"/>
      <c r="AO490" s="347"/>
      <c r="AP490" s="347"/>
      <c r="AQ490" s="347"/>
      <c r="AR490" s="347"/>
      <c r="AS490" s="347"/>
      <c r="AT490" s="347"/>
      <c r="AU490" s="347"/>
      <c r="AV490" s="347"/>
      <c r="AW490" s="347"/>
      <c r="AX490" s="347"/>
      <c r="AY490" s="347"/>
      <c r="AZ490" s="347"/>
      <c r="BA490" s="347"/>
      <c r="BB490" s="347"/>
      <c r="BC490" s="390"/>
      <c r="BD490" s="386"/>
      <c r="BE490" s="202"/>
      <c r="BF490" s="731"/>
      <c r="BG490" s="731"/>
      <c r="BH490" s="731"/>
      <c r="BI490" s="731"/>
      <c r="BJ490" s="731"/>
      <c r="BK490" s="731"/>
      <c r="BL490" s="731"/>
      <c r="BM490" s="731"/>
      <c r="BN490" s="731"/>
      <c r="BO490" s="731"/>
      <c r="BP490" s="731"/>
      <c r="BQ490" s="731"/>
      <c r="BR490" s="731"/>
      <c r="BS490" s="731"/>
      <c r="BT490" s="731"/>
      <c r="BU490" s="731"/>
      <c r="BV490" s="731"/>
      <c r="BW490" s="731"/>
      <c r="BX490" s="731"/>
      <c r="BY490" s="731"/>
      <c r="BZ490" s="731"/>
      <c r="CA490" s="731"/>
      <c r="CB490" s="731"/>
      <c r="CC490" s="731"/>
      <c r="CD490" s="731"/>
      <c r="CE490" s="731"/>
      <c r="CF490" s="731"/>
      <c r="CG490" s="731"/>
    </row>
    <row r="491" spans="1:85" s="314" customFormat="1" ht="15" customHeight="1" x14ac:dyDescent="0.2">
      <c r="A491" s="733"/>
      <c r="B491" s="733"/>
      <c r="C491" s="733"/>
      <c r="D491" s="756"/>
      <c r="E491" s="733"/>
      <c r="F491" s="733"/>
      <c r="G491" s="733"/>
      <c r="H491" s="733"/>
      <c r="I491" s="733"/>
      <c r="J491" s="733"/>
      <c r="K491" s="733"/>
      <c r="L491" s="733"/>
      <c r="M491" s="733"/>
      <c r="N491" s="733"/>
      <c r="O491" s="733"/>
      <c r="P491" s="733"/>
      <c r="Q491" s="733"/>
      <c r="R491" s="733"/>
      <c r="S491" s="733"/>
      <c r="T491" s="733"/>
      <c r="U491" s="733"/>
      <c r="V491" s="733"/>
      <c r="W491" s="733"/>
      <c r="X491" s="733"/>
      <c r="Y491" s="733"/>
      <c r="Z491" s="733"/>
      <c r="AA491" s="733"/>
      <c r="AB491" s="347"/>
      <c r="AC491" s="347"/>
      <c r="AD491" s="347"/>
      <c r="AE491" s="347"/>
      <c r="AF491" s="347"/>
      <c r="AG491" s="347"/>
      <c r="AH491" s="347"/>
      <c r="AI491" s="347"/>
      <c r="AJ491" s="347"/>
      <c r="AK491" s="347"/>
      <c r="AL491" s="347"/>
      <c r="AM491" s="347"/>
      <c r="AN491" s="347"/>
      <c r="AO491" s="347"/>
      <c r="AP491" s="347"/>
      <c r="AQ491" s="347"/>
      <c r="AR491" s="347"/>
      <c r="AS491" s="347"/>
      <c r="AT491" s="347"/>
      <c r="AU491" s="347"/>
      <c r="AV491" s="347"/>
      <c r="AW491" s="347"/>
      <c r="AX491" s="347"/>
      <c r="AY491" s="347"/>
      <c r="AZ491" s="347"/>
      <c r="BA491" s="347"/>
      <c r="BB491" s="347"/>
      <c r="BC491" s="390"/>
      <c r="BD491" s="386"/>
      <c r="BE491" s="202"/>
      <c r="BF491" s="731"/>
      <c r="BG491" s="731"/>
      <c r="BH491" s="731"/>
      <c r="BI491" s="731"/>
      <c r="BJ491" s="731"/>
      <c r="BK491" s="731"/>
      <c r="BL491" s="731"/>
      <c r="BM491" s="731"/>
      <c r="BN491" s="731"/>
      <c r="BO491" s="731"/>
      <c r="BP491" s="731"/>
      <c r="BQ491" s="731"/>
      <c r="BR491" s="731"/>
      <c r="BS491" s="731"/>
      <c r="BT491" s="731"/>
      <c r="BU491" s="731"/>
      <c r="BV491" s="731"/>
      <c r="BW491" s="731"/>
      <c r="BX491" s="731"/>
      <c r="BY491" s="731"/>
      <c r="BZ491" s="731"/>
      <c r="CA491" s="731"/>
      <c r="CB491" s="731"/>
      <c r="CC491" s="731"/>
      <c r="CD491" s="731"/>
      <c r="CE491" s="731"/>
      <c r="CF491" s="731"/>
      <c r="CG491" s="731"/>
    </row>
    <row r="492" spans="1:85" s="314" customFormat="1" ht="15" customHeight="1" x14ac:dyDescent="0.2">
      <c r="A492" s="733"/>
      <c r="B492" s="733"/>
      <c r="C492" s="733"/>
      <c r="D492" s="756"/>
      <c r="E492" s="733"/>
      <c r="F492" s="733"/>
      <c r="G492" s="733"/>
      <c r="H492" s="733"/>
      <c r="I492" s="733"/>
      <c r="J492" s="733"/>
      <c r="K492" s="733"/>
      <c r="L492" s="733"/>
      <c r="M492" s="733"/>
      <c r="N492" s="733"/>
      <c r="O492" s="733"/>
      <c r="P492" s="733"/>
      <c r="Q492" s="733"/>
      <c r="R492" s="733"/>
      <c r="S492" s="733"/>
      <c r="T492" s="733"/>
      <c r="U492" s="733"/>
      <c r="V492" s="733"/>
      <c r="W492" s="733"/>
      <c r="X492" s="733"/>
      <c r="Y492" s="733"/>
      <c r="Z492" s="733"/>
      <c r="AA492" s="733"/>
      <c r="AB492" s="347"/>
      <c r="AC492" s="347"/>
      <c r="AD492" s="347"/>
      <c r="AE492" s="347"/>
      <c r="AF492" s="347"/>
      <c r="AG492" s="347"/>
      <c r="AH492" s="347"/>
      <c r="AI492" s="347"/>
      <c r="AJ492" s="347"/>
      <c r="AK492" s="347"/>
      <c r="AL492" s="347"/>
      <c r="AM492" s="347"/>
      <c r="AN492" s="347"/>
      <c r="AO492" s="347"/>
      <c r="AP492" s="347"/>
      <c r="AQ492" s="347"/>
      <c r="AR492" s="347"/>
      <c r="AS492" s="347"/>
      <c r="AT492" s="347"/>
      <c r="AU492" s="347"/>
      <c r="AV492" s="347"/>
      <c r="AW492" s="347"/>
      <c r="AX492" s="347"/>
      <c r="AY492" s="347"/>
      <c r="AZ492" s="347"/>
      <c r="BA492" s="347"/>
      <c r="BB492" s="347"/>
      <c r="BC492" s="390"/>
      <c r="BD492" s="386"/>
      <c r="BE492" s="202"/>
      <c r="BF492" s="731"/>
      <c r="BG492" s="731"/>
      <c r="BH492" s="731"/>
      <c r="BI492" s="731"/>
      <c r="BJ492" s="731"/>
      <c r="BK492" s="731"/>
      <c r="BL492" s="731"/>
      <c r="BM492" s="731"/>
      <c r="BN492" s="731"/>
      <c r="BO492" s="731"/>
      <c r="BP492" s="731"/>
      <c r="BQ492" s="731"/>
      <c r="BR492" s="731"/>
      <c r="BS492" s="731"/>
      <c r="BT492" s="731"/>
      <c r="BU492" s="731"/>
      <c r="BV492" s="731"/>
      <c r="BW492" s="731"/>
      <c r="BX492" s="731"/>
      <c r="BY492" s="731"/>
      <c r="BZ492" s="731"/>
      <c r="CA492" s="731"/>
      <c r="CB492" s="731"/>
      <c r="CC492" s="731"/>
      <c r="CD492" s="731"/>
      <c r="CE492" s="731"/>
      <c r="CF492" s="731"/>
      <c r="CG492" s="731"/>
    </row>
    <row r="493" spans="1:85" s="314" customFormat="1" ht="15" customHeight="1" x14ac:dyDescent="0.2">
      <c r="A493" s="733"/>
      <c r="B493" s="733"/>
      <c r="C493" s="733"/>
      <c r="D493" s="756"/>
      <c r="E493" s="733"/>
      <c r="F493" s="733"/>
      <c r="G493" s="733"/>
      <c r="H493" s="733"/>
      <c r="I493" s="733"/>
      <c r="J493" s="733"/>
      <c r="K493" s="733"/>
      <c r="L493" s="733"/>
      <c r="M493" s="733"/>
      <c r="N493" s="733"/>
      <c r="O493" s="733"/>
      <c r="P493" s="733"/>
      <c r="Q493" s="733"/>
      <c r="R493" s="733"/>
      <c r="S493" s="733"/>
      <c r="T493" s="733"/>
      <c r="U493" s="733"/>
      <c r="V493" s="733"/>
      <c r="W493" s="733"/>
      <c r="X493" s="733"/>
      <c r="Y493" s="733"/>
      <c r="Z493" s="733"/>
      <c r="AA493" s="733"/>
      <c r="AB493" s="347"/>
      <c r="AC493" s="347"/>
      <c r="AD493" s="347"/>
      <c r="AE493" s="347"/>
      <c r="AF493" s="347"/>
      <c r="AG493" s="347"/>
      <c r="AH493" s="347"/>
      <c r="AI493" s="347"/>
      <c r="AJ493" s="347"/>
      <c r="AK493" s="347"/>
      <c r="AL493" s="347"/>
      <c r="AM493" s="347"/>
      <c r="AN493" s="347"/>
      <c r="AO493" s="347"/>
      <c r="AP493" s="347"/>
      <c r="AQ493" s="347"/>
      <c r="AR493" s="347"/>
      <c r="AS493" s="347"/>
      <c r="AT493" s="347"/>
      <c r="AU493" s="347"/>
      <c r="AV493" s="347"/>
      <c r="AW493" s="347"/>
      <c r="AX493" s="347"/>
      <c r="AY493" s="347"/>
      <c r="AZ493" s="347"/>
      <c r="BA493" s="347"/>
      <c r="BB493" s="347"/>
      <c r="BC493" s="390"/>
      <c r="BD493" s="386"/>
      <c r="BE493" s="202"/>
      <c r="BF493" s="731"/>
      <c r="BG493" s="731"/>
      <c r="BH493" s="731"/>
      <c r="BI493" s="731"/>
      <c r="BJ493" s="731"/>
      <c r="BK493" s="731"/>
      <c r="BL493" s="731"/>
      <c r="BM493" s="731"/>
      <c r="BN493" s="731"/>
      <c r="BO493" s="731"/>
      <c r="BP493" s="731"/>
      <c r="BQ493" s="731"/>
      <c r="BR493" s="731"/>
      <c r="BS493" s="731"/>
      <c r="BT493" s="731"/>
      <c r="BU493" s="731"/>
      <c r="BV493" s="731"/>
      <c r="BW493" s="731"/>
      <c r="BX493" s="731"/>
      <c r="BY493" s="731"/>
      <c r="BZ493" s="731"/>
      <c r="CA493" s="731"/>
      <c r="CB493" s="731"/>
      <c r="CC493" s="731"/>
      <c r="CD493" s="731"/>
      <c r="CE493" s="731"/>
      <c r="CF493" s="731"/>
      <c r="CG493" s="731"/>
    </row>
    <row r="494" spans="1:85" s="314" customFormat="1" ht="15" customHeight="1" x14ac:dyDescent="0.2">
      <c r="A494" s="733"/>
      <c r="B494" s="733"/>
      <c r="C494" s="733"/>
      <c r="D494" s="756"/>
      <c r="E494" s="733"/>
      <c r="F494" s="733"/>
      <c r="G494" s="733"/>
      <c r="H494" s="733"/>
      <c r="I494" s="733"/>
      <c r="J494" s="733"/>
      <c r="K494" s="733"/>
      <c r="L494" s="733"/>
      <c r="M494" s="733"/>
      <c r="N494" s="733"/>
      <c r="O494" s="733"/>
      <c r="P494" s="733"/>
      <c r="Q494" s="733"/>
      <c r="R494" s="733"/>
      <c r="S494" s="733"/>
      <c r="T494" s="733"/>
      <c r="U494" s="733"/>
      <c r="V494" s="733"/>
      <c r="W494" s="733"/>
      <c r="X494" s="733"/>
      <c r="Y494" s="733"/>
      <c r="Z494" s="733"/>
      <c r="AA494" s="733"/>
      <c r="AB494" s="347"/>
      <c r="AC494" s="347"/>
      <c r="AD494" s="347"/>
      <c r="AE494" s="347"/>
      <c r="AF494" s="347"/>
      <c r="AG494" s="347"/>
      <c r="AH494" s="347"/>
      <c r="AI494" s="347"/>
      <c r="AJ494" s="347"/>
      <c r="AK494" s="347"/>
      <c r="AL494" s="347"/>
      <c r="AM494" s="347"/>
      <c r="AN494" s="347"/>
      <c r="AO494" s="347"/>
      <c r="AP494" s="347"/>
      <c r="AQ494" s="347"/>
      <c r="AR494" s="347"/>
      <c r="AS494" s="347"/>
      <c r="AT494" s="347"/>
      <c r="AU494" s="347"/>
      <c r="AV494" s="347"/>
      <c r="AW494" s="347"/>
      <c r="AX494" s="347"/>
      <c r="AY494" s="347"/>
      <c r="AZ494" s="347"/>
      <c r="BA494" s="347"/>
      <c r="BB494" s="347"/>
      <c r="BC494" s="390"/>
      <c r="BD494" s="386"/>
      <c r="BE494" s="202"/>
      <c r="BF494" s="731"/>
      <c r="BG494" s="731"/>
      <c r="BH494" s="731"/>
      <c r="BI494" s="731"/>
      <c r="BJ494" s="731"/>
      <c r="BK494" s="731"/>
      <c r="BL494" s="731"/>
      <c r="BM494" s="731"/>
      <c r="BN494" s="731"/>
      <c r="BO494" s="731"/>
      <c r="BP494" s="731"/>
      <c r="BQ494" s="731"/>
      <c r="BR494" s="731"/>
      <c r="BS494" s="731"/>
      <c r="BT494" s="731"/>
      <c r="BU494" s="731"/>
      <c r="BV494" s="731"/>
      <c r="BW494" s="731"/>
      <c r="BX494" s="731"/>
      <c r="BY494" s="731"/>
      <c r="BZ494" s="731"/>
      <c r="CA494" s="731"/>
      <c r="CB494" s="731"/>
      <c r="CC494" s="731"/>
      <c r="CD494" s="731"/>
      <c r="CE494" s="731"/>
      <c r="CF494" s="731"/>
      <c r="CG494" s="731"/>
    </row>
    <row r="495" spans="1:85" s="314" customFormat="1" ht="15" customHeight="1" x14ac:dyDescent="0.2">
      <c r="A495" s="733"/>
      <c r="B495" s="733"/>
      <c r="C495" s="733"/>
      <c r="D495" s="756"/>
      <c r="E495" s="733"/>
      <c r="F495" s="733"/>
      <c r="G495" s="733"/>
      <c r="H495" s="733"/>
      <c r="I495" s="733"/>
      <c r="J495" s="733"/>
      <c r="K495" s="733"/>
      <c r="L495" s="733"/>
      <c r="M495" s="733"/>
      <c r="N495" s="733"/>
      <c r="O495" s="733"/>
      <c r="P495" s="733"/>
      <c r="Q495" s="733"/>
      <c r="R495" s="733"/>
      <c r="S495" s="733"/>
      <c r="T495" s="733"/>
      <c r="U495" s="733"/>
      <c r="V495" s="733"/>
      <c r="W495" s="733"/>
      <c r="X495" s="733"/>
      <c r="Y495" s="733"/>
      <c r="Z495" s="733"/>
      <c r="AA495" s="733"/>
      <c r="AB495" s="347"/>
      <c r="AC495" s="347"/>
      <c r="AD495" s="347"/>
      <c r="AE495" s="347"/>
      <c r="AF495" s="347"/>
      <c r="AG495" s="347"/>
      <c r="AH495" s="347"/>
      <c r="AI495" s="347"/>
      <c r="AJ495" s="347"/>
      <c r="AK495" s="347"/>
      <c r="AL495" s="347"/>
      <c r="AM495" s="347"/>
      <c r="AN495" s="347"/>
      <c r="AO495" s="347"/>
      <c r="AP495" s="347"/>
      <c r="AQ495" s="347"/>
      <c r="AR495" s="347"/>
      <c r="AS495" s="347"/>
      <c r="AT495" s="347"/>
      <c r="AU495" s="347"/>
      <c r="AV495" s="347"/>
      <c r="AW495" s="347"/>
      <c r="AX495" s="347"/>
      <c r="AY495" s="347"/>
      <c r="AZ495" s="347"/>
      <c r="BA495" s="347"/>
      <c r="BB495" s="347"/>
      <c r="BC495" s="390"/>
      <c r="BD495" s="386"/>
      <c r="BE495" s="202"/>
      <c r="BF495" s="731"/>
      <c r="BG495" s="731"/>
      <c r="BH495" s="731"/>
      <c r="BI495" s="731"/>
      <c r="BJ495" s="731"/>
      <c r="BK495" s="731"/>
      <c r="BL495" s="731"/>
      <c r="BM495" s="731"/>
      <c r="BN495" s="731"/>
      <c r="BO495" s="731"/>
      <c r="BP495" s="731"/>
      <c r="BQ495" s="731"/>
      <c r="BR495" s="731"/>
      <c r="BS495" s="731"/>
      <c r="BT495" s="731"/>
      <c r="BU495" s="731"/>
      <c r="BV495" s="731"/>
      <c r="BW495" s="731"/>
      <c r="BX495" s="731"/>
      <c r="BY495" s="731"/>
      <c r="BZ495" s="731"/>
      <c r="CA495" s="731"/>
      <c r="CB495" s="731"/>
      <c r="CC495" s="731"/>
      <c r="CD495" s="731"/>
      <c r="CE495" s="731"/>
      <c r="CF495" s="731"/>
      <c r="CG495" s="731"/>
    </row>
    <row r="496" spans="1:85" s="314" customFormat="1" ht="15" customHeight="1" x14ac:dyDescent="0.2">
      <c r="A496" s="733"/>
      <c r="B496" s="733"/>
      <c r="C496" s="733"/>
      <c r="D496" s="756"/>
      <c r="E496" s="733"/>
      <c r="F496" s="733"/>
      <c r="G496" s="733"/>
      <c r="H496" s="733"/>
      <c r="I496" s="733"/>
      <c r="J496" s="733"/>
      <c r="K496" s="733"/>
      <c r="L496" s="733"/>
      <c r="M496" s="733"/>
      <c r="N496" s="733"/>
      <c r="O496" s="733"/>
      <c r="P496" s="733"/>
      <c r="Q496" s="733"/>
      <c r="R496" s="733"/>
      <c r="S496" s="733"/>
      <c r="T496" s="733"/>
      <c r="U496" s="733"/>
      <c r="V496" s="733"/>
      <c r="W496" s="733"/>
      <c r="X496" s="733"/>
      <c r="Y496" s="733"/>
      <c r="Z496" s="733"/>
      <c r="AA496" s="733"/>
      <c r="AB496" s="347"/>
      <c r="AC496" s="347"/>
      <c r="AD496" s="347"/>
      <c r="AE496" s="347"/>
      <c r="AF496" s="347"/>
      <c r="AG496" s="347"/>
      <c r="AH496" s="347"/>
      <c r="AI496" s="347"/>
      <c r="AJ496" s="347"/>
      <c r="AK496" s="347"/>
      <c r="AL496" s="347"/>
      <c r="AM496" s="347"/>
      <c r="AN496" s="347"/>
      <c r="AO496" s="347"/>
      <c r="AP496" s="347"/>
      <c r="AQ496" s="347"/>
      <c r="AR496" s="347"/>
      <c r="AS496" s="347"/>
      <c r="AT496" s="347"/>
      <c r="AU496" s="347"/>
      <c r="AV496" s="347"/>
      <c r="AW496" s="347"/>
      <c r="AX496" s="347"/>
      <c r="AY496" s="347"/>
      <c r="AZ496" s="347"/>
      <c r="BA496" s="347"/>
      <c r="BB496" s="347"/>
      <c r="BC496" s="390"/>
      <c r="BD496" s="386"/>
      <c r="BE496" s="202"/>
      <c r="BF496" s="731"/>
      <c r="BG496" s="731"/>
      <c r="BH496" s="731"/>
      <c r="BI496" s="731"/>
      <c r="BJ496" s="731"/>
      <c r="BK496" s="731"/>
      <c r="BL496" s="731"/>
      <c r="BM496" s="731"/>
      <c r="BN496" s="731"/>
      <c r="BO496" s="731"/>
      <c r="BP496" s="731"/>
      <c r="BQ496" s="731"/>
      <c r="BR496" s="731"/>
      <c r="BS496" s="731"/>
      <c r="BT496" s="731"/>
      <c r="BU496" s="731"/>
      <c r="BV496" s="731"/>
      <c r="BW496" s="731"/>
      <c r="BX496" s="731"/>
      <c r="BY496" s="731"/>
      <c r="BZ496" s="731"/>
      <c r="CA496" s="731"/>
      <c r="CB496" s="731"/>
      <c r="CC496" s="731"/>
      <c r="CD496" s="731"/>
      <c r="CE496" s="731"/>
      <c r="CF496" s="731"/>
      <c r="CG496" s="731"/>
    </row>
    <row r="497" spans="1:85" s="314" customFormat="1" ht="15" customHeight="1" x14ac:dyDescent="0.2">
      <c r="A497" s="733"/>
      <c r="B497" s="733"/>
      <c r="C497" s="733"/>
      <c r="D497" s="756"/>
      <c r="E497" s="733"/>
      <c r="F497" s="733"/>
      <c r="G497" s="733"/>
      <c r="H497" s="733"/>
      <c r="I497" s="733"/>
      <c r="J497" s="733"/>
      <c r="K497" s="733"/>
      <c r="L497" s="733"/>
      <c r="M497" s="733"/>
      <c r="N497" s="733"/>
      <c r="O497" s="733"/>
      <c r="P497" s="733"/>
      <c r="Q497" s="733"/>
      <c r="R497" s="733"/>
      <c r="S497" s="733"/>
      <c r="T497" s="733"/>
      <c r="U497" s="733"/>
      <c r="V497" s="733"/>
      <c r="W497" s="733"/>
      <c r="X497" s="733"/>
      <c r="Y497" s="733"/>
      <c r="Z497" s="733"/>
      <c r="AA497" s="733"/>
      <c r="AB497" s="347"/>
      <c r="AC497" s="347"/>
      <c r="AD497" s="347"/>
      <c r="AE497" s="347"/>
      <c r="AF497" s="347"/>
      <c r="AG497" s="347"/>
      <c r="AH497" s="347"/>
      <c r="AI497" s="347"/>
      <c r="AJ497" s="347"/>
      <c r="AK497" s="347"/>
      <c r="AL497" s="347"/>
      <c r="AM497" s="347"/>
      <c r="AN497" s="347"/>
      <c r="AO497" s="347"/>
      <c r="AP497" s="347"/>
      <c r="AQ497" s="347"/>
      <c r="AR497" s="347"/>
      <c r="AS497" s="347"/>
      <c r="AT497" s="347"/>
      <c r="AU497" s="347"/>
      <c r="AV497" s="347"/>
      <c r="AW497" s="347"/>
      <c r="AX497" s="347"/>
      <c r="AY497" s="347"/>
      <c r="AZ497" s="347"/>
      <c r="BA497" s="347"/>
      <c r="BB497" s="347"/>
      <c r="BC497" s="390"/>
      <c r="BD497" s="386"/>
      <c r="BE497" s="202"/>
      <c r="BF497" s="731"/>
      <c r="BG497" s="731"/>
      <c r="BH497" s="731"/>
      <c r="BI497" s="731"/>
      <c r="BJ497" s="731"/>
      <c r="BK497" s="731"/>
      <c r="BL497" s="731"/>
      <c r="BM497" s="731"/>
      <c r="BN497" s="731"/>
      <c r="BO497" s="731"/>
      <c r="BP497" s="731"/>
      <c r="BQ497" s="731"/>
      <c r="BR497" s="731"/>
      <c r="BS497" s="731"/>
      <c r="BT497" s="731"/>
      <c r="BU497" s="731"/>
      <c r="BV497" s="731"/>
      <c r="BW497" s="731"/>
      <c r="BX497" s="731"/>
      <c r="BY497" s="731"/>
      <c r="BZ497" s="731"/>
      <c r="CA497" s="731"/>
      <c r="CB497" s="731"/>
      <c r="CC497" s="731"/>
      <c r="CD497" s="731"/>
      <c r="CE497" s="731"/>
      <c r="CF497" s="731"/>
      <c r="CG497" s="731"/>
    </row>
    <row r="498" spans="1:85" s="314" customFormat="1" ht="15" customHeight="1" x14ac:dyDescent="0.2">
      <c r="A498" s="733"/>
      <c r="B498" s="733"/>
      <c r="C498" s="733"/>
      <c r="D498" s="756"/>
      <c r="E498" s="733"/>
      <c r="F498" s="733"/>
      <c r="G498" s="733"/>
      <c r="H498" s="733"/>
      <c r="I498" s="733"/>
      <c r="J498" s="733"/>
      <c r="K498" s="733"/>
      <c r="L498" s="733"/>
      <c r="M498" s="733"/>
      <c r="N498" s="733"/>
      <c r="O498" s="733"/>
      <c r="P498" s="733"/>
      <c r="Q498" s="733"/>
      <c r="R498" s="733"/>
      <c r="S498" s="733"/>
      <c r="T498" s="733"/>
      <c r="U498" s="733"/>
      <c r="V498" s="733"/>
      <c r="W498" s="733"/>
      <c r="X498" s="733"/>
      <c r="Y498" s="733"/>
      <c r="Z498" s="733"/>
      <c r="AA498" s="733"/>
      <c r="AB498" s="347"/>
      <c r="AC498" s="347"/>
      <c r="AD498" s="347"/>
      <c r="AE498" s="347"/>
      <c r="AF498" s="347"/>
      <c r="AG498" s="347"/>
      <c r="AH498" s="347"/>
      <c r="AI498" s="347"/>
      <c r="AJ498" s="347"/>
      <c r="AK498" s="347"/>
      <c r="AL498" s="347"/>
      <c r="AM498" s="347"/>
      <c r="AN498" s="347"/>
      <c r="AO498" s="347"/>
      <c r="AP498" s="347"/>
      <c r="AQ498" s="347"/>
      <c r="AR498" s="347"/>
      <c r="AS498" s="347"/>
      <c r="AT498" s="347"/>
      <c r="AU498" s="347"/>
      <c r="AV498" s="347"/>
      <c r="AW498" s="347"/>
      <c r="AX498" s="347"/>
      <c r="AY498" s="347"/>
      <c r="AZ498" s="347"/>
      <c r="BA498" s="347"/>
      <c r="BB498" s="347"/>
      <c r="BC498" s="390"/>
      <c r="BD498" s="386"/>
      <c r="BE498" s="202"/>
      <c r="BF498" s="731"/>
      <c r="BG498" s="731"/>
      <c r="BH498" s="731"/>
      <c r="BI498" s="731"/>
      <c r="BJ498" s="731"/>
      <c r="BK498" s="731"/>
      <c r="BL498" s="731"/>
      <c r="BM498" s="731"/>
      <c r="BN498" s="731"/>
      <c r="BO498" s="731"/>
      <c r="BP498" s="731"/>
      <c r="BQ498" s="731"/>
      <c r="BR498" s="731"/>
      <c r="BS498" s="731"/>
      <c r="BT498" s="731"/>
      <c r="BU498" s="731"/>
      <c r="BV498" s="731"/>
      <c r="BW498" s="731"/>
      <c r="BX498" s="731"/>
      <c r="BY498" s="731"/>
      <c r="BZ498" s="731"/>
      <c r="CA498" s="731"/>
      <c r="CB498" s="731"/>
      <c r="CC498" s="731"/>
      <c r="CD498" s="731"/>
      <c r="CE498" s="731"/>
      <c r="CF498" s="731"/>
      <c r="CG498" s="731"/>
    </row>
    <row r="499" spans="1:85" s="314" customFormat="1" ht="15" customHeight="1" x14ac:dyDescent="0.2">
      <c r="A499" s="733"/>
      <c r="B499" s="733"/>
      <c r="C499" s="733"/>
      <c r="D499" s="756"/>
      <c r="E499" s="733"/>
      <c r="F499" s="733"/>
      <c r="G499" s="733"/>
      <c r="H499" s="733"/>
      <c r="I499" s="733"/>
      <c r="J499" s="733"/>
      <c r="K499" s="733"/>
      <c r="L499" s="733"/>
      <c r="M499" s="733"/>
      <c r="N499" s="733"/>
      <c r="O499" s="733"/>
      <c r="P499" s="733"/>
      <c r="Q499" s="733"/>
      <c r="R499" s="733"/>
      <c r="S499" s="733"/>
      <c r="T499" s="733"/>
      <c r="U499" s="733"/>
      <c r="V499" s="733"/>
      <c r="W499" s="733"/>
      <c r="X499" s="733"/>
      <c r="Y499" s="733"/>
      <c r="Z499" s="733"/>
      <c r="AA499" s="733"/>
      <c r="AB499" s="347"/>
      <c r="AC499" s="347"/>
      <c r="AD499" s="347"/>
      <c r="AE499" s="347"/>
      <c r="AF499" s="347"/>
      <c r="AG499" s="347"/>
      <c r="AH499" s="347"/>
      <c r="AI499" s="347"/>
      <c r="AJ499" s="347"/>
      <c r="AK499" s="347"/>
      <c r="AL499" s="347"/>
      <c r="AM499" s="347"/>
      <c r="AN499" s="347"/>
      <c r="AO499" s="347"/>
      <c r="AP499" s="347"/>
      <c r="AQ499" s="347"/>
      <c r="AR499" s="347"/>
      <c r="AS499" s="347"/>
      <c r="AT499" s="347"/>
      <c r="AU499" s="347"/>
      <c r="AV499" s="347"/>
      <c r="AW499" s="347"/>
      <c r="AX499" s="347"/>
      <c r="AY499" s="347"/>
      <c r="AZ499" s="347"/>
      <c r="BA499" s="347"/>
      <c r="BB499" s="347"/>
      <c r="BC499" s="390"/>
      <c r="BD499" s="386"/>
      <c r="BE499" s="202"/>
      <c r="BF499" s="731"/>
      <c r="BG499" s="731"/>
      <c r="BH499" s="731"/>
      <c r="BI499" s="731"/>
      <c r="BJ499" s="731"/>
      <c r="BK499" s="731"/>
      <c r="BL499" s="731"/>
      <c r="BM499" s="731"/>
      <c r="BN499" s="731"/>
      <c r="BO499" s="731"/>
      <c r="BP499" s="731"/>
      <c r="BQ499" s="731"/>
      <c r="BR499" s="731"/>
      <c r="BS499" s="731"/>
      <c r="BT499" s="731"/>
      <c r="BU499" s="731"/>
      <c r="BV499" s="731"/>
      <c r="BW499" s="731"/>
      <c r="BX499" s="731"/>
      <c r="BY499" s="731"/>
      <c r="BZ499" s="731"/>
      <c r="CA499" s="731"/>
      <c r="CB499" s="731"/>
      <c r="CC499" s="731"/>
      <c r="CD499" s="731"/>
      <c r="CE499" s="731"/>
      <c r="CF499" s="731"/>
      <c r="CG499" s="731"/>
    </row>
    <row r="500" spans="1:85" s="314" customFormat="1" ht="15" customHeight="1" x14ac:dyDescent="0.2">
      <c r="A500" s="733"/>
      <c r="B500" s="733"/>
      <c r="C500" s="733"/>
      <c r="D500" s="756"/>
      <c r="E500" s="733"/>
      <c r="F500" s="733"/>
      <c r="G500" s="733"/>
      <c r="H500" s="733"/>
      <c r="I500" s="733"/>
      <c r="J500" s="733"/>
      <c r="K500" s="733"/>
      <c r="L500" s="733"/>
      <c r="M500" s="733"/>
      <c r="N500" s="733"/>
      <c r="O500" s="733"/>
      <c r="P500" s="733"/>
      <c r="Q500" s="733"/>
      <c r="R500" s="733"/>
      <c r="S500" s="733"/>
      <c r="T500" s="733"/>
      <c r="U500" s="733"/>
      <c r="V500" s="733"/>
      <c r="W500" s="733"/>
      <c r="X500" s="733"/>
      <c r="Y500" s="733"/>
      <c r="Z500" s="733"/>
      <c r="AA500" s="733"/>
      <c r="AB500" s="347"/>
      <c r="AC500" s="347"/>
      <c r="AD500" s="347"/>
      <c r="AE500" s="347"/>
      <c r="AF500" s="347"/>
      <c r="AG500" s="347"/>
      <c r="AH500" s="347"/>
      <c r="AI500" s="347"/>
      <c r="AJ500" s="347"/>
      <c r="AK500" s="347"/>
      <c r="AL500" s="347"/>
      <c r="AM500" s="347"/>
      <c r="AN500" s="347"/>
      <c r="AO500" s="347"/>
      <c r="AP500" s="347"/>
      <c r="AQ500" s="347"/>
      <c r="AR500" s="347"/>
      <c r="AS500" s="347"/>
      <c r="AT500" s="347"/>
      <c r="AU500" s="347"/>
      <c r="AV500" s="347"/>
      <c r="AW500" s="347"/>
      <c r="AX500" s="347"/>
      <c r="AY500" s="347"/>
      <c r="AZ500" s="347"/>
      <c r="BA500" s="347"/>
      <c r="BB500" s="347"/>
      <c r="BC500" s="390"/>
      <c r="BD500" s="386"/>
      <c r="BE500" s="202"/>
      <c r="BF500" s="731"/>
      <c r="BG500" s="731"/>
      <c r="BH500" s="731"/>
      <c r="BI500" s="731"/>
      <c r="BJ500" s="731"/>
      <c r="BK500" s="731"/>
      <c r="BL500" s="731"/>
      <c r="BM500" s="731"/>
      <c r="BN500" s="731"/>
      <c r="BO500" s="731"/>
      <c r="BP500" s="731"/>
      <c r="BQ500" s="731"/>
      <c r="BR500" s="731"/>
      <c r="BS500" s="731"/>
      <c r="BT500" s="731"/>
      <c r="BU500" s="731"/>
      <c r="BV500" s="731"/>
      <c r="BW500" s="731"/>
      <c r="BX500" s="731"/>
      <c r="BY500" s="731"/>
      <c r="BZ500" s="731"/>
      <c r="CA500" s="731"/>
      <c r="CB500" s="731"/>
      <c r="CC500" s="731"/>
      <c r="CD500" s="731"/>
      <c r="CE500" s="731"/>
      <c r="CF500" s="731"/>
      <c r="CG500" s="731"/>
    </row>
    <row r="501" spans="1:85" s="314" customFormat="1" ht="15" customHeight="1" x14ac:dyDescent="0.2">
      <c r="A501" s="733"/>
      <c r="B501" s="733"/>
      <c r="C501" s="733"/>
      <c r="D501" s="756"/>
      <c r="E501" s="733"/>
      <c r="F501" s="733"/>
      <c r="G501" s="733"/>
      <c r="H501" s="733"/>
      <c r="I501" s="733"/>
      <c r="J501" s="733"/>
      <c r="K501" s="733"/>
      <c r="L501" s="733"/>
      <c r="M501" s="733"/>
      <c r="N501" s="733"/>
      <c r="O501" s="733"/>
      <c r="P501" s="733"/>
      <c r="Q501" s="733"/>
      <c r="R501" s="733"/>
      <c r="S501" s="733"/>
      <c r="T501" s="733"/>
      <c r="U501" s="733"/>
      <c r="V501" s="733"/>
      <c r="W501" s="733"/>
      <c r="X501" s="733"/>
      <c r="Y501" s="733"/>
      <c r="Z501" s="733"/>
      <c r="AA501" s="733"/>
      <c r="AB501" s="347"/>
      <c r="AC501" s="347"/>
      <c r="AD501" s="347"/>
      <c r="AE501" s="347"/>
      <c r="AF501" s="347"/>
      <c r="AG501" s="347"/>
      <c r="AH501" s="347"/>
      <c r="AI501" s="347"/>
      <c r="AJ501" s="347"/>
      <c r="AK501" s="347"/>
      <c r="AL501" s="347"/>
      <c r="AM501" s="347"/>
      <c r="AN501" s="347"/>
      <c r="AO501" s="347"/>
      <c r="AP501" s="347"/>
      <c r="AQ501" s="347"/>
      <c r="AR501" s="347"/>
      <c r="AS501" s="347"/>
      <c r="AT501" s="347"/>
      <c r="AU501" s="347"/>
      <c r="AV501" s="347"/>
      <c r="AW501" s="347"/>
      <c r="AX501" s="347"/>
      <c r="AY501" s="347"/>
      <c r="AZ501" s="347"/>
      <c r="BA501" s="347"/>
      <c r="BB501" s="347"/>
      <c r="BC501" s="390"/>
      <c r="BD501" s="386"/>
      <c r="BE501" s="202"/>
      <c r="BF501" s="731"/>
      <c r="BG501" s="731"/>
      <c r="BH501" s="731"/>
      <c r="BI501" s="731"/>
      <c r="BJ501" s="731"/>
      <c r="BK501" s="731"/>
      <c r="BL501" s="731"/>
      <c r="BM501" s="731"/>
      <c r="BN501" s="731"/>
      <c r="BO501" s="731"/>
      <c r="BP501" s="731"/>
      <c r="BQ501" s="731"/>
      <c r="BR501" s="731"/>
      <c r="BS501" s="731"/>
      <c r="BT501" s="731"/>
      <c r="BU501" s="731"/>
      <c r="BV501" s="731"/>
      <c r="BW501" s="731"/>
      <c r="BX501" s="731"/>
      <c r="BY501" s="731"/>
      <c r="BZ501" s="731"/>
      <c r="CA501" s="731"/>
      <c r="CB501" s="731"/>
      <c r="CC501" s="731"/>
      <c r="CD501" s="731"/>
      <c r="CE501" s="731"/>
      <c r="CF501" s="731"/>
      <c r="CG501" s="731"/>
    </row>
    <row r="502" spans="1:85" s="314" customFormat="1" ht="15" customHeight="1" x14ac:dyDescent="0.2">
      <c r="A502" s="733"/>
      <c r="B502" s="733"/>
      <c r="C502" s="733"/>
      <c r="D502" s="756"/>
      <c r="E502" s="733"/>
      <c r="F502" s="733"/>
      <c r="G502" s="733"/>
      <c r="H502" s="733"/>
      <c r="I502" s="733"/>
      <c r="J502" s="733"/>
      <c r="K502" s="733"/>
      <c r="L502" s="733"/>
      <c r="M502" s="733"/>
      <c r="N502" s="733"/>
      <c r="O502" s="733"/>
      <c r="P502" s="733"/>
      <c r="Q502" s="733"/>
      <c r="R502" s="733"/>
      <c r="S502" s="733"/>
      <c r="T502" s="733"/>
      <c r="U502" s="733"/>
      <c r="V502" s="733"/>
      <c r="W502" s="733"/>
      <c r="X502" s="733"/>
      <c r="Y502" s="733"/>
      <c r="Z502" s="733"/>
      <c r="AA502" s="733"/>
      <c r="AB502" s="347"/>
      <c r="AC502" s="347"/>
      <c r="AD502" s="347"/>
      <c r="AE502" s="347"/>
      <c r="AF502" s="347"/>
      <c r="AG502" s="347"/>
      <c r="AH502" s="347"/>
      <c r="AI502" s="347"/>
      <c r="AJ502" s="347"/>
      <c r="AK502" s="347"/>
      <c r="AL502" s="347"/>
      <c r="AM502" s="347"/>
      <c r="AN502" s="347"/>
      <c r="AO502" s="347"/>
      <c r="AP502" s="347"/>
      <c r="AQ502" s="347"/>
      <c r="AR502" s="347"/>
      <c r="AS502" s="347"/>
      <c r="AT502" s="347"/>
      <c r="AU502" s="347"/>
      <c r="AV502" s="347"/>
      <c r="AW502" s="347"/>
      <c r="AX502" s="347"/>
      <c r="AY502" s="347"/>
      <c r="AZ502" s="347"/>
      <c r="BA502" s="347"/>
      <c r="BB502" s="347"/>
      <c r="BC502" s="390"/>
      <c r="BD502" s="386"/>
      <c r="BE502" s="202"/>
      <c r="BF502" s="731"/>
      <c r="BG502" s="731"/>
      <c r="BH502" s="731"/>
      <c r="BI502" s="731"/>
      <c r="BJ502" s="731"/>
      <c r="BK502" s="731"/>
      <c r="BL502" s="731"/>
      <c r="BM502" s="731"/>
      <c r="BN502" s="731"/>
      <c r="BO502" s="731"/>
      <c r="BP502" s="731"/>
      <c r="BQ502" s="731"/>
      <c r="BR502" s="731"/>
      <c r="BS502" s="731"/>
      <c r="BT502" s="731"/>
      <c r="BU502" s="731"/>
      <c r="BV502" s="731"/>
      <c r="BW502" s="731"/>
      <c r="BX502" s="731"/>
      <c r="BY502" s="731"/>
      <c r="BZ502" s="731"/>
      <c r="CA502" s="731"/>
      <c r="CB502" s="731"/>
      <c r="CC502" s="731"/>
      <c r="CD502" s="731"/>
      <c r="CE502" s="731"/>
      <c r="CF502" s="731"/>
      <c r="CG502" s="731"/>
    </row>
    <row r="503" spans="1:85" s="314" customFormat="1" ht="15" customHeight="1" x14ac:dyDescent="0.2">
      <c r="A503" s="733"/>
      <c r="B503" s="733"/>
      <c r="C503" s="733"/>
      <c r="D503" s="756"/>
      <c r="E503" s="733"/>
      <c r="F503" s="733"/>
      <c r="G503" s="733"/>
      <c r="H503" s="733"/>
      <c r="I503" s="733"/>
      <c r="J503" s="733"/>
      <c r="K503" s="733"/>
      <c r="L503" s="733"/>
      <c r="M503" s="733"/>
      <c r="N503" s="733"/>
      <c r="O503" s="733"/>
      <c r="P503" s="733"/>
      <c r="Q503" s="733"/>
      <c r="R503" s="733"/>
      <c r="S503" s="733"/>
      <c r="T503" s="733"/>
      <c r="U503" s="733"/>
      <c r="V503" s="733"/>
      <c r="W503" s="733"/>
      <c r="X503" s="733"/>
      <c r="Y503" s="733"/>
      <c r="Z503" s="733"/>
      <c r="AA503" s="733"/>
      <c r="AB503" s="347"/>
      <c r="AC503" s="347"/>
      <c r="AD503" s="347"/>
      <c r="AE503" s="347"/>
      <c r="AF503" s="347"/>
      <c r="AG503" s="347"/>
      <c r="AH503" s="347"/>
      <c r="AI503" s="347"/>
      <c r="AJ503" s="347"/>
      <c r="AK503" s="347"/>
      <c r="AL503" s="347"/>
      <c r="AM503" s="347"/>
      <c r="AN503" s="347"/>
      <c r="AO503" s="347"/>
      <c r="AP503" s="347"/>
      <c r="AQ503" s="347"/>
      <c r="AR503" s="347"/>
      <c r="AS503" s="347"/>
      <c r="AT503" s="347"/>
      <c r="AU503" s="347"/>
      <c r="AV503" s="347"/>
      <c r="AW503" s="347"/>
      <c r="AX503" s="347"/>
      <c r="AY503" s="347"/>
      <c r="AZ503" s="347"/>
      <c r="BA503" s="347"/>
      <c r="BB503" s="347"/>
      <c r="BC503" s="390"/>
      <c r="BD503" s="386"/>
      <c r="BE503" s="202"/>
      <c r="BF503" s="731"/>
      <c r="BG503" s="731"/>
      <c r="BH503" s="731"/>
      <c r="BI503" s="731"/>
      <c r="BJ503" s="731"/>
      <c r="BK503" s="731"/>
      <c r="BL503" s="731"/>
      <c r="BM503" s="731"/>
      <c r="BN503" s="731"/>
      <c r="BO503" s="731"/>
      <c r="BP503" s="731"/>
      <c r="BQ503" s="731"/>
      <c r="BR503" s="731"/>
      <c r="BS503" s="731"/>
      <c r="BT503" s="731"/>
      <c r="BU503" s="731"/>
      <c r="BV503" s="731"/>
      <c r="BW503" s="731"/>
      <c r="BX503" s="731"/>
      <c r="BY503" s="731"/>
      <c r="BZ503" s="731"/>
      <c r="CA503" s="731"/>
      <c r="CB503" s="731"/>
      <c r="CC503" s="731"/>
      <c r="CD503" s="731"/>
      <c r="CE503" s="731"/>
      <c r="CF503" s="731"/>
      <c r="CG503" s="731"/>
    </row>
    <row r="504" spans="1:85" s="314" customFormat="1" ht="15" customHeight="1" x14ac:dyDescent="0.2">
      <c r="A504" s="733"/>
      <c r="B504" s="733"/>
      <c r="C504" s="733"/>
      <c r="D504" s="756"/>
      <c r="E504" s="733"/>
      <c r="F504" s="733"/>
      <c r="G504" s="733"/>
      <c r="H504" s="733"/>
      <c r="I504" s="733"/>
      <c r="J504" s="733"/>
      <c r="K504" s="733"/>
      <c r="L504" s="733"/>
      <c r="M504" s="733"/>
      <c r="N504" s="733"/>
      <c r="O504" s="733"/>
      <c r="P504" s="733"/>
      <c r="Q504" s="733"/>
      <c r="R504" s="733"/>
      <c r="S504" s="733"/>
      <c r="T504" s="733"/>
      <c r="U504" s="733"/>
      <c r="V504" s="733"/>
      <c r="W504" s="733"/>
      <c r="X504" s="733"/>
      <c r="Y504" s="733"/>
      <c r="Z504" s="733"/>
      <c r="AA504" s="733"/>
      <c r="AB504" s="347"/>
      <c r="AC504" s="347"/>
      <c r="AD504" s="347"/>
      <c r="AE504" s="347"/>
      <c r="AF504" s="347"/>
      <c r="AG504" s="347"/>
      <c r="AH504" s="347"/>
      <c r="AI504" s="347"/>
      <c r="AJ504" s="347"/>
      <c r="AK504" s="347"/>
      <c r="AL504" s="347"/>
      <c r="AM504" s="347"/>
      <c r="AN504" s="347"/>
      <c r="AO504" s="347"/>
      <c r="AP504" s="347"/>
      <c r="AQ504" s="347"/>
      <c r="AR504" s="347"/>
      <c r="AS504" s="347"/>
      <c r="AT504" s="347"/>
      <c r="AU504" s="347"/>
      <c r="AV504" s="347"/>
      <c r="AW504" s="347"/>
      <c r="AX504" s="347"/>
      <c r="AY504" s="347"/>
      <c r="AZ504" s="347"/>
      <c r="BA504" s="347"/>
      <c r="BB504" s="347"/>
      <c r="BC504" s="390"/>
      <c r="BD504" s="386"/>
      <c r="BE504" s="202"/>
      <c r="BF504" s="731"/>
      <c r="BG504" s="731"/>
      <c r="BH504" s="731"/>
      <c r="BI504" s="731"/>
      <c r="BJ504" s="731"/>
      <c r="BK504" s="731"/>
      <c r="BL504" s="731"/>
      <c r="BM504" s="731"/>
      <c r="BN504" s="731"/>
      <c r="BO504" s="731"/>
      <c r="BP504" s="731"/>
      <c r="BQ504" s="731"/>
      <c r="BR504" s="731"/>
      <c r="BS504" s="731"/>
      <c r="BT504" s="731"/>
      <c r="BU504" s="731"/>
      <c r="BV504" s="731"/>
      <c r="BW504" s="731"/>
      <c r="BX504" s="731"/>
      <c r="BY504" s="731"/>
      <c r="BZ504" s="731"/>
      <c r="CA504" s="731"/>
      <c r="CB504" s="731"/>
      <c r="CC504" s="731"/>
      <c r="CD504" s="731"/>
      <c r="CE504" s="731"/>
      <c r="CF504" s="731"/>
      <c r="CG504" s="731"/>
    </row>
    <row r="505" spans="1:85" s="314" customFormat="1" ht="15" customHeight="1" x14ac:dyDescent="0.2">
      <c r="A505" s="733"/>
      <c r="B505" s="733"/>
      <c r="C505" s="733"/>
      <c r="D505" s="756"/>
      <c r="E505" s="733"/>
      <c r="F505" s="733"/>
      <c r="G505" s="733"/>
      <c r="H505" s="733"/>
      <c r="I505" s="733"/>
      <c r="J505" s="733"/>
      <c r="K505" s="733"/>
      <c r="L505" s="733"/>
      <c r="M505" s="733"/>
      <c r="N505" s="733"/>
      <c r="O505" s="733"/>
      <c r="P505" s="733"/>
      <c r="Q505" s="733"/>
      <c r="R505" s="733"/>
      <c r="S505" s="733"/>
      <c r="T505" s="733"/>
      <c r="U505" s="733"/>
      <c r="V505" s="733"/>
      <c r="W505" s="733"/>
      <c r="X505" s="733"/>
      <c r="Y505" s="733"/>
      <c r="Z505" s="733"/>
      <c r="AA505" s="733"/>
      <c r="AB505" s="347"/>
      <c r="AC505" s="347"/>
      <c r="AD505" s="347"/>
      <c r="AE505" s="347"/>
      <c r="AF505" s="347"/>
      <c r="AG505" s="347"/>
      <c r="AH505" s="347"/>
      <c r="AI505" s="347"/>
      <c r="AJ505" s="347"/>
      <c r="AK505" s="347"/>
      <c r="AL505" s="347"/>
      <c r="AM505" s="347"/>
      <c r="AN505" s="347"/>
      <c r="AO505" s="347"/>
      <c r="AP505" s="347"/>
      <c r="AQ505" s="347"/>
      <c r="AR505" s="347"/>
      <c r="AS505" s="347"/>
      <c r="AT505" s="347"/>
      <c r="AU505" s="347"/>
      <c r="AV505" s="347"/>
      <c r="AW505" s="347"/>
      <c r="AX505" s="347"/>
      <c r="AY505" s="347"/>
      <c r="AZ505" s="347"/>
      <c r="BA505" s="347"/>
      <c r="BB505" s="347"/>
      <c r="BC505" s="390"/>
      <c r="BD505" s="386"/>
      <c r="BE505" s="202"/>
      <c r="BF505" s="731"/>
      <c r="BG505" s="731"/>
      <c r="BH505" s="731"/>
      <c r="BI505" s="731"/>
      <c r="BJ505" s="731"/>
      <c r="BK505" s="731"/>
      <c r="BL505" s="731"/>
      <c r="BM505" s="731"/>
      <c r="BN505" s="731"/>
      <c r="BO505" s="731"/>
      <c r="BP505" s="731"/>
      <c r="BQ505" s="731"/>
      <c r="BR505" s="731"/>
      <c r="BS505" s="731"/>
      <c r="BT505" s="731"/>
      <c r="BU505" s="731"/>
      <c r="BV505" s="731"/>
      <c r="BW505" s="731"/>
      <c r="BX505" s="731"/>
      <c r="BY505" s="731"/>
      <c r="BZ505" s="731"/>
      <c r="CA505" s="731"/>
      <c r="CB505" s="731"/>
      <c r="CC505" s="731"/>
      <c r="CD505" s="731"/>
      <c r="CE505" s="731"/>
      <c r="CF505" s="731"/>
      <c r="CG505" s="731"/>
    </row>
    <row r="506" spans="1:85" s="314" customFormat="1" ht="15" customHeight="1" x14ac:dyDescent="0.2">
      <c r="A506" s="733"/>
      <c r="B506" s="733"/>
      <c r="C506" s="733"/>
      <c r="D506" s="756"/>
      <c r="E506" s="733"/>
      <c r="F506" s="733"/>
      <c r="G506" s="733"/>
      <c r="H506" s="733"/>
      <c r="I506" s="733"/>
      <c r="J506" s="733"/>
      <c r="K506" s="733"/>
      <c r="L506" s="733"/>
      <c r="M506" s="733"/>
      <c r="N506" s="733"/>
      <c r="O506" s="733"/>
      <c r="P506" s="733"/>
      <c r="Q506" s="733"/>
      <c r="R506" s="733"/>
      <c r="S506" s="733"/>
      <c r="T506" s="733"/>
      <c r="U506" s="733"/>
      <c r="V506" s="733"/>
      <c r="W506" s="733"/>
      <c r="X506" s="733"/>
      <c r="Y506" s="733"/>
      <c r="Z506" s="733"/>
      <c r="AA506" s="733"/>
      <c r="AB506" s="347"/>
      <c r="AC506" s="347"/>
      <c r="AD506" s="347"/>
      <c r="AE506" s="347"/>
      <c r="AF506" s="347"/>
      <c r="AG506" s="347"/>
      <c r="AH506" s="347"/>
      <c r="AI506" s="347"/>
      <c r="AJ506" s="347"/>
      <c r="AK506" s="347"/>
      <c r="AL506" s="347"/>
      <c r="AM506" s="347"/>
      <c r="AN506" s="347"/>
      <c r="AO506" s="347"/>
      <c r="AP506" s="347"/>
      <c r="AQ506" s="347"/>
      <c r="AR506" s="347"/>
      <c r="AS506" s="347"/>
      <c r="AT506" s="347"/>
      <c r="AU506" s="347"/>
      <c r="AV506" s="347"/>
      <c r="AW506" s="347"/>
      <c r="AX506" s="347"/>
      <c r="AY506" s="347"/>
      <c r="AZ506" s="347"/>
      <c r="BA506" s="347"/>
      <c r="BB506" s="347"/>
      <c r="BC506" s="390"/>
      <c r="BD506" s="386"/>
      <c r="BE506" s="202"/>
      <c r="BF506" s="731"/>
      <c r="BG506" s="731"/>
      <c r="BH506" s="731"/>
      <c r="BI506" s="731"/>
      <c r="BJ506" s="731"/>
      <c r="BK506" s="731"/>
      <c r="BL506" s="731"/>
      <c r="BM506" s="731"/>
      <c r="BN506" s="731"/>
      <c r="BO506" s="731"/>
      <c r="BP506" s="731"/>
      <c r="BQ506" s="731"/>
      <c r="BR506" s="731"/>
      <c r="BS506" s="731"/>
      <c r="BT506" s="731"/>
      <c r="BU506" s="731"/>
      <c r="BV506" s="731"/>
      <c r="BW506" s="731"/>
      <c r="BX506" s="731"/>
      <c r="BY506" s="731"/>
      <c r="BZ506" s="731"/>
      <c r="CA506" s="731"/>
      <c r="CB506" s="731"/>
      <c r="CC506" s="731"/>
      <c r="CD506" s="731"/>
      <c r="CE506" s="731"/>
      <c r="CF506" s="731"/>
      <c r="CG506" s="731"/>
    </row>
    <row r="507" spans="1:85" s="314" customFormat="1" ht="15" customHeight="1" x14ac:dyDescent="0.2">
      <c r="A507" s="733"/>
      <c r="B507" s="733"/>
      <c r="C507" s="733"/>
      <c r="D507" s="756"/>
      <c r="E507" s="733"/>
      <c r="F507" s="733"/>
      <c r="G507" s="733"/>
      <c r="H507" s="733"/>
      <c r="I507" s="733"/>
      <c r="J507" s="733"/>
      <c r="K507" s="733"/>
      <c r="L507" s="733"/>
      <c r="M507" s="733"/>
      <c r="N507" s="733"/>
      <c r="O507" s="733"/>
      <c r="P507" s="733"/>
      <c r="Q507" s="733"/>
      <c r="R507" s="733"/>
      <c r="S507" s="733"/>
      <c r="T507" s="733"/>
      <c r="U507" s="733"/>
      <c r="V507" s="733"/>
      <c r="W507" s="733"/>
      <c r="X507" s="733"/>
      <c r="Y507" s="733"/>
      <c r="Z507" s="733"/>
      <c r="AA507" s="733"/>
      <c r="AB507" s="347"/>
      <c r="AC507" s="347"/>
      <c r="AD507" s="347"/>
      <c r="AE507" s="347"/>
      <c r="AF507" s="347"/>
      <c r="AG507" s="347"/>
      <c r="AH507" s="347"/>
      <c r="AI507" s="347"/>
      <c r="AJ507" s="347"/>
      <c r="AK507" s="347"/>
      <c r="AL507" s="347"/>
      <c r="AM507" s="347"/>
      <c r="AN507" s="347"/>
      <c r="AO507" s="347"/>
      <c r="AP507" s="347"/>
      <c r="AQ507" s="347"/>
      <c r="AR507" s="347"/>
      <c r="AS507" s="347"/>
      <c r="AT507" s="347"/>
      <c r="AU507" s="347"/>
      <c r="AV507" s="347"/>
      <c r="AW507" s="347"/>
      <c r="AX507" s="347"/>
      <c r="AY507" s="347"/>
      <c r="AZ507" s="347"/>
      <c r="BA507" s="347"/>
      <c r="BB507" s="347"/>
      <c r="BC507" s="390"/>
      <c r="BD507" s="386"/>
      <c r="BE507" s="202"/>
      <c r="BF507" s="731"/>
      <c r="BG507" s="731"/>
      <c r="BH507" s="731"/>
      <c r="BI507" s="731"/>
      <c r="BJ507" s="731"/>
      <c r="BK507" s="731"/>
      <c r="BL507" s="731"/>
      <c r="BM507" s="731"/>
      <c r="BN507" s="731"/>
      <c r="BO507" s="731"/>
      <c r="BP507" s="731"/>
      <c r="BQ507" s="731"/>
      <c r="BR507" s="731"/>
      <c r="BS507" s="731"/>
      <c r="BT507" s="731"/>
      <c r="BU507" s="731"/>
      <c r="BV507" s="731"/>
      <c r="BW507" s="731"/>
      <c r="BX507" s="731"/>
      <c r="BY507" s="731"/>
      <c r="BZ507" s="731"/>
      <c r="CA507" s="731"/>
      <c r="CB507" s="731"/>
      <c r="CC507" s="731"/>
      <c r="CD507" s="731"/>
      <c r="CE507" s="731"/>
      <c r="CF507" s="731"/>
      <c r="CG507" s="731"/>
    </row>
    <row r="508" spans="1:85" s="314" customFormat="1" ht="15" customHeight="1" x14ac:dyDescent="0.2">
      <c r="A508" s="733"/>
      <c r="B508" s="733"/>
      <c r="C508" s="733"/>
      <c r="D508" s="756"/>
      <c r="E508" s="733"/>
      <c r="F508" s="733"/>
      <c r="G508" s="733"/>
      <c r="H508" s="733"/>
      <c r="I508" s="733"/>
      <c r="J508" s="733"/>
      <c r="K508" s="733"/>
      <c r="L508" s="733"/>
      <c r="M508" s="733"/>
      <c r="N508" s="733"/>
      <c r="O508" s="733"/>
      <c r="P508" s="733"/>
      <c r="Q508" s="733"/>
      <c r="R508" s="733"/>
      <c r="S508" s="733"/>
      <c r="T508" s="733"/>
      <c r="U508" s="733"/>
      <c r="V508" s="733"/>
      <c r="W508" s="733"/>
      <c r="X508" s="733"/>
      <c r="Y508" s="733"/>
      <c r="Z508" s="733"/>
      <c r="AA508" s="733"/>
      <c r="AB508" s="347"/>
      <c r="AC508" s="347"/>
      <c r="AD508" s="347"/>
      <c r="AE508" s="347"/>
      <c r="AF508" s="347"/>
      <c r="AG508" s="347"/>
      <c r="AH508" s="347"/>
      <c r="AI508" s="347"/>
      <c r="AJ508" s="347"/>
      <c r="AK508" s="347"/>
      <c r="AL508" s="347"/>
      <c r="AM508" s="347"/>
      <c r="AN508" s="347"/>
      <c r="AO508" s="347"/>
      <c r="AP508" s="347"/>
      <c r="AQ508" s="347"/>
      <c r="AR508" s="347"/>
      <c r="AS508" s="347"/>
      <c r="AT508" s="347"/>
      <c r="AU508" s="347"/>
      <c r="AV508" s="347"/>
      <c r="AW508" s="347"/>
      <c r="AX508" s="347"/>
      <c r="AY508" s="347"/>
      <c r="AZ508" s="347"/>
      <c r="BA508" s="347"/>
      <c r="BB508" s="347"/>
      <c r="BC508" s="390"/>
      <c r="BD508" s="386"/>
      <c r="BE508" s="202"/>
      <c r="BF508" s="731"/>
      <c r="BG508" s="731"/>
      <c r="BH508" s="731"/>
      <c r="BI508" s="731"/>
      <c r="BJ508" s="731"/>
      <c r="BK508" s="731"/>
      <c r="BL508" s="731"/>
      <c r="BM508" s="731"/>
      <c r="BN508" s="731"/>
      <c r="BO508" s="731"/>
      <c r="BP508" s="731"/>
      <c r="BQ508" s="731"/>
      <c r="BR508" s="731"/>
      <c r="BS508" s="731"/>
      <c r="BT508" s="731"/>
      <c r="BU508" s="731"/>
      <c r="BV508" s="731"/>
      <c r="BW508" s="731"/>
      <c r="BX508" s="731"/>
      <c r="BY508" s="731"/>
      <c r="BZ508" s="731"/>
      <c r="CA508" s="731"/>
      <c r="CB508" s="731"/>
      <c r="CC508" s="731"/>
      <c r="CD508" s="731"/>
      <c r="CE508" s="731"/>
      <c r="CF508" s="731"/>
      <c r="CG508" s="731"/>
    </row>
    <row r="509" spans="1:85" s="314" customFormat="1" ht="15" customHeight="1" x14ac:dyDescent="0.2">
      <c r="A509" s="733"/>
      <c r="B509" s="733"/>
      <c r="C509" s="733"/>
      <c r="D509" s="756"/>
      <c r="E509" s="733"/>
      <c r="F509" s="733"/>
      <c r="G509" s="733"/>
      <c r="H509" s="733"/>
      <c r="I509" s="733"/>
      <c r="J509" s="733"/>
      <c r="K509" s="733"/>
      <c r="L509" s="733"/>
      <c r="M509" s="733"/>
      <c r="N509" s="733"/>
      <c r="O509" s="733"/>
      <c r="P509" s="733"/>
      <c r="Q509" s="733"/>
      <c r="R509" s="733"/>
      <c r="S509" s="733"/>
      <c r="T509" s="733"/>
      <c r="U509" s="733"/>
      <c r="V509" s="733"/>
      <c r="W509" s="733"/>
      <c r="X509" s="733"/>
      <c r="Y509" s="733"/>
      <c r="Z509" s="733"/>
      <c r="AA509" s="733"/>
      <c r="AB509" s="347"/>
      <c r="AC509" s="347"/>
      <c r="AD509" s="347"/>
      <c r="AE509" s="347"/>
      <c r="AF509" s="347"/>
      <c r="AG509" s="347"/>
      <c r="AH509" s="347"/>
      <c r="AI509" s="347"/>
      <c r="AJ509" s="347"/>
      <c r="AK509" s="347"/>
      <c r="AL509" s="347"/>
      <c r="AM509" s="347"/>
      <c r="AN509" s="347"/>
      <c r="AO509" s="347"/>
      <c r="AP509" s="347"/>
      <c r="AQ509" s="347"/>
      <c r="AR509" s="347"/>
      <c r="AS509" s="347"/>
      <c r="AT509" s="347"/>
      <c r="AU509" s="347"/>
      <c r="AV509" s="347"/>
      <c r="AW509" s="347"/>
      <c r="AX509" s="347"/>
      <c r="AY509" s="347"/>
      <c r="AZ509" s="347"/>
      <c r="BA509" s="347"/>
      <c r="BB509" s="347"/>
      <c r="BC509" s="390"/>
      <c r="BD509" s="386"/>
      <c r="BE509" s="202"/>
      <c r="BF509" s="731"/>
      <c r="BG509" s="731"/>
      <c r="BH509" s="731"/>
      <c r="BI509" s="731"/>
      <c r="BJ509" s="731"/>
      <c r="BK509" s="731"/>
      <c r="BL509" s="731"/>
      <c r="BM509" s="731"/>
      <c r="BN509" s="731"/>
      <c r="BO509" s="731"/>
      <c r="BP509" s="731"/>
      <c r="BQ509" s="731"/>
      <c r="BR509" s="731"/>
      <c r="BS509" s="731"/>
      <c r="BT509" s="731"/>
      <c r="BU509" s="731"/>
      <c r="BV509" s="731"/>
      <c r="BW509" s="731"/>
      <c r="BX509" s="731"/>
      <c r="BY509" s="731"/>
      <c r="BZ509" s="731"/>
      <c r="CA509" s="731"/>
      <c r="CB509" s="731"/>
      <c r="CC509" s="731"/>
      <c r="CD509" s="731"/>
      <c r="CE509" s="731"/>
      <c r="CF509" s="731"/>
      <c r="CG509" s="731"/>
    </row>
    <row r="510" spans="1:85" s="314" customFormat="1" ht="15" customHeight="1" x14ac:dyDescent="0.2">
      <c r="A510" s="733"/>
      <c r="B510" s="733"/>
      <c r="C510" s="733"/>
      <c r="D510" s="756"/>
      <c r="E510" s="733"/>
      <c r="F510" s="733"/>
      <c r="G510" s="733"/>
      <c r="H510" s="733"/>
      <c r="I510" s="733"/>
      <c r="J510" s="733"/>
      <c r="K510" s="733"/>
      <c r="L510" s="733"/>
      <c r="M510" s="733"/>
      <c r="N510" s="733"/>
      <c r="O510" s="733"/>
      <c r="P510" s="733"/>
      <c r="Q510" s="733"/>
      <c r="R510" s="733"/>
      <c r="S510" s="733"/>
      <c r="T510" s="733"/>
      <c r="U510" s="733"/>
      <c r="V510" s="733"/>
      <c r="W510" s="733"/>
      <c r="X510" s="733"/>
      <c r="Y510" s="733"/>
      <c r="Z510" s="733"/>
      <c r="AA510" s="733"/>
      <c r="AB510" s="347"/>
      <c r="AC510" s="347"/>
      <c r="AD510" s="347"/>
      <c r="AE510" s="347"/>
      <c r="AF510" s="347"/>
      <c r="AG510" s="347"/>
      <c r="AH510" s="347"/>
      <c r="AI510" s="347"/>
      <c r="AJ510" s="347"/>
      <c r="AK510" s="347"/>
      <c r="AL510" s="347"/>
      <c r="AM510" s="347"/>
      <c r="AN510" s="347"/>
      <c r="AO510" s="347"/>
      <c r="AP510" s="347"/>
      <c r="AQ510" s="347"/>
      <c r="AR510" s="347"/>
      <c r="AS510" s="347"/>
      <c r="AT510" s="347"/>
      <c r="AU510" s="347"/>
      <c r="AV510" s="347"/>
      <c r="AW510" s="347"/>
      <c r="AX510" s="347"/>
      <c r="AY510" s="347"/>
      <c r="AZ510" s="347"/>
      <c r="BA510" s="347"/>
      <c r="BB510" s="347"/>
      <c r="BC510" s="390"/>
      <c r="BD510" s="386"/>
      <c r="BE510" s="202"/>
      <c r="BF510" s="731"/>
      <c r="BG510" s="731"/>
      <c r="BH510" s="731"/>
      <c r="BI510" s="731"/>
      <c r="BJ510" s="731"/>
      <c r="BK510" s="731"/>
      <c r="BL510" s="731"/>
      <c r="BM510" s="731"/>
      <c r="BN510" s="731"/>
      <c r="BO510" s="731"/>
      <c r="BP510" s="731"/>
      <c r="BQ510" s="731"/>
      <c r="BR510" s="731"/>
      <c r="BS510" s="731"/>
      <c r="BT510" s="731"/>
      <c r="BU510" s="731"/>
      <c r="BV510" s="731"/>
      <c r="BW510" s="731"/>
      <c r="BX510" s="731"/>
      <c r="BY510" s="731"/>
      <c r="BZ510" s="731"/>
      <c r="CA510" s="731"/>
      <c r="CB510" s="731"/>
      <c r="CC510" s="731"/>
      <c r="CD510" s="731"/>
      <c r="CE510" s="731"/>
      <c r="CF510" s="731"/>
      <c r="CG510" s="731"/>
    </row>
    <row r="511" spans="1:85" s="314" customFormat="1" ht="15" customHeight="1" x14ac:dyDescent="0.2">
      <c r="A511" s="733"/>
      <c r="B511" s="733"/>
      <c r="C511" s="733"/>
      <c r="D511" s="756"/>
      <c r="E511" s="733"/>
      <c r="F511" s="733"/>
      <c r="G511" s="733"/>
      <c r="H511" s="733"/>
      <c r="I511" s="733"/>
      <c r="J511" s="733"/>
      <c r="K511" s="733"/>
      <c r="L511" s="733"/>
      <c r="M511" s="733"/>
      <c r="N511" s="733"/>
      <c r="O511" s="733"/>
      <c r="P511" s="733"/>
      <c r="Q511" s="733"/>
      <c r="R511" s="733"/>
      <c r="S511" s="733"/>
      <c r="T511" s="733"/>
      <c r="U511" s="733"/>
      <c r="V511" s="733"/>
      <c r="W511" s="733"/>
      <c r="X511" s="733"/>
      <c r="Y511" s="733"/>
      <c r="Z511" s="733"/>
      <c r="AA511" s="733"/>
      <c r="AB511" s="347"/>
      <c r="AC511" s="347"/>
      <c r="AD511" s="347"/>
      <c r="AE511" s="347"/>
      <c r="AF511" s="347"/>
      <c r="AG511" s="347"/>
      <c r="AH511" s="347"/>
      <c r="AI511" s="347"/>
      <c r="AJ511" s="347"/>
      <c r="AK511" s="347"/>
      <c r="AL511" s="347"/>
      <c r="AM511" s="347"/>
      <c r="AN511" s="347"/>
      <c r="AO511" s="347"/>
      <c r="AP511" s="347"/>
      <c r="AQ511" s="347"/>
      <c r="AR511" s="347"/>
      <c r="AS511" s="347"/>
      <c r="AT511" s="347"/>
      <c r="AU511" s="347"/>
      <c r="AV511" s="347"/>
      <c r="AW511" s="347"/>
      <c r="AX511" s="347"/>
      <c r="AY511" s="347"/>
      <c r="AZ511" s="347"/>
      <c r="BA511" s="347"/>
      <c r="BB511" s="347"/>
      <c r="BC511" s="390"/>
      <c r="BD511" s="386"/>
      <c r="BE511" s="202"/>
      <c r="BF511" s="731"/>
      <c r="BG511" s="731"/>
      <c r="BH511" s="731"/>
      <c r="BI511" s="731"/>
      <c r="BJ511" s="731"/>
      <c r="BK511" s="731"/>
      <c r="BL511" s="731"/>
      <c r="BM511" s="731"/>
      <c r="BN511" s="731"/>
      <c r="BO511" s="731"/>
      <c r="BP511" s="731"/>
      <c r="BQ511" s="731"/>
      <c r="BR511" s="731"/>
      <c r="BS511" s="731"/>
      <c r="BT511" s="731"/>
      <c r="BU511" s="731"/>
      <c r="BV511" s="731"/>
      <c r="BW511" s="731"/>
      <c r="BX511" s="731"/>
      <c r="BY511" s="731"/>
      <c r="BZ511" s="731"/>
      <c r="CA511" s="731"/>
      <c r="CB511" s="731"/>
      <c r="CC511" s="731"/>
      <c r="CD511" s="731"/>
      <c r="CE511" s="731"/>
      <c r="CF511" s="731"/>
      <c r="CG511" s="731"/>
    </row>
    <row r="512" spans="1:85" s="314" customFormat="1" ht="15" customHeight="1" x14ac:dyDescent="0.2">
      <c r="A512" s="733"/>
      <c r="B512" s="733"/>
      <c r="C512" s="733"/>
      <c r="D512" s="756"/>
      <c r="E512" s="733"/>
      <c r="F512" s="733"/>
      <c r="G512" s="733"/>
      <c r="H512" s="733"/>
      <c r="I512" s="733"/>
      <c r="J512" s="733"/>
      <c r="K512" s="733"/>
      <c r="L512" s="733"/>
      <c r="M512" s="733"/>
      <c r="N512" s="733"/>
      <c r="O512" s="733"/>
      <c r="P512" s="733"/>
      <c r="Q512" s="733"/>
      <c r="R512" s="733"/>
      <c r="S512" s="733"/>
      <c r="T512" s="733"/>
      <c r="U512" s="733"/>
      <c r="V512" s="733"/>
      <c r="W512" s="733"/>
      <c r="X512" s="733"/>
      <c r="Y512" s="733"/>
      <c r="Z512" s="733"/>
      <c r="AA512" s="733"/>
      <c r="AB512" s="347"/>
      <c r="AC512" s="347"/>
      <c r="AD512" s="347"/>
      <c r="AE512" s="347"/>
      <c r="AF512" s="347"/>
      <c r="AG512" s="347"/>
      <c r="AH512" s="347"/>
      <c r="AI512" s="347"/>
      <c r="AJ512" s="347"/>
      <c r="AK512" s="347"/>
      <c r="AL512" s="347"/>
      <c r="AM512" s="347"/>
      <c r="AN512" s="347"/>
      <c r="AO512" s="347"/>
      <c r="AP512" s="347"/>
      <c r="AQ512" s="347"/>
      <c r="AR512" s="347"/>
      <c r="AS512" s="347"/>
      <c r="AT512" s="347"/>
      <c r="AU512" s="347"/>
      <c r="AV512" s="347"/>
      <c r="AW512" s="347"/>
      <c r="AX512" s="347"/>
      <c r="AY512" s="347"/>
      <c r="AZ512" s="347"/>
      <c r="BA512" s="347"/>
      <c r="BB512" s="347"/>
      <c r="BC512" s="390"/>
      <c r="BD512" s="386"/>
      <c r="BE512" s="202"/>
      <c r="BF512" s="731"/>
      <c r="BG512" s="731"/>
      <c r="BH512" s="731"/>
      <c r="BI512" s="731"/>
      <c r="BJ512" s="731"/>
      <c r="BK512" s="731"/>
      <c r="BL512" s="731"/>
      <c r="BM512" s="731"/>
      <c r="BN512" s="731"/>
      <c r="BO512" s="731"/>
      <c r="BP512" s="731"/>
      <c r="BQ512" s="731"/>
      <c r="BR512" s="731"/>
      <c r="BS512" s="731"/>
      <c r="BT512" s="731"/>
      <c r="BU512" s="731"/>
      <c r="BV512" s="731"/>
      <c r="BW512" s="731"/>
      <c r="BX512" s="731"/>
      <c r="BY512" s="731"/>
      <c r="BZ512" s="731"/>
      <c r="CA512" s="731"/>
      <c r="CB512" s="731"/>
      <c r="CC512" s="731"/>
      <c r="CD512" s="731"/>
      <c r="CE512" s="731"/>
      <c r="CF512" s="731"/>
      <c r="CG512" s="731"/>
    </row>
    <row r="513" spans="1:85" s="314" customFormat="1" ht="15" customHeight="1" x14ac:dyDescent="0.2">
      <c r="A513" s="733"/>
      <c r="B513" s="733"/>
      <c r="C513" s="733"/>
      <c r="D513" s="756"/>
      <c r="E513" s="733"/>
      <c r="F513" s="733"/>
      <c r="G513" s="733"/>
      <c r="H513" s="733"/>
      <c r="I513" s="733"/>
      <c r="J513" s="733"/>
      <c r="K513" s="733"/>
      <c r="L513" s="733"/>
      <c r="M513" s="733"/>
      <c r="N513" s="733"/>
      <c r="O513" s="733"/>
      <c r="P513" s="733"/>
      <c r="Q513" s="733"/>
      <c r="R513" s="733"/>
      <c r="S513" s="733"/>
      <c r="T513" s="733"/>
      <c r="U513" s="733"/>
      <c r="V513" s="733"/>
      <c r="W513" s="733"/>
      <c r="X513" s="733"/>
      <c r="Y513" s="733"/>
      <c r="Z513" s="733"/>
      <c r="AA513" s="733"/>
      <c r="AB513" s="347"/>
      <c r="AC513" s="347"/>
      <c r="AD513" s="347"/>
      <c r="AE513" s="347"/>
      <c r="AF513" s="347"/>
      <c r="AG513" s="347"/>
      <c r="AH513" s="347"/>
      <c r="AI513" s="347"/>
      <c r="AJ513" s="347"/>
      <c r="AK513" s="347"/>
      <c r="AL513" s="347"/>
      <c r="AM513" s="347"/>
      <c r="AN513" s="347"/>
      <c r="AO513" s="347"/>
      <c r="AP513" s="347"/>
      <c r="AQ513" s="347"/>
      <c r="AR513" s="347"/>
      <c r="AS513" s="347"/>
      <c r="AT513" s="347"/>
      <c r="AU513" s="347"/>
      <c r="AV513" s="347"/>
      <c r="AW513" s="347"/>
      <c r="AX513" s="347"/>
      <c r="AY513" s="347"/>
      <c r="AZ513" s="347"/>
      <c r="BA513" s="347"/>
      <c r="BB513" s="347"/>
      <c r="BC513" s="390"/>
      <c r="BD513" s="386"/>
      <c r="BE513" s="202"/>
      <c r="BF513" s="731"/>
      <c r="BG513" s="731"/>
      <c r="BH513" s="731"/>
      <c r="BI513" s="731"/>
      <c r="BJ513" s="731"/>
      <c r="BK513" s="731"/>
      <c r="BL513" s="731"/>
      <c r="BM513" s="731"/>
      <c r="BN513" s="731"/>
      <c r="BO513" s="731"/>
      <c r="BP513" s="731"/>
      <c r="BQ513" s="731"/>
      <c r="BR513" s="731"/>
      <c r="BS513" s="731"/>
      <c r="BT513" s="731"/>
      <c r="BU513" s="731"/>
      <c r="BV513" s="731"/>
      <c r="BW513" s="731"/>
      <c r="BX513" s="731"/>
      <c r="BY513" s="731"/>
      <c r="BZ513" s="731"/>
      <c r="CA513" s="731"/>
      <c r="CB513" s="731"/>
      <c r="CC513" s="731"/>
      <c r="CD513" s="731"/>
      <c r="CE513" s="731"/>
      <c r="CF513" s="731"/>
      <c r="CG513" s="731"/>
    </row>
    <row r="514" spans="1:85" s="314" customFormat="1" ht="15" customHeight="1" x14ac:dyDescent="0.2">
      <c r="A514" s="733"/>
      <c r="B514" s="733"/>
      <c r="C514" s="733"/>
      <c r="D514" s="756"/>
      <c r="E514" s="733"/>
      <c r="F514" s="733"/>
      <c r="G514" s="733"/>
      <c r="H514" s="733"/>
      <c r="I514" s="733"/>
      <c r="J514" s="733"/>
      <c r="K514" s="733"/>
      <c r="L514" s="733"/>
      <c r="M514" s="733"/>
      <c r="N514" s="733"/>
      <c r="O514" s="733"/>
      <c r="P514" s="733"/>
      <c r="Q514" s="733"/>
      <c r="R514" s="733"/>
      <c r="S514" s="733"/>
      <c r="T514" s="733"/>
      <c r="U514" s="733"/>
      <c r="V514" s="733"/>
      <c r="W514" s="733"/>
      <c r="X514" s="733"/>
      <c r="Y514" s="733"/>
      <c r="Z514" s="733"/>
      <c r="AA514" s="733"/>
      <c r="AB514" s="347"/>
      <c r="AC514" s="347"/>
      <c r="AD514" s="347"/>
      <c r="AE514" s="347"/>
      <c r="AF514" s="347"/>
      <c r="AG514" s="347"/>
      <c r="AH514" s="347"/>
      <c r="AI514" s="347"/>
      <c r="AJ514" s="347"/>
      <c r="AK514" s="347"/>
      <c r="AL514" s="347"/>
      <c r="AM514" s="347"/>
      <c r="AN514" s="347"/>
      <c r="AO514" s="347"/>
      <c r="AP514" s="347"/>
      <c r="AQ514" s="347"/>
      <c r="AR514" s="347"/>
      <c r="AS514" s="347"/>
      <c r="AT514" s="347"/>
      <c r="AU514" s="347"/>
      <c r="AV514" s="347"/>
      <c r="AW514" s="347"/>
      <c r="AX514" s="347"/>
      <c r="AY514" s="347"/>
      <c r="AZ514" s="347"/>
      <c r="BA514" s="347"/>
      <c r="BB514" s="347"/>
      <c r="BC514" s="390"/>
      <c r="BD514" s="386"/>
      <c r="BE514" s="202"/>
      <c r="BF514" s="731"/>
      <c r="BG514" s="731"/>
      <c r="BH514" s="731"/>
      <c r="BI514" s="731"/>
      <c r="BJ514" s="731"/>
      <c r="BK514" s="731"/>
      <c r="BL514" s="731"/>
      <c r="BM514" s="731"/>
      <c r="BN514" s="731"/>
      <c r="BO514" s="731"/>
      <c r="BP514" s="731"/>
      <c r="BQ514" s="731"/>
      <c r="BR514" s="731"/>
      <c r="BS514" s="731"/>
      <c r="BT514" s="731"/>
      <c r="BU514" s="731"/>
      <c r="BV514" s="731"/>
      <c r="BW514" s="731"/>
      <c r="BX514" s="731"/>
      <c r="BY514" s="731"/>
      <c r="BZ514" s="731"/>
      <c r="CA514" s="731"/>
      <c r="CB514" s="731"/>
      <c r="CC514" s="731"/>
      <c r="CD514" s="731"/>
      <c r="CE514" s="731"/>
      <c r="CF514" s="731"/>
      <c r="CG514" s="731"/>
    </row>
    <row r="515" spans="1:85" s="314" customFormat="1" ht="15" customHeight="1" x14ac:dyDescent="0.2">
      <c r="A515" s="733"/>
      <c r="B515" s="733"/>
      <c r="C515" s="733"/>
      <c r="D515" s="756"/>
      <c r="E515" s="733"/>
      <c r="F515" s="733"/>
      <c r="G515" s="733"/>
      <c r="H515" s="733"/>
      <c r="I515" s="733"/>
      <c r="J515" s="733"/>
      <c r="K515" s="733"/>
      <c r="L515" s="733"/>
      <c r="M515" s="733"/>
      <c r="N515" s="733"/>
      <c r="O515" s="733"/>
      <c r="P515" s="733"/>
      <c r="Q515" s="733"/>
      <c r="R515" s="733"/>
      <c r="S515" s="733"/>
      <c r="T515" s="733"/>
      <c r="U515" s="733"/>
      <c r="V515" s="733"/>
      <c r="W515" s="733"/>
      <c r="X515" s="733"/>
      <c r="Y515" s="733"/>
      <c r="Z515" s="733"/>
      <c r="AA515" s="733"/>
      <c r="AB515" s="347"/>
      <c r="AC515" s="347"/>
      <c r="AD515" s="347"/>
      <c r="AE515" s="347"/>
      <c r="AF515" s="347"/>
      <c r="AG515" s="347"/>
      <c r="AH515" s="347"/>
      <c r="AI515" s="347"/>
      <c r="AJ515" s="347"/>
      <c r="AK515" s="347"/>
      <c r="AL515" s="347"/>
      <c r="AM515" s="347"/>
      <c r="AN515" s="347"/>
      <c r="AO515" s="347"/>
      <c r="AP515" s="347"/>
      <c r="AQ515" s="347"/>
      <c r="AR515" s="347"/>
      <c r="AS515" s="347"/>
      <c r="AT515" s="347"/>
      <c r="AU515" s="347"/>
      <c r="AV515" s="347"/>
      <c r="AW515" s="347"/>
      <c r="AX515" s="347"/>
      <c r="AY515" s="347"/>
      <c r="AZ515" s="347"/>
      <c r="BA515" s="347"/>
      <c r="BB515" s="347"/>
      <c r="BC515" s="390"/>
      <c r="BD515" s="386"/>
      <c r="BE515" s="202"/>
      <c r="BF515" s="731"/>
      <c r="BG515" s="731"/>
      <c r="BH515" s="731"/>
      <c r="BI515" s="731"/>
      <c r="BJ515" s="731"/>
      <c r="BK515" s="731"/>
      <c r="BL515" s="731"/>
      <c r="BM515" s="731"/>
      <c r="BN515" s="731"/>
      <c r="BO515" s="731"/>
      <c r="BP515" s="731"/>
      <c r="BQ515" s="731"/>
      <c r="BR515" s="731"/>
      <c r="BS515" s="731"/>
      <c r="BT515" s="731"/>
      <c r="BU515" s="731"/>
      <c r="BV515" s="731"/>
      <c r="BW515" s="731"/>
      <c r="BX515" s="731"/>
      <c r="BY515" s="731"/>
      <c r="BZ515" s="731"/>
      <c r="CA515" s="731"/>
      <c r="CB515" s="731"/>
      <c r="CC515" s="731"/>
      <c r="CD515" s="731"/>
      <c r="CE515" s="731"/>
      <c r="CF515" s="731"/>
      <c r="CG515" s="731"/>
    </row>
    <row r="516" spans="1:85" s="314" customFormat="1" ht="15" customHeight="1" x14ac:dyDescent="0.2">
      <c r="A516" s="733"/>
      <c r="B516" s="733"/>
      <c r="C516" s="733"/>
      <c r="D516" s="756"/>
      <c r="E516" s="733"/>
      <c r="F516" s="733"/>
      <c r="G516" s="733"/>
      <c r="H516" s="733"/>
      <c r="I516" s="733"/>
      <c r="J516" s="733"/>
      <c r="K516" s="733"/>
      <c r="L516" s="733"/>
      <c r="M516" s="733"/>
      <c r="N516" s="733"/>
      <c r="O516" s="733"/>
      <c r="P516" s="733"/>
      <c r="Q516" s="733"/>
      <c r="R516" s="733"/>
      <c r="S516" s="733"/>
      <c r="T516" s="733"/>
      <c r="U516" s="733"/>
      <c r="V516" s="733"/>
      <c r="W516" s="733"/>
      <c r="X516" s="733"/>
      <c r="Y516" s="733"/>
      <c r="Z516" s="733"/>
      <c r="AA516" s="733"/>
      <c r="AB516" s="347"/>
      <c r="AC516" s="347"/>
      <c r="AD516" s="347"/>
      <c r="AE516" s="347"/>
      <c r="AF516" s="347"/>
      <c r="AG516" s="347"/>
      <c r="AH516" s="347"/>
      <c r="AI516" s="347"/>
      <c r="AJ516" s="347"/>
      <c r="AK516" s="347"/>
      <c r="AL516" s="347"/>
      <c r="AM516" s="347"/>
      <c r="AN516" s="347"/>
      <c r="AO516" s="347"/>
      <c r="AP516" s="347"/>
      <c r="AQ516" s="347"/>
      <c r="AR516" s="347"/>
      <c r="AS516" s="347"/>
      <c r="AT516" s="347"/>
      <c r="AU516" s="347"/>
      <c r="AV516" s="347"/>
      <c r="AW516" s="347"/>
      <c r="AX516" s="347"/>
      <c r="AY516" s="347"/>
      <c r="AZ516" s="347"/>
      <c r="BA516" s="347"/>
      <c r="BB516" s="347"/>
      <c r="BC516" s="390"/>
      <c r="BD516" s="386"/>
      <c r="BE516" s="202"/>
      <c r="BF516" s="731"/>
      <c r="BG516" s="731"/>
      <c r="BH516" s="731"/>
      <c r="BI516" s="731"/>
      <c r="BJ516" s="731"/>
      <c r="BK516" s="731"/>
      <c r="BL516" s="731"/>
      <c r="BM516" s="731"/>
      <c r="BN516" s="731"/>
      <c r="BO516" s="731"/>
      <c r="BP516" s="731"/>
      <c r="BQ516" s="731"/>
      <c r="BR516" s="731"/>
      <c r="BS516" s="731"/>
      <c r="BT516" s="731"/>
      <c r="BU516" s="731"/>
      <c r="BV516" s="731"/>
      <c r="BW516" s="731"/>
      <c r="BX516" s="731"/>
      <c r="BY516" s="731"/>
      <c r="BZ516" s="731"/>
      <c r="CA516" s="731"/>
      <c r="CB516" s="731"/>
      <c r="CC516" s="731"/>
      <c r="CD516" s="731"/>
      <c r="CE516" s="731"/>
      <c r="CF516" s="731"/>
      <c r="CG516" s="731"/>
    </row>
    <row r="517" spans="1:85" s="314" customFormat="1" ht="15" customHeight="1" x14ac:dyDescent="0.2">
      <c r="A517" s="733"/>
      <c r="B517" s="733"/>
      <c r="C517" s="733"/>
      <c r="D517" s="756"/>
      <c r="E517" s="733"/>
      <c r="F517" s="733"/>
      <c r="G517" s="733"/>
      <c r="H517" s="733"/>
      <c r="I517" s="733"/>
      <c r="J517" s="733"/>
      <c r="K517" s="733"/>
      <c r="L517" s="733"/>
      <c r="M517" s="733"/>
      <c r="N517" s="733"/>
      <c r="O517" s="733"/>
      <c r="P517" s="733"/>
      <c r="Q517" s="733"/>
      <c r="R517" s="733"/>
      <c r="S517" s="733"/>
      <c r="T517" s="733"/>
      <c r="U517" s="733"/>
      <c r="V517" s="733"/>
      <c r="W517" s="733"/>
      <c r="X517" s="733"/>
      <c r="Y517" s="733"/>
      <c r="Z517" s="733"/>
      <c r="AA517" s="733"/>
      <c r="AB517" s="347"/>
      <c r="AC517" s="347"/>
      <c r="AD517" s="347"/>
      <c r="AE517" s="347"/>
      <c r="AF517" s="347"/>
      <c r="AG517" s="347"/>
      <c r="AH517" s="347"/>
      <c r="AI517" s="347"/>
      <c r="AJ517" s="347"/>
      <c r="AK517" s="347"/>
      <c r="AL517" s="347"/>
      <c r="AM517" s="347"/>
      <c r="AN517" s="347"/>
      <c r="AO517" s="347"/>
      <c r="AP517" s="347"/>
      <c r="AQ517" s="347"/>
      <c r="AR517" s="347"/>
      <c r="AS517" s="347"/>
      <c r="AT517" s="347"/>
      <c r="AU517" s="347"/>
      <c r="AV517" s="347"/>
      <c r="AW517" s="347"/>
      <c r="AX517" s="347"/>
      <c r="AY517" s="347"/>
      <c r="AZ517" s="347"/>
      <c r="BA517" s="347"/>
      <c r="BB517" s="347"/>
      <c r="BC517" s="390"/>
      <c r="BD517" s="386"/>
      <c r="BE517" s="202"/>
      <c r="BF517" s="731"/>
      <c r="BG517" s="731"/>
      <c r="BH517" s="731"/>
      <c r="BI517" s="731"/>
      <c r="BJ517" s="731"/>
      <c r="BK517" s="731"/>
      <c r="BL517" s="731"/>
      <c r="BM517" s="731"/>
      <c r="BN517" s="731"/>
      <c r="BO517" s="731"/>
      <c r="BP517" s="731"/>
      <c r="BQ517" s="731"/>
      <c r="BR517" s="731"/>
      <c r="BS517" s="731"/>
      <c r="BT517" s="731"/>
      <c r="BU517" s="731"/>
      <c r="BV517" s="731"/>
      <c r="BW517" s="731"/>
      <c r="BX517" s="731"/>
      <c r="BY517" s="731"/>
      <c r="BZ517" s="731"/>
      <c r="CA517" s="731"/>
      <c r="CB517" s="731"/>
      <c r="CC517" s="731"/>
      <c r="CD517" s="731"/>
      <c r="CE517" s="731"/>
      <c r="CF517" s="731"/>
      <c r="CG517" s="731"/>
    </row>
    <row r="518" spans="1:85" s="314" customFormat="1" ht="15" customHeight="1" x14ac:dyDescent="0.2">
      <c r="A518" s="733"/>
      <c r="B518" s="733"/>
      <c r="C518" s="733"/>
      <c r="D518" s="756"/>
      <c r="E518" s="733"/>
      <c r="F518" s="733"/>
      <c r="G518" s="733"/>
      <c r="H518" s="733"/>
      <c r="I518" s="733"/>
      <c r="J518" s="733"/>
      <c r="K518" s="733"/>
      <c r="L518" s="733"/>
      <c r="M518" s="733"/>
      <c r="N518" s="733"/>
      <c r="O518" s="733"/>
      <c r="P518" s="733"/>
      <c r="Q518" s="733"/>
      <c r="R518" s="733"/>
      <c r="S518" s="733"/>
      <c r="T518" s="733"/>
      <c r="U518" s="733"/>
      <c r="V518" s="733"/>
      <c r="W518" s="733"/>
      <c r="X518" s="733"/>
      <c r="Y518" s="733"/>
      <c r="Z518" s="733"/>
      <c r="AA518" s="733"/>
      <c r="AB518" s="347"/>
      <c r="AC518" s="347"/>
      <c r="AD518" s="347"/>
      <c r="AE518" s="347"/>
      <c r="AF518" s="347"/>
      <c r="AG518" s="347"/>
      <c r="AH518" s="347"/>
      <c r="AI518" s="347"/>
      <c r="AJ518" s="347"/>
      <c r="AK518" s="347"/>
      <c r="AL518" s="347"/>
      <c r="AM518" s="347"/>
      <c r="AN518" s="347"/>
      <c r="AO518" s="347"/>
      <c r="AP518" s="347"/>
      <c r="AQ518" s="347"/>
      <c r="AR518" s="347"/>
      <c r="AS518" s="347"/>
      <c r="AT518" s="347"/>
      <c r="AU518" s="347"/>
      <c r="AV518" s="347"/>
      <c r="AW518" s="347"/>
      <c r="AX518" s="347"/>
      <c r="AY518" s="347"/>
      <c r="AZ518" s="347"/>
      <c r="BA518" s="347"/>
      <c r="BB518" s="347"/>
      <c r="BC518" s="390"/>
      <c r="BD518" s="386"/>
      <c r="BE518" s="202"/>
      <c r="BF518" s="731"/>
      <c r="BG518" s="731"/>
      <c r="BH518" s="731"/>
      <c r="BI518" s="731"/>
      <c r="BJ518" s="731"/>
      <c r="BK518" s="731"/>
      <c r="BL518" s="731"/>
      <c r="BM518" s="731"/>
      <c r="BN518" s="731"/>
      <c r="BO518" s="731"/>
      <c r="BP518" s="731"/>
      <c r="BQ518" s="731"/>
      <c r="BR518" s="731"/>
      <c r="BS518" s="731"/>
      <c r="BT518" s="731"/>
      <c r="BU518" s="731"/>
      <c r="BV518" s="731"/>
      <c r="BW518" s="731"/>
      <c r="BX518" s="731"/>
      <c r="BY518" s="731"/>
      <c r="BZ518" s="731"/>
      <c r="CA518" s="731"/>
      <c r="CB518" s="731"/>
      <c r="CC518" s="731"/>
      <c r="CD518" s="731"/>
      <c r="CE518" s="731"/>
      <c r="CF518" s="731"/>
      <c r="CG518" s="731"/>
    </row>
    <row r="519" spans="1:85" s="314" customFormat="1" ht="15" customHeight="1" x14ac:dyDescent="0.2">
      <c r="A519" s="733"/>
      <c r="B519" s="733"/>
      <c r="C519" s="733"/>
      <c r="D519" s="756"/>
      <c r="E519" s="733"/>
      <c r="F519" s="733"/>
      <c r="G519" s="733"/>
      <c r="H519" s="733"/>
      <c r="I519" s="733"/>
      <c r="J519" s="733"/>
      <c r="K519" s="733"/>
      <c r="L519" s="733"/>
      <c r="M519" s="733"/>
      <c r="N519" s="733"/>
      <c r="O519" s="733"/>
      <c r="P519" s="733"/>
      <c r="Q519" s="733"/>
      <c r="R519" s="733"/>
      <c r="S519" s="733"/>
      <c r="T519" s="733"/>
      <c r="U519" s="733"/>
      <c r="V519" s="733"/>
      <c r="W519" s="733"/>
      <c r="X519" s="733"/>
      <c r="Y519" s="733"/>
      <c r="Z519" s="733"/>
      <c r="AA519" s="733"/>
      <c r="AB519" s="347"/>
      <c r="AC519" s="347"/>
      <c r="AD519" s="347"/>
      <c r="AE519" s="347"/>
      <c r="AF519" s="347"/>
      <c r="AG519" s="347"/>
      <c r="AH519" s="347"/>
      <c r="AI519" s="347"/>
      <c r="AJ519" s="347"/>
      <c r="AK519" s="347"/>
      <c r="AL519" s="347"/>
      <c r="AM519" s="347"/>
      <c r="AN519" s="347"/>
      <c r="AO519" s="347"/>
      <c r="AP519" s="347"/>
      <c r="AQ519" s="347"/>
      <c r="AR519" s="347"/>
      <c r="AS519" s="347"/>
      <c r="AT519" s="347"/>
      <c r="AU519" s="347"/>
      <c r="AV519" s="347"/>
      <c r="AW519" s="347"/>
      <c r="AX519" s="347"/>
      <c r="AY519" s="347"/>
      <c r="AZ519" s="347"/>
      <c r="BA519" s="347"/>
      <c r="BB519" s="347"/>
      <c r="BC519" s="390"/>
      <c r="BD519" s="386"/>
      <c r="BE519" s="202"/>
      <c r="BF519" s="731"/>
      <c r="BG519" s="731"/>
      <c r="BH519" s="731"/>
      <c r="BI519" s="731"/>
      <c r="BJ519" s="731"/>
      <c r="BK519" s="731"/>
      <c r="BL519" s="731"/>
      <c r="BM519" s="731"/>
      <c r="BN519" s="731"/>
      <c r="BO519" s="731"/>
      <c r="BP519" s="731"/>
      <c r="BQ519" s="731"/>
      <c r="BR519" s="731"/>
      <c r="BS519" s="731"/>
      <c r="BT519" s="731"/>
      <c r="BU519" s="731"/>
      <c r="BV519" s="731"/>
      <c r="BW519" s="731"/>
      <c r="BX519" s="731"/>
      <c r="BY519" s="731"/>
      <c r="BZ519" s="731"/>
      <c r="CA519" s="731"/>
      <c r="CB519" s="731"/>
      <c r="CC519" s="731"/>
      <c r="CD519" s="731"/>
      <c r="CE519" s="731"/>
      <c r="CF519" s="731"/>
      <c r="CG519" s="731"/>
    </row>
    <row r="520" spans="1:85" s="314" customFormat="1" ht="15" customHeight="1" x14ac:dyDescent="0.2">
      <c r="A520" s="733"/>
      <c r="B520" s="733"/>
      <c r="C520" s="733"/>
      <c r="D520" s="756"/>
      <c r="E520" s="733"/>
      <c r="F520" s="733"/>
      <c r="G520" s="733"/>
      <c r="H520" s="733"/>
      <c r="I520" s="733"/>
      <c r="J520" s="733"/>
      <c r="K520" s="733"/>
      <c r="L520" s="733"/>
      <c r="M520" s="733"/>
      <c r="N520" s="733"/>
      <c r="O520" s="733"/>
      <c r="P520" s="733"/>
      <c r="Q520" s="733"/>
      <c r="R520" s="733"/>
      <c r="S520" s="733"/>
      <c r="T520" s="733"/>
      <c r="U520" s="733"/>
      <c r="V520" s="733"/>
      <c r="W520" s="733"/>
      <c r="X520" s="733"/>
      <c r="Y520" s="733"/>
      <c r="Z520" s="733"/>
      <c r="AA520" s="733"/>
      <c r="AB520" s="347"/>
      <c r="AC520" s="347"/>
      <c r="AD520" s="347"/>
      <c r="AE520" s="347"/>
      <c r="AF520" s="347"/>
      <c r="AG520" s="347"/>
      <c r="AH520" s="347"/>
      <c r="AI520" s="347"/>
      <c r="AJ520" s="347"/>
      <c r="AK520" s="347"/>
      <c r="AL520" s="347"/>
      <c r="AM520" s="347"/>
      <c r="AN520" s="347"/>
      <c r="AO520" s="347"/>
      <c r="AP520" s="347"/>
      <c r="AQ520" s="347"/>
      <c r="AR520" s="347"/>
      <c r="AS520" s="347"/>
      <c r="AT520" s="347"/>
      <c r="AU520" s="347"/>
      <c r="AV520" s="347"/>
      <c r="AW520" s="347"/>
      <c r="AX520" s="347"/>
      <c r="AY520" s="347"/>
      <c r="AZ520" s="347"/>
      <c r="BA520" s="347"/>
      <c r="BB520" s="347"/>
      <c r="BC520" s="390"/>
      <c r="BD520" s="386"/>
      <c r="BE520" s="202"/>
      <c r="BF520" s="731"/>
      <c r="BG520" s="731"/>
      <c r="BH520" s="731"/>
      <c r="BI520" s="731"/>
      <c r="BJ520" s="731"/>
      <c r="BK520" s="731"/>
      <c r="BL520" s="731"/>
      <c r="BM520" s="731"/>
      <c r="BN520" s="731"/>
      <c r="BO520" s="731"/>
      <c r="BP520" s="731"/>
      <c r="BQ520" s="731"/>
      <c r="BR520" s="731"/>
      <c r="BS520" s="731"/>
      <c r="BT520" s="731"/>
      <c r="BU520" s="731"/>
      <c r="BV520" s="731"/>
      <c r="BW520" s="731"/>
      <c r="BX520" s="731"/>
      <c r="BY520" s="731"/>
      <c r="BZ520" s="731"/>
      <c r="CA520" s="731"/>
      <c r="CB520" s="731"/>
      <c r="CC520" s="731"/>
      <c r="CD520" s="731"/>
      <c r="CE520" s="731"/>
      <c r="CF520" s="731"/>
      <c r="CG520" s="731"/>
    </row>
    <row r="521" spans="1:85" s="314" customFormat="1" ht="15" customHeight="1" x14ac:dyDescent="0.2">
      <c r="A521" s="733"/>
      <c r="B521" s="733"/>
      <c r="C521" s="733"/>
      <c r="D521" s="756"/>
      <c r="E521" s="733"/>
      <c r="F521" s="733"/>
      <c r="G521" s="733"/>
      <c r="H521" s="733"/>
      <c r="I521" s="733"/>
      <c r="J521" s="733"/>
      <c r="K521" s="733"/>
      <c r="L521" s="733"/>
      <c r="M521" s="733"/>
      <c r="N521" s="733"/>
      <c r="O521" s="733"/>
      <c r="P521" s="733"/>
      <c r="Q521" s="733"/>
      <c r="R521" s="733"/>
      <c r="S521" s="733"/>
      <c r="T521" s="733"/>
      <c r="U521" s="733"/>
      <c r="V521" s="733"/>
      <c r="W521" s="733"/>
      <c r="X521" s="733"/>
      <c r="Y521" s="733"/>
      <c r="Z521" s="733"/>
      <c r="AA521" s="733"/>
      <c r="AB521" s="347"/>
      <c r="AC521" s="347"/>
      <c r="AD521" s="347"/>
      <c r="AE521" s="347"/>
      <c r="AF521" s="347"/>
      <c r="AG521" s="347"/>
      <c r="AH521" s="347"/>
      <c r="AI521" s="347"/>
      <c r="AJ521" s="347"/>
      <c r="AK521" s="347"/>
      <c r="AL521" s="347"/>
      <c r="AM521" s="347"/>
      <c r="AN521" s="347"/>
      <c r="AO521" s="347"/>
      <c r="AP521" s="347"/>
      <c r="AQ521" s="347"/>
      <c r="AR521" s="347"/>
      <c r="AS521" s="347"/>
      <c r="AT521" s="347"/>
      <c r="AU521" s="347"/>
      <c r="AV521" s="347"/>
      <c r="AW521" s="347"/>
      <c r="AX521" s="347"/>
      <c r="AY521" s="347"/>
      <c r="AZ521" s="347"/>
      <c r="BA521" s="347"/>
      <c r="BB521" s="347"/>
      <c r="BC521" s="390"/>
      <c r="BD521" s="386"/>
      <c r="BE521" s="202"/>
      <c r="BF521" s="731"/>
      <c r="BG521" s="731"/>
      <c r="BH521" s="731"/>
      <c r="BI521" s="731"/>
      <c r="BJ521" s="731"/>
      <c r="BK521" s="731"/>
      <c r="BL521" s="731"/>
      <c r="BM521" s="731"/>
      <c r="BN521" s="731"/>
      <c r="BO521" s="731"/>
      <c r="BP521" s="731"/>
      <c r="BQ521" s="731"/>
      <c r="BR521" s="731"/>
      <c r="BS521" s="731"/>
      <c r="BT521" s="731"/>
      <c r="BU521" s="731"/>
      <c r="BV521" s="731"/>
      <c r="BW521" s="731"/>
      <c r="BX521" s="731"/>
      <c r="BY521" s="731"/>
      <c r="BZ521" s="731"/>
      <c r="CA521" s="731"/>
      <c r="CB521" s="731"/>
      <c r="CC521" s="731"/>
      <c r="CD521" s="731"/>
      <c r="CE521" s="731"/>
      <c r="CF521" s="731"/>
      <c r="CG521" s="731"/>
    </row>
    <row r="522" spans="1:85" s="314" customFormat="1" ht="15" customHeight="1" x14ac:dyDescent="0.2">
      <c r="A522" s="733"/>
      <c r="B522" s="733"/>
      <c r="C522" s="733"/>
      <c r="D522" s="756"/>
      <c r="E522" s="733"/>
      <c r="F522" s="733"/>
      <c r="G522" s="733"/>
      <c r="H522" s="733"/>
      <c r="I522" s="733"/>
      <c r="J522" s="733"/>
      <c r="K522" s="733"/>
      <c r="L522" s="733"/>
      <c r="M522" s="733"/>
      <c r="N522" s="733"/>
      <c r="O522" s="733"/>
      <c r="P522" s="733"/>
      <c r="Q522" s="733"/>
      <c r="R522" s="733"/>
      <c r="S522" s="733"/>
      <c r="T522" s="733"/>
      <c r="U522" s="733"/>
      <c r="V522" s="733"/>
      <c r="W522" s="733"/>
      <c r="X522" s="733"/>
      <c r="Y522" s="733"/>
      <c r="Z522" s="733"/>
      <c r="AA522" s="733"/>
      <c r="AB522" s="347"/>
      <c r="AC522" s="347"/>
      <c r="AD522" s="347"/>
      <c r="AE522" s="347"/>
      <c r="AF522" s="347"/>
      <c r="AG522" s="347"/>
      <c r="AH522" s="347"/>
      <c r="AI522" s="347"/>
      <c r="AJ522" s="347"/>
      <c r="AK522" s="347"/>
      <c r="AL522" s="347"/>
      <c r="AM522" s="347"/>
      <c r="AN522" s="347"/>
      <c r="AO522" s="347"/>
      <c r="AP522" s="347"/>
      <c r="AQ522" s="347"/>
      <c r="AR522" s="347"/>
      <c r="AS522" s="347"/>
      <c r="AT522" s="347"/>
      <c r="AU522" s="347"/>
      <c r="AV522" s="347"/>
      <c r="AW522" s="347"/>
      <c r="AX522" s="347"/>
      <c r="AY522" s="347"/>
      <c r="AZ522" s="347"/>
      <c r="BA522" s="347"/>
      <c r="BB522" s="347"/>
      <c r="BC522" s="390"/>
      <c r="BD522" s="386"/>
      <c r="BE522" s="202"/>
      <c r="BF522" s="731"/>
      <c r="BG522" s="731"/>
      <c r="BH522" s="731"/>
      <c r="BI522" s="731"/>
      <c r="BJ522" s="731"/>
      <c r="BK522" s="731"/>
      <c r="BL522" s="731"/>
      <c r="BM522" s="731"/>
      <c r="BN522" s="731"/>
      <c r="BO522" s="731"/>
      <c r="BP522" s="731"/>
      <c r="BQ522" s="731"/>
      <c r="BR522" s="731"/>
      <c r="BS522" s="731"/>
      <c r="BT522" s="731"/>
      <c r="BU522" s="731"/>
      <c r="BV522" s="731"/>
      <c r="BW522" s="731"/>
      <c r="BX522" s="731"/>
      <c r="BY522" s="731"/>
      <c r="BZ522" s="731"/>
      <c r="CA522" s="731"/>
      <c r="CB522" s="731"/>
      <c r="CC522" s="731"/>
      <c r="CD522" s="731"/>
      <c r="CE522" s="731"/>
      <c r="CF522" s="731"/>
      <c r="CG522" s="731"/>
    </row>
    <row r="523" spans="1:85" s="314" customFormat="1" ht="15" customHeight="1" x14ac:dyDescent="0.2">
      <c r="A523" s="733"/>
      <c r="B523" s="733"/>
      <c r="C523" s="733"/>
      <c r="D523" s="756"/>
      <c r="E523" s="733"/>
      <c r="F523" s="733"/>
      <c r="G523" s="733"/>
      <c r="H523" s="733"/>
      <c r="I523" s="733"/>
      <c r="J523" s="733"/>
      <c r="K523" s="733"/>
      <c r="L523" s="733"/>
      <c r="M523" s="733"/>
      <c r="N523" s="733"/>
      <c r="O523" s="733"/>
      <c r="P523" s="733"/>
      <c r="Q523" s="733"/>
      <c r="R523" s="733"/>
      <c r="S523" s="733"/>
      <c r="T523" s="733"/>
      <c r="U523" s="733"/>
      <c r="V523" s="733"/>
      <c r="W523" s="733"/>
      <c r="X523" s="733"/>
      <c r="Y523" s="733"/>
      <c r="Z523" s="733"/>
      <c r="AA523" s="733"/>
      <c r="AB523" s="347"/>
      <c r="AC523" s="347"/>
      <c r="AD523" s="347"/>
      <c r="AE523" s="347"/>
      <c r="AF523" s="347"/>
      <c r="AG523" s="347"/>
      <c r="AH523" s="347"/>
      <c r="AI523" s="347"/>
      <c r="AJ523" s="347"/>
      <c r="AK523" s="347"/>
      <c r="AL523" s="347"/>
      <c r="AM523" s="347"/>
      <c r="AN523" s="347"/>
      <c r="AO523" s="347"/>
      <c r="AP523" s="347"/>
      <c r="AQ523" s="347"/>
      <c r="AR523" s="347"/>
      <c r="AS523" s="347"/>
      <c r="AT523" s="347"/>
      <c r="AU523" s="347"/>
      <c r="AV523" s="347"/>
      <c r="AW523" s="347"/>
      <c r="AX523" s="347"/>
      <c r="AY523" s="347"/>
      <c r="AZ523" s="347"/>
      <c r="BA523" s="347"/>
      <c r="BB523" s="347"/>
      <c r="BC523" s="390"/>
      <c r="BD523" s="386"/>
      <c r="BE523" s="202"/>
      <c r="BF523" s="731"/>
      <c r="BG523" s="731"/>
      <c r="BH523" s="731"/>
      <c r="BI523" s="731"/>
      <c r="BJ523" s="731"/>
      <c r="BK523" s="731"/>
      <c r="BL523" s="731"/>
      <c r="BM523" s="731"/>
      <c r="BN523" s="731"/>
      <c r="BO523" s="731"/>
      <c r="BP523" s="731"/>
      <c r="BQ523" s="731"/>
      <c r="BR523" s="731"/>
      <c r="BS523" s="731"/>
      <c r="BT523" s="731"/>
      <c r="BU523" s="731"/>
      <c r="BV523" s="731"/>
      <c r="BW523" s="731"/>
      <c r="BX523" s="731"/>
      <c r="BY523" s="731"/>
      <c r="BZ523" s="731"/>
      <c r="CA523" s="731"/>
      <c r="CB523" s="731"/>
      <c r="CC523" s="731"/>
      <c r="CD523" s="731"/>
      <c r="CE523" s="731"/>
      <c r="CF523" s="731"/>
      <c r="CG523" s="731"/>
    </row>
    <row r="524" spans="1:85" s="314" customFormat="1" ht="15" customHeight="1" x14ac:dyDescent="0.2">
      <c r="A524" s="733"/>
      <c r="B524" s="733"/>
      <c r="C524" s="733"/>
      <c r="D524" s="756"/>
      <c r="E524" s="733"/>
      <c r="F524" s="733"/>
      <c r="G524" s="733"/>
      <c r="H524" s="733"/>
      <c r="I524" s="733"/>
      <c r="J524" s="733"/>
      <c r="K524" s="733"/>
      <c r="L524" s="733"/>
      <c r="M524" s="733"/>
      <c r="N524" s="733"/>
      <c r="O524" s="733"/>
      <c r="P524" s="733"/>
      <c r="Q524" s="733"/>
      <c r="R524" s="733"/>
      <c r="S524" s="733"/>
      <c r="T524" s="733"/>
      <c r="U524" s="733"/>
      <c r="V524" s="733"/>
      <c r="W524" s="733"/>
      <c r="X524" s="733"/>
      <c r="Y524" s="733"/>
      <c r="Z524" s="733"/>
      <c r="AA524" s="733"/>
      <c r="AB524" s="347"/>
      <c r="AC524" s="347"/>
      <c r="AD524" s="347"/>
      <c r="AE524" s="347"/>
      <c r="AF524" s="347"/>
      <c r="AG524" s="347"/>
      <c r="AH524" s="347"/>
      <c r="AI524" s="347"/>
      <c r="AJ524" s="347"/>
      <c r="AK524" s="347"/>
      <c r="AL524" s="347"/>
      <c r="AM524" s="347"/>
      <c r="AN524" s="347"/>
      <c r="AO524" s="347"/>
      <c r="AP524" s="347"/>
      <c r="AQ524" s="347"/>
      <c r="AR524" s="347"/>
      <c r="AS524" s="347"/>
      <c r="AT524" s="347"/>
      <c r="AU524" s="347"/>
      <c r="AV524" s="347"/>
      <c r="AW524" s="347"/>
      <c r="AX524" s="347"/>
      <c r="AY524" s="347"/>
      <c r="AZ524" s="347"/>
      <c r="BA524" s="347"/>
      <c r="BB524" s="347"/>
      <c r="BC524" s="390"/>
      <c r="BD524" s="386"/>
      <c r="BE524" s="202"/>
      <c r="BF524" s="731"/>
      <c r="BG524" s="731"/>
      <c r="BH524" s="731"/>
      <c r="BI524" s="731"/>
      <c r="BJ524" s="731"/>
      <c r="BK524" s="731"/>
      <c r="BL524" s="731"/>
      <c r="BM524" s="731"/>
      <c r="BN524" s="731"/>
      <c r="BO524" s="731"/>
      <c r="BP524" s="731"/>
      <c r="BQ524" s="731"/>
      <c r="BR524" s="731"/>
      <c r="BS524" s="731"/>
      <c r="BT524" s="731"/>
      <c r="BU524" s="731"/>
      <c r="BV524" s="731"/>
      <c r="BW524" s="731"/>
      <c r="BX524" s="731"/>
      <c r="BY524" s="731"/>
      <c r="BZ524" s="731"/>
      <c r="CA524" s="731"/>
      <c r="CB524" s="731"/>
      <c r="CC524" s="731"/>
      <c r="CD524" s="731"/>
      <c r="CE524" s="731"/>
      <c r="CF524" s="731"/>
      <c r="CG524" s="731"/>
    </row>
    <row r="525" spans="1:85" s="314" customFormat="1" ht="15" customHeight="1" x14ac:dyDescent="0.2">
      <c r="A525" s="733"/>
      <c r="B525" s="733"/>
      <c r="C525" s="733"/>
      <c r="D525" s="756"/>
      <c r="E525" s="733"/>
      <c r="F525" s="733"/>
      <c r="G525" s="733"/>
      <c r="H525" s="733"/>
      <c r="I525" s="733"/>
      <c r="J525" s="733"/>
      <c r="K525" s="733"/>
      <c r="L525" s="733"/>
      <c r="M525" s="733"/>
      <c r="N525" s="733"/>
      <c r="O525" s="733"/>
      <c r="P525" s="733"/>
      <c r="Q525" s="733"/>
      <c r="R525" s="733"/>
      <c r="S525" s="733"/>
      <c r="T525" s="733"/>
      <c r="U525" s="733"/>
      <c r="V525" s="733"/>
      <c r="W525" s="733"/>
      <c r="X525" s="733"/>
      <c r="Y525" s="733"/>
      <c r="Z525" s="733"/>
      <c r="AA525" s="733"/>
      <c r="AB525" s="347"/>
      <c r="AC525" s="347"/>
      <c r="AD525" s="347"/>
      <c r="AE525" s="347"/>
      <c r="AF525" s="347"/>
      <c r="AG525" s="347"/>
      <c r="AH525" s="347"/>
      <c r="AI525" s="347"/>
      <c r="AJ525" s="347"/>
      <c r="AK525" s="347"/>
      <c r="AL525" s="347"/>
      <c r="AM525" s="347"/>
      <c r="AN525" s="347"/>
      <c r="AO525" s="347"/>
      <c r="AP525" s="347"/>
      <c r="AQ525" s="347"/>
      <c r="AR525" s="347"/>
      <c r="AS525" s="347"/>
      <c r="AT525" s="347"/>
      <c r="AU525" s="347"/>
      <c r="AV525" s="347"/>
      <c r="AW525" s="347"/>
      <c r="AX525" s="347"/>
      <c r="AY525" s="347"/>
      <c r="AZ525" s="347"/>
      <c r="BA525" s="347"/>
      <c r="BB525" s="347"/>
      <c r="BC525" s="390"/>
      <c r="BD525" s="386"/>
      <c r="BE525" s="202"/>
      <c r="BF525" s="731"/>
      <c r="BG525" s="731"/>
      <c r="BH525" s="731"/>
      <c r="BI525" s="731"/>
      <c r="BJ525" s="731"/>
      <c r="BK525" s="731"/>
      <c r="BL525" s="731"/>
      <c r="BM525" s="731"/>
      <c r="BN525" s="731"/>
      <c r="BO525" s="731"/>
      <c r="BP525" s="731"/>
      <c r="BQ525" s="731"/>
      <c r="BR525" s="731"/>
      <c r="BS525" s="731"/>
      <c r="BT525" s="731"/>
      <c r="BU525" s="731"/>
      <c r="BV525" s="731"/>
      <c r="BW525" s="731"/>
      <c r="BX525" s="731"/>
      <c r="BY525" s="731"/>
      <c r="BZ525" s="731"/>
      <c r="CA525" s="731"/>
      <c r="CB525" s="731"/>
      <c r="CC525" s="731"/>
      <c r="CD525" s="731"/>
      <c r="CE525" s="731"/>
      <c r="CF525" s="731"/>
      <c r="CG525" s="731"/>
    </row>
    <row r="526" spans="1:85" s="314" customFormat="1" ht="15" customHeight="1" x14ac:dyDescent="0.2">
      <c r="A526" s="733"/>
      <c r="B526" s="733"/>
      <c r="C526" s="733"/>
      <c r="D526" s="756"/>
      <c r="E526" s="733"/>
      <c r="F526" s="733"/>
      <c r="G526" s="733"/>
      <c r="H526" s="733"/>
      <c r="I526" s="733"/>
      <c r="J526" s="733"/>
      <c r="K526" s="733"/>
      <c r="L526" s="733"/>
      <c r="M526" s="733"/>
      <c r="N526" s="733"/>
      <c r="O526" s="733"/>
      <c r="P526" s="733"/>
      <c r="Q526" s="733"/>
      <c r="R526" s="733"/>
      <c r="S526" s="733"/>
      <c r="T526" s="733"/>
      <c r="U526" s="733"/>
      <c r="V526" s="733"/>
      <c r="W526" s="733"/>
      <c r="X526" s="733"/>
      <c r="Y526" s="733"/>
      <c r="Z526" s="733"/>
      <c r="AA526" s="733"/>
      <c r="AB526" s="347"/>
      <c r="AC526" s="347"/>
      <c r="AD526" s="347"/>
      <c r="AE526" s="347"/>
      <c r="AF526" s="347"/>
      <c r="AG526" s="347"/>
      <c r="AH526" s="347"/>
      <c r="AI526" s="347"/>
      <c r="AJ526" s="347"/>
      <c r="AK526" s="347"/>
      <c r="AL526" s="347"/>
      <c r="AM526" s="347"/>
      <c r="AN526" s="347"/>
      <c r="AO526" s="347"/>
      <c r="AP526" s="347"/>
      <c r="AQ526" s="347"/>
      <c r="AR526" s="347"/>
      <c r="AS526" s="347"/>
      <c r="AT526" s="347"/>
      <c r="AU526" s="347"/>
      <c r="AV526" s="347"/>
      <c r="AW526" s="347"/>
      <c r="AX526" s="347"/>
      <c r="AY526" s="347"/>
      <c r="AZ526" s="347"/>
      <c r="BA526" s="347"/>
      <c r="BB526" s="347"/>
      <c r="BC526" s="390"/>
      <c r="BD526" s="386"/>
      <c r="BE526" s="202"/>
      <c r="BF526" s="731"/>
      <c r="BG526" s="731"/>
      <c r="BH526" s="731"/>
      <c r="BI526" s="731"/>
      <c r="BJ526" s="731"/>
      <c r="BK526" s="731"/>
      <c r="BL526" s="731"/>
      <c r="BM526" s="731"/>
      <c r="BN526" s="731"/>
      <c r="BO526" s="731"/>
      <c r="BP526" s="731"/>
      <c r="BQ526" s="731"/>
      <c r="BR526" s="731"/>
      <c r="BS526" s="731"/>
      <c r="BT526" s="731"/>
      <c r="BU526" s="731"/>
      <c r="BV526" s="731"/>
      <c r="BW526" s="731"/>
      <c r="BX526" s="731"/>
      <c r="BY526" s="731"/>
      <c r="BZ526" s="731"/>
      <c r="CA526" s="731"/>
      <c r="CB526" s="731"/>
      <c r="CC526" s="731"/>
      <c r="CD526" s="731"/>
      <c r="CE526" s="731"/>
      <c r="CF526" s="731"/>
      <c r="CG526" s="731"/>
    </row>
    <row r="527" spans="1:85" s="314" customFormat="1" ht="15" customHeight="1" x14ac:dyDescent="0.2">
      <c r="A527" s="733"/>
      <c r="B527" s="733"/>
      <c r="C527" s="733"/>
      <c r="D527" s="756"/>
      <c r="E527" s="733"/>
      <c r="F527" s="733"/>
      <c r="G527" s="733"/>
      <c r="H527" s="733"/>
      <c r="I527" s="733"/>
      <c r="J527" s="733"/>
      <c r="K527" s="733"/>
      <c r="L527" s="733"/>
      <c r="M527" s="733"/>
      <c r="N527" s="733"/>
      <c r="O527" s="733"/>
      <c r="P527" s="733"/>
      <c r="Q527" s="733"/>
      <c r="R527" s="733"/>
      <c r="S527" s="733"/>
      <c r="T527" s="733"/>
      <c r="U527" s="733"/>
      <c r="V527" s="733"/>
      <c r="W527" s="733"/>
      <c r="X527" s="733"/>
      <c r="Y527" s="733"/>
      <c r="Z527" s="733"/>
      <c r="AA527" s="733"/>
      <c r="AB527" s="347"/>
      <c r="AC527" s="347"/>
      <c r="AD527" s="347"/>
      <c r="AE527" s="347"/>
      <c r="AF527" s="347"/>
      <c r="AG527" s="347"/>
      <c r="AH527" s="347"/>
      <c r="AI527" s="347"/>
      <c r="AJ527" s="347"/>
      <c r="AK527" s="347"/>
      <c r="AL527" s="347"/>
      <c r="AM527" s="347"/>
      <c r="AN527" s="347"/>
      <c r="AO527" s="347"/>
      <c r="AP527" s="347"/>
      <c r="AQ527" s="347"/>
      <c r="AR527" s="347"/>
      <c r="AS527" s="347"/>
      <c r="AT527" s="347"/>
      <c r="AU527" s="347"/>
      <c r="AV527" s="347"/>
      <c r="AW527" s="347"/>
      <c r="AX527" s="347"/>
      <c r="AY527" s="347"/>
      <c r="AZ527" s="347"/>
      <c r="BA527" s="347"/>
      <c r="BB527" s="347"/>
      <c r="BC527" s="390"/>
      <c r="BD527" s="386"/>
      <c r="BE527" s="202"/>
      <c r="BF527" s="731"/>
      <c r="BG527" s="731"/>
      <c r="BH527" s="731"/>
      <c r="BI527" s="731"/>
      <c r="BJ527" s="731"/>
      <c r="BK527" s="731"/>
      <c r="BL527" s="731"/>
      <c r="BM527" s="731"/>
      <c r="BN527" s="731"/>
      <c r="BO527" s="731"/>
      <c r="BP527" s="731"/>
      <c r="BQ527" s="731"/>
      <c r="BR527" s="731"/>
      <c r="BS527" s="731"/>
      <c r="BT527" s="731"/>
      <c r="BU527" s="731"/>
      <c r="BV527" s="731"/>
      <c r="BW527" s="731"/>
      <c r="BX527" s="731"/>
      <c r="BY527" s="731"/>
      <c r="BZ527" s="731"/>
      <c r="CA527" s="731"/>
      <c r="CB527" s="731"/>
      <c r="CC527" s="731"/>
      <c r="CD527" s="731"/>
      <c r="CE527" s="731"/>
      <c r="CF527" s="731"/>
      <c r="CG527" s="731"/>
    </row>
    <row r="528" spans="1:85" s="314" customFormat="1" ht="15" customHeight="1" x14ac:dyDescent="0.2">
      <c r="A528" s="733"/>
      <c r="B528" s="733"/>
      <c r="C528" s="733"/>
      <c r="D528" s="756"/>
      <c r="E528" s="733"/>
      <c r="F528" s="733"/>
      <c r="G528" s="733"/>
      <c r="H528" s="733"/>
      <c r="I528" s="733"/>
      <c r="J528" s="733"/>
      <c r="K528" s="733"/>
      <c r="L528" s="733"/>
      <c r="M528" s="733"/>
      <c r="N528" s="733"/>
      <c r="O528" s="733"/>
      <c r="P528" s="733"/>
      <c r="Q528" s="733"/>
      <c r="R528" s="733"/>
      <c r="S528" s="733"/>
      <c r="T528" s="733"/>
      <c r="U528" s="733"/>
      <c r="V528" s="733"/>
      <c r="W528" s="733"/>
      <c r="X528" s="733"/>
      <c r="Y528" s="733"/>
      <c r="Z528" s="733"/>
      <c r="AA528" s="733"/>
      <c r="AB528" s="347"/>
      <c r="AC528" s="347"/>
      <c r="AD528" s="347"/>
      <c r="AE528" s="347"/>
      <c r="AF528" s="347"/>
      <c r="AG528" s="347"/>
      <c r="AH528" s="347"/>
      <c r="AI528" s="347"/>
      <c r="AJ528" s="347"/>
      <c r="AK528" s="347"/>
      <c r="AL528" s="347"/>
      <c r="AM528" s="347"/>
      <c r="AN528" s="347"/>
      <c r="AO528" s="347"/>
      <c r="AP528" s="347"/>
      <c r="AQ528" s="347"/>
      <c r="AR528" s="347"/>
      <c r="AS528" s="347"/>
      <c r="AT528" s="347"/>
      <c r="AU528" s="347"/>
      <c r="AV528" s="347"/>
      <c r="AW528" s="347"/>
      <c r="AX528" s="347"/>
      <c r="AY528" s="347"/>
      <c r="AZ528" s="347"/>
      <c r="BA528" s="347"/>
      <c r="BB528" s="347"/>
      <c r="BC528" s="390"/>
      <c r="BD528" s="386"/>
      <c r="BE528" s="202"/>
      <c r="BF528" s="731"/>
      <c r="BG528" s="731"/>
      <c r="BH528" s="731"/>
      <c r="BI528" s="731"/>
      <c r="BJ528" s="731"/>
      <c r="BK528" s="731"/>
      <c r="BL528" s="731"/>
      <c r="BM528" s="731"/>
      <c r="BN528" s="731"/>
      <c r="BO528" s="731"/>
      <c r="BP528" s="731"/>
      <c r="BQ528" s="731"/>
      <c r="BR528" s="731"/>
      <c r="BS528" s="731"/>
      <c r="BT528" s="731"/>
      <c r="BU528" s="731"/>
      <c r="BV528" s="731"/>
      <c r="BW528" s="731"/>
      <c r="BX528" s="731"/>
      <c r="BY528" s="731"/>
      <c r="BZ528" s="731"/>
      <c r="CA528" s="731"/>
      <c r="CB528" s="731"/>
      <c r="CC528" s="731"/>
      <c r="CD528" s="731"/>
      <c r="CE528" s="731"/>
      <c r="CF528" s="731"/>
      <c r="CG528" s="731"/>
    </row>
    <row r="529" spans="1:85" s="314" customFormat="1" ht="15" customHeight="1" x14ac:dyDescent="0.2">
      <c r="A529" s="733"/>
      <c r="B529" s="733"/>
      <c r="C529" s="733"/>
      <c r="D529" s="756"/>
      <c r="E529" s="733"/>
      <c r="F529" s="733"/>
      <c r="G529" s="733"/>
      <c r="H529" s="733"/>
      <c r="I529" s="733"/>
      <c r="J529" s="733"/>
      <c r="K529" s="733"/>
      <c r="L529" s="733"/>
      <c r="M529" s="733"/>
      <c r="N529" s="733"/>
      <c r="O529" s="733"/>
      <c r="P529" s="733"/>
      <c r="Q529" s="733"/>
      <c r="R529" s="733"/>
      <c r="S529" s="733"/>
      <c r="T529" s="733"/>
      <c r="U529" s="733"/>
      <c r="V529" s="733"/>
      <c r="W529" s="733"/>
      <c r="X529" s="733"/>
      <c r="Y529" s="733"/>
      <c r="Z529" s="733"/>
      <c r="AA529" s="733"/>
      <c r="AB529" s="347"/>
      <c r="AC529" s="347"/>
      <c r="AD529" s="347"/>
      <c r="AE529" s="347"/>
      <c r="AF529" s="347"/>
      <c r="AG529" s="347"/>
      <c r="AH529" s="347"/>
      <c r="AI529" s="347"/>
      <c r="AJ529" s="347"/>
      <c r="AK529" s="347"/>
      <c r="AL529" s="347"/>
      <c r="AM529" s="347"/>
      <c r="AN529" s="347"/>
      <c r="AO529" s="347"/>
      <c r="AP529" s="347"/>
      <c r="AQ529" s="347"/>
      <c r="AR529" s="347"/>
      <c r="AS529" s="347"/>
      <c r="AT529" s="347"/>
      <c r="AU529" s="347"/>
      <c r="AV529" s="347"/>
      <c r="AW529" s="347"/>
      <c r="AX529" s="347"/>
      <c r="AY529" s="347"/>
      <c r="AZ529" s="347"/>
      <c r="BA529" s="347"/>
      <c r="BB529" s="347"/>
      <c r="BC529" s="390"/>
      <c r="BD529" s="386"/>
      <c r="BE529" s="202"/>
      <c r="BF529" s="731"/>
      <c r="BG529" s="731"/>
      <c r="BH529" s="731"/>
      <c r="BI529" s="731"/>
      <c r="BJ529" s="731"/>
      <c r="BK529" s="731"/>
      <c r="BL529" s="731"/>
      <c r="BM529" s="731"/>
      <c r="BN529" s="731"/>
      <c r="BO529" s="731"/>
      <c r="BP529" s="731"/>
      <c r="BQ529" s="731"/>
      <c r="BR529" s="731"/>
      <c r="BS529" s="731"/>
      <c r="BT529" s="731"/>
      <c r="BU529" s="731"/>
      <c r="BV529" s="731"/>
      <c r="BW529" s="731"/>
      <c r="BX529" s="731"/>
      <c r="BY529" s="731"/>
      <c r="BZ529" s="731"/>
      <c r="CA529" s="731"/>
      <c r="CB529" s="731"/>
      <c r="CC529" s="731"/>
      <c r="CD529" s="731"/>
      <c r="CE529" s="731"/>
      <c r="CF529" s="731"/>
      <c r="CG529" s="731"/>
    </row>
    <row r="530" spans="1:85" s="314" customFormat="1" ht="15" customHeight="1" x14ac:dyDescent="0.2">
      <c r="A530" s="733"/>
      <c r="B530" s="733"/>
      <c r="C530" s="733"/>
      <c r="D530" s="756"/>
      <c r="E530" s="733"/>
      <c r="F530" s="733"/>
      <c r="G530" s="733"/>
      <c r="H530" s="733"/>
      <c r="I530" s="733"/>
      <c r="J530" s="733"/>
      <c r="K530" s="733"/>
      <c r="L530" s="733"/>
      <c r="M530" s="733"/>
      <c r="N530" s="733"/>
      <c r="O530" s="733"/>
      <c r="P530" s="733"/>
      <c r="Q530" s="733"/>
      <c r="R530" s="733"/>
      <c r="S530" s="733"/>
      <c r="T530" s="733"/>
      <c r="U530" s="733"/>
      <c r="V530" s="733"/>
      <c r="W530" s="733"/>
      <c r="X530" s="733"/>
      <c r="Y530" s="733"/>
      <c r="Z530" s="733"/>
      <c r="AA530" s="733"/>
      <c r="AB530" s="347"/>
      <c r="AC530" s="347"/>
      <c r="AD530" s="347"/>
      <c r="AE530" s="347"/>
      <c r="AF530" s="347"/>
      <c r="AG530" s="347"/>
      <c r="AH530" s="347"/>
      <c r="AI530" s="347"/>
      <c r="AJ530" s="347"/>
      <c r="AK530" s="347"/>
      <c r="AL530" s="347"/>
      <c r="AM530" s="347"/>
      <c r="AN530" s="347"/>
      <c r="AO530" s="347"/>
      <c r="AP530" s="347"/>
      <c r="AQ530" s="347"/>
      <c r="AR530" s="347"/>
      <c r="AS530" s="347"/>
      <c r="AT530" s="347"/>
      <c r="AU530" s="347"/>
      <c r="AV530" s="347"/>
      <c r="AW530" s="347"/>
      <c r="AX530" s="347"/>
      <c r="AY530" s="347"/>
      <c r="AZ530" s="347"/>
      <c r="BA530" s="347"/>
      <c r="BB530" s="347"/>
      <c r="BC530" s="390"/>
      <c r="BD530" s="386"/>
      <c r="BE530" s="202"/>
      <c r="BF530" s="731"/>
      <c r="BG530" s="731"/>
      <c r="BH530" s="731"/>
      <c r="BI530" s="731"/>
      <c r="BJ530" s="731"/>
      <c r="BK530" s="731"/>
      <c r="BL530" s="731"/>
      <c r="BM530" s="731"/>
      <c r="BN530" s="731"/>
      <c r="BO530" s="731"/>
      <c r="BP530" s="731"/>
      <c r="BQ530" s="731"/>
      <c r="BR530" s="731"/>
      <c r="BS530" s="731"/>
      <c r="BT530" s="731"/>
      <c r="BU530" s="731"/>
      <c r="BV530" s="731"/>
      <c r="BW530" s="731"/>
      <c r="BX530" s="731"/>
      <c r="BY530" s="731"/>
      <c r="BZ530" s="731"/>
      <c r="CA530" s="731"/>
      <c r="CB530" s="731"/>
      <c r="CC530" s="731"/>
      <c r="CD530" s="731"/>
      <c r="CE530" s="731"/>
      <c r="CF530" s="731"/>
      <c r="CG530" s="731"/>
    </row>
    <row r="531" spans="1:85" s="314" customFormat="1" ht="15" customHeight="1" x14ac:dyDescent="0.2">
      <c r="A531" s="733"/>
      <c r="B531" s="733"/>
      <c r="C531" s="733"/>
      <c r="D531" s="756"/>
      <c r="E531" s="733"/>
      <c r="F531" s="733"/>
      <c r="G531" s="733"/>
      <c r="H531" s="733"/>
      <c r="I531" s="733"/>
      <c r="J531" s="733"/>
      <c r="K531" s="733"/>
      <c r="L531" s="733"/>
      <c r="M531" s="733"/>
      <c r="N531" s="733"/>
      <c r="O531" s="733"/>
      <c r="P531" s="733"/>
      <c r="Q531" s="733"/>
      <c r="R531" s="733"/>
      <c r="S531" s="733"/>
      <c r="T531" s="733"/>
      <c r="U531" s="733"/>
      <c r="V531" s="733"/>
      <c r="W531" s="733"/>
      <c r="X531" s="733"/>
      <c r="Y531" s="733"/>
      <c r="Z531" s="733"/>
      <c r="AA531" s="733"/>
      <c r="AB531" s="347"/>
      <c r="AC531" s="347"/>
      <c r="AD531" s="347"/>
      <c r="AE531" s="347"/>
      <c r="AF531" s="347"/>
      <c r="AG531" s="347"/>
      <c r="AH531" s="347"/>
      <c r="AI531" s="347"/>
      <c r="AJ531" s="347"/>
      <c r="AK531" s="347"/>
      <c r="AL531" s="347"/>
      <c r="AM531" s="347"/>
      <c r="AN531" s="347"/>
      <c r="AO531" s="347"/>
      <c r="AP531" s="347"/>
      <c r="AQ531" s="347"/>
      <c r="AR531" s="347"/>
      <c r="AS531" s="347"/>
      <c r="AT531" s="347"/>
      <c r="AU531" s="347"/>
      <c r="AV531" s="347"/>
      <c r="AW531" s="347"/>
      <c r="AX531" s="347"/>
      <c r="AY531" s="347"/>
      <c r="AZ531" s="347"/>
      <c r="BA531" s="347"/>
      <c r="BB531" s="347"/>
      <c r="BC531" s="390"/>
      <c r="BD531" s="386"/>
      <c r="BE531" s="202"/>
      <c r="BF531" s="731"/>
      <c r="BG531" s="731"/>
      <c r="BH531" s="731"/>
      <c r="BI531" s="731"/>
      <c r="BJ531" s="731"/>
      <c r="BK531" s="731"/>
      <c r="BL531" s="731"/>
      <c r="BM531" s="731"/>
      <c r="BN531" s="731"/>
      <c r="BO531" s="731"/>
      <c r="BP531" s="731"/>
      <c r="BQ531" s="731"/>
      <c r="BR531" s="731"/>
      <c r="BS531" s="731"/>
      <c r="BT531" s="731"/>
      <c r="BU531" s="731"/>
      <c r="BV531" s="731"/>
      <c r="BW531" s="731"/>
      <c r="BX531" s="731"/>
      <c r="BY531" s="731"/>
      <c r="BZ531" s="731"/>
      <c r="CA531" s="731"/>
      <c r="CB531" s="731"/>
      <c r="CC531" s="731"/>
      <c r="CD531" s="731"/>
      <c r="CE531" s="731"/>
      <c r="CF531" s="731"/>
      <c r="CG531" s="731"/>
    </row>
    <row r="532" spans="1:85" s="314" customFormat="1" ht="15" customHeight="1" x14ac:dyDescent="0.2">
      <c r="A532" s="733"/>
      <c r="B532" s="733"/>
      <c r="C532" s="733"/>
      <c r="D532" s="756"/>
      <c r="E532" s="733"/>
      <c r="F532" s="733"/>
      <c r="G532" s="733"/>
      <c r="H532" s="733"/>
      <c r="I532" s="733"/>
      <c r="J532" s="733"/>
      <c r="K532" s="733"/>
      <c r="L532" s="733"/>
      <c r="M532" s="733"/>
      <c r="N532" s="733"/>
      <c r="O532" s="733"/>
      <c r="P532" s="733"/>
      <c r="Q532" s="733"/>
      <c r="R532" s="733"/>
      <c r="S532" s="733"/>
      <c r="T532" s="733"/>
      <c r="U532" s="733"/>
      <c r="V532" s="733"/>
      <c r="W532" s="733"/>
      <c r="X532" s="733"/>
      <c r="Y532" s="733"/>
      <c r="Z532" s="733"/>
      <c r="AA532" s="733"/>
      <c r="AB532" s="347"/>
      <c r="AC532" s="347"/>
      <c r="AD532" s="347"/>
      <c r="AE532" s="347"/>
      <c r="AF532" s="347"/>
      <c r="AG532" s="347"/>
      <c r="AH532" s="347"/>
      <c r="AI532" s="347"/>
      <c r="AJ532" s="347"/>
      <c r="AK532" s="347"/>
      <c r="AL532" s="347"/>
      <c r="AM532" s="347"/>
      <c r="AN532" s="347"/>
      <c r="AO532" s="347"/>
      <c r="AP532" s="347"/>
      <c r="AQ532" s="347"/>
      <c r="AR532" s="347"/>
      <c r="AS532" s="347"/>
      <c r="AT532" s="347"/>
      <c r="AU532" s="347"/>
      <c r="AV532" s="347"/>
      <c r="AW532" s="347"/>
      <c r="AX532" s="347"/>
      <c r="AY532" s="347"/>
      <c r="AZ532" s="347"/>
      <c r="BA532" s="347"/>
      <c r="BB532" s="347"/>
      <c r="BC532" s="390"/>
      <c r="BD532" s="386"/>
      <c r="BE532" s="202"/>
      <c r="BF532" s="731"/>
      <c r="BG532" s="731"/>
      <c r="BH532" s="731"/>
      <c r="BI532" s="731"/>
      <c r="BJ532" s="731"/>
      <c r="BK532" s="731"/>
      <c r="BL532" s="731"/>
      <c r="BM532" s="731"/>
      <c r="BN532" s="731"/>
      <c r="BO532" s="731"/>
      <c r="BP532" s="731"/>
      <c r="BQ532" s="731"/>
      <c r="BR532" s="731"/>
      <c r="BS532" s="731"/>
      <c r="BT532" s="731"/>
      <c r="BU532" s="731"/>
      <c r="BV532" s="731"/>
      <c r="BW532" s="731"/>
      <c r="BX532" s="731"/>
      <c r="BY532" s="731"/>
      <c r="BZ532" s="731"/>
      <c r="CA532" s="731"/>
      <c r="CB532" s="731"/>
      <c r="CC532" s="731"/>
      <c r="CD532" s="731"/>
      <c r="CE532" s="731"/>
      <c r="CF532" s="731"/>
      <c r="CG532" s="731"/>
    </row>
    <row r="533" spans="1:85" s="314" customFormat="1" ht="15" customHeight="1" x14ac:dyDescent="0.2">
      <c r="A533" s="733"/>
      <c r="B533" s="733"/>
      <c r="C533" s="733"/>
      <c r="D533" s="756"/>
      <c r="E533" s="733"/>
      <c r="F533" s="733"/>
      <c r="G533" s="733"/>
      <c r="H533" s="733"/>
      <c r="I533" s="733"/>
      <c r="J533" s="733"/>
      <c r="K533" s="733"/>
      <c r="L533" s="733"/>
      <c r="M533" s="733"/>
      <c r="N533" s="733"/>
      <c r="O533" s="733"/>
      <c r="P533" s="733"/>
      <c r="Q533" s="733"/>
      <c r="R533" s="733"/>
      <c r="S533" s="733"/>
      <c r="T533" s="733"/>
      <c r="U533" s="733"/>
      <c r="V533" s="733"/>
      <c r="W533" s="733"/>
      <c r="X533" s="733"/>
      <c r="Y533" s="733"/>
      <c r="Z533" s="733"/>
      <c r="AA533" s="733"/>
      <c r="AB533" s="347"/>
      <c r="AC533" s="347"/>
      <c r="AD533" s="347"/>
      <c r="AE533" s="347"/>
      <c r="AF533" s="347"/>
      <c r="AG533" s="347"/>
      <c r="AH533" s="347"/>
      <c r="AI533" s="347"/>
      <c r="AJ533" s="347"/>
      <c r="AK533" s="347"/>
      <c r="AL533" s="347"/>
      <c r="AM533" s="347"/>
      <c r="AN533" s="347"/>
      <c r="AO533" s="347"/>
      <c r="AP533" s="347"/>
      <c r="AQ533" s="347"/>
      <c r="AR533" s="347"/>
      <c r="AS533" s="347"/>
      <c r="AT533" s="347"/>
      <c r="AU533" s="347"/>
      <c r="AV533" s="347"/>
      <c r="AW533" s="347"/>
      <c r="AX533" s="347"/>
      <c r="AY533" s="347"/>
      <c r="AZ533" s="347"/>
      <c r="BA533" s="347"/>
      <c r="BB533" s="347"/>
      <c r="BC533" s="390"/>
      <c r="BD533" s="386"/>
      <c r="BE533" s="202"/>
      <c r="BF533" s="731"/>
      <c r="BG533" s="731"/>
      <c r="BH533" s="731"/>
      <c r="BI533" s="731"/>
      <c r="BJ533" s="731"/>
      <c r="BK533" s="731"/>
      <c r="BL533" s="731"/>
      <c r="BM533" s="731"/>
      <c r="BN533" s="731"/>
      <c r="BO533" s="731"/>
      <c r="BP533" s="731"/>
      <c r="BQ533" s="731"/>
      <c r="BR533" s="731"/>
      <c r="BS533" s="731"/>
      <c r="BT533" s="731"/>
      <c r="BU533" s="731"/>
      <c r="BV533" s="731"/>
      <c r="BW533" s="731"/>
      <c r="BX533" s="731"/>
      <c r="BY533" s="731"/>
      <c r="BZ533" s="731"/>
      <c r="CA533" s="731"/>
      <c r="CB533" s="731"/>
      <c r="CC533" s="731"/>
      <c r="CD533" s="731"/>
      <c r="CE533" s="731"/>
      <c r="CF533" s="731"/>
      <c r="CG533" s="731"/>
    </row>
    <row r="534" spans="1:85" s="314" customFormat="1" ht="15" customHeight="1" x14ac:dyDescent="0.2">
      <c r="A534" s="733"/>
      <c r="B534" s="733"/>
      <c r="C534" s="733"/>
      <c r="D534" s="756"/>
      <c r="E534" s="733"/>
      <c r="F534" s="733"/>
      <c r="G534" s="733"/>
      <c r="H534" s="733"/>
      <c r="I534" s="733"/>
      <c r="J534" s="733"/>
      <c r="K534" s="733"/>
      <c r="L534" s="733"/>
      <c r="M534" s="733"/>
      <c r="N534" s="733"/>
      <c r="O534" s="733"/>
      <c r="P534" s="733"/>
      <c r="Q534" s="733"/>
      <c r="R534" s="733"/>
      <c r="S534" s="733"/>
      <c r="T534" s="733"/>
      <c r="U534" s="733"/>
      <c r="V534" s="733"/>
      <c r="W534" s="733"/>
      <c r="X534" s="733"/>
      <c r="Y534" s="733"/>
      <c r="Z534" s="733"/>
      <c r="AA534" s="733"/>
      <c r="AB534" s="347"/>
      <c r="AC534" s="347"/>
      <c r="AD534" s="347"/>
      <c r="AE534" s="347"/>
      <c r="AF534" s="347"/>
      <c r="AG534" s="347"/>
      <c r="AH534" s="347"/>
      <c r="AI534" s="347"/>
      <c r="AJ534" s="347"/>
      <c r="AK534" s="347"/>
      <c r="AL534" s="347"/>
      <c r="AM534" s="347"/>
      <c r="AN534" s="347"/>
      <c r="AO534" s="347"/>
      <c r="AP534" s="347"/>
      <c r="AQ534" s="347"/>
      <c r="AR534" s="347"/>
      <c r="AS534" s="347"/>
      <c r="AT534" s="347"/>
      <c r="AU534" s="347"/>
      <c r="AV534" s="347"/>
      <c r="AW534" s="347"/>
      <c r="AX534" s="347"/>
      <c r="AY534" s="347"/>
      <c r="AZ534" s="347"/>
      <c r="BA534" s="347"/>
      <c r="BB534" s="347"/>
      <c r="BC534" s="390"/>
      <c r="BD534" s="386"/>
      <c r="BE534" s="202"/>
      <c r="BF534" s="731"/>
      <c r="BG534" s="731"/>
      <c r="BH534" s="731"/>
      <c r="BI534" s="731"/>
      <c r="BJ534" s="731"/>
      <c r="BK534" s="731"/>
      <c r="BL534" s="731"/>
      <c r="BM534" s="731"/>
      <c r="BN534" s="731"/>
      <c r="BO534" s="731"/>
      <c r="BP534" s="731"/>
      <c r="BQ534" s="731"/>
      <c r="BR534" s="731"/>
      <c r="BS534" s="731"/>
      <c r="BT534" s="731"/>
      <c r="BU534" s="731"/>
      <c r="BV534" s="731"/>
      <c r="BW534" s="731"/>
      <c r="BX534" s="731"/>
      <c r="BY534" s="731"/>
      <c r="BZ534" s="731"/>
      <c r="CA534" s="731"/>
      <c r="CB534" s="731"/>
      <c r="CC534" s="731"/>
      <c r="CD534" s="731"/>
      <c r="CE534" s="731"/>
      <c r="CF534" s="731"/>
      <c r="CG534" s="731"/>
    </row>
    <row r="535" spans="1:85" s="314" customFormat="1" ht="15" customHeight="1" x14ac:dyDescent="0.2">
      <c r="A535" s="733"/>
      <c r="B535" s="733"/>
      <c r="C535" s="733"/>
      <c r="D535" s="756"/>
      <c r="E535" s="733"/>
      <c r="F535" s="733"/>
      <c r="G535" s="733"/>
      <c r="H535" s="733"/>
      <c r="I535" s="733"/>
      <c r="J535" s="733"/>
      <c r="K535" s="733"/>
      <c r="L535" s="733"/>
      <c r="M535" s="733"/>
      <c r="N535" s="733"/>
      <c r="O535" s="733"/>
      <c r="P535" s="733"/>
      <c r="Q535" s="733"/>
      <c r="R535" s="733"/>
      <c r="S535" s="733"/>
      <c r="T535" s="733"/>
      <c r="U535" s="733"/>
      <c r="V535" s="733"/>
      <c r="W535" s="733"/>
      <c r="X535" s="733"/>
      <c r="Y535" s="733"/>
      <c r="Z535" s="733"/>
      <c r="AA535" s="733"/>
      <c r="AB535" s="347"/>
      <c r="AC535" s="347"/>
      <c r="AD535" s="347"/>
      <c r="AE535" s="347"/>
      <c r="AF535" s="347"/>
      <c r="AG535" s="347"/>
      <c r="AH535" s="347"/>
      <c r="AI535" s="347"/>
      <c r="AJ535" s="347"/>
      <c r="AK535" s="347"/>
      <c r="AL535" s="347"/>
      <c r="AM535" s="347"/>
      <c r="AN535" s="347"/>
      <c r="AO535" s="347"/>
      <c r="AP535" s="347"/>
      <c r="AQ535" s="347"/>
      <c r="AR535" s="347"/>
      <c r="AS535" s="347"/>
      <c r="AT535" s="347"/>
      <c r="AU535" s="347"/>
      <c r="AV535" s="347"/>
      <c r="AW535" s="347"/>
      <c r="AX535" s="347"/>
      <c r="AY535" s="347"/>
      <c r="AZ535" s="347"/>
      <c r="BA535" s="347"/>
      <c r="BB535" s="347"/>
      <c r="BC535" s="390"/>
      <c r="BD535" s="386"/>
      <c r="BE535" s="202"/>
      <c r="BF535" s="731"/>
      <c r="BG535" s="731"/>
      <c r="BH535" s="731"/>
      <c r="BI535" s="731"/>
      <c r="BJ535" s="731"/>
      <c r="BK535" s="731"/>
      <c r="BL535" s="731"/>
      <c r="BM535" s="731"/>
      <c r="BN535" s="731"/>
      <c r="BO535" s="731"/>
      <c r="BP535" s="731"/>
      <c r="BQ535" s="731"/>
      <c r="BR535" s="731"/>
      <c r="BS535" s="731"/>
      <c r="BT535" s="731"/>
      <c r="BU535" s="731"/>
      <c r="BV535" s="731"/>
      <c r="BW535" s="731"/>
      <c r="BX535" s="731"/>
      <c r="BY535" s="731"/>
      <c r="BZ535" s="731"/>
      <c r="CA535" s="731"/>
      <c r="CB535" s="731"/>
      <c r="CC535" s="731"/>
      <c r="CD535" s="731"/>
      <c r="CE535" s="731"/>
      <c r="CF535" s="731"/>
      <c r="CG535" s="731"/>
    </row>
    <row r="536" spans="1:85" s="314" customFormat="1" ht="15" customHeight="1" x14ac:dyDescent="0.2">
      <c r="A536" s="733"/>
      <c r="B536" s="733"/>
      <c r="C536" s="733"/>
      <c r="D536" s="756"/>
      <c r="E536" s="733"/>
      <c r="F536" s="733"/>
      <c r="G536" s="733"/>
      <c r="H536" s="733"/>
      <c r="I536" s="733"/>
      <c r="J536" s="733"/>
      <c r="K536" s="733"/>
      <c r="L536" s="733"/>
      <c r="M536" s="733"/>
      <c r="N536" s="733"/>
      <c r="O536" s="733"/>
      <c r="P536" s="733"/>
      <c r="Q536" s="733"/>
      <c r="R536" s="733"/>
      <c r="S536" s="733"/>
      <c r="T536" s="733"/>
      <c r="U536" s="733"/>
      <c r="V536" s="733"/>
      <c r="W536" s="733"/>
      <c r="X536" s="733"/>
      <c r="Y536" s="733"/>
      <c r="Z536" s="733"/>
      <c r="AA536" s="733"/>
      <c r="AB536" s="347"/>
      <c r="AC536" s="347"/>
      <c r="AD536" s="347"/>
      <c r="AE536" s="347"/>
      <c r="AF536" s="347"/>
      <c r="AG536" s="347"/>
      <c r="AH536" s="347"/>
      <c r="AI536" s="347"/>
      <c r="AJ536" s="347"/>
      <c r="AK536" s="347"/>
      <c r="AL536" s="347"/>
      <c r="AM536" s="347"/>
      <c r="AN536" s="347"/>
      <c r="AO536" s="347"/>
      <c r="AP536" s="347"/>
      <c r="AQ536" s="347"/>
      <c r="AR536" s="347"/>
      <c r="AS536" s="347"/>
      <c r="AT536" s="347"/>
      <c r="AU536" s="347"/>
      <c r="AV536" s="347"/>
      <c r="AW536" s="347"/>
      <c r="AX536" s="347"/>
      <c r="AY536" s="347"/>
      <c r="AZ536" s="347"/>
      <c r="BA536" s="347"/>
      <c r="BB536" s="347"/>
      <c r="BC536" s="390"/>
      <c r="BD536" s="386"/>
      <c r="BE536" s="202"/>
      <c r="BF536" s="731"/>
      <c r="BG536" s="731"/>
      <c r="BH536" s="731"/>
      <c r="BI536" s="731"/>
      <c r="BJ536" s="731"/>
      <c r="BK536" s="731"/>
      <c r="BL536" s="731"/>
      <c r="BM536" s="731"/>
      <c r="BN536" s="731"/>
      <c r="BO536" s="731"/>
      <c r="BP536" s="731"/>
      <c r="BQ536" s="731"/>
      <c r="BR536" s="731"/>
      <c r="BS536" s="731"/>
      <c r="BT536" s="731"/>
      <c r="BU536" s="731"/>
      <c r="BV536" s="731"/>
      <c r="BW536" s="731"/>
      <c r="BX536" s="731"/>
      <c r="BY536" s="731"/>
      <c r="BZ536" s="731"/>
      <c r="CA536" s="731"/>
      <c r="CB536" s="731"/>
      <c r="CC536" s="731"/>
      <c r="CD536" s="731"/>
      <c r="CE536" s="731"/>
      <c r="CF536" s="731"/>
      <c r="CG536" s="731"/>
    </row>
    <row r="537" spans="1:85" s="314" customFormat="1" ht="15" customHeight="1" x14ac:dyDescent="0.2">
      <c r="A537" s="733"/>
      <c r="B537" s="733"/>
      <c r="C537" s="733"/>
      <c r="D537" s="756"/>
      <c r="E537" s="733"/>
      <c r="F537" s="733"/>
      <c r="G537" s="733"/>
      <c r="H537" s="733"/>
      <c r="I537" s="733"/>
      <c r="J537" s="733"/>
      <c r="K537" s="733"/>
      <c r="L537" s="733"/>
      <c r="M537" s="733"/>
      <c r="N537" s="733"/>
      <c r="O537" s="733"/>
      <c r="P537" s="733"/>
      <c r="Q537" s="733"/>
      <c r="R537" s="733"/>
      <c r="S537" s="733"/>
      <c r="T537" s="733"/>
      <c r="U537" s="733"/>
      <c r="V537" s="733"/>
      <c r="W537" s="733"/>
      <c r="X537" s="733"/>
      <c r="Y537" s="733"/>
      <c r="Z537" s="733"/>
      <c r="AA537" s="733"/>
      <c r="AB537" s="347"/>
      <c r="AC537" s="347"/>
      <c r="AD537" s="347"/>
      <c r="AE537" s="347"/>
      <c r="AF537" s="347"/>
      <c r="AG537" s="347"/>
      <c r="AH537" s="347"/>
      <c r="AI537" s="347"/>
      <c r="AJ537" s="347"/>
      <c r="AK537" s="347"/>
      <c r="AL537" s="347"/>
      <c r="AM537" s="347"/>
      <c r="AN537" s="347"/>
      <c r="AO537" s="347"/>
      <c r="AP537" s="347"/>
      <c r="AQ537" s="347"/>
      <c r="AR537" s="347"/>
      <c r="AS537" s="347"/>
      <c r="AT537" s="347"/>
      <c r="AU537" s="347"/>
      <c r="AV537" s="347"/>
      <c r="AW537" s="347"/>
      <c r="AX537" s="347"/>
      <c r="AY537" s="347"/>
      <c r="AZ537" s="347"/>
      <c r="BA537" s="347"/>
      <c r="BB537" s="347"/>
      <c r="BC537" s="390"/>
      <c r="BD537" s="386"/>
      <c r="BE537" s="202"/>
      <c r="BF537" s="731"/>
      <c r="BG537" s="731"/>
      <c r="BH537" s="731"/>
      <c r="BI537" s="731"/>
      <c r="BJ537" s="731"/>
      <c r="BK537" s="731"/>
      <c r="BL537" s="731"/>
      <c r="BM537" s="731"/>
      <c r="BN537" s="731"/>
      <c r="BO537" s="731"/>
      <c r="BP537" s="731"/>
      <c r="BQ537" s="731"/>
      <c r="BR537" s="731"/>
      <c r="BS537" s="731"/>
      <c r="BT537" s="731"/>
      <c r="BU537" s="731"/>
      <c r="BV537" s="731"/>
      <c r="BW537" s="731"/>
      <c r="BX537" s="731"/>
      <c r="BY537" s="731"/>
      <c r="BZ537" s="731"/>
      <c r="CA537" s="731"/>
      <c r="CB537" s="731"/>
      <c r="CC537" s="731"/>
      <c r="CD537" s="731"/>
      <c r="CE537" s="731"/>
      <c r="CF537" s="731"/>
      <c r="CG537" s="731"/>
    </row>
    <row r="538" spans="1:85" s="314" customFormat="1" ht="15" customHeight="1" x14ac:dyDescent="0.2">
      <c r="A538" s="733"/>
      <c r="B538" s="733"/>
      <c r="C538" s="733"/>
      <c r="D538" s="756"/>
      <c r="E538" s="733"/>
      <c r="F538" s="733"/>
      <c r="G538" s="733"/>
      <c r="H538" s="733"/>
      <c r="I538" s="733"/>
      <c r="J538" s="733"/>
      <c r="K538" s="733"/>
      <c r="L538" s="733"/>
      <c r="M538" s="733"/>
      <c r="N538" s="733"/>
      <c r="O538" s="733"/>
      <c r="P538" s="733"/>
      <c r="Q538" s="733"/>
      <c r="R538" s="733"/>
      <c r="S538" s="733"/>
      <c r="T538" s="733"/>
      <c r="U538" s="733"/>
      <c r="V538" s="733"/>
      <c r="W538" s="733"/>
      <c r="X538" s="733"/>
      <c r="Y538" s="733"/>
      <c r="Z538" s="733"/>
      <c r="AA538" s="733"/>
      <c r="AB538" s="347"/>
      <c r="AC538" s="347"/>
      <c r="AD538" s="347"/>
      <c r="AE538" s="347"/>
      <c r="AF538" s="347"/>
      <c r="AG538" s="347"/>
      <c r="AH538" s="347"/>
      <c r="AI538" s="347"/>
      <c r="AJ538" s="347"/>
      <c r="AK538" s="347"/>
      <c r="AL538" s="347"/>
      <c r="AM538" s="347"/>
      <c r="AN538" s="347"/>
      <c r="AO538" s="347"/>
      <c r="AP538" s="347"/>
      <c r="AQ538" s="347"/>
      <c r="AR538" s="347"/>
      <c r="AS538" s="347"/>
      <c r="AT538" s="347"/>
      <c r="AU538" s="347"/>
      <c r="AV538" s="347"/>
      <c r="AW538" s="347"/>
      <c r="AX538" s="347"/>
      <c r="AY538" s="347"/>
      <c r="AZ538" s="347"/>
      <c r="BA538" s="347"/>
      <c r="BB538" s="347"/>
      <c r="BC538" s="390"/>
      <c r="BD538" s="386"/>
      <c r="BE538" s="202"/>
      <c r="BF538" s="731"/>
      <c r="BG538" s="731"/>
      <c r="BH538" s="731"/>
      <c r="BI538" s="731"/>
      <c r="BJ538" s="731"/>
      <c r="BK538" s="731"/>
      <c r="BL538" s="731"/>
      <c r="BM538" s="731"/>
      <c r="BN538" s="731"/>
      <c r="BO538" s="731"/>
      <c r="BP538" s="731"/>
      <c r="BQ538" s="731"/>
      <c r="BR538" s="731"/>
      <c r="BS538" s="731"/>
      <c r="BT538" s="731"/>
      <c r="BU538" s="731"/>
      <c r="BV538" s="731"/>
      <c r="BW538" s="731"/>
      <c r="BX538" s="731"/>
      <c r="BY538" s="731"/>
      <c r="BZ538" s="731"/>
      <c r="CA538" s="731"/>
      <c r="CB538" s="731"/>
      <c r="CC538" s="731"/>
      <c r="CD538" s="731"/>
      <c r="CE538" s="731"/>
      <c r="CF538" s="731"/>
      <c r="CG538" s="731"/>
    </row>
    <row r="539" spans="1:85" s="314" customFormat="1" ht="15" customHeight="1" x14ac:dyDescent="0.2">
      <c r="A539" s="733"/>
      <c r="B539" s="733"/>
      <c r="C539" s="733"/>
      <c r="D539" s="756"/>
      <c r="E539" s="733"/>
      <c r="F539" s="733"/>
      <c r="G539" s="733"/>
      <c r="H539" s="733"/>
      <c r="I539" s="733"/>
      <c r="J539" s="733"/>
      <c r="K539" s="733"/>
      <c r="L539" s="733"/>
      <c r="M539" s="733"/>
      <c r="N539" s="733"/>
      <c r="O539" s="733"/>
      <c r="P539" s="733"/>
      <c r="Q539" s="733"/>
      <c r="R539" s="733"/>
      <c r="S539" s="733"/>
      <c r="T539" s="733"/>
      <c r="U539" s="733"/>
      <c r="V539" s="733"/>
      <c r="W539" s="733"/>
      <c r="X539" s="733"/>
      <c r="Y539" s="733"/>
      <c r="Z539" s="733"/>
      <c r="AA539" s="733"/>
      <c r="AB539" s="347"/>
      <c r="AC539" s="347"/>
      <c r="AD539" s="347"/>
      <c r="AE539" s="347"/>
      <c r="AF539" s="347"/>
      <c r="AG539" s="347"/>
      <c r="AH539" s="347"/>
      <c r="AI539" s="347"/>
      <c r="AJ539" s="347"/>
      <c r="AK539" s="347"/>
      <c r="AL539" s="347"/>
      <c r="AM539" s="347"/>
      <c r="AN539" s="347"/>
      <c r="AO539" s="347"/>
      <c r="AP539" s="347"/>
      <c r="AQ539" s="347"/>
      <c r="AR539" s="347"/>
      <c r="AS539" s="347"/>
      <c r="AT539" s="347"/>
      <c r="AU539" s="347"/>
      <c r="AV539" s="347"/>
      <c r="AW539" s="347"/>
      <c r="AX539" s="347"/>
      <c r="AY539" s="347"/>
      <c r="AZ539" s="347"/>
      <c r="BA539" s="347"/>
      <c r="BB539" s="347"/>
      <c r="BC539" s="390"/>
      <c r="BD539" s="386"/>
      <c r="BE539" s="202"/>
      <c r="BF539" s="731"/>
      <c r="BG539" s="731"/>
      <c r="BH539" s="731"/>
      <c r="BI539" s="731"/>
      <c r="BJ539" s="731"/>
      <c r="BK539" s="731"/>
      <c r="BL539" s="731"/>
      <c r="BM539" s="731"/>
      <c r="BN539" s="731"/>
      <c r="BO539" s="731"/>
      <c r="BP539" s="731"/>
      <c r="BQ539" s="731"/>
      <c r="BR539" s="731"/>
      <c r="BS539" s="731"/>
      <c r="BT539" s="731"/>
      <c r="BU539" s="731"/>
      <c r="BV539" s="731"/>
      <c r="BW539" s="731"/>
      <c r="BX539" s="731"/>
      <c r="BY539" s="731"/>
      <c r="BZ539" s="731"/>
      <c r="CA539" s="731"/>
      <c r="CB539" s="731"/>
      <c r="CC539" s="731"/>
      <c r="CD539" s="731"/>
      <c r="CE539" s="731"/>
      <c r="CF539" s="731"/>
      <c r="CG539" s="731"/>
    </row>
    <row r="540" spans="1:85" s="314" customFormat="1" ht="15" customHeight="1" x14ac:dyDescent="0.2">
      <c r="A540" s="733"/>
      <c r="B540" s="733"/>
      <c r="C540" s="733"/>
      <c r="D540" s="756"/>
      <c r="E540" s="733"/>
      <c r="F540" s="733"/>
      <c r="G540" s="733"/>
      <c r="H540" s="733"/>
      <c r="I540" s="733"/>
      <c r="J540" s="733"/>
      <c r="K540" s="733"/>
      <c r="L540" s="733"/>
      <c r="M540" s="733"/>
      <c r="N540" s="733"/>
      <c r="O540" s="733"/>
      <c r="P540" s="733"/>
      <c r="Q540" s="733"/>
      <c r="R540" s="733"/>
      <c r="S540" s="733"/>
      <c r="T540" s="733"/>
      <c r="U540" s="733"/>
      <c r="V540" s="733"/>
      <c r="W540" s="733"/>
      <c r="X540" s="733"/>
      <c r="Y540" s="733"/>
      <c r="Z540" s="733"/>
      <c r="AA540" s="733"/>
      <c r="AB540" s="347"/>
      <c r="AC540" s="347"/>
      <c r="AD540" s="347"/>
      <c r="AE540" s="347"/>
      <c r="AF540" s="347"/>
      <c r="AG540" s="347"/>
      <c r="AH540" s="347"/>
      <c r="AI540" s="347"/>
      <c r="AJ540" s="347"/>
      <c r="AK540" s="347"/>
      <c r="AL540" s="347"/>
      <c r="AM540" s="347"/>
      <c r="AN540" s="347"/>
      <c r="AO540" s="347"/>
      <c r="AP540" s="347"/>
      <c r="AQ540" s="347"/>
      <c r="AR540" s="347"/>
      <c r="AS540" s="347"/>
      <c r="AT540" s="347"/>
      <c r="AU540" s="347"/>
      <c r="AV540" s="347"/>
      <c r="AW540" s="347"/>
      <c r="AX540" s="347"/>
      <c r="AY540" s="347"/>
      <c r="AZ540" s="347"/>
      <c r="BA540" s="347"/>
      <c r="BB540" s="347"/>
      <c r="BC540" s="390"/>
      <c r="BD540" s="386"/>
      <c r="BE540" s="202"/>
      <c r="BF540" s="731"/>
      <c r="BG540" s="731"/>
      <c r="BH540" s="731"/>
      <c r="BI540" s="731"/>
      <c r="BJ540" s="731"/>
      <c r="BK540" s="731"/>
      <c r="BL540" s="731"/>
      <c r="BM540" s="731"/>
      <c r="BN540" s="731"/>
      <c r="BO540" s="731"/>
      <c r="BP540" s="731"/>
      <c r="BQ540" s="731"/>
      <c r="BR540" s="731"/>
      <c r="BS540" s="731"/>
      <c r="BT540" s="731"/>
      <c r="BU540" s="731"/>
      <c r="BV540" s="731"/>
      <c r="BW540" s="731"/>
      <c r="BX540" s="731"/>
      <c r="BY540" s="731"/>
      <c r="BZ540" s="731"/>
      <c r="CA540" s="731"/>
      <c r="CB540" s="731"/>
      <c r="CC540" s="731"/>
      <c r="CD540" s="731"/>
      <c r="CE540" s="731"/>
      <c r="CF540" s="731"/>
      <c r="CG540" s="731"/>
    </row>
    <row r="541" spans="1:85" s="314" customFormat="1" ht="15" customHeight="1" x14ac:dyDescent="0.2">
      <c r="A541" s="733"/>
      <c r="B541" s="733"/>
      <c r="C541" s="733"/>
      <c r="D541" s="756"/>
      <c r="E541" s="733"/>
      <c r="F541" s="733"/>
      <c r="G541" s="733"/>
      <c r="H541" s="733"/>
      <c r="I541" s="733"/>
      <c r="J541" s="733"/>
      <c r="K541" s="733"/>
      <c r="L541" s="733"/>
      <c r="M541" s="733"/>
      <c r="N541" s="733"/>
      <c r="O541" s="733"/>
      <c r="P541" s="733"/>
      <c r="Q541" s="733"/>
      <c r="R541" s="733"/>
      <c r="S541" s="733"/>
      <c r="T541" s="733"/>
      <c r="U541" s="733"/>
      <c r="V541" s="733"/>
      <c r="W541" s="733"/>
      <c r="X541" s="733"/>
      <c r="Y541" s="733"/>
      <c r="Z541" s="733"/>
      <c r="AA541" s="733"/>
      <c r="AB541" s="347"/>
      <c r="AC541" s="347"/>
      <c r="AD541" s="347"/>
      <c r="AE541" s="347"/>
      <c r="AF541" s="347"/>
      <c r="AG541" s="347"/>
      <c r="AH541" s="347"/>
      <c r="AI541" s="347"/>
      <c r="AJ541" s="347"/>
      <c r="AK541" s="347"/>
      <c r="AL541" s="347"/>
      <c r="AM541" s="347"/>
      <c r="AN541" s="347"/>
      <c r="AO541" s="347"/>
      <c r="AP541" s="347"/>
      <c r="AQ541" s="347"/>
      <c r="AR541" s="347"/>
      <c r="AS541" s="347"/>
      <c r="AT541" s="347"/>
      <c r="AU541" s="347"/>
      <c r="AV541" s="347"/>
      <c r="AW541" s="347"/>
      <c r="AX541" s="347"/>
      <c r="AY541" s="347"/>
      <c r="AZ541" s="347"/>
      <c r="BA541" s="347"/>
      <c r="BB541" s="347"/>
      <c r="BC541" s="390"/>
      <c r="BD541" s="386"/>
      <c r="BE541" s="202"/>
      <c r="BF541" s="731"/>
      <c r="BG541" s="731"/>
      <c r="BH541" s="731"/>
      <c r="BI541" s="731"/>
      <c r="BJ541" s="731"/>
      <c r="BK541" s="731"/>
      <c r="BL541" s="731"/>
      <c r="BM541" s="731"/>
      <c r="BN541" s="731"/>
      <c r="BO541" s="731"/>
      <c r="BP541" s="731"/>
      <c r="BQ541" s="731"/>
      <c r="BR541" s="731"/>
      <c r="BS541" s="731"/>
      <c r="BT541" s="731"/>
      <c r="BU541" s="731"/>
      <c r="BV541" s="731"/>
      <c r="BW541" s="731"/>
      <c r="BX541" s="731"/>
      <c r="BY541" s="731"/>
      <c r="BZ541" s="731"/>
      <c r="CA541" s="731"/>
      <c r="CB541" s="731"/>
      <c r="CC541" s="731"/>
      <c r="CD541" s="731"/>
      <c r="CE541" s="731"/>
      <c r="CF541" s="731"/>
      <c r="CG541" s="731"/>
    </row>
    <row r="542" spans="1:85" s="314" customFormat="1" ht="15" customHeight="1" x14ac:dyDescent="0.2">
      <c r="A542" s="733"/>
      <c r="B542" s="733"/>
      <c r="C542" s="733"/>
      <c r="D542" s="756"/>
      <c r="E542" s="733"/>
      <c r="F542" s="733"/>
      <c r="G542" s="733"/>
      <c r="H542" s="733"/>
      <c r="I542" s="733"/>
      <c r="J542" s="733"/>
      <c r="K542" s="733"/>
      <c r="L542" s="733"/>
      <c r="M542" s="733"/>
      <c r="N542" s="733"/>
      <c r="O542" s="733"/>
      <c r="P542" s="733"/>
      <c r="Q542" s="733"/>
      <c r="R542" s="733"/>
      <c r="S542" s="733"/>
      <c r="T542" s="733"/>
      <c r="U542" s="733"/>
      <c r="V542" s="733"/>
      <c r="W542" s="733"/>
      <c r="X542" s="733"/>
      <c r="Y542" s="733"/>
      <c r="Z542" s="733"/>
      <c r="AA542" s="733"/>
      <c r="AB542" s="347"/>
      <c r="AC542" s="347"/>
      <c r="AD542" s="347"/>
      <c r="AE542" s="347"/>
      <c r="AF542" s="347"/>
      <c r="AG542" s="347"/>
      <c r="AH542" s="347"/>
      <c r="AI542" s="347"/>
      <c r="AJ542" s="347"/>
      <c r="AK542" s="347"/>
      <c r="AL542" s="347"/>
      <c r="AM542" s="347"/>
      <c r="AN542" s="347"/>
      <c r="AO542" s="347"/>
      <c r="AP542" s="347"/>
      <c r="AQ542" s="347"/>
      <c r="AR542" s="347"/>
      <c r="AS542" s="347"/>
      <c r="AT542" s="347"/>
      <c r="AU542" s="347"/>
      <c r="AV542" s="347"/>
      <c r="AW542" s="347"/>
      <c r="AX542" s="347"/>
      <c r="AY542" s="347"/>
      <c r="AZ542" s="347"/>
      <c r="BA542" s="347"/>
      <c r="BB542" s="347"/>
      <c r="BC542" s="390"/>
      <c r="BD542" s="386"/>
      <c r="BE542" s="202"/>
      <c r="BF542" s="731"/>
      <c r="BG542" s="731"/>
      <c r="BH542" s="731"/>
      <c r="BI542" s="731"/>
      <c r="BJ542" s="731"/>
      <c r="BK542" s="731"/>
      <c r="BL542" s="731"/>
      <c r="BM542" s="731"/>
      <c r="BN542" s="731"/>
      <c r="BO542" s="731"/>
      <c r="BP542" s="731"/>
      <c r="BQ542" s="731"/>
      <c r="BR542" s="731"/>
      <c r="BS542" s="731"/>
      <c r="BT542" s="731"/>
      <c r="BU542" s="731"/>
      <c r="BV542" s="731"/>
      <c r="BW542" s="731"/>
      <c r="BX542" s="731"/>
      <c r="BY542" s="731"/>
      <c r="BZ542" s="731"/>
      <c r="CA542" s="731"/>
      <c r="CB542" s="731"/>
      <c r="CC542" s="731"/>
      <c r="CD542" s="731"/>
      <c r="CE542" s="731"/>
      <c r="CF542" s="731"/>
      <c r="CG542" s="731"/>
    </row>
    <row r="543" spans="1:85" s="314" customFormat="1" ht="15" customHeight="1" x14ac:dyDescent="0.2">
      <c r="A543" s="733"/>
      <c r="B543" s="733"/>
      <c r="C543" s="733"/>
      <c r="D543" s="756"/>
      <c r="E543" s="733"/>
      <c r="F543" s="733"/>
      <c r="G543" s="733"/>
      <c r="H543" s="733"/>
      <c r="I543" s="733"/>
      <c r="J543" s="733"/>
      <c r="K543" s="733"/>
      <c r="L543" s="733"/>
      <c r="M543" s="733"/>
      <c r="N543" s="733"/>
      <c r="O543" s="733"/>
      <c r="P543" s="733"/>
      <c r="Q543" s="733"/>
      <c r="R543" s="733"/>
      <c r="S543" s="733"/>
      <c r="T543" s="733"/>
      <c r="U543" s="733"/>
      <c r="V543" s="733"/>
      <c r="W543" s="733"/>
      <c r="X543" s="733"/>
      <c r="Y543" s="733"/>
      <c r="Z543" s="733"/>
      <c r="AA543" s="733"/>
      <c r="AB543" s="347"/>
      <c r="AC543" s="347"/>
      <c r="AD543" s="347"/>
      <c r="AE543" s="347"/>
      <c r="AF543" s="347"/>
      <c r="AG543" s="347"/>
      <c r="AH543" s="347"/>
      <c r="AI543" s="347"/>
      <c r="AJ543" s="347"/>
      <c r="AK543" s="347"/>
      <c r="AL543" s="347"/>
      <c r="AM543" s="347"/>
      <c r="AN543" s="347"/>
      <c r="AO543" s="347"/>
      <c r="AP543" s="347"/>
      <c r="AQ543" s="347"/>
      <c r="AR543" s="347"/>
      <c r="AS543" s="347"/>
      <c r="AT543" s="347"/>
      <c r="AU543" s="347"/>
      <c r="AV543" s="347"/>
      <c r="AW543" s="347"/>
      <c r="AX543" s="347"/>
      <c r="AY543" s="347"/>
      <c r="AZ543" s="347"/>
      <c r="BA543" s="347"/>
      <c r="BB543" s="347"/>
      <c r="BC543" s="390"/>
      <c r="BD543" s="386"/>
      <c r="BE543" s="202"/>
      <c r="BF543" s="731"/>
      <c r="BG543" s="731"/>
      <c r="BH543" s="731"/>
      <c r="BI543" s="731"/>
      <c r="BJ543" s="731"/>
      <c r="BK543" s="731"/>
      <c r="BL543" s="731"/>
      <c r="BM543" s="731"/>
      <c r="BN543" s="731"/>
      <c r="BO543" s="731"/>
      <c r="BP543" s="731"/>
      <c r="BQ543" s="731"/>
      <c r="BR543" s="731"/>
      <c r="BS543" s="731"/>
      <c r="BT543" s="731"/>
      <c r="BU543" s="731"/>
      <c r="BV543" s="731"/>
      <c r="BW543" s="731"/>
      <c r="BX543" s="731"/>
      <c r="BY543" s="731"/>
      <c r="BZ543" s="731"/>
      <c r="CA543" s="731"/>
      <c r="CB543" s="731"/>
      <c r="CC543" s="731"/>
      <c r="CD543" s="731"/>
      <c r="CE543" s="731"/>
      <c r="CF543" s="731"/>
      <c r="CG543" s="731"/>
    </row>
    <row r="544" spans="1:85" s="314" customFormat="1" ht="15" customHeight="1" x14ac:dyDescent="0.2">
      <c r="A544" s="733"/>
      <c r="B544" s="733"/>
      <c r="C544" s="733"/>
      <c r="D544" s="756"/>
      <c r="E544" s="733"/>
      <c r="F544" s="733"/>
      <c r="G544" s="733"/>
      <c r="H544" s="733"/>
      <c r="I544" s="733"/>
      <c r="J544" s="733"/>
      <c r="K544" s="733"/>
      <c r="L544" s="733"/>
      <c r="M544" s="733"/>
      <c r="N544" s="733"/>
      <c r="O544" s="733"/>
      <c r="P544" s="733"/>
      <c r="Q544" s="733"/>
      <c r="R544" s="733"/>
      <c r="S544" s="733"/>
      <c r="T544" s="733"/>
      <c r="U544" s="733"/>
      <c r="V544" s="733"/>
      <c r="W544" s="733"/>
      <c r="X544" s="733"/>
      <c r="Y544" s="733"/>
      <c r="Z544" s="733"/>
      <c r="AA544" s="733"/>
      <c r="AB544" s="347"/>
      <c r="AC544" s="347"/>
      <c r="AD544" s="347"/>
      <c r="AE544" s="347"/>
      <c r="AF544" s="347"/>
      <c r="AG544" s="347"/>
      <c r="AH544" s="347"/>
      <c r="AI544" s="347"/>
      <c r="AJ544" s="347"/>
      <c r="AK544" s="347"/>
      <c r="AL544" s="347"/>
      <c r="AM544" s="347"/>
      <c r="AN544" s="347"/>
      <c r="AO544" s="347"/>
      <c r="AP544" s="347"/>
      <c r="AQ544" s="347"/>
      <c r="AR544" s="347"/>
      <c r="AS544" s="347"/>
      <c r="AT544" s="347"/>
      <c r="AU544" s="347"/>
      <c r="AV544" s="347"/>
      <c r="AW544" s="347"/>
      <c r="AX544" s="347"/>
      <c r="AY544" s="347"/>
      <c r="AZ544" s="347"/>
      <c r="BA544" s="347"/>
      <c r="BB544" s="347"/>
      <c r="BC544" s="390"/>
      <c r="BD544" s="386"/>
      <c r="BE544" s="202"/>
      <c r="BF544" s="731"/>
      <c r="BG544" s="731"/>
      <c r="BH544" s="731"/>
      <c r="BI544" s="731"/>
      <c r="BJ544" s="731"/>
      <c r="BK544" s="731"/>
      <c r="BL544" s="731"/>
      <c r="BM544" s="731"/>
      <c r="BN544" s="731"/>
      <c r="BO544" s="731"/>
      <c r="BP544" s="731"/>
      <c r="BQ544" s="731"/>
      <c r="BR544" s="731"/>
      <c r="BS544" s="731"/>
      <c r="BT544" s="731"/>
      <c r="BU544" s="731"/>
      <c r="BV544" s="731"/>
      <c r="BW544" s="731"/>
      <c r="BX544" s="731"/>
      <c r="BY544" s="731"/>
      <c r="BZ544" s="731"/>
      <c r="CA544" s="731"/>
      <c r="CB544" s="731"/>
      <c r="CC544" s="731"/>
      <c r="CD544" s="731"/>
      <c r="CE544" s="731"/>
      <c r="CF544" s="731"/>
      <c r="CG544" s="731"/>
    </row>
    <row r="545" spans="1:85" s="314" customFormat="1" ht="15" customHeight="1" x14ac:dyDescent="0.2">
      <c r="A545" s="733"/>
      <c r="B545" s="733"/>
      <c r="C545" s="733"/>
      <c r="D545" s="756"/>
      <c r="E545" s="733"/>
      <c r="F545" s="733"/>
      <c r="G545" s="733"/>
      <c r="H545" s="733"/>
      <c r="I545" s="733"/>
      <c r="J545" s="733"/>
      <c r="K545" s="733"/>
      <c r="L545" s="733"/>
      <c r="M545" s="733"/>
      <c r="N545" s="733"/>
      <c r="O545" s="733"/>
      <c r="P545" s="733"/>
      <c r="Q545" s="733"/>
      <c r="R545" s="733"/>
      <c r="S545" s="733"/>
      <c r="T545" s="733"/>
      <c r="U545" s="733"/>
      <c r="V545" s="733"/>
      <c r="W545" s="733"/>
      <c r="X545" s="733"/>
      <c r="Y545" s="733"/>
      <c r="Z545" s="733"/>
      <c r="AA545" s="733"/>
      <c r="AB545" s="347"/>
      <c r="AC545" s="347"/>
      <c r="AD545" s="347"/>
      <c r="AE545" s="347"/>
      <c r="AF545" s="347"/>
      <c r="AG545" s="347"/>
      <c r="AH545" s="347"/>
      <c r="AI545" s="347"/>
      <c r="AJ545" s="347"/>
      <c r="AK545" s="347"/>
      <c r="AL545" s="347"/>
      <c r="AM545" s="347"/>
      <c r="AN545" s="347"/>
      <c r="AO545" s="347"/>
      <c r="AP545" s="347"/>
      <c r="AQ545" s="347"/>
      <c r="AR545" s="347"/>
      <c r="AS545" s="347"/>
      <c r="AT545" s="347"/>
      <c r="AU545" s="347"/>
      <c r="AV545" s="347"/>
      <c r="AW545" s="347"/>
      <c r="AX545" s="347"/>
      <c r="AY545" s="347"/>
      <c r="AZ545" s="347"/>
      <c r="BA545" s="347"/>
      <c r="BB545" s="347"/>
      <c r="BC545" s="390"/>
      <c r="BD545" s="386"/>
      <c r="BE545" s="202"/>
      <c r="BF545" s="731"/>
      <c r="BG545" s="731"/>
      <c r="BH545" s="731"/>
      <c r="BI545" s="731"/>
      <c r="BJ545" s="731"/>
      <c r="BK545" s="731"/>
      <c r="BL545" s="731"/>
      <c r="BM545" s="731"/>
      <c r="BN545" s="731"/>
      <c r="BO545" s="731"/>
      <c r="BP545" s="731"/>
      <c r="BQ545" s="731"/>
      <c r="BR545" s="731"/>
      <c r="BS545" s="731"/>
      <c r="BT545" s="731"/>
      <c r="BU545" s="731"/>
      <c r="BV545" s="731"/>
      <c r="BW545" s="731"/>
      <c r="BX545" s="731"/>
      <c r="BY545" s="731"/>
      <c r="BZ545" s="731"/>
      <c r="CA545" s="731"/>
      <c r="CB545" s="731"/>
      <c r="CC545" s="731"/>
      <c r="CD545" s="731"/>
      <c r="CE545" s="731"/>
      <c r="CF545" s="731"/>
      <c r="CG545" s="731"/>
    </row>
    <row r="546" spans="1:85" s="314" customFormat="1" ht="15" customHeight="1" x14ac:dyDescent="0.2">
      <c r="A546" s="733"/>
      <c r="B546" s="733"/>
      <c r="C546" s="733"/>
      <c r="D546" s="756"/>
      <c r="E546" s="733"/>
      <c r="F546" s="733"/>
      <c r="G546" s="733"/>
      <c r="H546" s="733"/>
      <c r="I546" s="733"/>
      <c r="J546" s="733"/>
      <c r="K546" s="733"/>
      <c r="L546" s="733"/>
      <c r="M546" s="733"/>
      <c r="N546" s="733"/>
      <c r="O546" s="733"/>
      <c r="P546" s="733"/>
      <c r="Q546" s="733"/>
      <c r="R546" s="733"/>
      <c r="S546" s="733"/>
      <c r="T546" s="733"/>
      <c r="U546" s="733"/>
      <c r="V546" s="733"/>
      <c r="W546" s="733"/>
      <c r="X546" s="733"/>
      <c r="Y546" s="733"/>
      <c r="Z546" s="733"/>
      <c r="AA546" s="733"/>
      <c r="AB546" s="347"/>
      <c r="AC546" s="347"/>
      <c r="AD546" s="347"/>
      <c r="AE546" s="347"/>
      <c r="AF546" s="347"/>
      <c r="AG546" s="347"/>
      <c r="AH546" s="347"/>
      <c r="AI546" s="347"/>
      <c r="AJ546" s="347"/>
      <c r="AK546" s="347"/>
      <c r="AL546" s="347"/>
      <c r="AM546" s="347"/>
      <c r="AN546" s="347"/>
      <c r="AO546" s="347"/>
      <c r="AP546" s="347"/>
      <c r="AQ546" s="347"/>
      <c r="AR546" s="347"/>
      <c r="AS546" s="347"/>
      <c r="AT546" s="347"/>
      <c r="AU546" s="347"/>
      <c r="AV546" s="347"/>
      <c r="AW546" s="347"/>
      <c r="AX546" s="347"/>
      <c r="AY546" s="347"/>
      <c r="AZ546" s="347"/>
      <c r="BA546" s="347"/>
      <c r="BB546" s="347"/>
      <c r="BC546" s="390"/>
      <c r="BD546" s="386"/>
      <c r="BE546" s="202"/>
      <c r="BF546" s="731"/>
      <c r="BG546" s="731"/>
      <c r="BH546" s="731"/>
      <c r="BI546" s="731"/>
      <c r="BJ546" s="731"/>
      <c r="BK546" s="731"/>
      <c r="BL546" s="731"/>
      <c r="BM546" s="731"/>
      <c r="BN546" s="731"/>
      <c r="BO546" s="731"/>
      <c r="BP546" s="731"/>
      <c r="BQ546" s="731"/>
      <c r="BR546" s="731"/>
      <c r="BS546" s="731"/>
      <c r="BT546" s="731"/>
      <c r="BU546" s="731"/>
      <c r="BV546" s="731"/>
      <c r="BW546" s="731"/>
      <c r="BX546" s="731"/>
      <c r="BY546" s="731"/>
      <c r="BZ546" s="731"/>
      <c r="CA546" s="731"/>
      <c r="CB546" s="731"/>
      <c r="CC546" s="731"/>
      <c r="CD546" s="731"/>
      <c r="CE546" s="731"/>
      <c r="CF546" s="731"/>
      <c r="CG546" s="731"/>
    </row>
    <row r="547" spans="1:85" s="314" customFormat="1" ht="15" customHeight="1" x14ac:dyDescent="0.2">
      <c r="A547" s="733"/>
      <c r="B547" s="733"/>
      <c r="C547" s="733"/>
      <c r="D547" s="756"/>
      <c r="E547" s="733"/>
      <c r="F547" s="733"/>
      <c r="G547" s="733"/>
      <c r="H547" s="733"/>
      <c r="I547" s="733"/>
      <c r="J547" s="733"/>
      <c r="K547" s="733"/>
      <c r="L547" s="733"/>
      <c r="M547" s="733"/>
      <c r="N547" s="733"/>
      <c r="O547" s="733"/>
      <c r="P547" s="733"/>
      <c r="Q547" s="733"/>
      <c r="R547" s="733"/>
      <c r="S547" s="733"/>
      <c r="T547" s="733"/>
      <c r="U547" s="733"/>
      <c r="V547" s="733"/>
      <c r="W547" s="733"/>
      <c r="X547" s="733"/>
      <c r="Y547" s="733"/>
      <c r="Z547" s="733"/>
      <c r="AA547" s="733"/>
      <c r="AB547" s="347"/>
      <c r="AC547" s="347"/>
      <c r="AD547" s="347"/>
      <c r="AE547" s="347"/>
      <c r="AF547" s="347"/>
      <c r="AG547" s="347"/>
      <c r="AH547" s="347"/>
      <c r="AI547" s="347"/>
      <c r="AJ547" s="347"/>
      <c r="AK547" s="347"/>
      <c r="AL547" s="347"/>
      <c r="AM547" s="347"/>
      <c r="AN547" s="347"/>
      <c r="AO547" s="347"/>
      <c r="AP547" s="347"/>
      <c r="AQ547" s="347"/>
      <c r="AR547" s="347"/>
      <c r="AS547" s="347"/>
      <c r="AT547" s="347"/>
      <c r="AU547" s="347"/>
      <c r="AV547" s="347"/>
      <c r="AW547" s="347"/>
      <c r="AX547" s="347"/>
      <c r="AY547" s="347"/>
      <c r="AZ547" s="347"/>
      <c r="BA547" s="347"/>
      <c r="BB547" s="347"/>
      <c r="BC547" s="390"/>
      <c r="BD547" s="386"/>
      <c r="BE547" s="202"/>
      <c r="BF547" s="731"/>
      <c r="BG547" s="731"/>
      <c r="BH547" s="731"/>
      <c r="BI547" s="731"/>
      <c r="BJ547" s="731"/>
      <c r="BK547" s="731"/>
      <c r="BL547" s="731"/>
      <c r="BM547" s="731"/>
      <c r="BN547" s="731"/>
      <c r="BO547" s="731"/>
      <c r="BP547" s="731"/>
      <c r="BQ547" s="731"/>
      <c r="BR547" s="731"/>
      <c r="BS547" s="731"/>
      <c r="BT547" s="731"/>
      <c r="BU547" s="731"/>
      <c r="BV547" s="731"/>
      <c r="BW547" s="731"/>
      <c r="BX547" s="731"/>
      <c r="BY547" s="731"/>
      <c r="BZ547" s="731"/>
      <c r="CA547" s="731"/>
      <c r="CB547" s="731"/>
      <c r="CC547" s="731"/>
      <c r="CD547" s="731"/>
      <c r="CE547" s="731"/>
      <c r="CF547" s="731"/>
      <c r="CG547" s="731"/>
    </row>
    <row r="548" spans="1:85" s="314" customFormat="1" ht="15" customHeight="1" x14ac:dyDescent="0.2">
      <c r="A548" s="733"/>
      <c r="B548" s="733"/>
      <c r="C548" s="733"/>
      <c r="D548" s="756"/>
      <c r="E548" s="733"/>
      <c r="F548" s="733"/>
      <c r="G548" s="733"/>
      <c r="H548" s="733"/>
      <c r="I548" s="733"/>
      <c r="J548" s="733"/>
      <c r="K548" s="733"/>
      <c r="L548" s="733"/>
      <c r="M548" s="733"/>
      <c r="N548" s="733"/>
      <c r="O548" s="733"/>
      <c r="P548" s="733"/>
      <c r="Q548" s="733"/>
      <c r="R548" s="733"/>
      <c r="S548" s="733"/>
      <c r="T548" s="733"/>
      <c r="U548" s="733"/>
      <c r="V548" s="733"/>
      <c r="W548" s="733"/>
      <c r="X548" s="733"/>
      <c r="Y548" s="733"/>
      <c r="Z548" s="733"/>
      <c r="AA548" s="733"/>
      <c r="AB548" s="347"/>
      <c r="AC548" s="347"/>
      <c r="AD548" s="347"/>
      <c r="AE548" s="347"/>
      <c r="AF548" s="347"/>
      <c r="AG548" s="347"/>
      <c r="AH548" s="347"/>
      <c r="AI548" s="347"/>
      <c r="AJ548" s="347"/>
      <c r="AK548" s="347"/>
      <c r="AL548" s="347"/>
      <c r="AM548" s="347"/>
      <c r="AN548" s="347"/>
      <c r="AO548" s="347"/>
      <c r="AP548" s="347"/>
      <c r="AQ548" s="347"/>
      <c r="AR548" s="347"/>
      <c r="AS548" s="347"/>
      <c r="AT548" s="347"/>
      <c r="AU548" s="347"/>
      <c r="AV548" s="347"/>
      <c r="AW548" s="347"/>
      <c r="AX548" s="347"/>
      <c r="AY548" s="347"/>
      <c r="AZ548" s="347"/>
      <c r="BA548" s="347"/>
      <c r="BB548" s="347"/>
      <c r="BC548" s="390"/>
      <c r="BD548" s="386"/>
      <c r="BE548" s="202"/>
      <c r="BF548" s="731"/>
      <c r="BG548" s="731"/>
      <c r="BH548" s="731"/>
      <c r="BI548" s="731"/>
      <c r="BJ548" s="731"/>
      <c r="BK548" s="731"/>
      <c r="BL548" s="731"/>
      <c r="BM548" s="731"/>
      <c r="BN548" s="731"/>
      <c r="BO548" s="731"/>
      <c r="BP548" s="731"/>
      <c r="BQ548" s="731"/>
      <c r="BR548" s="731"/>
      <c r="BS548" s="731"/>
      <c r="BT548" s="731"/>
      <c r="BU548" s="731"/>
      <c r="BV548" s="731"/>
      <c r="BW548" s="731"/>
      <c r="BX548" s="731"/>
      <c r="BY548" s="731"/>
      <c r="BZ548" s="731"/>
      <c r="CA548" s="731"/>
      <c r="CB548" s="731"/>
      <c r="CC548" s="731"/>
      <c r="CD548" s="731"/>
      <c r="CE548" s="731"/>
      <c r="CF548" s="731"/>
      <c r="CG548" s="731"/>
    </row>
    <row r="549" spans="1:85" s="314" customFormat="1" ht="15" customHeight="1" x14ac:dyDescent="0.2">
      <c r="A549" s="733"/>
      <c r="B549" s="733"/>
      <c r="C549" s="733"/>
      <c r="D549" s="756"/>
      <c r="E549" s="733"/>
      <c r="F549" s="733"/>
      <c r="G549" s="733"/>
      <c r="H549" s="733"/>
      <c r="I549" s="733"/>
      <c r="J549" s="733"/>
      <c r="K549" s="733"/>
      <c r="L549" s="733"/>
      <c r="M549" s="733"/>
      <c r="N549" s="733"/>
      <c r="O549" s="733"/>
      <c r="P549" s="733"/>
      <c r="Q549" s="733"/>
      <c r="R549" s="733"/>
      <c r="S549" s="733"/>
      <c r="T549" s="733"/>
      <c r="U549" s="733"/>
      <c r="V549" s="733"/>
      <c r="W549" s="733"/>
      <c r="X549" s="733"/>
      <c r="Y549" s="733"/>
      <c r="Z549" s="733"/>
      <c r="AA549" s="733"/>
      <c r="AB549" s="347"/>
      <c r="AC549" s="347"/>
      <c r="AD549" s="347"/>
      <c r="AE549" s="347"/>
      <c r="AF549" s="347"/>
      <c r="AG549" s="347"/>
      <c r="AH549" s="347"/>
      <c r="AI549" s="347"/>
      <c r="AJ549" s="347"/>
      <c r="AK549" s="347"/>
      <c r="AL549" s="347"/>
      <c r="AM549" s="347"/>
      <c r="AN549" s="347"/>
      <c r="AO549" s="347"/>
      <c r="AP549" s="347"/>
      <c r="AQ549" s="347"/>
      <c r="AR549" s="347"/>
      <c r="AS549" s="347"/>
      <c r="AT549" s="347"/>
      <c r="AU549" s="347"/>
      <c r="AV549" s="347"/>
      <c r="AW549" s="347"/>
      <c r="AX549" s="347"/>
      <c r="AY549" s="347"/>
      <c r="AZ549" s="347"/>
      <c r="BA549" s="347"/>
      <c r="BB549" s="347"/>
      <c r="BC549" s="390"/>
      <c r="BD549" s="386"/>
      <c r="BE549" s="202"/>
      <c r="BF549" s="731"/>
      <c r="BG549" s="731"/>
      <c r="BH549" s="731"/>
      <c r="BI549" s="731"/>
      <c r="BJ549" s="731"/>
      <c r="BK549" s="731"/>
      <c r="BL549" s="731"/>
      <c r="BM549" s="731"/>
      <c r="BN549" s="731"/>
      <c r="BO549" s="731"/>
      <c r="BP549" s="731"/>
      <c r="BQ549" s="731"/>
      <c r="BR549" s="731"/>
      <c r="BS549" s="731"/>
      <c r="BT549" s="731"/>
      <c r="BU549" s="731"/>
      <c r="BV549" s="731"/>
      <c r="BW549" s="731"/>
      <c r="BX549" s="731"/>
      <c r="BY549" s="731"/>
      <c r="BZ549" s="731"/>
      <c r="CA549" s="731"/>
      <c r="CB549" s="731"/>
      <c r="CC549" s="731"/>
      <c r="CD549" s="731"/>
      <c r="CE549" s="731"/>
      <c r="CF549" s="731"/>
      <c r="CG549" s="731"/>
    </row>
    <row r="550" spans="1:85" s="314" customFormat="1" ht="15" customHeight="1" x14ac:dyDescent="0.2">
      <c r="A550" s="733"/>
      <c r="B550" s="733"/>
      <c r="C550" s="733"/>
      <c r="D550" s="756"/>
      <c r="E550" s="733"/>
      <c r="F550" s="733"/>
      <c r="G550" s="733"/>
      <c r="H550" s="733"/>
      <c r="I550" s="733"/>
      <c r="J550" s="733"/>
      <c r="K550" s="733"/>
      <c r="L550" s="733"/>
      <c r="M550" s="733"/>
      <c r="N550" s="733"/>
      <c r="O550" s="733"/>
      <c r="P550" s="733"/>
      <c r="Q550" s="733"/>
      <c r="R550" s="733"/>
      <c r="S550" s="733"/>
      <c r="T550" s="733"/>
      <c r="U550" s="733"/>
      <c r="V550" s="733"/>
      <c r="W550" s="733"/>
      <c r="X550" s="733"/>
      <c r="Y550" s="733"/>
      <c r="Z550" s="733"/>
      <c r="AA550" s="733"/>
      <c r="AB550" s="347"/>
      <c r="AC550" s="347"/>
      <c r="AD550" s="347"/>
      <c r="AE550" s="347"/>
      <c r="AF550" s="347"/>
      <c r="AG550" s="347"/>
      <c r="AH550" s="347"/>
      <c r="AI550" s="347"/>
      <c r="AJ550" s="347"/>
      <c r="AK550" s="347"/>
      <c r="AL550" s="347"/>
      <c r="AM550" s="347"/>
      <c r="AN550" s="347"/>
      <c r="AO550" s="347"/>
      <c r="AP550" s="347"/>
      <c r="AQ550" s="347"/>
      <c r="AR550" s="347"/>
      <c r="AS550" s="347"/>
      <c r="AT550" s="347"/>
      <c r="AU550" s="347"/>
      <c r="AV550" s="347"/>
      <c r="AW550" s="347"/>
      <c r="AX550" s="347"/>
      <c r="AY550" s="347"/>
      <c r="AZ550" s="347"/>
      <c r="BA550" s="347"/>
      <c r="BB550" s="347"/>
      <c r="BC550" s="390"/>
      <c r="BD550" s="386"/>
      <c r="BE550" s="202"/>
      <c r="BF550" s="731"/>
      <c r="BG550" s="731"/>
      <c r="BH550" s="731"/>
      <c r="BI550" s="731"/>
      <c r="BJ550" s="731"/>
      <c r="BK550" s="731"/>
      <c r="BL550" s="731"/>
      <c r="BM550" s="731"/>
      <c r="BN550" s="731"/>
      <c r="BO550" s="731"/>
      <c r="BP550" s="731"/>
      <c r="BQ550" s="731"/>
      <c r="BR550" s="731"/>
      <c r="BS550" s="731"/>
      <c r="BT550" s="731"/>
      <c r="BU550" s="731"/>
      <c r="BV550" s="731"/>
      <c r="BW550" s="731"/>
      <c r="BX550" s="731"/>
      <c r="BY550" s="731"/>
      <c r="BZ550" s="731"/>
      <c r="CA550" s="731"/>
      <c r="CB550" s="731"/>
      <c r="CC550" s="731"/>
      <c r="CD550" s="731"/>
      <c r="CE550" s="731"/>
      <c r="CF550" s="731"/>
      <c r="CG550" s="731"/>
    </row>
    <row r="551" spans="1:85" s="314" customFormat="1" ht="15" customHeight="1" x14ac:dyDescent="0.2">
      <c r="A551" s="733"/>
      <c r="B551" s="733"/>
      <c r="C551" s="733"/>
      <c r="D551" s="756"/>
      <c r="E551" s="733"/>
      <c r="F551" s="733"/>
      <c r="G551" s="733"/>
      <c r="H551" s="733"/>
      <c r="I551" s="733"/>
      <c r="J551" s="733"/>
      <c r="K551" s="733"/>
      <c r="L551" s="733"/>
      <c r="M551" s="733"/>
      <c r="N551" s="733"/>
      <c r="O551" s="733"/>
      <c r="P551" s="733"/>
      <c r="Q551" s="733"/>
      <c r="R551" s="733"/>
      <c r="S551" s="733"/>
      <c r="T551" s="733"/>
      <c r="U551" s="733"/>
      <c r="V551" s="733"/>
      <c r="W551" s="733"/>
      <c r="X551" s="733"/>
      <c r="Y551" s="733"/>
      <c r="Z551" s="733"/>
      <c r="AA551" s="733"/>
      <c r="AB551" s="347"/>
      <c r="AC551" s="347"/>
      <c r="AD551" s="347"/>
      <c r="AE551" s="347"/>
      <c r="AF551" s="347"/>
      <c r="AG551" s="347"/>
      <c r="AH551" s="347"/>
      <c r="AI551" s="347"/>
      <c r="AJ551" s="347"/>
      <c r="AK551" s="347"/>
      <c r="AL551" s="347"/>
      <c r="AM551" s="347"/>
      <c r="AN551" s="347"/>
      <c r="AO551" s="347"/>
      <c r="AP551" s="347"/>
      <c r="AQ551" s="347"/>
      <c r="AR551" s="347"/>
      <c r="AS551" s="347"/>
      <c r="AT551" s="347"/>
      <c r="AU551" s="347"/>
      <c r="AV551" s="347"/>
      <c r="AW551" s="347"/>
      <c r="AX551" s="347"/>
      <c r="AY551" s="347"/>
      <c r="AZ551" s="347"/>
      <c r="BA551" s="347"/>
      <c r="BB551" s="347"/>
      <c r="BC551" s="390"/>
      <c r="BD551" s="386"/>
      <c r="BE551" s="202"/>
      <c r="BF551" s="731"/>
      <c r="BG551" s="731"/>
      <c r="BH551" s="731"/>
      <c r="BI551" s="731"/>
      <c r="BJ551" s="731"/>
      <c r="BK551" s="731"/>
      <c r="BL551" s="731"/>
      <c r="BM551" s="731"/>
      <c r="BN551" s="731"/>
      <c r="BO551" s="731"/>
      <c r="BP551" s="731"/>
      <c r="BQ551" s="731"/>
      <c r="BR551" s="731"/>
      <c r="BS551" s="731"/>
      <c r="BT551" s="731"/>
      <c r="BU551" s="731"/>
      <c r="BV551" s="731"/>
      <c r="BW551" s="731"/>
      <c r="BX551" s="731"/>
      <c r="BY551" s="731"/>
      <c r="BZ551" s="731"/>
      <c r="CA551" s="731"/>
      <c r="CB551" s="731"/>
      <c r="CC551" s="731"/>
      <c r="CD551" s="731"/>
      <c r="CE551" s="731"/>
      <c r="CF551" s="731"/>
      <c r="CG551" s="731"/>
    </row>
    <row r="552" spans="1:85" s="314" customFormat="1" ht="15" customHeight="1" x14ac:dyDescent="0.2">
      <c r="A552" s="733"/>
      <c r="B552" s="733"/>
      <c r="C552" s="733"/>
      <c r="D552" s="756"/>
      <c r="E552" s="733"/>
      <c r="F552" s="733"/>
      <c r="G552" s="733"/>
      <c r="H552" s="733"/>
      <c r="I552" s="733"/>
      <c r="J552" s="733"/>
      <c r="K552" s="733"/>
      <c r="L552" s="733"/>
      <c r="M552" s="733"/>
      <c r="N552" s="733"/>
      <c r="O552" s="733"/>
      <c r="P552" s="733"/>
      <c r="Q552" s="733"/>
      <c r="R552" s="733"/>
      <c r="S552" s="733"/>
      <c r="T552" s="733"/>
      <c r="U552" s="733"/>
      <c r="V552" s="733"/>
      <c r="W552" s="733"/>
      <c r="X552" s="733"/>
      <c r="Y552" s="733"/>
      <c r="Z552" s="733"/>
      <c r="AA552" s="733"/>
      <c r="AB552" s="347"/>
      <c r="AC552" s="347"/>
      <c r="AD552" s="347"/>
      <c r="AE552" s="347"/>
      <c r="AF552" s="347"/>
      <c r="AG552" s="347"/>
      <c r="AH552" s="347"/>
      <c r="AI552" s="347"/>
      <c r="AJ552" s="347"/>
      <c r="AK552" s="347"/>
      <c r="AL552" s="347"/>
      <c r="AM552" s="347"/>
      <c r="AN552" s="347"/>
      <c r="AO552" s="347"/>
      <c r="AP552" s="347"/>
      <c r="AQ552" s="347"/>
      <c r="AR552" s="347"/>
      <c r="AS552" s="347"/>
      <c r="AT552" s="347"/>
      <c r="AU552" s="347"/>
      <c r="AV552" s="347"/>
      <c r="AW552" s="347"/>
      <c r="AX552" s="347"/>
      <c r="AY552" s="347"/>
      <c r="AZ552" s="347"/>
      <c r="BA552" s="347"/>
      <c r="BB552" s="347"/>
      <c r="BC552" s="390"/>
      <c r="BD552" s="386"/>
      <c r="BE552" s="202"/>
      <c r="BF552" s="731"/>
      <c r="BG552" s="731"/>
      <c r="BH552" s="731"/>
      <c r="BI552" s="731"/>
      <c r="BJ552" s="731"/>
      <c r="BK552" s="731"/>
      <c r="BL552" s="731"/>
      <c r="BM552" s="731"/>
      <c r="BN552" s="731"/>
      <c r="BO552" s="731"/>
      <c r="BP552" s="731"/>
      <c r="BQ552" s="731"/>
      <c r="BR552" s="731"/>
      <c r="BS552" s="731"/>
      <c r="BT552" s="731"/>
      <c r="BU552" s="731"/>
      <c r="BV552" s="731"/>
      <c r="BW552" s="731"/>
      <c r="BX552" s="731"/>
      <c r="BY552" s="731"/>
      <c r="BZ552" s="731"/>
      <c r="CA552" s="731"/>
      <c r="CB552" s="731"/>
      <c r="CC552" s="731"/>
      <c r="CD552" s="731"/>
      <c r="CE552" s="731"/>
      <c r="CF552" s="731"/>
      <c r="CG552" s="731"/>
    </row>
    <row r="553" spans="1:85" s="314" customFormat="1" ht="15" customHeight="1" x14ac:dyDescent="0.2">
      <c r="A553" s="733"/>
      <c r="B553" s="733"/>
      <c r="C553" s="733"/>
      <c r="D553" s="756"/>
      <c r="E553" s="733"/>
      <c r="F553" s="733"/>
      <c r="G553" s="733"/>
      <c r="H553" s="733"/>
      <c r="I553" s="733"/>
      <c r="J553" s="733"/>
      <c r="K553" s="733"/>
      <c r="L553" s="733"/>
      <c r="M553" s="733"/>
      <c r="N553" s="733"/>
      <c r="O553" s="733"/>
      <c r="P553" s="733"/>
      <c r="Q553" s="733"/>
      <c r="R553" s="733"/>
      <c r="S553" s="733"/>
      <c r="T553" s="733"/>
      <c r="U553" s="733"/>
      <c r="V553" s="733"/>
      <c r="W553" s="733"/>
      <c r="X553" s="733"/>
      <c r="Y553" s="733"/>
      <c r="Z553" s="733"/>
      <c r="AA553" s="733"/>
      <c r="AB553" s="347"/>
      <c r="AC553" s="347"/>
      <c r="AD553" s="347"/>
      <c r="AE553" s="347"/>
      <c r="AF553" s="347"/>
      <c r="AG553" s="347"/>
      <c r="AH553" s="347"/>
      <c r="AI553" s="347"/>
      <c r="AJ553" s="347"/>
      <c r="AK553" s="347"/>
      <c r="AL553" s="347"/>
      <c r="AM553" s="347"/>
      <c r="AN553" s="347"/>
      <c r="AO553" s="347"/>
      <c r="AP553" s="347"/>
      <c r="AQ553" s="347"/>
      <c r="AR553" s="347"/>
      <c r="AS553" s="347"/>
      <c r="AT553" s="347"/>
      <c r="AU553" s="347"/>
      <c r="AV553" s="347"/>
      <c r="AW553" s="347"/>
      <c r="AX553" s="347"/>
      <c r="AY553" s="347"/>
      <c r="AZ553" s="347"/>
      <c r="BA553" s="347"/>
      <c r="BB553" s="347"/>
      <c r="BC553" s="390"/>
      <c r="BD553" s="386"/>
      <c r="BE553" s="202"/>
      <c r="BF553" s="731"/>
      <c r="BG553" s="731"/>
      <c r="BH553" s="731"/>
      <c r="BI553" s="731"/>
      <c r="BJ553" s="731"/>
      <c r="BK553" s="731"/>
      <c r="BL553" s="731"/>
      <c r="BM553" s="731"/>
      <c r="BN553" s="731"/>
      <c r="BO553" s="731"/>
      <c r="BP553" s="731"/>
      <c r="BQ553" s="731"/>
      <c r="BR553" s="731"/>
      <c r="BS553" s="731"/>
      <c r="BT553" s="731"/>
      <c r="BU553" s="731"/>
      <c r="BV553" s="731"/>
      <c r="BW553" s="731"/>
      <c r="BX553" s="731"/>
      <c r="BY553" s="731"/>
      <c r="BZ553" s="731"/>
      <c r="CA553" s="731"/>
      <c r="CB553" s="731"/>
      <c r="CC553" s="731"/>
      <c r="CD553" s="731"/>
      <c r="CE553" s="731"/>
      <c r="CF553" s="731"/>
      <c r="CG553" s="731"/>
    </row>
    <row r="554" spans="1:85" s="314" customFormat="1" ht="15" customHeight="1" x14ac:dyDescent="0.2">
      <c r="A554" s="733"/>
      <c r="B554" s="733"/>
      <c r="C554" s="733"/>
      <c r="D554" s="756"/>
      <c r="E554" s="733"/>
      <c r="F554" s="733"/>
      <c r="G554" s="733"/>
      <c r="H554" s="733"/>
      <c r="I554" s="733"/>
      <c r="J554" s="733"/>
      <c r="K554" s="733"/>
      <c r="L554" s="733"/>
      <c r="M554" s="733"/>
      <c r="N554" s="733"/>
      <c r="O554" s="733"/>
      <c r="P554" s="733"/>
      <c r="Q554" s="733"/>
      <c r="R554" s="733"/>
      <c r="S554" s="733"/>
      <c r="T554" s="733"/>
      <c r="U554" s="733"/>
      <c r="V554" s="733"/>
      <c r="W554" s="733"/>
      <c r="X554" s="733"/>
      <c r="Y554" s="733"/>
      <c r="Z554" s="733"/>
      <c r="AA554" s="733"/>
      <c r="AB554" s="347"/>
      <c r="AC554" s="347"/>
      <c r="AD554" s="347"/>
      <c r="AE554" s="347"/>
      <c r="AF554" s="347"/>
      <c r="AG554" s="347"/>
      <c r="AH554" s="347"/>
      <c r="AI554" s="347"/>
      <c r="AJ554" s="347"/>
      <c r="AK554" s="347"/>
      <c r="AL554" s="347"/>
      <c r="AM554" s="347"/>
      <c r="AN554" s="347"/>
      <c r="AO554" s="347"/>
      <c r="AP554" s="347"/>
      <c r="AQ554" s="347"/>
      <c r="AR554" s="347"/>
      <c r="AS554" s="347"/>
      <c r="AT554" s="347"/>
      <c r="AU554" s="347"/>
      <c r="AV554" s="347"/>
      <c r="AW554" s="347"/>
      <c r="AX554" s="347"/>
      <c r="AY554" s="347"/>
      <c r="AZ554" s="347"/>
      <c r="BA554" s="347"/>
      <c r="BB554" s="347"/>
      <c r="BC554" s="390"/>
      <c r="BD554" s="386"/>
      <c r="BE554" s="202"/>
      <c r="BF554" s="731"/>
      <c r="BG554" s="731"/>
      <c r="BH554" s="731"/>
      <c r="BI554" s="731"/>
      <c r="BJ554" s="731"/>
      <c r="BK554" s="731"/>
      <c r="BL554" s="731"/>
      <c r="BM554" s="731"/>
      <c r="BN554" s="731"/>
      <c r="BO554" s="731"/>
      <c r="BP554" s="731"/>
      <c r="BQ554" s="731"/>
      <c r="BR554" s="731"/>
      <c r="BS554" s="731"/>
      <c r="BT554" s="731"/>
      <c r="BU554" s="731"/>
      <c r="BV554" s="731"/>
      <c r="BW554" s="731"/>
      <c r="BX554" s="731"/>
      <c r="BY554" s="731"/>
      <c r="BZ554" s="731"/>
      <c r="CA554" s="731"/>
      <c r="CB554" s="731"/>
      <c r="CC554" s="731"/>
      <c r="CD554" s="731"/>
      <c r="CE554" s="731"/>
      <c r="CF554" s="731"/>
      <c r="CG554" s="731"/>
    </row>
    <row r="555" spans="1:85" s="314" customFormat="1" ht="15" customHeight="1" x14ac:dyDescent="0.2">
      <c r="A555" s="733"/>
      <c r="B555" s="733"/>
      <c r="C555" s="733"/>
      <c r="D555" s="756"/>
      <c r="E555" s="733"/>
      <c r="F555" s="733"/>
      <c r="G555" s="733"/>
      <c r="H555" s="733"/>
      <c r="I555" s="733"/>
      <c r="J555" s="733"/>
      <c r="K555" s="733"/>
      <c r="L555" s="733"/>
      <c r="M555" s="733"/>
      <c r="N555" s="733"/>
      <c r="O555" s="733"/>
      <c r="P555" s="733"/>
      <c r="Q555" s="733"/>
      <c r="R555" s="733"/>
      <c r="S555" s="733"/>
      <c r="T555" s="733"/>
      <c r="U555" s="733"/>
      <c r="V555" s="733"/>
      <c r="W555" s="733"/>
      <c r="X555" s="733"/>
      <c r="Y555" s="733"/>
      <c r="Z555" s="733"/>
      <c r="AA555" s="733"/>
      <c r="AB555" s="347"/>
      <c r="AC555" s="347"/>
      <c r="AD555" s="347"/>
      <c r="AE555" s="347"/>
      <c r="AF555" s="347"/>
      <c r="AG555" s="347"/>
      <c r="AH555" s="347"/>
      <c r="AI555" s="347"/>
      <c r="AJ555" s="347"/>
      <c r="AK555" s="347"/>
      <c r="AL555" s="347"/>
      <c r="AM555" s="347"/>
      <c r="AN555" s="347"/>
      <c r="AO555" s="347"/>
      <c r="AP555" s="347"/>
      <c r="AQ555" s="347"/>
      <c r="AR555" s="347"/>
      <c r="AS555" s="347"/>
      <c r="AT555" s="347"/>
      <c r="AU555" s="347"/>
      <c r="AV555" s="347"/>
      <c r="AW555" s="347"/>
      <c r="AX555" s="347"/>
      <c r="AY555" s="347"/>
      <c r="AZ555" s="347"/>
      <c r="BA555" s="347"/>
      <c r="BB555" s="347"/>
      <c r="BC555" s="390"/>
      <c r="BD555" s="386"/>
      <c r="BE555" s="202"/>
      <c r="BF555" s="731"/>
      <c r="BG555" s="731"/>
      <c r="BH555" s="731"/>
      <c r="BI555" s="731"/>
      <c r="BJ555" s="731"/>
      <c r="BK555" s="731"/>
      <c r="BL555" s="731"/>
      <c r="BM555" s="731"/>
      <c r="BN555" s="731"/>
      <c r="BO555" s="731"/>
      <c r="BP555" s="731"/>
      <c r="BQ555" s="731"/>
      <c r="BR555" s="731"/>
      <c r="BS555" s="731"/>
      <c r="BT555" s="731"/>
      <c r="BU555" s="731"/>
      <c r="BV555" s="731"/>
      <c r="BW555" s="731"/>
      <c r="BX555" s="731"/>
      <c r="BY555" s="731"/>
      <c r="BZ555" s="731"/>
      <c r="CA555" s="731"/>
      <c r="CB555" s="731"/>
      <c r="CC555" s="731"/>
      <c r="CD555" s="731"/>
      <c r="CE555" s="731"/>
      <c r="CF555" s="731"/>
      <c r="CG555" s="731"/>
    </row>
    <row r="556" spans="1:85" s="314" customFormat="1" ht="15" customHeight="1" x14ac:dyDescent="0.2">
      <c r="A556" s="733"/>
      <c r="B556" s="733"/>
      <c r="C556" s="733"/>
      <c r="D556" s="756"/>
      <c r="E556" s="733"/>
      <c r="F556" s="733"/>
      <c r="G556" s="733"/>
      <c r="H556" s="733"/>
      <c r="I556" s="733"/>
      <c r="J556" s="733"/>
      <c r="K556" s="733"/>
      <c r="L556" s="733"/>
      <c r="M556" s="733"/>
      <c r="N556" s="733"/>
      <c r="O556" s="733"/>
      <c r="P556" s="733"/>
      <c r="Q556" s="733"/>
      <c r="R556" s="733"/>
      <c r="S556" s="733"/>
      <c r="T556" s="733"/>
      <c r="U556" s="733"/>
      <c r="V556" s="733"/>
      <c r="W556" s="733"/>
      <c r="X556" s="733"/>
      <c r="Y556" s="733"/>
      <c r="Z556" s="733"/>
      <c r="AA556" s="733"/>
      <c r="AB556" s="347"/>
      <c r="AC556" s="347"/>
      <c r="AD556" s="347"/>
      <c r="AE556" s="347"/>
      <c r="AF556" s="347"/>
      <c r="AG556" s="347"/>
      <c r="AH556" s="347"/>
      <c r="AI556" s="347"/>
      <c r="AJ556" s="347"/>
      <c r="AK556" s="347"/>
      <c r="AL556" s="347"/>
      <c r="AM556" s="347"/>
      <c r="AN556" s="347"/>
      <c r="AO556" s="347"/>
      <c r="AP556" s="347"/>
      <c r="AQ556" s="347"/>
      <c r="AR556" s="347"/>
      <c r="AS556" s="347"/>
      <c r="AT556" s="347"/>
      <c r="AU556" s="347"/>
      <c r="AV556" s="347"/>
      <c r="AW556" s="347"/>
      <c r="AX556" s="347"/>
      <c r="AY556" s="347"/>
      <c r="AZ556" s="347"/>
      <c r="BA556" s="347"/>
      <c r="BB556" s="347"/>
      <c r="BC556" s="390"/>
      <c r="BD556" s="386"/>
      <c r="BE556" s="202"/>
      <c r="BF556" s="731"/>
      <c r="BG556" s="731"/>
      <c r="BH556" s="731"/>
      <c r="BI556" s="731"/>
      <c r="BJ556" s="731"/>
      <c r="BK556" s="731"/>
      <c r="BL556" s="731"/>
      <c r="BM556" s="731"/>
      <c r="BN556" s="731"/>
      <c r="BO556" s="731"/>
      <c r="BP556" s="731"/>
      <c r="BQ556" s="731"/>
      <c r="BR556" s="731"/>
      <c r="BS556" s="731"/>
      <c r="BT556" s="731"/>
      <c r="BU556" s="731"/>
      <c r="BV556" s="731"/>
      <c r="BW556" s="731"/>
      <c r="BX556" s="731"/>
      <c r="BY556" s="731"/>
      <c r="BZ556" s="731"/>
      <c r="CA556" s="731"/>
      <c r="CB556" s="731"/>
      <c r="CC556" s="731"/>
      <c r="CD556" s="731"/>
      <c r="CE556" s="731"/>
      <c r="CF556" s="731"/>
      <c r="CG556" s="731"/>
    </row>
    <row r="557" spans="1:85" s="314" customFormat="1" ht="15" customHeight="1" x14ac:dyDescent="0.2">
      <c r="A557" s="733"/>
      <c r="B557" s="733"/>
      <c r="C557" s="733"/>
      <c r="D557" s="756"/>
      <c r="E557" s="733"/>
      <c r="F557" s="733"/>
      <c r="G557" s="733"/>
      <c r="H557" s="733"/>
      <c r="I557" s="733"/>
      <c r="J557" s="733"/>
      <c r="K557" s="733"/>
      <c r="L557" s="733"/>
      <c r="M557" s="733"/>
      <c r="N557" s="733"/>
      <c r="O557" s="733"/>
      <c r="P557" s="733"/>
      <c r="Q557" s="733"/>
      <c r="R557" s="733"/>
      <c r="S557" s="733"/>
      <c r="T557" s="733"/>
      <c r="U557" s="733"/>
      <c r="V557" s="733"/>
      <c r="W557" s="733"/>
      <c r="X557" s="733"/>
      <c r="Y557" s="733"/>
      <c r="Z557" s="733"/>
      <c r="AA557" s="733"/>
      <c r="AB557" s="347"/>
      <c r="AC557" s="347"/>
      <c r="AD557" s="347"/>
      <c r="AE557" s="347"/>
      <c r="AF557" s="347"/>
      <c r="AG557" s="347"/>
      <c r="AH557" s="347"/>
      <c r="AI557" s="347"/>
      <c r="AJ557" s="347"/>
      <c r="AK557" s="347"/>
      <c r="AL557" s="347"/>
      <c r="AM557" s="347"/>
      <c r="AN557" s="347"/>
      <c r="AO557" s="347"/>
      <c r="AP557" s="347"/>
      <c r="AQ557" s="347"/>
      <c r="AR557" s="347"/>
      <c r="AS557" s="347"/>
      <c r="AT557" s="347"/>
      <c r="AU557" s="347"/>
      <c r="AV557" s="347"/>
      <c r="AW557" s="347"/>
      <c r="AX557" s="347"/>
      <c r="AY557" s="347"/>
      <c r="AZ557" s="347"/>
      <c r="BA557" s="347"/>
      <c r="BB557" s="347"/>
      <c r="BC557" s="390"/>
      <c r="BD557" s="386"/>
      <c r="BE557" s="202"/>
      <c r="BF557" s="731"/>
      <c r="BG557" s="731"/>
      <c r="BH557" s="731"/>
      <c r="BI557" s="731"/>
      <c r="BJ557" s="731"/>
      <c r="BK557" s="731"/>
      <c r="BL557" s="731"/>
      <c r="BM557" s="731"/>
      <c r="BN557" s="731"/>
      <c r="BO557" s="731"/>
      <c r="BP557" s="731"/>
      <c r="BQ557" s="731"/>
      <c r="BR557" s="731"/>
      <c r="BS557" s="731"/>
      <c r="BT557" s="731"/>
      <c r="BU557" s="731"/>
      <c r="BV557" s="731"/>
      <c r="BW557" s="731"/>
      <c r="BX557" s="731"/>
      <c r="BY557" s="731"/>
      <c r="BZ557" s="731"/>
      <c r="CA557" s="731"/>
      <c r="CB557" s="731"/>
      <c r="CC557" s="731"/>
      <c r="CD557" s="731"/>
      <c r="CE557" s="731"/>
      <c r="CF557" s="731"/>
      <c r="CG557" s="731"/>
    </row>
    <row r="558" spans="1:85" s="314" customFormat="1" ht="15" customHeight="1" x14ac:dyDescent="0.2">
      <c r="A558" s="733"/>
      <c r="B558" s="733"/>
      <c r="C558" s="733"/>
      <c r="D558" s="756"/>
      <c r="E558" s="733"/>
      <c r="F558" s="733"/>
      <c r="G558" s="733"/>
      <c r="H558" s="733"/>
      <c r="I558" s="733"/>
      <c r="J558" s="733"/>
      <c r="K558" s="733"/>
      <c r="L558" s="733"/>
      <c r="M558" s="733"/>
      <c r="N558" s="733"/>
      <c r="O558" s="733"/>
      <c r="P558" s="733"/>
      <c r="Q558" s="733"/>
      <c r="R558" s="733"/>
      <c r="S558" s="733"/>
      <c r="T558" s="733"/>
      <c r="U558" s="733"/>
      <c r="V558" s="733"/>
      <c r="W558" s="733"/>
      <c r="X558" s="733"/>
      <c r="Y558" s="733"/>
      <c r="Z558" s="733"/>
      <c r="AA558" s="733"/>
      <c r="AB558" s="347"/>
      <c r="AC558" s="347"/>
      <c r="AD558" s="347"/>
      <c r="AE558" s="347"/>
      <c r="AF558" s="347"/>
      <c r="AG558" s="347"/>
      <c r="AH558" s="347"/>
      <c r="AI558" s="347"/>
      <c r="AJ558" s="347"/>
      <c r="AK558" s="347"/>
      <c r="AL558" s="347"/>
      <c r="AM558" s="347"/>
      <c r="AN558" s="347"/>
      <c r="AO558" s="347"/>
      <c r="AP558" s="347"/>
      <c r="AQ558" s="347"/>
      <c r="AR558" s="347"/>
      <c r="AS558" s="347"/>
      <c r="AT558" s="347"/>
      <c r="AU558" s="347"/>
      <c r="AV558" s="347"/>
      <c r="AW558" s="347"/>
      <c r="AX558" s="347"/>
      <c r="AY558" s="347"/>
      <c r="AZ558" s="347"/>
      <c r="BA558" s="347"/>
      <c r="BB558" s="347"/>
      <c r="BC558" s="390"/>
      <c r="BD558" s="386"/>
      <c r="BE558" s="202"/>
      <c r="BF558" s="731"/>
      <c r="BG558" s="731"/>
      <c r="BH558" s="731"/>
      <c r="BI558" s="731"/>
      <c r="BJ558" s="731"/>
      <c r="BK558" s="731"/>
      <c r="BL558" s="731"/>
      <c r="BM558" s="731"/>
      <c r="BN558" s="731"/>
      <c r="BO558" s="731"/>
      <c r="BP558" s="731"/>
      <c r="BQ558" s="731"/>
      <c r="BR558" s="731"/>
      <c r="BS558" s="731"/>
      <c r="BT558" s="731"/>
      <c r="BU558" s="731"/>
      <c r="BV558" s="731"/>
      <c r="BW558" s="731"/>
      <c r="BX558" s="731"/>
      <c r="BY558" s="731"/>
      <c r="BZ558" s="731"/>
      <c r="CA558" s="731"/>
      <c r="CB558" s="731"/>
      <c r="CC558" s="731"/>
      <c r="CD558" s="731"/>
      <c r="CE558" s="731"/>
      <c r="CF558" s="731"/>
      <c r="CG558" s="731"/>
    </row>
    <row r="559" spans="1:85" s="314" customFormat="1" ht="15" customHeight="1" x14ac:dyDescent="0.2">
      <c r="A559" s="733"/>
      <c r="B559" s="733"/>
      <c r="C559" s="733"/>
      <c r="D559" s="756"/>
      <c r="E559" s="733"/>
      <c r="F559" s="733"/>
      <c r="G559" s="733"/>
      <c r="H559" s="733"/>
      <c r="I559" s="733"/>
      <c r="J559" s="733"/>
      <c r="K559" s="733"/>
      <c r="L559" s="733"/>
      <c r="M559" s="733"/>
      <c r="N559" s="733"/>
      <c r="O559" s="733"/>
      <c r="P559" s="733"/>
      <c r="Q559" s="733"/>
      <c r="R559" s="733"/>
      <c r="S559" s="733"/>
      <c r="T559" s="733"/>
      <c r="U559" s="733"/>
      <c r="V559" s="733"/>
      <c r="W559" s="733"/>
      <c r="X559" s="733"/>
      <c r="Y559" s="733"/>
      <c r="Z559" s="733"/>
      <c r="AA559" s="733"/>
      <c r="AB559" s="347"/>
      <c r="AC559" s="347"/>
      <c r="AD559" s="347"/>
      <c r="AE559" s="347"/>
      <c r="AF559" s="347"/>
      <c r="AG559" s="347"/>
      <c r="AH559" s="347"/>
      <c r="AI559" s="347"/>
      <c r="AJ559" s="347"/>
      <c r="AK559" s="347"/>
      <c r="AL559" s="347"/>
      <c r="AM559" s="347"/>
      <c r="AN559" s="347"/>
      <c r="AO559" s="347"/>
      <c r="AP559" s="347"/>
      <c r="AQ559" s="347"/>
      <c r="AR559" s="347"/>
      <c r="AS559" s="347"/>
      <c r="AT559" s="347"/>
      <c r="AU559" s="347"/>
      <c r="AV559" s="347"/>
      <c r="AW559" s="347"/>
      <c r="AX559" s="347"/>
      <c r="AY559" s="347"/>
      <c r="AZ559" s="347"/>
      <c r="BA559" s="347"/>
      <c r="BB559" s="347"/>
      <c r="BC559" s="390"/>
      <c r="BD559" s="386"/>
      <c r="BE559" s="202"/>
      <c r="BF559" s="731"/>
      <c r="BG559" s="731"/>
      <c r="BH559" s="731"/>
      <c r="BI559" s="731"/>
      <c r="BJ559" s="731"/>
      <c r="BK559" s="731"/>
      <c r="BL559" s="731"/>
      <c r="BM559" s="731"/>
      <c r="BN559" s="731"/>
      <c r="BO559" s="731"/>
      <c r="BP559" s="731"/>
      <c r="BQ559" s="731"/>
      <c r="BR559" s="731"/>
      <c r="BS559" s="731"/>
      <c r="BT559" s="731"/>
      <c r="BU559" s="731"/>
      <c r="BV559" s="731"/>
      <c r="BW559" s="731"/>
      <c r="BX559" s="731"/>
      <c r="BY559" s="731"/>
      <c r="BZ559" s="731"/>
      <c r="CA559" s="731"/>
      <c r="CB559" s="731"/>
      <c r="CC559" s="731"/>
      <c r="CD559" s="731"/>
      <c r="CE559" s="731"/>
      <c r="CF559" s="731"/>
      <c r="CG559" s="731"/>
    </row>
    <row r="560" spans="1:85" s="314" customFormat="1" ht="15" customHeight="1" x14ac:dyDescent="0.2">
      <c r="A560" s="733"/>
      <c r="B560" s="733"/>
      <c r="C560" s="733"/>
      <c r="D560" s="756"/>
      <c r="E560" s="733"/>
      <c r="F560" s="733"/>
      <c r="G560" s="733"/>
      <c r="H560" s="733"/>
      <c r="I560" s="733"/>
      <c r="J560" s="733"/>
      <c r="K560" s="733"/>
      <c r="L560" s="733"/>
      <c r="M560" s="733"/>
      <c r="N560" s="733"/>
      <c r="O560" s="733"/>
      <c r="P560" s="733"/>
      <c r="Q560" s="733"/>
      <c r="R560" s="733"/>
      <c r="S560" s="733"/>
      <c r="T560" s="733"/>
      <c r="U560" s="733"/>
      <c r="V560" s="733"/>
      <c r="W560" s="733"/>
      <c r="X560" s="733"/>
      <c r="Y560" s="733"/>
      <c r="Z560" s="733"/>
      <c r="AA560" s="733"/>
      <c r="AB560" s="347"/>
      <c r="AC560" s="347"/>
      <c r="AD560" s="347"/>
      <c r="AE560" s="347"/>
      <c r="AF560" s="347"/>
      <c r="AG560" s="347"/>
      <c r="AH560" s="347"/>
      <c r="AI560" s="347"/>
      <c r="AJ560" s="347"/>
      <c r="AK560" s="347"/>
      <c r="AL560" s="347"/>
      <c r="AM560" s="347"/>
      <c r="AN560" s="347"/>
      <c r="AO560" s="347"/>
      <c r="AP560" s="347"/>
      <c r="AQ560" s="347"/>
      <c r="AR560" s="347"/>
      <c r="AS560" s="347"/>
      <c r="AT560" s="347"/>
      <c r="AU560" s="347"/>
      <c r="AV560" s="347"/>
      <c r="AW560" s="347"/>
      <c r="AX560" s="347"/>
      <c r="AY560" s="347"/>
      <c r="AZ560" s="347"/>
      <c r="BA560" s="347"/>
      <c r="BB560" s="347"/>
      <c r="BC560" s="390"/>
      <c r="BD560" s="386"/>
      <c r="BE560" s="202"/>
      <c r="BF560" s="731"/>
      <c r="BG560" s="731"/>
      <c r="BH560" s="731"/>
      <c r="BI560" s="731"/>
      <c r="BJ560" s="731"/>
      <c r="BK560" s="731"/>
      <c r="BL560" s="731"/>
      <c r="BM560" s="731"/>
      <c r="BN560" s="731"/>
      <c r="BO560" s="731"/>
      <c r="BP560" s="731"/>
      <c r="BQ560" s="731"/>
      <c r="BR560" s="731"/>
      <c r="BS560" s="731"/>
      <c r="BT560" s="731"/>
      <c r="BU560" s="731"/>
      <c r="BV560" s="731"/>
      <c r="BW560" s="731"/>
      <c r="BX560" s="731"/>
      <c r="BY560" s="731"/>
      <c r="BZ560" s="731"/>
      <c r="CA560" s="731"/>
      <c r="CB560" s="731"/>
      <c r="CC560" s="731"/>
      <c r="CD560" s="731"/>
      <c r="CE560" s="731"/>
      <c r="CF560" s="731"/>
      <c r="CG560" s="731"/>
    </row>
    <row r="561" spans="1:85" s="314" customFormat="1" ht="15" customHeight="1" x14ac:dyDescent="0.2">
      <c r="A561" s="733"/>
      <c r="B561" s="733"/>
      <c r="C561" s="733"/>
      <c r="D561" s="756"/>
      <c r="E561" s="733"/>
      <c r="F561" s="733"/>
      <c r="G561" s="733"/>
      <c r="H561" s="733"/>
      <c r="I561" s="733"/>
      <c r="J561" s="733"/>
      <c r="K561" s="733"/>
      <c r="L561" s="733"/>
      <c r="M561" s="733"/>
      <c r="N561" s="733"/>
      <c r="O561" s="733"/>
      <c r="P561" s="733"/>
      <c r="Q561" s="733"/>
      <c r="R561" s="733"/>
      <c r="S561" s="733"/>
      <c r="T561" s="733"/>
      <c r="U561" s="733"/>
      <c r="V561" s="733"/>
      <c r="W561" s="733"/>
      <c r="X561" s="733"/>
      <c r="Y561" s="733"/>
      <c r="Z561" s="733"/>
      <c r="AA561" s="733"/>
      <c r="AB561" s="347"/>
      <c r="AC561" s="347"/>
      <c r="AD561" s="347"/>
      <c r="AE561" s="347"/>
      <c r="AF561" s="347"/>
      <c r="AG561" s="347"/>
      <c r="AH561" s="347"/>
      <c r="AI561" s="347"/>
      <c r="AJ561" s="347"/>
      <c r="AK561" s="347"/>
      <c r="AL561" s="347"/>
      <c r="AM561" s="347"/>
      <c r="AN561" s="347"/>
      <c r="AO561" s="347"/>
      <c r="AP561" s="347"/>
      <c r="AQ561" s="347"/>
      <c r="AR561" s="347"/>
      <c r="AS561" s="347"/>
      <c r="AT561" s="347"/>
      <c r="AU561" s="347"/>
      <c r="AV561" s="347"/>
      <c r="AW561" s="347"/>
      <c r="AX561" s="347"/>
      <c r="AY561" s="347"/>
      <c r="AZ561" s="347"/>
      <c r="BA561" s="347"/>
      <c r="BB561" s="347"/>
      <c r="BC561" s="390"/>
      <c r="BD561" s="386"/>
      <c r="BE561" s="202"/>
      <c r="BF561" s="731"/>
      <c r="BG561" s="731"/>
      <c r="BH561" s="731"/>
      <c r="BI561" s="731"/>
      <c r="BJ561" s="731"/>
      <c r="BK561" s="731"/>
      <c r="BL561" s="731"/>
      <c r="BM561" s="731"/>
      <c r="BN561" s="731"/>
      <c r="BO561" s="731"/>
      <c r="BP561" s="731"/>
      <c r="BQ561" s="731"/>
      <c r="BR561" s="731"/>
      <c r="BS561" s="731"/>
      <c r="BT561" s="731"/>
      <c r="BU561" s="731"/>
      <c r="BV561" s="731"/>
      <c r="BW561" s="731"/>
      <c r="BX561" s="731"/>
      <c r="BY561" s="731"/>
      <c r="BZ561" s="731"/>
      <c r="CA561" s="731"/>
      <c r="CB561" s="731"/>
      <c r="CC561" s="731"/>
      <c r="CD561" s="731"/>
      <c r="CE561" s="731"/>
      <c r="CF561" s="731"/>
      <c r="CG561" s="731"/>
    </row>
    <row r="562" spans="1:85" s="314" customFormat="1" ht="15" customHeight="1" x14ac:dyDescent="0.2">
      <c r="A562" s="733"/>
      <c r="B562" s="733"/>
      <c r="C562" s="733"/>
      <c r="D562" s="756"/>
      <c r="E562" s="733"/>
      <c r="F562" s="733"/>
      <c r="G562" s="733"/>
      <c r="H562" s="733"/>
      <c r="I562" s="733"/>
      <c r="J562" s="733"/>
      <c r="K562" s="733"/>
      <c r="L562" s="733"/>
      <c r="M562" s="733"/>
      <c r="N562" s="733"/>
      <c r="O562" s="733"/>
      <c r="P562" s="733"/>
      <c r="Q562" s="733"/>
      <c r="R562" s="733"/>
      <c r="S562" s="733"/>
      <c r="T562" s="733"/>
      <c r="U562" s="733"/>
      <c r="V562" s="733"/>
      <c r="W562" s="733"/>
      <c r="X562" s="733"/>
      <c r="Y562" s="733"/>
      <c r="Z562" s="733"/>
      <c r="AA562" s="733"/>
      <c r="AB562" s="347"/>
      <c r="AC562" s="347"/>
      <c r="AD562" s="347"/>
      <c r="AE562" s="347"/>
      <c r="AF562" s="347"/>
      <c r="AG562" s="347"/>
      <c r="AH562" s="347"/>
      <c r="AI562" s="347"/>
      <c r="AJ562" s="347"/>
      <c r="AK562" s="347"/>
      <c r="AL562" s="347"/>
      <c r="AM562" s="347"/>
      <c r="AN562" s="347"/>
      <c r="AO562" s="347"/>
      <c r="AP562" s="347"/>
      <c r="AQ562" s="347"/>
      <c r="AR562" s="347"/>
      <c r="AS562" s="347"/>
      <c r="AT562" s="347"/>
      <c r="AU562" s="347"/>
      <c r="AV562" s="347"/>
      <c r="AW562" s="347"/>
      <c r="AX562" s="347"/>
      <c r="AY562" s="347"/>
      <c r="AZ562" s="347"/>
      <c r="BA562" s="347"/>
      <c r="BB562" s="347"/>
      <c r="BC562" s="390"/>
      <c r="BD562" s="386"/>
      <c r="BE562" s="202"/>
      <c r="BF562" s="731"/>
      <c r="BG562" s="731"/>
      <c r="BH562" s="731"/>
      <c r="BI562" s="731"/>
      <c r="BJ562" s="731"/>
      <c r="BK562" s="731"/>
      <c r="BL562" s="731"/>
      <c r="BM562" s="731"/>
      <c r="BN562" s="731"/>
      <c r="BO562" s="731"/>
      <c r="BP562" s="731"/>
      <c r="BQ562" s="731"/>
      <c r="BR562" s="731"/>
      <c r="BS562" s="731"/>
      <c r="BT562" s="731"/>
      <c r="BU562" s="731"/>
      <c r="BV562" s="731"/>
      <c r="BW562" s="731"/>
      <c r="BX562" s="731"/>
      <c r="BY562" s="731"/>
      <c r="BZ562" s="731"/>
      <c r="CA562" s="731"/>
      <c r="CB562" s="731"/>
      <c r="CC562" s="731"/>
      <c r="CD562" s="731"/>
      <c r="CE562" s="731"/>
      <c r="CF562" s="731"/>
      <c r="CG562" s="731"/>
    </row>
    <row r="563" spans="1:85" s="314" customFormat="1" ht="15" customHeight="1" x14ac:dyDescent="0.2">
      <c r="A563" s="733"/>
      <c r="B563" s="733"/>
      <c r="C563" s="733"/>
      <c r="D563" s="756"/>
      <c r="E563" s="733"/>
      <c r="F563" s="733"/>
      <c r="G563" s="733"/>
      <c r="H563" s="733"/>
      <c r="I563" s="733"/>
      <c r="J563" s="733"/>
      <c r="K563" s="733"/>
      <c r="L563" s="733"/>
      <c r="M563" s="733"/>
      <c r="N563" s="733"/>
      <c r="O563" s="733"/>
      <c r="P563" s="733"/>
      <c r="Q563" s="733"/>
      <c r="R563" s="733"/>
      <c r="S563" s="733"/>
      <c r="T563" s="733"/>
      <c r="U563" s="733"/>
      <c r="V563" s="733"/>
      <c r="W563" s="733"/>
      <c r="X563" s="733"/>
      <c r="Y563" s="733"/>
      <c r="Z563" s="733"/>
      <c r="AA563" s="733"/>
      <c r="AB563" s="347"/>
      <c r="AC563" s="347"/>
      <c r="AD563" s="347"/>
      <c r="AE563" s="347"/>
      <c r="AF563" s="347"/>
      <c r="AG563" s="347"/>
      <c r="AH563" s="347"/>
      <c r="AI563" s="347"/>
      <c r="AJ563" s="347"/>
      <c r="AK563" s="347"/>
      <c r="AL563" s="347"/>
      <c r="AM563" s="347"/>
      <c r="AN563" s="347"/>
      <c r="AO563" s="347"/>
      <c r="AP563" s="347"/>
      <c r="AQ563" s="347"/>
      <c r="AR563" s="347"/>
      <c r="AS563" s="347"/>
      <c r="AT563" s="347"/>
      <c r="AU563" s="347"/>
      <c r="AV563" s="347"/>
      <c r="AW563" s="347"/>
      <c r="AX563" s="347"/>
      <c r="AY563" s="347"/>
      <c r="AZ563" s="347"/>
      <c r="BA563" s="347"/>
      <c r="BB563" s="347"/>
      <c r="BC563" s="390"/>
      <c r="BD563" s="386"/>
      <c r="BE563" s="202"/>
      <c r="BF563" s="731"/>
      <c r="BG563" s="731"/>
      <c r="BH563" s="731"/>
      <c r="BI563" s="731"/>
      <c r="BJ563" s="731"/>
      <c r="BK563" s="731"/>
      <c r="BL563" s="731"/>
      <c r="BM563" s="731"/>
      <c r="BN563" s="731"/>
      <c r="BO563" s="731"/>
      <c r="BP563" s="731"/>
      <c r="BQ563" s="731"/>
      <c r="BR563" s="731"/>
      <c r="BS563" s="731"/>
      <c r="BT563" s="731"/>
      <c r="BU563" s="731"/>
      <c r="BV563" s="731"/>
      <c r="BW563" s="731"/>
      <c r="BX563" s="731"/>
      <c r="BY563" s="731"/>
      <c r="BZ563" s="731"/>
      <c r="CA563" s="731"/>
      <c r="CB563" s="731"/>
      <c r="CC563" s="731"/>
      <c r="CD563" s="731"/>
      <c r="CE563" s="731"/>
      <c r="CF563" s="731"/>
      <c r="CG563" s="731"/>
    </row>
    <row r="564" spans="1:85" s="314" customFormat="1" ht="15" customHeight="1" x14ac:dyDescent="0.2">
      <c r="A564" s="733"/>
      <c r="B564" s="733"/>
      <c r="C564" s="733"/>
      <c r="D564" s="756"/>
      <c r="E564" s="733"/>
      <c r="F564" s="733"/>
      <c r="G564" s="733"/>
      <c r="H564" s="733"/>
      <c r="I564" s="733"/>
      <c r="J564" s="733"/>
      <c r="K564" s="733"/>
      <c r="L564" s="733"/>
      <c r="M564" s="733"/>
      <c r="N564" s="733"/>
      <c r="O564" s="733"/>
      <c r="P564" s="733"/>
      <c r="Q564" s="733"/>
      <c r="R564" s="733"/>
      <c r="S564" s="733"/>
      <c r="T564" s="733"/>
      <c r="U564" s="733"/>
      <c r="V564" s="733"/>
      <c r="W564" s="733"/>
      <c r="X564" s="733"/>
      <c r="Y564" s="733"/>
      <c r="Z564" s="733"/>
      <c r="AA564" s="733"/>
      <c r="AB564" s="347"/>
      <c r="AC564" s="347"/>
      <c r="AD564" s="347"/>
      <c r="AE564" s="347"/>
      <c r="AF564" s="347"/>
      <c r="AG564" s="347"/>
      <c r="AH564" s="347"/>
      <c r="AI564" s="347"/>
      <c r="AJ564" s="347"/>
      <c r="AK564" s="347"/>
      <c r="AL564" s="347"/>
      <c r="AM564" s="347"/>
      <c r="AN564" s="347"/>
      <c r="AO564" s="347"/>
      <c r="AP564" s="347"/>
      <c r="AQ564" s="347"/>
      <c r="AR564" s="347"/>
      <c r="AS564" s="347"/>
      <c r="AT564" s="347"/>
      <c r="AU564" s="347"/>
      <c r="AV564" s="347"/>
      <c r="AW564" s="347"/>
      <c r="AX564" s="347"/>
      <c r="AY564" s="347"/>
      <c r="AZ564" s="347"/>
      <c r="BA564" s="347"/>
      <c r="BB564" s="347"/>
      <c r="BC564" s="390"/>
      <c r="BD564" s="386"/>
      <c r="BE564" s="202"/>
      <c r="BF564" s="731"/>
      <c r="BG564" s="731"/>
      <c r="BH564" s="731"/>
      <c r="BI564" s="731"/>
      <c r="BJ564" s="731"/>
      <c r="BK564" s="731"/>
      <c r="BL564" s="731"/>
      <c r="BM564" s="731"/>
      <c r="BN564" s="731"/>
      <c r="BO564" s="731"/>
      <c r="BP564" s="731"/>
      <c r="BQ564" s="731"/>
      <c r="BR564" s="731"/>
      <c r="BS564" s="731"/>
      <c r="BT564" s="731"/>
      <c r="BU564" s="731"/>
      <c r="BV564" s="731"/>
      <c r="BW564" s="731"/>
      <c r="BX564" s="731"/>
      <c r="BY564" s="731"/>
      <c r="BZ564" s="731"/>
      <c r="CA564" s="731"/>
      <c r="CB564" s="731"/>
      <c r="CC564" s="731"/>
      <c r="CD564" s="731"/>
      <c r="CE564" s="731"/>
      <c r="CF564" s="731"/>
      <c r="CG564" s="731"/>
    </row>
    <row r="565" spans="1:85" s="314" customFormat="1" ht="15" customHeight="1" x14ac:dyDescent="0.2">
      <c r="A565" s="733"/>
      <c r="B565" s="733"/>
      <c r="C565" s="733"/>
      <c r="D565" s="756"/>
      <c r="E565" s="733"/>
      <c r="F565" s="733"/>
      <c r="G565" s="733"/>
      <c r="H565" s="733"/>
      <c r="I565" s="733"/>
      <c r="J565" s="733"/>
      <c r="K565" s="733"/>
      <c r="L565" s="733"/>
      <c r="M565" s="733"/>
      <c r="N565" s="733"/>
      <c r="O565" s="733"/>
      <c r="P565" s="733"/>
      <c r="Q565" s="733"/>
      <c r="R565" s="733"/>
      <c r="S565" s="733"/>
      <c r="T565" s="733"/>
      <c r="U565" s="733"/>
      <c r="V565" s="733"/>
      <c r="W565" s="733"/>
      <c r="X565" s="733"/>
      <c r="Y565" s="733"/>
      <c r="Z565" s="733"/>
      <c r="AA565" s="733"/>
      <c r="AB565" s="347"/>
      <c r="AC565" s="347"/>
      <c r="AD565" s="347"/>
      <c r="AE565" s="347"/>
      <c r="AF565" s="347"/>
      <c r="AG565" s="347"/>
      <c r="AH565" s="347"/>
      <c r="AI565" s="347"/>
      <c r="AJ565" s="347"/>
      <c r="AK565" s="347"/>
      <c r="AL565" s="347"/>
      <c r="AM565" s="347"/>
      <c r="AN565" s="347"/>
      <c r="AO565" s="347"/>
      <c r="AP565" s="347"/>
      <c r="AQ565" s="347"/>
      <c r="AR565" s="347"/>
      <c r="AS565" s="347"/>
      <c r="AT565" s="347"/>
      <c r="AU565" s="347"/>
      <c r="AV565" s="347"/>
      <c r="AW565" s="347"/>
      <c r="AX565" s="347"/>
      <c r="AY565" s="347"/>
      <c r="AZ565" s="347"/>
      <c r="BA565" s="347"/>
      <c r="BB565" s="347"/>
      <c r="BC565" s="390"/>
      <c r="BD565" s="386"/>
      <c r="BE565" s="202"/>
      <c r="BF565" s="731"/>
      <c r="BG565" s="731"/>
      <c r="BH565" s="731"/>
      <c r="BI565" s="731"/>
      <c r="BJ565" s="731"/>
      <c r="BK565" s="731"/>
      <c r="BL565" s="731"/>
      <c r="BM565" s="731"/>
      <c r="BN565" s="731"/>
      <c r="BO565" s="731"/>
      <c r="BP565" s="731"/>
      <c r="BQ565" s="731"/>
      <c r="BR565" s="731"/>
      <c r="BS565" s="731"/>
      <c r="BT565" s="731"/>
      <c r="BU565" s="731"/>
      <c r="BV565" s="731"/>
      <c r="BW565" s="731"/>
      <c r="BX565" s="731"/>
      <c r="BY565" s="731"/>
      <c r="BZ565" s="731"/>
      <c r="CA565" s="731"/>
      <c r="CB565" s="731"/>
      <c r="CC565" s="731"/>
      <c r="CD565" s="731"/>
      <c r="CE565" s="731"/>
      <c r="CF565" s="731"/>
      <c r="CG565" s="731"/>
    </row>
    <row r="566" spans="1:85" s="314" customFormat="1" ht="15" customHeight="1" x14ac:dyDescent="0.2">
      <c r="A566" s="733"/>
      <c r="B566" s="733"/>
      <c r="C566" s="733"/>
      <c r="D566" s="756"/>
      <c r="E566" s="733"/>
      <c r="F566" s="733"/>
      <c r="G566" s="733"/>
      <c r="H566" s="733"/>
      <c r="I566" s="733"/>
      <c r="J566" s="733"/>
      <c r="K566" s="733"/>
      <c r="L566" s="733"/>
      <c r="M566" s="733"/>
      <c r="N566" s="733"/>
      <c r="O566" s="733"/>
      <c r="P566" s="733"/>
      <c r="Q566" s="733"/>
      <c r="R566" s="733"/>
      <c r="S566" s="733"/>
      <c r="T566" s="733"/>
      <c r="U566" s="733"/>
      <c r="V566" s="733"/>
      <c r="W566" s="733"/>
      <c r="X566" s="733"/>
      <c r="Y566" s="733"/>
      <c r="Z566" s="733"/>
      <c r="AA566" s="733"/>
      <c r="AB566" s="347"/>
      <c r="AC566" s="347"/>
      <c r="AD566" s="347"/>
      <c r="AE566" s="347"/>
      <c r="AF566" s="347"/>
      <c r="AG566" s="347"/>
      <c r="AH566" s="347"/>
      <c r="AI566" s="347"/>
      <c r="AJ566" s="347"/>
      <c r="AK566" s="347"/>
      <c r="AL566" s="347"/>
      <c r="AM566" s="347"/>
      <c r="AN566" s="347"/>
      <c r="AO566" s="347"/>
      <c r="AP566" s="347"/>
      <c r="AQ566" s="347"/>
      <c r="AR566" s="347"/>
      <c r="AS566" s="347"/>
      <c r="AT566" s="347"/>
      <c r="AU566" s="347"/>
      <c r="AV566" s="347"/>
      <c r="AW566" s="347"/>
      <c r="AX566" s="347"/>
      <c r="AY566" s="347"/>
      <c r="AZ566" s="347"/>
      <c r="BA566" s="347"/>
      <c r="BB566" s="347"/>
      <c r="BC566" s="390"/>
      <c r="BD566" s="386"/>
      <c r="BE566" s="202"/>
      <c r="BF566" s="731"/>
      <c r="BG566" s="731"/>
      <c r="BH566" s="731"/>
      <c r="BI566" s="731"/>
      <c r="BJ566" s="731"/>
      <c r="BK566" s="731"/>
      <c r="BL566" s="731"/>
      <c r="BM566" s="731"/>
      <c r="BN566" s="731"/>
      <c r="BO566" s="731"/>
      <c r="BP566" s="731"/>
      <c r="BQ566" s="731"/>
      <c r="BR566" s="731"/>
      <c r="BS566" s="731"/>
      <c r="BT566" s="731"/>
      <c r="BU566" s="731"/>
      <c r="BV566" s="731"/>
      <c r="BW566" s="731"/>
      <c r="BX566" s="731"/>
      <c r="BY566" s="731"/>
      <c r="BZ566" s="731"/>
      <c r="CA566" s="731"/>
      <c r="CB566" s="731"/>
      <c r="CC566" s="731"/>
      <c r="CD566" s="731"/>
      <c r="CE566" s="731"/>
      <c r="CF566" s="731"/>
      <c r="CG566" s="731"/>
    </row>
    <row r="567" spans="1:85" s="314" customFormat="1" ht="15" customHeight="1" x14ac:dyDescent="0.2">
      <c r="A567" s="733"/>
      <c r="B567" s="733"/>
      <c r="C567" s="733"/>
      <c r="D567" s="756"/>
      <c r="E567" s="733"/>
      <c r="F567" s="733"/>
      <c r="G567" s="733"/>
      <c r="H567" s="733"/>
      <c r="I567" s="733"/>
      <c r="J567" s="733"/>
      <c r="K567" s="733"/>
      <c r="L567" s="733"/>
      <c r="M567" s="733"/>
      <c r="N567" s="733"/>
      <c r="O567" s="733"/>
      <c r="P567" s="733"/>
      <c r="Q567" s="733"/>
      <c r="R567" s="733"/>
      <c r="S567" s="733"/>
      <c r="T567" s="733"/>
      <c r="U567" s="733"/>
      <c r="V567" s="733"/>
      <c r="W567" s="733"/>
      <c r="X567" s="733"/>
      <c r="Y567" s="733"/>
      <c r="Z567" s="733"/>
      <c r="AA567" s="733"/>
      <c r="AB567" s="347"/>
      <c r="AC567" s="347"/>
      <c r="AD567" s="347"/>
      <c r="AE567" s="347"/>
      <c r="AF567" s="347"/>
      <c r="AG567" s="347"/>
      <c r="AH567" s="347"/>
      <c r="AI567" s="347"/>
      <c r="AJ567" s="347"/>
      <c r="AK567" s="347"/>
      <c r="AL567" s="347"/>
      <c r="AM567" s="347"/>
      <c r="AN567" s="347"/>
      <c r="AO567" s="347"/>
      <c r="AP567" s="347"/>
      <c r="AQ567" s="347"/>
      <c r="AR567" s="347"/>
      <c r="AS567" s="347"/>
      <c r="AT567" s="347"/>
      <c r="AU567" s="347"/>
      <c r="AV567" s="347"/>
      <c r="AW567" s="347"/>
      <c r="AX567" s="347"/>
      <c r="AY567" s="347"/>
      <c r="AZ567" s="347"/>
      <c r="BA567" s="347"/>
      <c r="BB567" s="347"/>
      <c r="BC567" s="390"/>
      <c r="BD567" s="386"/>
      <c r="BE567" s="202"/>
      <c r="BF567" s="731"/>
      <c r="BG567" s="731"/>
      <c r="BH567" s="731"/>
      <c r="BI567" s="731"/>
      <c r="BJ567" s="731"/>
      <c r="BK567" s="731"/>
      <c r="BL567" s="731"/>
      <c r="BM567" s="731"/>
      <c r="BN567" s="731"/>
      <c r="BO567" s="731"/>
      <c r="BP567" s="731"/>
      <c r="BQ567" s="731"/>
      <c r="BR567" s="731"/>
      <c r="BS567" s="731"/>
      <c r="BT567" s="731"/>
      <c r="BU567" s="731"/>
      <c r="BV567" s="731"/>
      <c r="BW567" s="731"/>
      <c r="BX567" s="731"/>
      <c r="BY567" s="731"/>
      <c r="BZ567" s="731"/>
      <c r="CA567" s="731"/>
      <c r="CB567" s="731"/>
      <c r="CC567" s="731"/>
      <c r="CD567" s="731"/>
      <c r="CE567" s="731"/>
      <c r="CF567" s="731"/>
      <c r="CG567" s="731"/>
    </row>
    <row r="568" spans="1:85" s="314" customFormat="1" ht="15" customHeight="1" x14ac:dyDescent="0.2">
      <c r="A568" s="733"/>
      <c r="B568" s="733"/>
      <c r="C568" s="733"/>
      <c r="D568" s="756"/>
      <c r="E568" s="733"/>
      <c r="F568" s="733"/>
      <c r="G568" s="733"/>
      <c r="H568" s="733"/>
      <c r="I568" s="733"/>
      <c r="J568" s="733"/>
      <c r="K568" s="733"/>
      <c r="L568" s="733"/>
      <c r="M568" s="733"/>
      <c r="N568" s="733"/>
      <c r="O568" s="733"/>
      <c r="P568" s="733"/>
      <c r="Q568" s="733"/>
      <c r="R568" s="733"/>
      <c r="S568" s="733"/>
      <c r="T568" s="733"/>
      <c r="U568" s="733"/>
      <c r="V568" s="733"/>
      <c r="W568" s="733"/>
      <c r="X568" s="733"/>
      <c r="Y568" s="733"/>
      <c r="Z568" s="733"/>
      <c r="AA568" s="733"/>
      <c r="AB568" s="347"/>
      <c r="AC568" s="347"/>
      <c r="AD568" s="347"/>
      <c r="AE568" s="347"/>
      <c r="AF568" s="347"/>
      <c r="AG568" s="347"/>
      <c r="AH568" s="347"/>
      <c r="AI568" s="347"/>
      <c r="AJ568" s="347"/>
      <c r="AK568" s="347"/>
      <c r="AL568" s="347"/>
      <c r="AM568" s="347"/>
      <c r="AN568" s="347"/>
      <c r="AO568" s="347"/>
      <c r="AP568" s="347"/>
      <c r="AQ568" s="347"/>
      <c r="AR568" s="347"/>
      <c r="AS568" s="347"/>
      <c r="AT568" s="347"/>
      <c r="AU568" s="347"/>
      <c r="AV568" s="347"/>
      <c r="AW568" s="347"/>
      <c r="AX568" s="347"/>
      <c r="AY568" s="347"/>
      <c r="AZ568" s="347"/>
      <c r="BA568" s="347"/>
      <c r="BB568" s="347"/>
      <c r="BC568" s="390"/>
      <c r="BD568" s="386"/>
      <c r="BE568" s="202"/>
      <c r="BF568" s="731"/>
      <c r="BG568" s="731"/>
      <c r="BH568" s="731"/>
      <c r="BI568" s="731"/>
      <c r="BJ568" s="731"/>
      <c r="BK568" s="731"/>
      <c r="BL568" s="731"/>
      <c r="BM568" s="731"/>
      <c r="BN568" s="731"/>
      <c r="BO568" s="731"/>
      <c r="BP568" s="731"/>
      <c r="BQ568" s="731"/>
      <c r="BR568" s="731"/>
      <c r="BS568" s="731"/>
      <c r="BT568" s="731"/>
      <c r="BU568" s="731"/>
      <c r="BV568" s="731"/>
      <c r="BW568" s="731"/>
      <c r="BX568" s="731"/>
      <c r="BY568" s="731"/>
      <c r="BZ568" s="731"/>
      <c r="CA568" s="731"/>
      <c r="CB568" s="731"/>
      <c r="CC568" s="731"/>
      <c r="CD568" s="731"/>
      <c r="CE568" s="731"/>
      <c r="CF568" s="731"/>
      <c r="CG568" s="731"/>
    </row>
    <row r="569" spans="1:85" s="314" customFormat="1" ht="15" customHeight="1" x14ac:dyDescent="0.2">
      <c r="A569" s="733"/>
      <c r="B569" s="733"/>
      <c r="C569" s="733"/>
      <c r="D569" s="756"/>
      <c r="E569" s="733"/>
      <c r="F569" s="733"/>
      <c r="G569" s="733"/>
      <c r="H569" s="733"/>
      <c r="I569" s="733"/>
      <c r="J569" s="733"/>
      <c r="K569" s="733"/>
      <c r="L569" s="733"/>
      <c r="M569" s="733"/>
      <c r="N569" s="733"/>
      <c r="O569" s="733"/>
      <c r="P569" s="733"/>
      <c r="Q569" s="733"/>
      <c r="R569" s="733"/>
      <c r="S569" s="733"/>
      <c r="T569" s="733"/>
      <c r="U569" s="733"/>
      <c r="V569" s="733"/>
      <c r="W569" s="733"/>
      <c r="X569" s="733"/>
      <c r="Y569" s="733"/>
      <c r="Z569" s="733"/>
      <c r="AA569" s="733"/>
      <c r="AB569" s="347"/>
      <c r="AC569" s="347"/>
      <c r="AD569" s="347"/>
      <c r="AE569" s="347"/>
      <c r="AF569" s="347"/>
      <c r="AG569" s="347"/>
      <c r="AH569" s="347"/>
      <c r="AI569" s="347"/>
      <c r="AJ569" s="347"/>
      <c r="AK569" s="347"/>
      <c r="AL569" s="347"/>
      <c r="AM569" s="347"/>
      <c r="AN569" s="347"/>
      <c r="AO569" s="347"/>
      <c r="AP569" s="347"/>
      <c r="AQ569" s="347"/>
      <c r="AR569" s="347"/>
      <c r="AS569" s="347"/>
      <c r="AT569" s="347"/>
      <c r="AU569" s="347"/>
      <c r="AV569" s="347"/>
      <c r="AW569" s="347"/>
      <c r="AX569" s="347"/>
      <c r="AY569" s="347"/>
      <c r="AZ569" s="347"/>
      <c r="BA569" s="347"/>
      <c r="BB569" s="347"/>
      <c r="BC569" s="390"/>
      <c r="BD569" s="386"/>
      <c r="BE569" s="202"/>
      <c r="BF569" s="731"/>
      <c r="BG569" s="731"/>
      <c r="BH569" s="731"/>
      <c r="BI569" s="731"/>
      <c r="BJ569" s="731"/>
      <c r="BK569" s="731"/>
      <c r="BL569" s="731"/>
      <c r="BM569" s="731"/>
      <c r="BN569" s="731"/>
      <c r="BO569" s="731"/>
      <c r="BP569" s="731"/>
      <c r="BQ569" s="731"/>
      <c r="BR569" s="731"/>
      <c r="BS569" s="731"/>
      <c r="BT569" s="731"/>
      <c r="BU569" s="731"/>
      <c r="BV569" s="731"/>
      <c r="BW569" s="731"/>
      <c r="BX569" s="731"/>
      <c r="BY569" s="731"/>
      <c r="BZ569" s="731"/>
      <c r="CA569" s="731"/>
      <c r="CB569" s="731"/>
      <c r="CC569" s="731"/>
      <c r="CD569" s="731"/>
      <c r="CE569" s="731"/>
      <c r="CF569" s="731"/>
      <c r="CG569" s="731"/>
    </row>
    <row r="570" spans="1:85" s="314" customFormat="1" ht="15" customHeight="1" x14ac:dyDescent="0.2">
      <c r="A570" s="733"/>
      <c r="B570" s="733"/>
      <c r="C570" s="733"/>
      <c r="D570" s="756"/>
      <c r="E570" s="733"/>
      <c r="F570" s="733"/>
      <c r="G570" s="733"/>
      <c r="H570" s="733"/>
      <c r="I570" s="733"/>
      <c r="J570" s="733"/>
      <c r="K570" s="733"/>
      <c r="L570" s="733"/>
      <c r="M570" s="733"/>
      <c r="N570" s="733"/>
      <c r="O570" s="733"/>
      <c r="P570" s="733"/>
      <c r="Q570" s="733"/>
      <c r="R570" s="733"/>
      <c r="S570" s="733"/>
      <c r="T570" s="733"/>
      <c r="U570" s="733"/>
      <c r="V570" s="733"/>
      <c r="W570" s="733"/>
      <c r="X570" s="733"/>
      <c r="Y570" s="733"/>
      <c r="Z570" s="733"/>
      <c r="AA570" s="733"/>
      <c r="AB570" s="347"/>
      <c r="AC570" s="347"/>
      <c r="AD570" s="347"/>
      <c r="AE570" s="347"/>
      <c r="AF570" s="347"/>
      <c r="AG570" s="347"/>
      <c r="AH570" s="347"/>
      <c r="AI570" s="347"/>
      <c r="AJ570" s="347"/>
      <c r="AK570" s="347"/>
      <c r="AL570" s="347"/>
      <c r="AM570" s="347"/>
      <c r="AN570" s="347"/>
      <c r="AO570" s="347"/>
      <c r="AP570" s="347"/>
      <c r="AQ570" s="347"/>
      <c r="AR570" s="347"/>
      <c r="AS570" s="347"/>
      <c r="AT570" s="347"/>
      <c r="AU570" s="347"/>
      <c r="AV570" s="347"/>
      <c r="AW570" s="347"/>
      <c r="AX570" s="347"/>
      <c r="AY570" s="347"/>
      <c r="AZ570" s="347"/>
      <c r="BA570" s="347"/>
      <c r="BB570" s="347"/>
      <c r="BC570" s="390"/>
      <c r="BD570" s="386"/>
      <c r="BE570" s="202"/>
      <c r="BF570" s="731"/>
      <c r="BG570" s="731"/>
      <c r="BH570" s="731"/>
      <c r="BI570" s="731"/>
      <c r="BJ570" s="731"/>
      <c r="BK570" s="731"/>
      <c r="BL570" s="731"/>
      <c r="BM570" s="731"/>
      <c r="BN570" s="731"/>
      <c r="BO570" s="731"/>
      <c r="BP570" s="731"/>
      <c r="BQ570" s="731"/>
      <c r="BR570" s="731"/>
      <c r="BS570" s="731"/>
      <c r="BT570" s="731"/>
      <c r="BU570" s="731"/>
      <c r="BV570" s="731"/>
      <c r="BW570" s="731"/>
      <c r="BX570" s="731"/>
      <c r="BY570" s="731"/>
      <c r="BZ570" s="731"/>
      <c r="CA570" s="731"/>
      <c r="CB570" s="731"/>
      <c r="CC570" s="731"/>
      <c r="CD570" s="731"/>
      <c r="CE570" s="731"/>
      <c r="CF570" s="731"/>
      <c r="CG570" s="731"/>
    </row>
    <row r="571" spans="1:85" s="314" customFormat="1" ht="15" customHeight="1" x14ac:dyDescent="0.2">
      <c r="A571" s="733"/>
      <c r="B571" s="733"/>
      <c r="C571" s="733"/>
      <c r="D571" s="756"/>
      <c r="E571" s="733"/>
      <c r="F571" s="733"/>
      <c r="G571" s="733"/>
      <c r="H571" s="733"/>
      <c r="I571" s="733"/>
      <c r="J571" s="733"/>
      <c r="K571" s="733"/>
      <c r="L571" s="733"/>
      <c r="M571" s="733"/>
      <c r="N571" s="733"/>
      <c r="O571" s="733"/>
      <c r="P571" s="733"/>
      <c r="Q571" s="733"/>
      <c r="R571" s="733"/>
      <c r="S571" s="733"/>
      <c r="T571" s="733"/>
      <c r="U571" s="733"/>
      <c r="V571" s="733"/>
      <c r="W571" s="733"/>
      <c r="X571" s="733"/>
      <c r="Y571" s="733"/>
      <c r="Z571" s="733"/>
      <c r="AA571" s="733"/>
      <c r="AB571" s="347"/>
      <c r="AC571" s="347"/>
      <c r="AD571" s="347"/>
      <c r="AE571" s="347"/>
      <c r="AF571" s="347"/>
      <c r="AG571" s="347"/>
      <c r="AH571" s="347"/>
      <c r="AI571" s="347"/>
      <c r="AJ571" s="347"/>
      <c r="AK571" s="347"/>
      <c r="AL571" s="347"/>
      <c r="AM571" s="347"/>
      <c r="AN571" s="347"/>
      <c r="AO571" s="347"/>
      <c r="AP571" s="347"/>
      <c r="AQ571" s="347"/>
      <c r="AR571" s="347"/>
      <c r="AS571" s="347"/>
      <c r="AT571" s="347"/>
      <c r="AU571" s="347"/>
      <c r="AV571" s="347"/>
      <c r="AW571" s="347"/>
      <c r="AX571" s="347"/>
      <c r="AY571" s="347"/>
      <c r="AZ571" s="347"/>
      <c r="BA571" s="347"/>
      <c r="BB571" s="347"/>
      <c r="BC571" s="390"/>
      <c r="BD571" s="386"/>
      <c r="BE571" s="202"/>
      <c r="BF571" s="731"/>
      <c r="BG571" s="731"/>
      <c r="BH571" s="731"/>
      <c r="BI571" s="731"/>
      <c r="BJ571" s="731"/>
      <c r="BK571" s="731"/>
      <c r="BL571" s="731"/>
      <c r="BM571" s="731"/>
      <c r="BN571" s="731"/>
      <c r="BO571" s="731"/>
      <c r="BP571" s="731"/>
      <c r="BQ571" s="731"/>
      <c r="BR571" s="731"/>
      <c r="BS571" s="731"/>
      <c r="BT571" s="731"/>
      <c r="BU571" s="731"/>
      <c r="BV571" s="731"/>
      <c r="BW571" s="731"/>
      <c r="BX571" s="731"/>
      <c r="BY571" s="731"/>
      <c r="BZ571" s="731"/>
      <c r="CA571" s="731"/>
      <c r="CB571" s="731"/>
      <c r="CC571" s="731"/>
      <c r="CD571" s="731"/>
      <c r="CE571" s="731"/>
      <c r="CF571" s="731"/>
      <c r="CG571" s="731"/>
    </row>
    <row r="572" spans="1:85" s="314" customFormat="1" ht="15" customHeight="1" x14ac:dyDescent="0.2">
      <c r="A572" s="733"/>
      <c r="B572" s="733"/>
      <c r="C572" s="733"/>
      <c r="D572" s="756"/>
      <c r="E572" s="733"/>
      <c r="F572" s="733"/>
      <c r="G572" s="733"/>
      <c r="H572" s="733"/>
      <c r="I572" s="733"/>
      <c r="J572" s="733"/>
      <c r="K572" s="733"/>
      <c r="L572" s="733"/>
      <c r="M572" s="733"/>
      <c r="N572" s="733"/>
      <c r="O572" s="733"/>
      <c r="P572" s="733"/>
      <c r="Q572" s="733"/>
      <c r="R572" s="733"/>
      <c r="S572" s="733"/>
      <c r="T572" s="733"/>
      <c r="U572" s="733"/>
      <c r="V572" s="733"/>
      <c r="W572" s="733"/>
      <c r="X572" s="733"/>
      <c r="Y572" s="733"/>
      <c r="Z572" s="733"/>
      <c r="AA572" s="733"/>
      <c r="AB572" s="347"/>
      <c r="AC572" s="347"/>
      <c r="AD572" s="347"/>
      <c r="AE572" s="347"/>
      <c r="AF572" s="347"/>
      <c r="AG572" s="347"/>
      <c r="AH572" s="347"/>
      <c r="AI572" s="347"/>
      <c r="AJ572" s="347"/>
      <c r="AK572" s="347"/>
      <c r="AL572" s="347"/>
      <c r="AM572" s="347"/>
      <c r="AN572" s="347"/>
      <c r="AO572" s="347"/>
      <c r="AP572" s="347"/>
      <c r="AQ572" s="347"/>
      <c r="AR572" s="347"/>
      <c r="AS572" s="347"/>
      <c r="AT572" s="347"/>
      <c r="AU572" s="347"/>
      <c r="AV572" s="347"/>
      <c r="AW572" s="347"/>
      <c r="AX572" s="347"/>
      <c r="AY572" s="347"/>
      <c r="AZ572" s="347"/>
      <c r="BA572" s="347"/>
      <c r="BB572" s="347"/>
      <c r="BC572" s="390"/>
      <c r="BD572" s="386"/>
      <c r="BE572" s="202"/>
      <c r="BF572" s="731"/>
      <c r="BG572" s="731"/>
      <c r="BH572" s="731"/>
      <c r="BI572" s="731"/>
      <c r="BJ572" s="731"/>
      <c r="BK572" s="731"/>
      <c r="BL572" s="731"/>
      <c r="BM572" s="731"/>
      <c r="BN572" s="731"/>
      <c r="BO572" s="731"/>
      <c r="BP572" s="731"/>
      <c r="BQ572" s="731"/>
      <c r="BR572" s="731"/>
      <c r="BS572" s="731"/>
      <c r="BT572" s="731"/>
      <c r="BU572" s="731"/>
      <c r="BV572" s="731"/>
      <c r="BW572" s="731"/>
      <c r="BX572" s="731"/>
      <c r="BY572" s="731"/>
      <c r="BZ572" s="731"/>
      <c r="CA572" s="731"/>
      <c r="CB572" s="731"/>
      <c r="CC572" s="731"/>
      <c r="CD572" s="731"/>
      <c r="CE572" s="731"/>
      <c r="CF572" s="731"/>
      <c r="CG572" s="731"/>
    </row>
    <row r="573" spans="1:85" s="314" customFormat="1" ht="15" customHeight="1" x14ac:dyDescent="0.2">
      <c r="A573" s="733"/>
      <c r="B573" s="733"/>
      <c r="C573" s="733"/>
      <c r="D573" s="756"/>
      <c r="E573" s="733"/>
      <c r="F573" s="733"/>
      <c r="G573" s="733"/>
      <c r="H573" s="733"/>
      <c r="I573" s="733"/>
      <c r="J573" s="733"/>
      <c r="K573" s="733"/>
      <c r="L573" s="733"/>
      <c r="M573" s="733"/>
      <c r="N573" s="733"/>
      <c r="O573" s="733"/>
      <c r="P573" s="733"/>
      <c r="Q573" s="733"/>
      <c r="R573" s="733"/>
      <c r="S573" s="733"/>
      <c r="T573" s="733"/>
      <c r="U573" s="733"/>
      <c r="V573" s="733"/>
      <c r="W573" s="733"/>
      <c r="X573" s="733"/>
      <c r="Y573" s="733"/>
      <c r="Z573" s="733"/>
      <c r="AA573" s="733"/>
      <c r="AB573" s="347"/>
      <c r="AC573" s="347"/>
      <c r="AD573" s="347"/>
      <c r="AE573" s="347"/>
      <c r="AF573" s="347"/>
      <c r="AG573" s="347"/>
      <c r="AH573" s="347"/>
      <c r="AI573" s="347"/>
      <c r="AJ573" s="347"/>
      <c r="AK573" s="347"/>
      <c r="AL573" s="347"/>
      <c r="AM573" s="347"/>
      <c r="AN573" s="347"/>
      <c r="AO573" s="347"/>
      <c r="AP573" s="347"/>
      <c r="AQ573" s="347"/>
      <c r="AR573" s="347"/>
      <c r="AS573" s="347"/>
      <c r="AT573" s="347"/>
      <c r="AU573" s="347"/>
      <c r="AV573" s="347"/>
      <c r="AW573" s="347"/>
      <c r="AX573" s="347"/>
      <c r="AY573" s="347"/>
      <c r="AZ573" s="347"/>
      <c r="BA573" s="347"/>
      <c r="BB573" s="347"/>
      <c r="BC573" s="390"/>
      <c r="BD573" s="386"/>
      <c r="BE573" s="202"/>
      <c r="BF573" s="731"/>
      <c r="BG573" s="731"/>
      <c r="BH573" s="731"/>
      <c r="BI573" s="731"/>
      <c r="BJ573" s="731"/>
      <c r="BK573" s="731"/>
      <c r="BL573" s="731"/>
      <c r="BM573" s="731"/>
      <c r="BN573" s="731"/>
      <c r="BO573" s="731"/>
      <c r="BP573" s="731"/>
      <c r="BQ573" s="731"/>
      <c r="BR573" s="731"/>
      <c r="BS573" s="731"/>
      <c r="BT573" s="731"/>
      <c r="BU573" s="731"/>
      <c r="BV573" s="731"/>
      <c r="BW573" s="731"/>
      <c r="BX573" s="731"/>
      <c r="BY573" s="731"/>
      <c r="BZ573" s="731"/>
      <c r="CA573" s="731"/>
      <c r="CB573" s="731"/>
      <c r="CC573" s="731"/>
      <c r="CD573" s="731"/>
      <c r="CE573" s="731"/>
      <c r="CF573" s="731"/>
      <c r="CG573" s="731"/>
    </row>
    <row r="574" spans="1:85" s="314" customFormat="1" ht="15" customHeight="1" x14ac:dyDescent="0.2">
      <c r="A574" s="733"/>
      <c r="B574" s="733"/>
      <c r="C574" s="733"/>
      <c r="D574" s="756"/>
      <c r="E574" s="733"/>
      <c r="F574" s="733"/>
      <c r="G574" s="733"/>
      <c r="H574" s="733"/>
      <c r="I574" s="733"/>
      <c r="J574" s="733"/>
      <c r="K574" s="733"/>
      <c r="L574" s="733"/>
      <c r="M574" s="733"/>
      <c r="N574" s="733"/>
      <c r="O574" s="733"/>
      <c r="P574" s="733"/>
      <c r="Q574" s="733"/>
      <c r="R574" s="733"/>
      <c r="S574" s="733"/>
      <c r="T574" s="733"/>
      <c r="U574" s="733"/>
      <c r="V574" s="733"/>
      <c r="W574" s="733"/>
      <c r="X574" s="733"/>
      <c r="Y574" s="733"/>
      <c r="Z574" s="733"/>
      <c r="AA574" s="733"/>
      <c r="AB574" s="347"/>
      <c r="AC574" s="347"/>
      <c r="AD574" s="347"/>
      <c r="AE574" s="347"/>
      <c r="AF574" s="347"/>
      <c r="AG574" s="347"/>
      <c r="AH574" s="347"/>
      <c r="AI574" s="347"/>
      <c r="AJ574" s="347"/>
      <c r="AK574" s="347"/>
      <c r="AL574" s="347"/>
      <c r="AM574" s="347"/>
      <c r="AN574" s="347"/>
      <c r="AO574" s="347"/>
      <c r="AP574" s="347"/>
      <c r="AQ574" s="347"/>
      <c r="AR574" s="347"/>
      <c r="AS574" s="347"/>
      <c r="AT574" s="347"/>
      <c r="AU574" s="347"/>
      <c r="AV574" s="347"/>
      <c r="AW574" s="347"/>
      <c r="AX574" s="347"/>
      <c r="AY574" s="347"/>
      <c r="AZ574" s="347"/>
      <c r="BA574" s="347"/>
      <c r="BB574" s="347"/>
      <c r="BC574" s="390"/>
      <c r="BD574" s="386"/>
      <c r="BE574" s="202"/>
      <c r="BF574" s="731"/>
      <c r="BG574" s="731"/>
      <c r="BH574" s="731"/>
      <c r="BI574" s="731"/>
      <c r="BJ574" s="731"/>
      <c r="BK574" s="731"/>
      <c r="BL574" s="731"/>
      <c r="BM574" s="731"/>
      <c r="BN574" s="731"/>
      <c r="BO574" s="731"/>
      <c r="BP574" s="731"/>
      <c r="BQ574" s="731"/>
      <c r="BR574" s="731"/>
      <c r="BS574" s="731"/>
      <c r="BT574" s="731"/>
      <c r="BU574" s="731"/>
      <c r="BV574" s="731"/>
      <c r="BW574" s="731"/>
      <c r="BX574" s="731"/>
      <c r="BY574" s="731"/>
      <c r="BZ574" s="731"/>
      <c r="CA574" s="731"/>
      <c r="CB574" s="731"/>
      <c r="CC574" s="731"/>
      <c r="CD574" s="731"/>
      <c r="CE574" s="731"/>
      <c r="CF574" s="731"/>
      <c r="CG574" s="731"/>
    </row>
    <row r="575" spans="1:85" s="314" customFormat="1" ht="15" customHeight="1" x14ac:dyDescent="0.2">
      <c r="A575" s="733"/>
      <c r="B575" s="733"/>
      <c r="C575" s="733"/>
      <c r="D575" s="756"/>
      <c r="E575" s="733"/>
      <c r="F575" s="733"/>
      <c r="G575" s="733"/>
      <c r="H575" s="733"/>
      <c r="I575" s="733"/>
      <c r="J575" s="733"/>
      <c r="K575" s="733"/>
      <c r="L575" s="733"/>
      <c r="M575" s="733"/>
      <c r="N575" s="733"/>
      <c r="O575" s="733"/>
      <c r="P575" s="733"/>
      <c r="Q575" s="733"/>
      <c r="R575" s="733"/>
      <c r="S575" s="733"/>
      <c r="T575" s="733"/>
      <c r="U575" s="733"/>
      <c r="V575" s="733"/>
      <c r="W575" s="733"/>
      <c r="X575" s="733"/>
      <c r="Y575" s="733"/>
      <c r="Z575" s="733"/>
      <c r="AA575" s="733"/>
      <c r="AB575" s="347"/>
      <c r="AC575" s="347"/>
      <c r="AD575" s="347"/>
      <c r="AE575" s="347"/>
      <c r="AF575" s="347"/>
      <c r="AG575" s="347"/>
      <c r="AH575" s="347"/>
      <c r="AI575" s="347"/>
      <c r="AJ575" s="347"/>
      <c r="AK575" s="347"/>
      <c r="AL575" s="347"/>
      <c r="AM575" s="347"/>
      <c r="AN575" s="347"/>
      <c r="AO575" s="347"/>
      <c r="AP575" s="347"/>
      <c r="AQ575" s="347"/>
      <c r="AR575" s="347"/>
      <c r="AS575" s="347"/>
      <c r="AT575" s="347"/>
      <c r="AU575" s="347"/>
      <c r="AV575" s="347"/>
      <c r="AW575" s="347"/>
      <c r="AX575" s="347"/>
      <c r="AY575" s="347"/>
      <c r="AZ575" s="347"/>
      <c r="BA575" s="347"/>
      <c r="BB575" s="347"/>
      <c r="BC575" s="390"/>
      <c r="BD575" s="386"/>
      <c r="BE575" s="202"/>
      <c r="BF575" s="731"/>
      <c r="BG575" s="731"/>
      <c r="BH575" s="731"/>
      <c r="BI575" s="731"/>
      <c r="BJ575" s="731"/>
      <c r="BK575" s="731"/>
      <c r="BL575" s="731"/>
      <c r="BM575" s="731"/>
      <c r="BN575" s="731"/>
      <c r="BO575" s="731"/>
      <c r="BP575" s="731"/>
      <c r="BQ575" s="731"/>
      <c r="BR575" s="731"/>
      <c r="BS575" s="731"/>
      <c r="BT575" s="731"/>
      <c r="BU575" s="731"/>
      <c r="BV575" s="731"/>
      <c r="BW575" s="731"/>
      <c r="BX575" s="731"/>
      <c r="BY575" s="731"/>
      <c r="BZ575" s="731"/>
      <c r="CA575" s="731"/>
      <c r="CB575" s="731"/>
      <c r="CC575" s="731"/>
      <c r="CD575" s="731"/>
      <c r="CE575" s="731"/>
      <c r="CF575" s="731"/>
      <c r="CG575" s="731"/>
    </row>
    <row r="576" spans="1:85" s="314" customFormat="1" ht="15" customHeight="1" x14ac:dyDescent="0.2">
      <c r="A576" s="733"/>
      <c r="B576" s="733"/>
      <c r="C576" s="733"/>
      <c r="D576" s="756"/>
      <c r="E576" s="733"/>
      <c r="F576" s="733"/>
      <c r="G576" s="733"/>
      <c r="H576" s="733"/>
      <c r="I576" s="733"/>
      <c r="J576" s="733"/>
      <c r="K576" s="733"/>
      <c r="L576" s="733"/>
      <c r="M576" s="733"/>
      <c r="N576" s="733"/>
      <c r="O576" s="733"/>
      <c r="P576" s="733"/>
      <c r="Q576" s="733"/>
      <c r="R576" s="733"/>
      <c r="S576" s="733"/>
      <c r="T576" s="733"/>
      <c r="U576" s="733"/>
      <c r="V576" s="733"/>
      <c r="W576" s="733"/>
      <c r="X576" s="733"/>
      <c r="Y576" s="733"/>
      <c r="Z576" s="733"/>
      <c r="AA576" s="733"/>
      <c r="AB576" s="347"/>
      <c r="AC576" s="347"/>
      <c r="AD576" s="347"/>
      <c r="AE576" s="347"/>
      <c r="AF576" s="347"/>
      <c r="AG576" s="347"/>
      <c r="AH576" s="347"/>
      <c r="AI576" s="347"/>
      <c r="AJ576" s="347"/>
      <c r="AK576" s="347"/>
      <c r="AL576" s="347"/>
      <c r="AM576" s="347"/>
      <c r="AN576" s="347"/>
      <c r="AO576" s="347"/>
      <c r="AP576" s="347"/>
      <c r="AQ576" s="347"/>
      <c r="AR576" s="347"/>
      <c r="AS576" s="347"/>
      <c r="AT576" s="347"/>
      <c r="AU576" s="347"/>
      <c r="AV576" s="347"/>
      <c r="AW576" s="347"/>
      <c r="AX576" s="347"/>
      <c r="AY576" s="347"/>
      <c r="AZ576" s="347"/>
      <c r="BA576" s="347"/>
      <c r="BB576" s="347"/>
      <c r="BC576" s="390"/>
      <c r="BD576" s="386"/>
      <c r="BE576" s="202"/>
      <c r="BF576" s="731"/>
      <c r="BG576" s="731"/>
      <c r="BH576" s="731"/>
      <c r="BI576" s="731"/>
      <c r="BJ576" s="731"/>
      <c r="BK576" s="731"/>
      <c r="BL576" s="731"/>
      <c r="BM576" s="731"/>
      <c r="BN576" s="731"/>
      <c r="BO576" s="731"/>
      <c r="BP576" s="731"/>
      <c r="BQ576" s="731"/>
      <c r="BR576" s="731"/>
      <c r="BS576" s="731"/>
      <c r="BT576" s="731"/>
      <c r="BU576" s="731"/>
      <c r="BV576" s="731"/>
      <c r="BW576" s="731"/>
      <c r="BX576" s="731"/>
      <c r="BY576" s="731"/>
      <c r="BZ576" s="731"/>
      <c r="CA576" s="731"/>
      <c r="CB576" s="731"/>
      <c r="CC576" s="731"/>
      <c r="CD576" s="731"/>
      <c r="CE576" s="731"/>
      <c r="CF576" s="731"/>
      <c r="CG576" s="731"/>
    </row>
    <row r="577" spans="1:85" s="314" customFormat="1" ht="15" customHeight="1" x14ac:dyDescent="0.2">
      <c r="A577" s="733"/>
      <c r="B577" s="733"/>
      <c r="C577" s="733"/>
      <c r="D577" s="756"/>
      <c r="E577" s="733"/>
      <c r="F577" s="733"/>
      <c r="G577" s="733"/>
      <c r="H577" s="733"/>
      <c r="I577" s="733"/>
      <c r="J577" s="733"/>
      <c r="K577" s="733"/>
      <c r="L577" s="733"/>
      <c r="M577" s="733"/>
      <c r="N577" s="733"/>
      <c r="O577" s="733"/>
      <c r="P577" s="733"/>
      <c r="Q577" s="733"/>
      <c r="R577" s="733"/>
      <c r="S577" s="733"/>
      <c r="T577" s="733"/>
      <c r="U577" s="733"/>
      <c r="V577" s="733"/>
      <c r="W577" s="733"/>
      <c r="X577" s="733"/>
      <c r="Y577" s="733"/>
      <c r="Z577" s="733"/>
      <c r="AA577" s="733"/>
      <c r="AB577" s="347"/>
      <c r="AC577" s="347"/>
      <c r="AD577" s="347"/>
      <c r="AE577" s="347"/>
      <c r="AF577" s="347"/>
      <c r="AG577" s="347"/>
      <c r="AH577" s="347"/>
      <c r="AI577" s="347"/>
      <c r="AJ577" s="347"/>
      <c r="AK577" s="347"/>
      <c r="AL577" s="347"/>
      <c r="AM577" s="347"/>
      <c r="AN577" s="347"/>
      <c r="AO577" s="347"/>
      <c r="AP577" s="347"/>
      <c r="AQ577" s="347"/>
      <c r="AR577" s="347"/>
      <c r="AS577" s="347"/>
      <c r="AT577" s="347"/>
      <c r="AU577" s="347"/>
      <c r="AV577" s="347"/>
      <c r="AW577" s="347"/>
      <c r="AX577" s="347"/>
      <c r="AY577" s="347"/>
      <c r="AZ577" s="347"/>
      <c r="BA577" s="347"/>
      <c r="BB577" s="347"/>
      <c r="BC577" s="390"/>
      <c r="BD577" s="386"/>
      <c r="BE577" s="202"/>
      <c r="BF577" s="731"/>
      <c r="BG577" s="731"/>
      <c r="BH577" s="731"/>
      <c r="BI577" s="731"/>
      <c r="BJ577" s="731"/>
      <c r="BK577" s="731"/>
      <c r="BL577" s="731"/>
      <c r="BM577" s="731"/>
      <c r="BN577" s="731"/>
      <c r="BO577" s="731"/>
      <c r="BP577" s="731"/>
      <c r="BQ577" s="731"/>
      <c r="BR577" s="731"/>
      <c r="BS577" s="731"/>
      <c r="BT577" s="731"/>
      <c r="BU577" s="731"/>
      <c r="BV577" s="731"/>
      <c r="BW577" s="731"/>
      <c r="BX577" s="731"/>
      <c r="BY577" s="731"/>
      <c r="BZ577" s="731"/>
      <c r="CA577" s="731"/>
      <c r="CB577" s="731"/>
      <c r="CC577" s="731"/>
      <c r="CD577" s="731"/>
      <c r="CE577" s="731"/>
      <c r="CF577" s="731"/>
      <c r="CG577" s="731"/>
    </row>
    <row r="578" spans="1:85" s="314" customFormat="1" ht="15" customHeight="1" x14ac:dyDescent="0.2">
      <c r="A578" s="733"/>
      <c r="B578" s="733"/>
      <c r="C578" s="733"/>
      <c r="D578" s="756"/>
      <c r="E578" s="733"/>
      <c r="F578" s="733"/>
      <c r="G578" s="733"/>
      <c r="H578" s="733"/>
      <c r="I578" s="733"/>
      <c r="J578" s="733"/>
      <c r="K578" s="733"/>
      <c r="L578" s="733"/>
      <c r="M578" s="733"/>
      <c r="N578" s="733"/>
      <c r="O578" s="733"/>
      <c r="P578" s="733"/>
      <c r="Q578" s="733"/>
      <c r="R578" s="733"/>
      <c r="S578" s="733"/>
      <c r="T578" s="733"/>
      <c r="U578" s="733"/>
      <c r="V578" s="733"/>
      <c r="W578" s="733"/>
      <c r="X578" s="733"/>
      <c r="Y578" s="733"/>
      <c r="Z578" s="733"/>
      <c r="AA578" s="733"/>
      <c r="AB578" s="347"/>
      <c r="AC578" s="347"/>
      <c r="AD578" s="347"/>
      <c r="AE578" s="347"/>
      <c r="AF578" s="347"/>
      <c r="AG578" s="347"/>
      <c r="AH578" s="347"/>
      <c r="AI578" s="347"/>
      <c r="AJ578" s="347"/>
      <c r="AK578" s="347"/>
      <c r="AL578" s="347"/>
      <c r="AM578" s="347"/>
      <c r="AN578" s="347"/>
      <c r="AO578" s="347"/>
      <c r="AP578" s="347"/>
      <c r="AQ578" s="347"/>
      <c r="AR578" s="347"/>
      <c r="AS578" s="347"/>
      <c r="AT578" s="347"/>
      <c r="AU578" s="347"/>
      <c r="AV578" s="347"/>
      <c r="AW578" s="347"/>
      <c r="AX578" s="347"/>
      <c r="AY578" s="347"/>
      <c r="AZ578" s="347"/>
      <c r="BA578" s="347"/>
      <c r="BB578" s="347"/>
      <c r="BC578" s="390"/>
      <c r="BD578" s="386"/>
      <c r="BE578" s="202"/>
      <c r="BF578" s="731"/>
      <c r="BG578" s="731"/>
      <c r="BH578" s="731"/>
      <c r="BI578" s="731"/>
      <c r="BJ578" s="731"/>
      <c r="BK578" s="731"/>
      <c r="BL578" s="731"/>
      <c r="BM578" s="731"/>
      <c r="BN578" s="731"/>
      <c r="BO578" s="731"/>
      <c r="BP578" s="731"/>
      <c r="BQ578" s="731"/>
      <c r="BR578" s="731"/>
      <c r="BS578" s="731"/>
      <c r="BT578" s="731"/>
      <c r="BU578" s="731"/>
      <c r="BV578" s="731"/>
      <c r="BW578" s="731"/>
      <c r="BX578" s="731"/>
      <c r="BY578" s="731"/>
      <c r="BZ578" s="731"/>
      <c r="CA578" s="731"/>
      <c r="CB578" s="731"/>
      <c r="CC578" s="731"/>
      <c r="CD578" s="731"/>
      <c r="CE578" s="731"/>
      <c r="CF578" s="731"/>
      <c r="CG578" s="731"/>
    </row>
    <row r="579" spans="1:85" s="314" customFormat="1" ht="15" customHeight="1" x14ac:dyDescent="0.2">
      <c r="A579" s="733"/>
      <c r="B579" s="733"/>
      <c r="C579" s="733"/>
      <c r="D579" s="756"/>
      <c r="E579" s="733"/>
      <c r="F579" s="733"/>
      <c r="G579" s="733"/>
      <c r="H579" s="733"/>
      <c r="I579" s="733"/>
      <c r="J579" s="733"/>
      <c r="K579" s="733"/>
      <c r="L579" s="733"/>
      <c r="M579" s="733"/>
      <c r="N579" s="733"/>
      <c r="O579" s="733"/>
      <c r="P579" s="733"/>
      <c r="Q579" s="733"/>
      <c r="R579" s="733"/>
      <c r="S579" s="733"/>
      <c r="T579" s="733"/>
      <c r="U579" s="733"/>
      <c r="V579" s="733"/>
      <c r="W579" s="733"/>
      <c r="X579" s="733"/>
      <c r="Y579" s="733"/>
      <c r="Z579" s="733"/>
      <c r="AA579" s="733"/>
      <c r="AB579" s="347"/>
      <c r="AC579" s="347"/>
      <c r="AD579" s="347"/>
      <c r="AE579" s="347"/>
      <c r="AF579" s="347"/>
      <c r="AG579" s="347"/>
      <c r="AH579" s="347"/>
      <c r="AI579" s="347"/>
      <c r="AJ579" s="347"/>
      <c r="AK579" s="347"/>
      <c r="AL579" s="347"/>
      <c r="AM579" s="347"/>
      <c r="AN579" s="347"/>
      <c r="AO579" s="347"/>
      <c r="AP579" s="347"/>
      <c r="AQ579" s="347"/>
      <c r="AR579" s="347"/>
      <c r="AS579" s="347"/>
      <c r="AT579" s="347"/>
      <c r="AU579" s="347"/>
      <c r="AV579" s="347"/>
      <c r="AW579" s="347"/>
      <c r="AX579" s="347"/>
      <c r="AY579" s="347"/>
      <c r="AZ579" s="347"/>
      <c r="BA579" s="347"/>
      <c r="BB579" s="347"/>
      <c r="BD579" s="212"/>
      <c r="BE579" s="202"/>
      <c r="BF579" s="731"/>
      <c r="BG579" s="731"/>
      <c r="BH579" s="731"/>
      <c r="BI579" s="731"/>
      <c r="BJ579" s="731"/>
      <c r="BK579" s="731"/>
      <c r="BL579" s="731"/>
      <c r="BM579" s="731"/>
      <c r="BN579" s="731"/>
      <c r="BO579" s="731"/>
      <c r="BP579" s="731"/>
      <c r="BQ579" s="731"/>
      <c r="BR579" s="731"/>
      <c r="BS579" s="731"/>
      <c r="BT579" s="731"/>
      <c r="BU579" s="731"/>
      <c r="BV579" s="731"/>
      <c r="BW579" s="731"/>
      <c r="BX579" s="731"/>
      <c r="BY579" s="731"/>
      <c r="BZ579" s="731"/>
      <c r="CA579" s="731"/>
      <c r="CB579" s="731"/>
      <c r="CC579" s="731"/>
      <c r="CD579" s="731"/>
      <c r="CE579" s="731"/>
      <c r="CF579" s="731"/>
      <c r="CG579" s="731"/>
    </row>
    <row r="580" spans="1:85" s="314" customFormat="1" ht="15" customHeight="1" x14ac:dyDescent="0.2">
      <c r="A580" s="733"/>
      <c r="B580" s="733"/>
      <c r="C580" s="733"/>
      <c r="D580" s="756"/>
      <c r="E580" s="733"/>
      <c r="F580" s="733"/>
      <c r="G580" s="733"/>
      <c r="H580" s="733"/>
      <c r="I580" s="733"/>
      <c r="J580" s="733"/>
      <c r="K580" s="733"/>
      <c r="L580" s="733"/>
      <c r="M580" s="733"/>
      <c r="N580" s="733"/>
      <c r="O580" s="733"/>
      <c r="P580" s="733"/>
      <c r="Q580" s="733"/>
      <c r="R580" s="733"/>
      <c r="S580" s="733"/>
      <c r="T580" s="733"/>
      <c r="U580" s="733"/>
      <c r="V580" s="733"/>
      <c r="W580" s="733"/>
      <c r="X580" s="733"/>
      <c r="Y580" s="733"/>
      <c r="Z580" s="733"/>
      <c r="AA580" s="733"/>
      <c r="AB580" s="347"/>
      <c r="AC580" s="347"/>
      <c r="AD580" s="347"/>
      <c r="AE580" s="347"/>
      <c r="AF580" s="347"/>
      <c r="AG580" s="347"/>
      <c r="AH580" s="347"/>
      <c r="AI580" s="347"/>
      <c r="AJ580" s="347"/>
      <c r="AK580" s="347"/>
      <c r="AL580" s="347"/>
      <c r="AM580" s="347"/>
      <c r="AN580" s="347"/>
      <c r="AO580" s="347"/>
      <c r="AP580" s="347"/>
      <c r="AQ580" s="347"/>
      <c r="AR580" s="347"/>
      <c r="AS580" s="347"/>
      <c r="AT580" s="347"/>
      <c r="AU580" s="347"/>
      <c r="AV580" s="347"/>
      <c r="AW580" s="347"/>
      <c r="AX580" s="347"/>
      <c r="AY580" s="347"/>
      <c r="AZ580" s="347"/>
      <c r="BA580" s="347"/>
      <c r="BB580" s="347"/>
      <c r="BD580" s="212"/>
      <c r="BE580" s="202"/>
      <c r="BF580" s="731"/>
      <c r="BG580" s="731"/>
      <c r="BH580" s="731"/>
      <c r="BI580" s="731"/>
      <c r="BJ580" s="731"/>
      <c r="BK580" s="731"/>
      <c r="BL580" s="731"/>
      <c r="BM580" s="731"/>
      <c r="BN580" s="731"/>
      <c r="BO580" s="731"/>
      <c r="BP580" s="731"/>
      <c r="BQ580" s="731"/>
      <c r="BR580" s="731"/>
      <c r="BS580" s="731"/>
      <c r="BT580" s="731"/>
      <c r="BU580" s="731"/>
      <c r="BV580" s="731"/>
      <c r="BW580" s="731"/>
      <c r="BX580" s="731"/>
      <c r="BY580" s="731"/>
      <c r="BZ580" s="731"/>
      <c r="CA580" s="731"/>
      <c r="CB580" s="731"/>
      <c r="CC580" s="731"/>
      <c r="CD580" s="731"/>
      <c r="CE580" s="731"/>
      <c r="CF580" s="731"/>
      <c r="CG580" s="731"/>
    </row>
    <row r="581" spans="1:85" s="314" customFormat="1" ht="15" customHeight="1" x14ac:dyDescent="0.2">
      <c r="A581" s="733"/>
      <c r="B581" s="733"/>
      <c r="C581" s="733"/>
      <c r="D581" s="756"/>
      <c r="E581" s="733"/>
      <c r="F581" s="733"/>
      <c r="G581" s="733"/>
      <c r="H581" s="733"/>
      <c r="I581" s="733"/>
      <c r="J581" s="733"/>
      <c r="K581" s="733"/>
      <c r="L581" s="733"/>
      <c r="M581" s="733"/>
      <c r="N581" s="733"/>
      <c r="O581" s="733"/>
      <c r="P581" s="733"/>
      <c r="Q581" s="733"/>
      <c r="R581" s="733"/>
      <c r="S581" s="733"/>
      <c r="T581" s="733"/>
      <c r="U581" s="733"/>
      <c r="V581" s="733"/>
      <c r="W581" s="733"/>
      <c r="X581" s="733"/>
      <c r="Y581" s="733"/>
      <c r="Z581" s="733"/>
      <c r="AA581" s="733"/>
      <c r="AB581" s="347"/>
      <c r="AC581" s="347"/>
      <c r="AD581" s="347"/>
      <c r="AE581" s="347"/>
      <c r="AF581" s="347"/>
      <c r="AG581" s="347"/>
      <c r="AH581" s="347"/>
      <c r="AI581" s="347"/>
      <c r="AJ581" s="347"/>
      <c r="AK581" s="347"/>
      <c r="AL581" s="347"/>
      <c r="AM581" s="347"/>
      <c r="AN581" s="347"/>
      <c r="AO581" s="347"/>
      <c r="AP581" s="347"/>
      <c r="AQ581" s="347"/>
      <c r="AR581" s="347"/>
      <c r="AS581" s="347"/>
      <c r="AT581" s="347"/>
      <c r="AU581" s="347"/>
      <c r="AV581" s="347"/>
      <c r="AW581" s="347"/>
      <c r="AX581" s="347"/>
      <c r="AY581" s="347"/>
      <c r="AZ581" s="347"/>
      <c r="BA581" s="347"/>
      <c r="BB581" s="347"/>
      <c r="BD581" s="212"/>
      <c r="BE581" s="202"/>
      <c r="BF581" s="731"/>
      <c r="BG581" s="731"/>
      <c r="BH581" s="731"/>
      <c r="BI581" s="731"/>
      <c r="BJ581" s="731"/>
      <c r="BK581" s="731"/>
      <c r="BL581" s="731"/>
      <c r="BM581" s="731"/>
      <c r="BN581" s="731"/>
      <c r="BO581" s="731"/>
      <c r="BP581" s="731"/>
      <c r="BQ581" s="731"/>
      <c r="BR581" s="731"/>
      <c r="BS581" s="731"/>
      <c r="BT581" s="731"/>
      <c r="BU581" s="731"/>
      <c r="BV581" s="731"/>
      <c r="BW581" s="731"/>
      <c r="BX581" s="731"/>
      <c r="BY581" s="731"/>
      <c r="BZ581" s="731"/>
      <c r="CA581" s="731"/>
      <c r="CB581" s="731"/>
      <c r="CC581" s="731"/>
      <c r="CD581" s="731"/>
      <c r="CE581" s="731"/>
      <c r="CF581" s="731"/>
      <c r="CG581" s="731"/>
    </row>
    <row r="582" spans="1:85" s="314" customFormat="1" ht="15" customHeight="1" x14ac:dyDescent="0.2">
      <c r="A582" s="733"/>
      <c r="B582" s="733"/>
      <c r="C582" s="733"/>
      <c r="D582" s="756"/>
      <c r="E582" s="733"/>
      <c r="F582" s="733"/>
      <c r="G582" s="733"/>
      <c r="H582" s="733"/>
      <c r="I582" s="733"/>
      <c r="J582" s="733"/>
      <c r="K582" s="733"/>
      <c r="L582" s="733"/>
      <c r="M582" s="733"/>
      <c r="N582" s="733"/>
      <c r="O582" s="733"/>
      <c r="P582" s="733"/>
      <c r="Q582" s="733"/>
      <c r="R582" s="733"/>
      <c r="S582" s="733"/>
      <c r="T582" s="733"/>
      <c r="U582" s="733"/>
      <c r="V582" s="733"/>
      <c r="W582" s="733"/>
      <c r="X582" s="733"/>
      <c r="Y582" s="733"/>
      <c r="Z582" s="733"/>
      <c r="AA582" s="733"/>
      <c r="AB582" s="347"/>
      <c r="AC582" s="347"/>
      <c r="AD582" s="347"/>
      <c r="AE582" s="347"/>
      <c r="AF582" s="347"/>
      <c r="AG582" s="347"/>
      <c r="AH582" s="347"/>
      <c r="AI582" s="347"/>
      <c r="AJ582" s="347"/>
      <c r="AK582" s="347"/>
      <c r="AL582" s="347"/>
      <c r="AM582" s="347"/>
      <c r="AN582" s="347"/>
      <c r="AO582" s="347"/>
      <c r="AP582" s="347"/>
      <c r="AQ582" s="347"/>
      <c r="AR582" s="347"/>
      <c r="AS582" s="347"/>
      <c r="AT582" s="347"/>
      <c r="AU582" s="347"/>
      <c r="AV582" s="347"/>
      <c r="AW582" s="347"/>
      <c r="AX582" s="347"/>
      <c r="AY582" s="347"/>
      <c r="AZ582" s="347"/>
      <c r="BA582" s="347"/>
      <c r="BB582" s="347"/>
      <c r="BD582" s="212"/>
      <c r="BE582" s="202"/>
      <c r="BF582" s="731"/>
      <c r="BG582" s="731"/>
      <c r="BH582" s="731"/>
      <c r="BI582" s="731"/>
      <c r="BJ582" s="731"/>
      <c r="BK582" s="731"/>
      <c r="BL582" s="731"/>
      <c r="BM582" s="731"/>
      <c r="BN582" s="731"/>
      <c r="BO582" s="731"/>
      <c r="BP582" s="731"/>
      <c r="BQ582" s="731"/>
      <c r="BR582" s="731"/>
      <c r="BS582" s="731"/>
      <c r="BT582" s="731"/>
      <c r="BU582" s="731"/>
      <c r="BV582" s="731"/>
      <c r="BW582" s="731"/>
      <c r="BX582" s="731"/>
      <c r="BY582" s="731"/>
      <c r="BZ582" s="731"/>
      <c r="CA582" s="731"/>
      <c r="CB582" s="731"/>
      <c r="CC582" s="731"/>
      <c r="CD582" s="731"/>
      <c r="CE582" s="731"/>
      <c r="CF582" s="731"/>
      <c r="CG582" s="731"/>
    </row>
    <row r="583" spans="1:85" s="314" customFormat="1" ht="15" customHeight="1" x14ac:dyDescent="0.2">
      <c r="A583" s="733"/>
      <c r="B583" s="733"/>
      <c r="C583" s="733"/>
      <c r="D583" s="756"/>
      <c r="E583" s="733"/>
      <c r="F583" s="733"/>
      <c r="G583" s="733"/>
      <c r="H583" s="733"/>
      <c r="I583" s="733"/>
      <c r="J583" s="733"/>
      <c r="K583" s="733"/>
      <c r="L583" s="733"/>
      <c r="M583" s="733"/>
      <c r="N583" s="733"/>
      <c r="O583" s="733"/>
      <c r="P583" s="733"/>
      <c r="Q583" s="733"/>
      <c r="R583" s="733"/>
      <c r="S583" s="733"/>
      <c r="T583" s="733"/>
      <c r="U583" s="733"/>
      <c r="V583" s="733"/>
      <c r="W583" s="733"/>
      <c r="X583" s="733"/>
      <c r="Y583" s="733"/>
      <c r="Z583" s="733"/>
      <c r="AA583" s="733"/>
      <c r="AB583" s="347"/>
      <c r="AC583" s="347"/>
      <c r="AD583" s="347"/>
      <c r="AE583" s="347"/>
      <c r="AF583" s="347"/>
      <c r="AG583" s="347"/>
      <c r="AH583" s="347"/>
      <c r="AI583" s="347"/>
      <c r="AJ583" s="347"/>
      <c r="AK583" s="347"/>
      <c r="AL583" s="347"/>
      <c r="AM583" s="347"/>
      <c r="AN583" s="347"/>
      <c r="AO583" s="347"/>
      <c r="AP583" s="347"/>
      <c r="AQ583" s="347"/>
      <c r="AR583" s="347"/>
      <c r="AS583" s="347"/>
      <c r="AT583" s="347"/>
      <c r="AU583" s="347"/>
      <c r="AV583" s="347"/>
      <c r="AW583" s="347"/>
      <c r="AX583" s="347"/>
      <c r="AY583" s="347"/>
      <c r="AZ583" s="347"/>
      <c r="BA583" s="347"/>
      <c r="BB583" s="347"/>
      <c r="BD583" s="212"/>
      <c r="BE583" s="202"/>
      <c r="BF583" s="731"/>
      <c r="BG583" s="731"/>
      <c r="BH583" s="731"/>
      <c r="BI583" s="731"/>
      <c r="BJ583" s="731"/>
      <c r="BK583" s="731"/>
      <c r="BL583" s="731"/>
      <c r="BM583" s="731"/>
      <c r="BN583" s="731"/>
      <c r="BO583" s="731"/>
      <c r="BP583" s="731"/>
      <c r="BQ583" s="731"/>
      <c r="BR583" s="731"/>
      <c r="BS583" s="731"/>
      <c r="BT583" s="731"/>
      <c r="BU583" s="731"/>
      <c r="BV583" s="731"/>
      <c r="BW583" s="731"/>
      <c r="BX583" s="731"/>
      <c r="BY583" s="731"/>
      <c r="BZ583" s="731"/>
      <c r="CA583" s="731"/>
      <c r="CB583" s="731"/>
      <c r="CC583" s="731"/>
      <c r="CD583" s="731"/>
      <c r="CE583" s="731"/>
      <c r="CF583" s="731"/>
      <c r="CG583" s="731"/>
    </row>
    <row r="584" spans="1:85" s="314" customFormat="1" ht="15" customHeight="1" x14ac:dyDescent="0.2">
      <c r="A584" s="733"/>
      <c r="B584" s="733"/>
      <c r="C584" s="733"/>
      <c r="D584" s="756"/>
      <c r="E584" s="733"/>
      <c r="F584" s="733"/>
      <c r="G584" s="733"/>
      <c r="H584" s="733"/>
      <c r="I584" s="733"/>
      <c r="J584" s="733"/>
      <c r="K584" s="733"/>
      <c r="L584" s="733"/>
      <c r="M584" s="733"/>
      <c r="N584" s="733"/>
      <c r="O584" s="733"/>
      <c r="P584" s="733"/>
      <c r="Q584" s="733"/>
      <c r="R584" s="733"/>
      <c r="S584" s="733"/>
      <c r="T584" s="733"/>
      <c r="U584" s="733"/>
      <c r="V584" s="733"/>
      <c r="W584" s="733"/>
      <c r="X584" s="733"/>
      <c r="Y584" s="733"/>
      <c r="Z584" s="733"/>
      <c r="AA584" s="733"/>
      <c r="AB584" s="347"/>
      <c r="AC584" s="347"/>
      <c r="AD584" s="347"/>
      <c r="AE584" s="347"/>
      <c r="AF584" s="347"/>
      <c r="AG584" s="347"/>
      <c r="AH584" s="347"/>
      <c r="AI584" s="347"/>
      <c r="AJ584" s="347"/>
      <c r="AK584" s="347"/>
      <c r="AL584" s="347"/>
      <c r="AM584" s="347"/>
      <c r="AN584" s="347"/>
      <c r="AO584" s="347"/>
      <c r="AP584" s="347"/>
      <c r="AQ584" s="347"/>
      <c r="AR584" s="347"/>
      <c r="AS584" s="347"/>
      <c r="AT584" s="347"/>
      <c r="AU584" s="347"/>
      <c r="AV584" s="347"/>
      <c r="AW584" s="347"/>
      <c r="AX584" s="347"/>
      <c r="AY584" s="347"/>
      <c r="AZ584" s="347"/>
      <c r="BA584" s="347"/>
      <c r="BB584" s="347"/>
      <c r="BD584" s="212"/>
      <c r="BE584" s="202"/>
      <c r="BF584" s="731"/>
      <c r="BG584" s="731"/>
      <c r="BH584" s="731"/>
      <c r="BI584" s="731"/>
      <c r="BJ584" s="731"/>
      <c r="BK584" s="731"/>
      <c r="BL584" s="731"/>
      <c r="BM584" s="731"/>
      <c r="BN584" s="731"/>
      <c r="BO584" s="731"/>
      <c r="BP584" s="731"/>
      <c r="BQ584" s="731"/>
      <c r="BR584" s="731"/>
      <c r="BS584" s="731"/>
      <c r="BT584" s="731"/>
      <c r="BU584" s="731"/>
      <c r="BV584" s="731"/>
      <c r="BW584" s="731"/>
      <c r="BX584" s="731"/>
      <c r="BY584" s="731"/>
      <c r="BZ584" s="731"/>
      <c r="CA584" s="731"/>
      <c r="CB584" s="731"/>
      <c r="CC584" s="731"/>
      <c r="CD584" s="731"/>
      <c r="CE584" s="731"/>
      <c r="CF584" s="731"/>
      <c r="CG584" s="731"/>
    </row>
    <row r="585" spans="1:85" s="314" customFormat="1" ht="15" customHeight="1" x14ac:dyDescent="0.2">
      <c r="A585" s="733"/>
      <c r="B585" s="733"/>
      <c r="C585" s="733"/>
      <c r="D585" s="756"/>
      <c r="E585" s="733"/>
      <c r="F585" s="733"/>
      <c r="G585" s="733"/>
      <c r="H585" s="733"/>
      <c r="I585" s="733"/>
      <c r="J585" s="733"/>
      <c r="K585" s="733"/>
      <c r="L585" s="733"/>
      <c r="M585" s="733"/>
      <c r="N585" s="733"/>
      <c r="O585" s="733"/>
      <c r="P585" s="733"/>
      <c r="Q585" s="733"/>
      <c r="R585" s="733"/>
      <c r="S585" s="733"/>
      <c r="T585" s="733"/>
      <c r="U585" s="733"/>
      <c r="V585" s="733"/>
      <c r="W585" s="733"/>
      <c r="X585" s="733"/>
      <c r="Y585" s="733"/>
      <c r="Z585" s="733"/>
      <c r="AA585" s="733"/>
      <c r="AB585" s="347"/>
      <c r="AC585" s="347"/>
      <c r="AD585" s="347"/>
      <c r="AE585" s="347"/>
      <c r="AF585" s="347"/>
      <c r="AG585" s="347"/>
      <c r="AH585" s="347"/>
      <c r="AI585" s="347"/>
      <c r="AJ585" s="347"/>
      <c r="AK585" s="347"/>
      <c r="AL585" s="347"/>
      <c r="AM585" s="347"/>
      <c r="AN585" s="347"/>
      <c r="AO585" s="347"/>
      <c r="AP585" s="347"/>
      <c r="AQ585" s="347"/>
      <c r="AR585" s="347"/>
      <c r="AS585" s="347"/>
      <c r="AT585" s="347"/>
      <c r="AU585" s="347"/>
      <c r="AV585" s="347"/>
      <c r="AW585" s="347"/>
      <c r="AX585" s="347"/>
      <c r="AY585" s="347"/>
      <c r="AZ585" s="347"/>
      <c r="BA585" s="347"/>
      <c r="BB585" s="347"/>
      <c r="BD585" s="212"/>
      <c r="BE585" s="202"/>
      <c r="BF585" s="731"/>
      <c r="BG585" s="731"/>
      <c r="BH585" s="731"/>
      <c r="BI585" s="731"/>
      <c r="BJ585" s="731"/>
      <c r="BK585" s="731"/>
      <c r="BL585" s="731"/>
      <c r="BM585" s="731"/>
      <c r="BN585" s="731"/>
      <c r="BO585" s="731"/>
      <c r="BP585" s="731"/>
      <c r="BQ585" s="731"/>
      <c r="BR585" s="731"/>
      <c r="BS585" s="731"/>
      <c r="BT585" s="731"/>
      <c r="BU585" s="731"/>
      <c r="BV585" s="731"/>
      <c r="BW585" s="731"/>
      <c r="BX585" s="731"/>
      <c r="BY585" s="731"/>
      <c r="BZ585" s="731"/>
      <c r="CA585" s="731"/>
      <c r="CB585" s="731"/>
      <c r="CC585" s="731"/>
      <c r="CD585" s="731"/>
      <c r="CE585" s="731"/>
      <c r="CF585" s="731"/>
      <c r="CG585" s="731"/>
    </row>
    <row r="586" spans="1:85" s="314" customFormat="1" ht="15" customHeight="1" x14ac:dyDescent="0.2">
      <c r="A586" s="733"/>
      <c r="B586" s="733"/>
      <c r="C586" s="733"/>
      <c r="D586" s="756"/>
      <c r="E586" s="733"/>
      <c r="F586" s="733"/>
      <c r="G586" s="733"/>
      <c r="H586" s="733"/>
      <c r="I586" s="733"/>
      <c r="J586" s="733"/>
      <c r="K586" s="733"/>
      <c r="L586" s="733"/>
      <c r="M586" s="733"/>
      <c r="N586" s="733"/>
      <c r="O586" s="733"/>
      <c r="P586" s="733"/>
      <c r="Q586" s="733"/>
      <c r="R586" s="733"/>
      <c r="S586" s="733"/>
      <c r="T586" s="733"/>
      <c r="U586" s="733"/>
      <c r="V586" s="733"/>
      <c r="W586" s="733"/>
      <c r="X586" s="733"/>
      <c r="Y586" s="733"/>
      <c r="Z586" s="733"/>
      <c r="AA586" s="733"/>
      <c r="AB586" s="347"/>
      <c r="AC586" s="347"/>
      <c r="AD586" s="347"/>
      <c r="AE586" s="347"/>
      <c r="AF586" s="347"/>
      <c r="AG586" s="347"/>
      <c r="AH586" s="347"/>
      <c r="AI586" s="347"/>
      <c r="AJ586" s="347"/>
      <c r="AK586" s="347"/>
      <c r="AL586" s="347"/>
      <c r="AM586" s="347"/>
      <c r="AN586" s="347"/>
      <c r="AO586" s="347"/>
      <c r="AP586" s="347"/>
      <c r="AQ586" s="347"/>
      <c r="AR586" s="347"/>
      <c r="AS586" s="347"/>
      <c r="AT586" s="347"/>
      <c r="AU586" s="347"/>
      <c r="AV586" s="347"/>
      <c r="AW586" s="347"/>
      <c r="AX586" s="347"/>
      <c r="AY586" s="347"/>
      <c r="AZ586" s="347"/>
      <c r="BA586" s="347"/>
      <c r="BB586" s="347"/>
      <c r="BD586" s="212"/>
      <c r="BE586" s="202"/>
      <c r="BF586" s="731"/>
      <c r="BG586" s="731"/>
      <c r="BH586" s="731"/>
      <c r="BI586" s="731"/>
      <c r="BJ586" s="731"/>
      <c r="BK586" s="731"/>
      <c r="BL586" s="731"/>
      <c r="BM586" s="731"/>
      <c r="BN586" s="731"/>
      <c r="BO586" s="731"/>
      <c r="BP586" s="731"/>
      <c r="BQ586" s="731"/>
      <c r="BR586" s="731"/>
      <c r="BS586" s="731"/>
      <c r="BT586" s="731"/>
      <c r="BU586" s="731"/>
      <c r="BV586" s="731"/>
      <c r="BW586" s="731"/>
      <c r="BX586" s="731"/>
      <c r="BY586" s="731"/>
      <c r="BZ586" s="731"/>
      <c r="CA586" s="731"/>
      <c r="CB586" s="731"/>
      <c r="CC586" s="731"/>
      <c r="CD586" s="731"/>
      <c r="CE586" s="731"/>
      <c r="CF586" s="731"/>
      <c r="CG586" s="731"/>
    </row>
    <row r="587" spans="1:85" s="314" customFormat="1" ht="15" customHeight="1" x14ac:dyDescent="0.2">
      <c r="A587" s="733"/>
      <c r="B587" s="733"/>
      <c r="C587" s="733"/>
      <c r="D587" s="756"/>
      <c r="E587" s="733"/>
      <c r="F587" s="733"/>
      <c r="G587" s="733"/>
      <c r="H587" s="733"/>
      <c r="I587" s="733"/>
      <c r="J587" s="733"/>
      <c r="K587" s="733"/>
      <c r="L587" s="733"/>
      <c r="M587" s="733"/>
      <c r="N587" s="733"/>
      <c r="O587" s="733"/>
      <c r="P587" s="733"/>
      <c r="Q587" s="733"/>
      <c r="R587" s="733"/>
      <c r="S587" s="733"/>
      <c r="T587" s="733"/>
      <c r="U587" s="733"/>
      <c r="V587" s="733"/>
      <c r="W587" s="733"/>
      <c r="X587" s="733"/>
      <c r="Y587" s="733"/>
      <c r="Z587" s="733"/>
      <c r="AA587" s="733"/>
      <c r="AB587" s="347"/>
      <c r="AC587" s="347"/>
      <c r="AD587" s="347"/>
      <c r="AE587" s="347"/>
      <c r="AF587" s="347"/>
      <c r="AG587" s="347"/>
      <c r="AH587" s="347"/>
      <c r="AI587" s="347"/>
      <c r="AJ587" s="347"/>
      <c r="AK587" s="347"/>
      <c r="AL587" s="347"/>
      <c r="AM587" s="347"/>
      <c r="AN587" s="347"/>
      <c r="AO587" s="347"/>
      <c r="AP587" s="347"/>
      <c r="AQ587" s="347"/>
      <c r="AR587" s="347"/>
      <c r="AS587" s="347"/>
      <c r="AT587" s="347"/>
      <c r="AU587" s="347"/>
      <c r="AV587" s="347"/>
      <c r="AW587" s="347"/>
      <c r="AX587" s="347"/>
      <c r="AY587" s="347"/>
      <c r="AZ587" s="347"/>
      <c r="BA587" s="347"/>
      <c r="BB587" s="347"/>
      <c r="BD587" s="212"/>
      <c r="BE587" s="202"/>
      <c r="BF587" s="731"/>
      <c r="BG587" s="731"/>
      <c r="BH587" s="731"/>
      <c r="BI587" s="731"/>
      <c r="BJ587" s="731"/>
      <c r="BK587" s="731"/>
      <c r="BL587" s="731"/>
      <c r="BM587" s="731"/>
      <c r="BN587" s="731"/>
      <c r="BO587" s="731"/>
      <c r="BP587" s="731"/>
      <c r="BQ587" s="731"/>
      <c r="BR587" s="731"/>
      <c r="BS587" s="731"/>
      <c r="BT587" s="731"/>
      <c r="BU587" s="731"/>
      <c r="BV587" s="731"/>
      <c r="BW587" s="731"/>
      <c r="BX587" s="731"/>
      <c r="BY587" s="731"/>
      <c r="BZ587" s="731"/>
      <c r="CA587" s="731"/>
      <c r="CB587" s="731"/>
      <c r="CC587" s="731"/>
      <c r="CD587" s="731"/>
      <c r="CE587" s="731"/>
      <c r="CF587" s="731"/>
      <c r="CG587" s="731"/>
    </row>
    <row r="588" spans="1:85" s="314" customFormat="1" ht="1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347"/>
      <c r="AC588" s="347"/>
      <c r="AD588" s="347"/>
      <c r="AE588" s="347"/>
      <c r="AF588" s="347"/>
      <c r="AG588" s="347"/>
      <c r="AH588" s="347"/>
      <c r="AI588" s="347"/>
      <c r="AJ588" s="347"/>
      <c r="AK588" s="347"/>
      <c r="AL588" s="347"/>
      <c r="AM588" s="347"/>
      <c r="AN588" s="347"/>
      <c r="AO588" s="347"/>
      <c r="AP588" s="347"/>
      <c r="AQ588" s="347"/>
      <c r="AR588" s="347"/>
      <c r="AS588" s="347"/>
      <c r="AT588" s="347"/>
      <c r="AU588" s="347"/>
      <c r="AV588" s="347"/>
      <c r="AW588" s="347"/>
      <c r="AX588" s="347"/>
      <c r="AY588" s="347"/>
      <c r="AZ588" s="347"/>
      <c r="BA588" s="347"/>
      <c r="BB588" s="347"/>
      <c r="BD588" s="212"/>
      <c r="BE588" s="202"/>
      <c r="BF588" s="731"/>
      <c r="BG588" s="731"/>
      <c r="BH588" s="731"/>
      <c r="BI588" s="731"/>
      <c r="BJ588" s="731"/>
      <c r="BK588" s="731"/>
      <c r="BL588" s="731"/>
      <c r="BM588" s="731"/>
      <c r="BN588" s="731"/>
      <c r="BO588" s="731"/>
      <c r="BP588" s="731"/>
      <c r="BQ588" s="731"/>
      <c r="BR588" s="731"/>
      <c r="BS588" s="731"/>
      <c r="BT588" s="731"/>
      <c r="BU588" s="731"/>
      <c r="BV588" s="731"/>
      <c r="BW588" s="731"/>
      <c r="BX588" s="731"/>
      <c r="BY588" s="731"/>
      <c r="BZ588" s="731"/>
      <c r="CA588" s="731"/>
      <c r="CB588" s="731"/>
      <c r="CC588" s="731"/>
      <c r="CD588" s="731"/>
      <c r="CE588" s="731"/>
      <c r="CF588" s="731"/>
      <c r="CG588" s="731"/>
    </row>
  </sheetData>
  <mergeCells count="21">
    <mergeCell ref="B1:M1"/>
    <mergeCell ref="W1:AB1"/>
    <mergeCell ref="B2:H2"/>
    <mergeCell ref="I2:J2"/>
    <mergeCell ref="K2:L2"/>
    <mergeCell ref="M2:M3"/>
    <mergeCell ref="B39:M39"/>
    <mergeCell ref="O39:P39"/>
    <mergeCell ref="B40:M40"/>
    <mergeCell ref="B42:M42"/>
    <mergeCell ref="B43:H43"/>
    <mergeCell ref="K43:L43"/>
    <mergeCell ref="M43:M44"/>
    <mergeCell ref="B121:M121"/>
    <mergeCell ref="B122:M122"/>
    <mergeCell ref="B80:M80"/>
    <mergeCell ref="B81:M81"/>
    <mergeCell ref="B83:M83"/>
    <mergeCell ref="B84:H84"/>
    <mergeCell ref="K84:L84"/>
    <mergeCell ref="M84:M8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9" orientation="landscape" verticalDpi="300" r:id="rId1"/>
  <rowBreaks count="1" manualBreakCount="1">
    <brk id="82" max="16383" man="1"/>
  </rowBreaks>
  <colBreaks count="1" manualBreakCount="1">
    <brk id="3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148"/>
  <sheetViews>
    <sheetView showGridLines="0" showWhiteSpace="0" topLeftCell="A55" zoomScale="85" zoomScaleNormal="85" zoomScalePageLayoutView="85" workbookViewId="0">
      <selection activeCell="B90" sqref="B90"/>
    </sheetView>
  </sheetViews>
  <sheetFormatPr baseColWidth="10" defaultColWidth="8.5" defaultRowHeight="15" customHeight="1" x14ac:dyDescent="0.25"/>
  <cols>
    <col min="1" max="1" width="8.5" style="23"/>
    <col min="2" max="2" width="12.5" style="22" customWidth="1"/>
    <col min="3" max="3" width="24.875" style="23" customWidth="1"/>
    <col min="4" max="4" width="23.375" style="23" customWidth="1"/>
    <col min="5" max="5" width="14.625" style="23" customWidth="1"/>
    <col min="6" max="7" width="14.25" style="23" customWidth="1"/>
    <col min="8" max="8" width="14" style="23" customWidth="1"/>
    <col min="9" max="9" width="14.25" style="23" customWidth="1"/>
    <col min="10" max="10" width="23.375" style="23" customWidth="1"/>
    <col min="11" max="11" width="13.75" style="23" customWidth="1"/>
    <col min="12" max="12" width="19.25" style="23" customWidth="1"/>
    <col min="13" max="13" width="24.25" style="743" customWidth="1"/>
    <col min="14" max="14" width="8.5" style="23"/>
    <col min="15" max="15" width="9.875" style="23" bestFit="1" customWidth="1"/>
    <col min="16" max="16" width="41.5" style="23" customWidth="1"/>
    <col min="17" max="17" width="19.75" style="23" customWidth="1"/>
    <col min="18" max="18" width="11.25" style="23" customWidth="1"/>
    <col min="19" max="19" width="8.5" style="23"/>
    <col min="20" max="20" width="15.75" style="23" customWidth="1"/>
    <col min="21" max="21" width="10.625" style="23" customWidth="1"/>
    <col min="22" max="22" width="12.5" style="23" customWidth="1"/>
    <col min="23" max="23" width="15" style="23" customWidth="1"/>
    <col min="24" max="24" width="10.75" style="23" customWidth="1"/>
    <col min="25" max="25" width="19.375" style="23" customWidth="1"/>
    <col min="26" max="26" width="15.75" style="23" customWidth="1"/>
    <col min="27" max="28" width="16.625" style="23" customWidth="1"/>
    <col min="29" max="29" width="14.5" style="23" customWidth="1"/>
    <col min="30" max="16384" width="8.5" style="23"/>
  </cols>
  <sheetData>
    <row r="1" spans="2:29" s="19" customFormat="1" ht="15" customHeight="1" x14ac:dyDescent="0.2">
      <c r="B1" s="23"/>
      <c r="C1" s="48"/>
      <c r="D1" s="23"/>
      <c r="E1" s="23"/>
      <c r="F1" s="77">
        <f>SUM(F3:F23)</f>
        <v>218.69999999999996</v>
      </c>
      <c r="G1" s="77">
        <f>SUM(G3:G22)</f>
        <v>10.079999999999998</v>
      </c>
      <c r="H1" s="64">
        <f>G1/F1</f>
        <v>4.6090534979423871E-2</v>
      </c>
      <c r="I1" s="76">
        <f>SUM(I3:I23)</f>
        <v>208.28999999999996</v>
      </c>
      <c r="J1" s="23"/>
      <c r="K1" s="23"/>
      <c r="L1" s="23"/>
      <c r="M1" s="742"/>
    </row>
    <row r="2" spans="2:29" s="19" customFormat="1" ht="36" x14ac:dyDescent="0.2">
      <c r="B2" s="65" t="s">
        <v>51</v>
      </c>
      <c r="C2" s="65" t="s">
        <v>19</v>
      </c>
      <c r="D2" s="65" t="s">
        <v>20</v>
      </c>
      <c r="E2" s="65" t="s">
        <v>24</v>
      </c>
      <c r="F2" s="78" t="s">
        <v>21</v>
      </c>
      <c r="G2" s="65" t="s">
        <v>23</v>
      </c>
      <c r="H2" s="65" t="s">
        <v>107</v>
      </c>
      <c r="I2" s="78" t="s">
        <v>22</v>
      </c>
      <c r="J2" s="65" t="s">
        <v>25</v>
      </c>
      <c r="K2" s="65" t="s">
        <v>175</v>
      </c>
      <c r="L2" s="65" t="s">
        <v>81</v>
      </c>
      <c r="M2" s="742"/>
      <c r="Q2" s="19" t="s">
        <v>189</v>
      </c>
      <c r="R2" s="836" t="s">
        <v>26</v>
      </c>
      <c r="S2" s="831"/>
      <c r="T2" s="837"/>
      <c r="U2" s="836" t="s">
        <v>43</v>
      </c>
      <c r="V2" s="831"/>
      <c r="W2" s="837"/>
      <c r="X2" s="836" t="s">
        <v>186</v>
      </c>
      <c r="Y2" s="838"/>
      <c r="Z2" s="838"/>
      <c r="AA2" s="836" t="s">
        <v>188</v>
      </c>
      <c r="AB2" s="831"/>
      <c r="AC2" s="831"/>
    </row>
    <row r="3" spans="2:29" ht="15" customHeight="1" x14ac:dyDescent="0.2">
      <c r="B3" s="66" t="s">
        <v>49</v>
      </c>
      <c r="C3" s="67" t="s">
        <v>9</v>
      </c>
      <c r="D3" s="68">
        <v>41797</v>
      </c>
      <c r="E3" s="69" t="s">
        <v>31</v>
      </c>
      <c r="F3" s="73">
        <v>5</v>
      </c>
      <c r="G3" s="73">
        <f>F3-I3</f>
        <v>0.34999999999999964</v>
      </c>
      <c r="H3" s="70">
        <f>G3/F3</f>
        <v>6.9999999999999923E-2</v>
      </c>
      <c r="I3" s="73">
        <v>4.6500000000000004</v>
      </c>
      <c r="J3" s="68">
        <v>41807</v>
      </c>
      <c r="K3" s="568">
        <f>J3-D3</f>
        <v>10</v>
      </c>
      <c r="L3" s="69" t="s">
        <v>32</v>
      </c>
      <c r="M3" s="743" t="s">
        <v>296</v>
      </c>
      <c r="P3" s="23" t="s">
        <v>180</v>
      </c>
      <c r="Q3" s="23">
        <v>50</v>
      </c>
      <c r="R3" s="434">
        <v>0</v>
      </c>
      <c r="S3" s="435"/>
      <c r="T3" s="439">
        <f>Q3-(Q3*R3)-S3</f>
        <v>50</v>
      </c>
      <c r="U3" s="434">
        <v>0</v>
      </c>
      <c r="V3" s="436">
        <v>3</v>
      </c>
      <c r="W3" s="439">
        <f>Q3-(T3*U3)-V3</f>
        <v>47</v>
      </c>
      <c r="X3" s="433">
        <v>0</v>
      </c>
      <c r="Y3" s="77">
        <v>2</v>
      </c>
      <c r="Z3" s="439">
        <f>Q3-(W3*X3)-Y3</f>
        <v>48</v>
      </c>
      <c r="AA3" s="434">
        <v>4.1000000000000002E-2</v>
      </c>
      <c r="AB3" s="438">
        <v>6.5</v>
      </c>
      <c r="AC3" s="439">
        <f>Q3-(Z3*AA3)-AB3</f>
        <v>41.531999999999996</v>
      </c>
    </row>
    <row r="4" spans="2:29" ht="15" customHeight="1" x14ac:dyDescent="0.2">
      <c r="B4" s="66" t="s">
        <v>49</v>
      </c>
      <c r="C4" s="67" t="s">
        <v>3</v>
      </c>
      <c r="D4" s="68">
        <v>41935</v>
      </c>
      <c r="E4" s="69" t="s">
        <v>26</v>
      </c>
      <c r="F4" s="73">
        <v>10.199999999999999</v>
      </c>
      <c r="G4" s="73">
        <f t="shared" ref="G4:G23" si="0">F4-I4</f>
        <v>0.19999999999999929</v>
      </c>
      <c r="H4" s="70">
        <f t="shared" ref="H4:H24" si="1">G4/F4</f>
        <v>1.9607843137254832E-2</v>
      </c>
      <c r="I4" s="73">
        <v>10</v>
      </c>
      <c r="J4" s="68">
        <v>41936</v>
      </c>
      <c r="K4" s="568">
        <f t="shared" ref="K4:K11" si="2">J4-D4</f>
        <v>1</v>
      </c>
      <c r="L4" s="69"/>
      <c r="M4" s="743" t="s">
        <v>297</v>
      </c>
      <c r="AB4" s="435"/>
      <c r="AC4" s="439">
        <f t="shared" ref="AC4:AC14" si="3">Q4-(Z4*AA4)-AB4</f>
        <v>0</v>
      </c>
    </row>
    <row r="5" spans="2:29" ht="15" customHeight="1" x14ac:dyDescent="0.2">
      <c r="B5" s="66" t="s">
        <v>49</v>
      </c>
      <c r="C5" s="67" t="s">
        <v>92</v>
      </c>
      <c r="D5" s="68">
        <v>41956</v>
      </c>
      <c r="E5" s="69" t="s">
        <v>26</v>
      </c>
      <c r="F5" s="73">
        <v>25</v>
      </c>
      <c r="G5" s="73">
        <f t="shared" si="0"/>
        <v>1.6000000000000014</v>
      </c>
      <c r="H5" s="70">
        <f t="shared" si="1"/>
        <v>6.4000000000000057E-2</v>
      </c>
      <c r="I5" s="73">
        <v>23.4</v>
      </c>
      <c r="J5" s="68">
        <v>41956</v>
      </c>
      <c r="K5" s="568">
        <f t="shared" si="2"/>
        <v>0</v>
      </c>
      <c r="L5" s="69"/>
      <c r="M5" s="835" t="s">
        <v>298</v>
      </c>
      <c r="P5" s="23" t="s">
        <v>190</v>
      </c>
      <c r="Q5" s="23">
        <v>1000</v>
      </c>
      <c r="R5" s="434">
        <v>0</v>
      </c>
      <c r="S5" s="435"/>
      <c r="T5" s="439">
        <f>Q5-(Q5*R5)-S5</f>
        <v>1000</v>
      </c>
      <c r="U5" s="434">
        <v>0</v>
      </c>
      <c r="V5" s="437">
        <v>8</v>
      </c>
      <c r="W5" s="439">
        <f>Q5-(T5*U5)-V5</f>
        <v>992</v>
      </c>
      <c r="X5" s="433">
        <v>0</v>
      </c>
      <c r="Y5" s="77">
        <v>6</v>
      </c>
      <c r="Z5" s="439">
        <f>Q5-(W5*X5)-Y5</f>
        <v>994</v>
      </c>
      <c r="AA5" s="434">
        <v>0.05</v>
      </c>
      <c r="AB5" s="435"/>
      <c r="AC5" s="439">
        <f t="shared" si="3"/>
        <v>950.3</v>
      </c>
    </row>
    <row r="6" spans="2:29" ht="15" customHeight="1" x14ac:dyDescent="0.2">
      <c r="B6" s="66" t="s">
        <v>300</v>
      </c>
      <c r="C6" s="71" t="s">
        <v>47</v>
      </c>
      <c r="D6" s="68">
        <v>41960.594444444447</v>
      </c>
      <c r="E6" s="66" t="s">
        <v>26</v>
      </c>
      <c r="F6" s="74">
        <v>6</v>
      </c>
      <c r="G6" s="74">
        <f t="shared" si="0"/>
        <v>0.61000000000000032</v>
      </c>
      <c r="H6" s="70">
        <f t="shared" si="1"/>
        <v>0.10166666666666672</v>
      </c>
      <c r="I6" s="74">
        <v>5.39</v>
      </c>
      <c r="J6" s="68">
        <v>41960.607638888891</v>
      </c>
      <c r="K6" s="568">
        <f t="shared" si="2"/>
        <v>1.3194444443797693E-2</v>
      </c>
      <c r="L6" s="66"/>
      <c r="M6" s="835"/>
      <c r="P6" s="23" t="s">
        <v>181</v>
      </c>
      <c r="Q6" s="23">
        <v>1000</v>
      </c>
      <c r="R6" s="434">
        <v>0</v>
      </c>
      <c r="S6" s="435"/>
      <c r="T6" s="439">
        <f t="shared" ref="T6:T14" si="4">Q6-(Q6*R6)-S6</f>
        <v>1000</v>
      </c>
      <c r="U6" s="434">
        <v>0</v>
      </c>
      <c r="V6" s="437">
        <v>8</v>
      </c>
      <c r="W6" s="439">
        <f>Q6-(T6*U6)-V6</f>
        <v>992</v>
      </c>
      <c r="X6" s="433">
        <v>0</v>
      </c>
      <c r="Y6" s="77">
        <v>6</v>
      </c>
      <c r="Z6" s="439">
        <f t="shared" ref="Z6:Z14" si="5">Q6-(W6*X6)-Y6</f>
        <v>994</v>
      </c>
      <c r="AA6" s="434">
        <v>0.04</v>
      </c>
      <c r="AB6" s="435"/>
      <c r="AC6" s="439">
        <f t="shared" si="3"/>
        <v>960.24</v>
      </c>
    </row>
    <row r="7" spans="2:29" ht="15" customHeight="1" x14ac:dyDescent="0.2">
      <c r="B7" s="66" t="s">
        <v>49</v>
      </c>
      <c r="C7" s="71" t="s">
        <v>3</v>
      </c>
      <c r="D7" s="72">
        <v>41983</v>
      </c>
      <c r="E7" s="66" t="s">
        <v>26</v>
      </c>
      <c r="F7" s="74">
        <v>13.18</v>
      </c>
      <c r="G7" s="74">
        <f t="shared" si="0"/>
        <v>0.21999999999999886</v>
      </c>
      <c r="H7" s="70">
        <f t="shared" si="1"/>
        <v>1.6691957511380796E-2</v>
      </c>
      <c r="I7" s="74">
        <v>12.96</v>
      </c>
      <c r="J7" s="72">
        <v>41985</v>
      </c>
      <c r="K7" s="568">
        <f t="shared" si="2"/>
        <v>2</v>
      </c>
      <c r="L7" s="66"/>
      <c r="M7" s="835" t="s">
        <v>299</v>
      </c>
      <c r="P7" s="23" t="s">
        <v>182</v>
      </c>
      <c r="Q7" s="23">
        <v>6000</v>
      </c>
      <c r="R7" s="434">
        <v>0</v>
      </c>
      <c r="S7" s="56"/>
      <c r="T7" s="439">
        <f t="shared" si="4"/>
        <v>6000</v>
      </c>
      <c r="U7" s="434">
        <v>0</v>
      </c>
      <c r="V7" s="435">
        <v>10</v>
      </c>
      <c r="W7" s="439">
        <f t="shared" ref="W7:W14" si="6">Q7-(T7*U7)-V7</f>
        <v>5990</v>
      </c>
      <c r="X7" s="433">
        <v>0</v>
      </c>
      <c r="Y7" s="77">
        <v>0</v>
      </c>
      <c r="Z7" s="439">
        <f t="shared" si="5"/>
        <v>6000</v>
      </c>
      <c r="AA7" s="434">
        <v>0.04</v>
      </c>
      <c r="AB7" s="77"/>
      <c r="AC7" s="439">
        <f t="shared" si="3"/>
        <v>5760</v>
      </c>
    </row>
    <row r="8" spans="2:29" ht="15" customHeight="1" x14ac:dyDescent="0.2">
      <c r="B8" s="66" t="s">
        <v>49</v>
      </c>
      <c r="C8" s="71" t="s">
        <v>92</v>
      </c>
      <c r="D8" s="72">
        <v>41983</v>
      </c>
      <c r="E8" s="66" t="s">
        <v>26</v>
      </c>
      <c r="F8" s="74">
        <v>25.5</v>
      </c>
      <c r="G8" s="74">
        <f t="shared" si="0"/>
        <v>1.629999999999999</v>
      </c>
      <c r="H8" s="70">
        <f t="shared" si="1"/>
        <v>6.3921568627450936E-2</v>
      </c>
      <c r="I8" s="74">
        <v>23.87</v>
      </c>
      <c r="J8" s="72">
        <v>41985</v>
      </c>
      <c r="K8" s="568">
        <f t="shared" si="2"/>
        <v>2</v>
      </c>
      <c r="L8" s="66"/>
      <c r="M8" s="835"/>
      <c r="P8" s="23" t="s">
        <v>183</v>
      </c>
      <c r="Q8" s="23">
        <v>15000</v>
      </c>
      <c r="R8" s="434">
        <v>0</v>
      </c>
      <c r="S8" s="56"/>
      <c r="T8" s="439">
        <f t="shared" si="4"/>
        <v>15000</v>
      </c>
      <c r="U8" s="434">
        <v>0</v>
      </c>
      <c r="V8" s="438">
        <v>12</v>
      </c>
      <c r="W8" s="439">
        <f t="shared" si="6"/>
        <v>14988</v>
      </c>
      <c r="X8" s="433">
        <v>0</v>
      </c>
      <c r="Y8" s="77">
        <v>0</v>
      </c>
      <c r="Z8" s="439">
        <f t="shared" si="5"/>
        <v>15000</v>
      </c>
      <c r="AA8" s="434">
        <v>0.04</v>
      </c>
      <c r="AB8" s="77"/>
      <c r="AC8" s="439">
        <f t="shared" si="3"/>
        <v>14400</v>
      </c>
    </row>
    <row r="9" spans="2:29" ht="15" customHeight="1" x14ac:dyDescent="0.2">
      <c r="B9" s="66" t="s">
        <v>300</v>
      </c>
      <c r="C9" s="71" t="s">
        <v>47</v>
      </c>
      <c r="D9" s="68">
        <v>41990.457638888889</v>
      </c>
      <c r="E9" s="66" t="s">
        <v>26</v>
      </c>
      <c r="F9" s="74">
        <v>10</v>
      </c>
      <c r="G9" s="74">
        <f t="shared" si="0"/>
        <v>0.82000000000000028</v>
      </c>
      <c r="H9" s="70">
        <f t="shared" si="1"/>
        <v>8.2000000000000031E-2</v>
      </c>
      <c r="I9" s="74">
        <v>9.18</v>
      </c>
      <c r="J9" s="68">
        <v>41991.54583333333</v>
      </c>
      <c r="K9" s="568">
        <f t="shared" si="2"/>
        <v>1.0881944444408873</v>
      </c>
      <c r="L9" s="66"/>
      <c r="M9" s="835"/>
      <c r="R9" s="434"/>
      <c r="S9" s="56"/>
      <c r="T9" s="439">
        <f t="shared" si="4"/>
        <v>0</v>
      </c>
      <c r="U9" s="434"/>
      <c r="V9" s="56"/>
      <c r="W9" s="439">
        <f t="shared" si="6"/>
        <v>0</v>
      </c>
      <c r="X9" s="433"/>
      <c r="Y9" s="77"/>
      <c r="Z9" s="439">
        <f t="shared" si="5"/>
        <v>0</v>
      </c>
      <c r="AA9" s="434"/>
      <c r="AB9" s="77"/>
      <c r="AC9" s="439">
        <f t="shared" si="3"/>
        <v>0</v>
      </c>
    </row>
    <row r="10" spans="2:29" ht="15" customHeight="1" x14ac:dyDescent="0.2">
      <c r="B10" s="66" t="s">
        <v>49</v>
      </c>
      <c r="C10" s="71" t="s">
        <v>118</v>
      </c>
      <c r="D10" s="68">
        <v>41992.563888888886</v>
      </c>
      <c r="E10" s="66" t="s">
        <v>26</v>
      </c>
      <c r="F10" s="74">
        <v>2.5</v>
      </c>
      <c r="G10" s="74">
        <f t="shared" si="0"/>
        <v>0</v>
      </c>
      <c r="H10" s="70">
        <f t="shared" si="1"/>
        <v>0</v>
      </c>
      <c r="I10" s="74">
        <v>2.5</v>
      </c>
      <c r="J10" s="68">
        <v>41992.56527777778</v>
      </c>
      <c r="K10" s="568">
        <f t="shared" si="2"/>
        <v>1.3888888934161514E-3</v>
      </c>
      <c r="L10" s="66"/>
      <c r="M10" s="835"/>
      <c r="P10" s="23" t="s">
        <v>187</v>
      </c>
      <c r="R10" s="434"/>
      <c r="S10" s="56"/>
      <c r="T10" s="439">
        <f t="shared" si="4"/>
        <v>0</v>
      </c>
      <c r="U10" s="434"/>
      <c r="V10" s="56"/>
      <c r="W10" s="439">
        <f t="shared" si="6"/>
        <v>0</v>
      </c>
      <c r="X10" s="433">
        <v>4.2500000000000003E-2</v>
      </c>
      <c r="Y10" s="77">
        <v>1</v>
      </c>
      <c r="Z10" s="439">
        <f t="shared" si="5"/>
        <v>-1</v>
      </c>
      <c r="AA10" s="434">
        <v>0</v>
      </c>
      <c r="AB10" s="77"/>
      <c r="AC10" s="439">
        <f t="shared" si="3"/>
        <v>0</v>
      </c>
    </row>
    <row r="11" spans="2:29" ht="15" customHeight="1" x14ac:dyDescent="0.2">
      <c r="B11" s="66" t="s">
        <v>49</v>
      </c>
      <c r="C11" s="71" t="s">
        <v>119</v>
      </c>
      <c r="D11" s="68">
        <v>41993.925000000003</v>
      </c>
      <c r="E11" s="66" t="s">
        <v>120</v>
      </c>
      <c r="F11" s="75">
        <v>6.05</v>
      </c>
      <c r="G11" s="75">
        <f t="shared" si="0"/>
        <v>0</v>
      </c>
      <c r="H11" s="70">
        <f t="shared" si="1"/>
        <v>0</v>
      </c>
      <c r="I11" s="75">
        <v>6.05</v>
      </c>
      <c r="J11" s="72">
        <v>42041</v>
      </c>
      <c r="K11" s="568">
        <f t="shared" si="2"/>
        <v>47.07499999999709</v>
      </c>
      <c r="L11" s="66"/>
      <c r="M11" s="835"/>
      <c r="P11" s="23" t="s">
        <v>184</v>
      </c>
      <c r="R11" s="434">
        <v>0</v>
      </c>
      <c r="S11" s="435"/>
      <c r="T11" s="439">
        <f t="shared" si="4"/>
        <v>0</v>
      </c>
      <c r="U11" s="434">
        <v>0</v>
      </c>
      <c r="V11" s="436">
        <v>5</v>
      </c>
      <c r="W11" s="439">
        <f t="shared" si="6"/>
        <v>-5</v>
      </c>
      <c r="X11" s="433">
        <v>3.95E-2</v>
      </c>
      <c r="Y11" s="77">
        <v>1</v>
      </c>
      <c r="Z11" s="439">
        <f t="shared" si="5"/>
        <v>-0.80249999999999999</v>
      </c>
      <c r="AA11" s="434">
        <v>0.01</v>
      </c>
      <c r="AB11" s="77"/>
      <c r="AC11" s="439">
        <f t="shared" si="3"/>
        <v>8.0250000000000009E-3</v>
      </c>
    </row>
    <row r="12" spans="2:29" ht="15" customHeight="1" x14ac:dyDescent="0.2">
      <c r="B12" s="66" t="s">
        <v>49</v>
      </c>
      <c r="C12" s="71" t="s">
        <v>9</v>
      </c>
      <c r="D12" s="72">
        <v>42027.951388888891</v>
      </c>
      <c r="E12" s="66" t="s">
        <v>26</v>
      </c>
      <c r="F12" s="74">
        <v>25</v>
      </c>
      <c r="G12" s="74">
        <f t="shared" si="0"/>
        <v>0.87999999999999901</v>
      </c>
      <c r="H12" s="70">
        <f t="shared" si="1"/>
        <v>3.519999999999996E-2</v>
      </c>
      <c r="I12" s="74">
        <v>24.12</v>
      </c>
      <c r="J12" s="72">
        <v>42028.120138888888</v>
      </c>
      <c r="K12" s="568">
        <f>J12-D12</f>
        <v>0.16874999999708962</v>
      </c>
      <c r="L12" s="66" t="s">
        <v>147</v>
      </c>
      <c r="P12" s="23" t="s">
        <v>185</v>
      </c>
      <c r="R12" s="434">
        <v>0</v>
      </c>
      <c r="S12" s="435"/>
      <c r="T12" s="439">
        <f t="shared" si="4"/>
        <v>0</v>
      </c>
      <c r="U12" s="434">
        <v>0</v>
      </c>
      <c r="V12" s="56"/>
      <c r="W12" s="439">
        <f t="shared" si="6"/>
        <v>0</v>
      </c>
      <c r="X12" s="433">
        <v>0</v>
      </c>
      <c r="Y12" s="77">
        <v>0</v>
      </c>
      <c r="Z12" s="439">
        <f t="shared" si="5"/>
        <v>0</v>
      </c>
      <c r="AA12" s="434">
        <v>0.01</v>
      </c>
      <c r="AB12" s="77"/>
      <c r="AC12" s="439">
        <f t="shared" si="3"/>
        <v>0</v>
      </c>
    </row>
    <row r="13" spans="2:29" ht="15" customHeight="1" x14ac:dyDescent="0.2">
      <c r="B13" s="66" t="s">
        <v>300</v>
      </c>
      <c r="C13" s="71" t="s">
        <v>151</v>
      </c>
      <c r="D13" s="72">
        <v>42030.465277777781</v>
      </c>
      <c r="E13" s="66" t="s">
        <v>26</v>
      </c>
      <c r="F13" s="74">
        <v>2.54</v>
      </c>
      <c r="G13" s="74">
        <f t="shared" si="0"/>
        <v>0.33999999999999986</v>
      </c>
      <c r="H13" s="70">
        <f t="shared" si="1"/>
        <v>0.13385826771653536</v>
      </c>
      <c r="I13" s="74">
        <v>2.2000000000000002</v>
      </c>
      <c r="J13" s="72">
        <v>42031.890277777777</v>
      </c>
      <c r="K13" s="568">
        <f>J13-D13</f>
        <v>1.4249999999956344</v>
      </c>
      <c r="L13" s="66"/>
      <c r="P13" s="23" t="s">
        <v>179</v>
      </c>
      <c r="R13" s="434">
        <v>0</v>
      </c>
      <c r="S13" s="435"/>
      <c r="T13" s="439">
        <f t="shared" si="4"/>
        <v>0</v>
      </c>
      <c r="U13" s="434">
        <v>0</v>
      </c>
      <c r="V13" s="56"/>
      <c r="W13" s="439">
        <f t="shared" si="6"/>
        <v>0</v>
      </c>
      <c r="X13" s="433">
        <v>5.5E-2</v>
      </c>
      <c r="Y13" s="77">
        <v>1.5</v>
      </c>
      <c r="Z13" s="439">
        <f t="shared" si="5"/>
        <v>-1.5</v>
      </c>
      <c r="AA13" s="434">
        <v>0.04</v>
      </c>
      <c r="AB13" s="77"/>
      <c r="AC13" s="439">
        <f t="shared" si="3"/>
        <v>0.06</v>
      </c>
    </row>
    <row r="14" spans="2:29" ht="15" customHeight="1" x14ac:dyDescent="0.2">
      <c r="B14" s="66" t="s">
        <v>49</v>
      </c>
      <c r="C14" s="71" t="s">
        <v>5</v>
      </c>
      <c r="D14" s="72">
        <v>42043.958333333336</v>
      </c>
      <c r="E14" s="66" t="s">
        <v>26</v>
      </c>
      <c r="F14" s="74">
        <v>8</v>
      </c>
      <c r="G14" s="74">
        <f t="shared" si="0"/>
        <v>0.40000000000000036</v>
      </c>
      <c r="H14" s="70">
        <f t="shared" si="1"/>
        <v>5.0000000000000044E-2</v>
      </c>
      <c r="I14" s="74">
        <v>7.6</v>
      </c>
      <c r="J14" s="72">
        <v>42045.027083333334</v>
      </c>
      <c r="K14" s="568">
        <f t="shared" ref="K14:K74" si="7">J14-D14</f>
        <v>1.0687499999985448</v>
      </c>
      <c r="L14" s="66"/>
      <c r="P14" s="23" t="s">
        <v>178</v>
      </c>
      <c r="R14" s="434">
        <v>0.03</v>
      </c>
      <c r="S14" s="435"/>
      <c r="T14" s="439">
        <f t="shared" si="4"/>
        <v>0</v>
      </c>
      <c r="U14" s="434">
        <v>2.5000000000000001E-2</v>
      </c>
      <c r="V14" s="56"/>
      <c r="W14" s="439">
        <f t="shared" si="6"/>
        <v>0</v>
      </c>
      <c r="X14" s="433">
        <v>0</v>
      </c>
      <c r="Y14" s="77">
        <v>0</v>
      </c>
      <c r="Z14" s="439">
        <f t="shared" si="5"/>
        <v>0</v>
      </c>
      <c r="AA14" s="434">
        <v>0.02</v>
      </c>
      <c r="AB14" s="441"/>
      <c r="AC14" s="439">
        <f t="shared" si="3"/>
        <v>0</v>
      </c>
    </row>
    <row r="15" spans="2:29" ht="15" customHeight="1" x14ac:dyDescent="0.2">
      <c r="B15" s="66" t="s">
        <v>49</v>
      </c>
      <c r="C15" s="71" t="s">
        <v>173</v>
      </c>
      <c r="D15" s="72">
        <v>42052.870138888888</v>
      </c>
      <c r="E15" s="66" t="s">
        <v>26</v>
      </c>
      <c r="F15" s="74">
        <v>2</v>
      </c>
      <c r="G15" s="74">
        <f t="shared" si="0"/>
        <v>4.0000000000000036E-2</v>
      </c>
      <c r="H15" s="70">
        <f t="shared" si="1"/>
        <v>2.0000000000000018E-2</v>
      </c>
      <c r="I15" s="74">
        <v>1.96</v>
      </c>
      <c r="J15" s="72">
        <v>42053.611805555556</v>
      </c>
      <c r="K15" s="568">
        <f t="shared" si="7"/>
        <v>0.74166666666860692</v>
      </c>
      <c r="L15" s="66"/>
      <c r="R15" s="432"/>
      <c r="S15" s="77"/>
      <c r="U15" s="433"/>
    </row>
    <row r="16" spans="2:29" ht="15" customHeight="1" x14ac:dyDescent="0.2">
      <c r="B16" s="66" t="s">
        <v>49</v>
      </c>
      <c r="C16" s="71" t="s">
        <v>174</v>
      </c>
      <c r="D16" s="72">
        <v>42036</v>
      </c>
      <c r="E16" s="66" t="s">
        <v>26</v>
      </c>
      <c r="F16" s="74">
        <v>5.29</v>
      </c>
      <c r="G16" s="74">
        <f t="shared" si="0"/>
        <v>0</v>
      </c>
      <c r="H16" s="70">
        <f t="shared" si="1"/>
        <v>0</v>
      </c>
      <c r="I16" s="74">
        <v>5.29</v>
      </c>
      <c r="J16" s="72">
        <v>42054.05</v>
      </c>
      <c r="K16" s="568">
        <f t="shared" si="7"/>
        <v>18.05000000000291</v>
      </c>
      <c r="L16" s="66"/>
      <c r="R16" s="432"/>
      <c r="S16" s="77"/>
      <c r="U16" s="433"/>
      <c r="Y16" s="440"/>
      <c r="AA16" s="432"/>
      <c r="AB16" s="440"/>
      <c r="AC16" s="432"/>
    </row>
    <row r="17" spans="2:29" ht="15" customHeight="1" x14ac:dyDescent="0.2">
      <c r="B17" s="66" t="s">
        <v>49</v>
      </c>
      <c r="C17" s="71" t="s">
        <v>3</v>
      </c>
      <c r="D17" s="72">
        <v>42061.45208333333</v>
      </c>
      <c r="E17" s="66" t="s">
        <v>26</v>
      </c>
      <c r="F17" s="74">
        <v>10.47</v>
      </c>
      <c r="G17" s="74">
        <f t="shared" si="0"/>
        <v>0.21000000000000085</v>
      </c>
      <c r="H17" s="70">
        <f t="shared" si="1"/>
        <v>2.0057306590257961E-2</v>
      </c>
      <c r="I17" s="74">
        <v>10.26</v>
      </c>
      <c r="J17" s="72">
        <v>42062.895833333336</v>
      </c>
      <c r="K17" s="568">
        <f t="shared" si="7"/>
        <v>1.4437500000058208</v>
      </c>
      <c r="L17" s="66"/>
      <c r="R17" s="432"/>
      <c r="S17" s="77"/>
      <c r="U17" s="433"/>
      <c r="AA17" s="432"/>
      <c r="AC17" s="432"/>
    </row>
    <row r="18" spans="2:29" ht="15" customHeight="1" x14ac:dyDescent="0.2">
      <c r="B18" s="66" t="s">
        <v>49</v>
      </c>
      <c r="C18" s="71" t="s">
        <v>191</v>
      </c>
      <c r="D18" s="72">
        <v>42067</v>
      </c>
      <c r="E18" s="66" t="s">
        <v>31</v>
      </c>
      <c r="F18" s="74">
        <v>11.7</v>
      </c>
      <c r="G18" s="74">
        <f t="shared" si="0"/>
        <v>0</v>
      </c>
      <c r="H18" s="70">
        <f t="shared" si="1"/>
        <v>0</v>
      </c>
      <c r="I18" s="74">
        <v>11.7</v>
      </c>
      <c r="J18" s="72">
        <v>42068.712500000001</v>
      </c>
      <c r="K18" s="568">
        <f t="shared" si="7"/>
        <v>1.7125000000014552</v>
      </c>
      <c r="L18" s="66"/>
      <c r="R18" s="432"/>
      <c r="S18" s="77"/>
      <c r="Y18" s="440"/>
      <c r="Z18" s="433"/>
      <c r="AA18" s="432"/>
      <c r="AB18" s="440"/>
      <c r="AC18" s="432"/>
    </row>
    <row r="19" spans="2:29" ht="15" customHeight="1" x14ac:dyDescent="0.2">
      <c r="B19" s="66" t="s">
        <v>49</v>
      </c>
      <c r="C19" s="71" t="s">
        <v>9</v>
      </c>
      <c r="D19" s="72">
        <v>42068.92291666667</v>
      </c>
      <c r="E19" s="66" t="s">
        <v>43</v>
      </c>
      <c r="F19" s="74">
        <v>6</v>
      </c>
      <c r="G19" s="74">
        <f t="shared" si="0"/>
        <v>1.2199999999999998</v>
      </c>
      <c r="H19" s="70">
        <f t="shared" si="1"/>
        <v>0.20333333333333328</v>
      </c>
      <c r="I19" s="74">
        <v>4.78</v>
      </c>
      <c r="J19" s="72">
        <v>42073.384027777778</v>
      </c>
      <c r="K19" s="568">
        <f t="shared" si="7"/>
        <v>4.461111111108039</v>
      </c>
      <c r="L19" s="66" t="s">
        <v>192</v>
      </c>
      <c r="R19" s="432"/>
      <c r="Y19" s="440"/>
      <c r="AA19" s="432"/>
      <c r="AB19" s="440"/>
      <c r="AC19" s="432"/>
    </row>
    <row r="20" spans="2:29" ht="15" customHeight="1" x14ac:dyDescent="0.2">
      <c r="B20" s="66" t="s">
        <v>49</v>
      </c>
      <c r="C20" s="71" t="s">
        <v>193</v>
      </c>
      <c r="D20" s="72">
        <v>42076</v>
      </c>
      <c r="E20" s="66" t="s">
        <v>120</v>
      </c>
      <c r="F20" s="75">
        <v>7.34</v>
      </c>
      <c r="G20" s="74">
        <f t="shared" si="0"/>
        <v>0.29000000000000004</v>
      </c>
      <c r="H20" s="70">
        <f t="shared" si="1"/>
        <v>3.9509536784741152E-2</v>
      </c>
      <c r="I20" s="74">
        <v>7.05</v>
      </c>
      <c r="J20" s="72">
        <v>42079</v>
      </c>
      <c r="K20" s="568">
        <f t="shared" si="7"/>
        <v>3</v>
      </c>
      <c r="L20" s="66"/>
      <c r="Y20" s="440"/>
      <c r="AA20" s="432"/>
      <c r="AB20" s="440"/>
      <c r="AC20" s="432"/>
    </row>
    <row r="21" spans="2:29" ht="15" customHeight="1" x14ac:dyDescent="0.2">
      <c r="B21" s="66" t="s">
        <v>300</v>
      </c>
      <c r="C21" s="71" t="s">
        <v>121</v>
      </c>
      <c r="D21" s="72">
        <v>42084.732638888891</v>
      </c>
      <c r="E21" s="66" t="s">
        <v>26</v>
      </c>
      <c r="F21" s="75">
        <v>30</v>
      </c>
      <c r="G21" s="75">
        <f t="shared" si="0"/>
        <v>1.2699999999999996</v>
      </c>
      <c r="H21" s="70">
        <f t="shared" si="1"/>
        <v>4.233333333333332E-2</v>
      </c>
      <c r="I21" s="75">
        <v>28.73</v>
      </c>
      <c r="J21" s="72">
        <v>42087</v>
      </c>
      <c r="K21" s="568">
        <f t="shared" si="7"/>
        <v>2.2673611111094942</v>
      </c>
      <c r="L21" s="66"/>
      <c r="Y21" s="440"/>
      <c r="AA21" s="432"/>
      <c r="AB21" s="440"/>
      <c r="AC21" s="432"/>
    </row>
    <row r="22" spans="2:29" ht="15" customHeight="1" x14ac:dyDescent="0.2">
      <c r="B22" s="66" t="s">
        <v>49</v>
      </c>
      <c r="C22" s="71" t="s">
        <v>216</v>
      </c>
      <c r="D22" s="72">
        <v>42094.452777777777</v>
      </c>
      <c r="E22" s="66" t="s">
        <v>31</v>
      </c>
      <c r="F22" s="74">
        <v>1.54</v>
      </c>
      <c r="G22" s="74">
        <f t="shared" si="0"/>
        <v>0</v>
      </c>
      <c r="H22" s="70">
        <f t="shared" si="1"/>
        <v>0</v>
      </c>
      <c r="I22" s="74">
        <v>1.54</v>
      </c>
      <c r="J22" s="72">
        <v>42094.452777777777</v>
      </c>
      <c r="K22" s="568">
        <f t="shared" si="7"/>
        <v>0</v>
      </c>
      <c r="L22" s="66"/>
      <c r="Y22" s="440"/>
      <c r="AA22" s="432"/>
      <c r="AB22" s="440"/>
      <c r="AC22" s="432"/>
    </row>
    <row r="23" spans="2:29" ht="15" customHeight="1" x14ac:dyDescent="0.2">
      <c r="B23" s="66" t="s">
        <v>300</v>
      </c>
      <c r="C23" s="71" t="s">
        <v>222</v>
      </c>
      <c r="D23" s="72">
        <v>42142</v>
      </c>
      <c r="E23" s="66" t="s">
        <v>186</v>
      </c>
      <c r="F23" s="74">
        <v>5.39</v>
      </c>
      <c r="G23" s="74">
        <f t="shared" si="0"/>
        <v>0.33000000000000007</v>
      </c>
      <c r="H23" s="70">
        <f t="shared" si="1"/>
        <v>6.1224489795918387E-2</v>
      </c>
      <c r="I23" s="74">
        <v>5.0599999999999996</v>
      </c>
      <c r="J23" s="72">
        <v>42142</v>
      </c>
      <c r="K23" s="568">
        <f t="shared" si="7"/>
        <v>0</v>
      </c>
      <c r="L23" s="66"/>
      <c r="Y23" s="440"/>
      <c r="AA23" s="432"/>
      <c r="AB23" s="440"/>
      <c r="AC23" s="432"/>
    </row>
    <row r="24" spans="2:29" ht="15" customHeight="1" x14ac:dyDescent="0.2">
      <c r="B24" s="66" t="s">
        <v>49</v>
      </c>
      <c r="C24" s="71" t="s">
        <v>227</v>
      </c>
      <c r="D24" s="72">
        <v>42164</v>
      </c>
      <c r="E24" s="66" t="s">
        <v>228</v>
      </c>
      <c r="F24" s="74">
        <v>9.5</v>
      </c>
      <c r="G24" s="74">
        <f>F24-I24</f>
        <v>0.67999999999999972</v>
      </c>
      <c r="H24" s="70">
        <f t="shared" si="1"/>
        <v>7.157894736842102E-2</v>
      </c>
      <c r="I24" s="74">
        <v>8.82</v>
      </c>
      <c r="J24" s="72">
        <v>42166.99722222222</v>
      </c>
      <c r="K24" s="568">
        <f t="shared" si="7"/>
        <v>2.9972222222204437</v>
      </c>
      <c r="L24" s="66" t="s">
        <v>229</v>
      </c>
    </row>
    <row r="25" spans="2:29" ht="15" customHeight="1" x14ac:dyDescent="0.2">
      <c r="B25" s="66" t="s">
        <v>300</v>
      </c>
      <c r="C25" s="71" t="s">
        <v>222</v>
      </c>
      <c r="D25" s="72">
        <v>42169</v>
      </c>
      <c r="E25" s="66" t="s">
        <v>186</v>
      </c>
      <c r="F25" s="74">
        <v>10.39</v>
      </c>
      <c r="G25" s="74"/>
      <c r="H25" s="70"/>
      <c r="I25" s="74"/>
      <c r="J25" s="72"/>
      <c r="K25" s="568"/>
      <c r="L25" s="66"/>
    </row>
    <row r="26" spans="2:29" ht="15" customHeight="1" x14ac:dyDescent="0.2">
      <c r="B26" s="66" t="s">
        <v>300</v>
      </c>
      <c r="C26" s="71" t="s">
        <v>232</v>
      </c>
      <c r="D26" s="72">
        <v>42183</v>
      </c>
      <c r="E26" s="66" t="s">
        <v>43</v>
      </c>
      <c r="F26" s="74">
        <v>21.6</v>
      </c>
      <c r="G26" s="74"/>
      <c r="H26" s="70"/>
      <c r="I26" s="74"/>
      <c r="J26" s="72"/>
      <c r="K26" s="568"/>
      <c r="L26" s="66"/>
    </row>
    <row r="27" spans="2:29" ht="15" customHeight="1" x14ac:dyDescent="0.2">
      <c r="B27" s="66" t="s">
        <v>300</v>
      </c>
      <c r="C27" s="71" t="s">
        <v>222</v>
      </c>
      <c r="D27" s="72">
        <v>42183</v>
      </c>
      <c r="E27" s="66" t="s">
        <v>186</v>
      </c>
      <c r="F27" s="74">
        <v>5.39</v>
      </c>
      <c r="G27" s="74"/>
      <c r="H27" s="70"/>
      <c r="I27" s="74"/>
      <c r="J27" s="72"/>
      <c r="K27" s="568"/>
      <c r="L27" s="66"/>
    </row>
    <row r="28" spans="2:29" s="48" customFormat="1" ht="15" customHeight="1" x14ac:dyDescent="0.2">
      <c r="B28" s="66" t="s">
        <v>300</v>
      </c>
      <c r="C28" s="71" t="s">
        <v>82</v>
      </c>
      <c r="D28" s="72">
        <v>42195</v>
      </c>
      <c r="E28" s="66" t="s">
        <v>26</v>
      </c>
      <c r="F28" s="74">
        <v>5</v>
      </c>
      <c r="G28" s="74"/>
      <c r="H28" s="70"/>
      <c r="I28" s="74"/>
      <c r="J28" s="72"/>
      <c r="K28" s="568"/>
      <c r="L28" s="66"/>
      <c r="M28" s="744"/>
    </row>
    <row r="29" spans="2:29" ht="18" x14ac:dyDescent="0.2">
      <c r="B29" s="66" t="s">
        <v>49</v>
      </c>
      <c r="C29" s="71" t="s">
        <v>92</v>
      </c>
      <c r="D29" s="72">
        <v>42199.01458333333</v>
      </c>
      <c r="E29" s="66" t="s">
        <v>26</v>
      </c>
      <c r="F29" s="74">
        <v>6</v>
      </c>
      <c r="G29" s="74">
        <f>F29-I29</f>
        <v>0.61000000000000032</v>
      </c>
      <c r="H29" s="70">
        <f>G29/F29</f>
        <v>0.10166666666666672</v>
      </c>
      <c r="I29" s="74">
        <v>5.39</v>
      </c>
      <c r="J29" s="72">
        <v>42199.664583333331</v>
      </c>
      <c r="K29" s="568">
        <f t="shared" si="7"/>
        <v>0.65000000000145519</v>
      </c>
      <c r="L29" s="66"/>
    </row>
    <row r="30" spans="2:29" ht="18" x14ac:dyDescent="0.2">
      <c r="B30" s="66" t="s">
        <v>49</v>
      </c>
      <c r="C30" s="71" t="s">
        <v>3</v>
      </c>
      <c r="D30" s="72">
        <v>42206.456250000003</v>
      </c>
      <c r="E30" s="66" t="s">
        <v>26</v>
      </c>
      <c r="F30" s="74">
        <v>8.99</v>
      </c>
      <c r="G30" s="74">
        <f>F30-I30</f>
        <v>0.17999999999999972</v>
      </c>
      <c r="H30" s="70">
        <f>G30/F30</f>
        <v>2.0022246941045575E-2</v>
      </c>
      <c r="I30" s="74">
        <v>8.81</v>
      </c>
      <c r="J30" s="72">
        <v>42209.955555555556</v>
      </c>
      <c r="K30" s="568">
        <f t="shared" si="7"/>
        <v>3.4993055555532919</v>
      </c>
      <c r="L30" s="66"/>
    </row>
    <row r="31" spans="2:29" s="19" customFormat="1" ht="18" x14ac:dyDescent="0.2">
      <c r="B31" s="66" t="s">
        <v>49</v>
      </c>
      <c r="C31" s="71" t="s">
        <v>216</v>
      </c>
      <c r="D31" s="72">
        <v>42207</v>
      </c>
      <c r="E31" s="66" t="s">
        <v>26</v>
      </c>
      <c r="F31" s="74">
        <v>4</v>
      </c>
      <c r="G31" s="74">
        <f>F31-I31</f>
        <v>0</v>
      </c>
      <c r="H31" s="70">
        <f>G31/F31</f>
        <v>0</v>
      </c>
      <c r="I31" s="74">
        <v>4</v>
      </c>
      <c r="J31" s="72">
        <v>42207</v>
      </c>
      <c r="K31" s="568">
        <f t="shared" si="7"/>
        <v>0</v>
      </c>
      <c r="L31" s="66"/>
      <c r="M31" s="742"/>
    </row>
    <row r="32" spans="2:29" s="19" customFormat="1" ht="18" x14ac:dyDescent="0.2">
      <c r="B32" s="66" t="s">
        <v>300</v>
      </c>
      <c r="C32" s="71" t="s">
        <v>233</v>
      </c>
      <c r="D32" s="72">
        <v>42212.43472222222</v>
      </c>
      <c r="E32" s="66" t="s">
        <v>43</v>
      </c>
      <c r="F32" s="74">
        <v>9.3536099999999998</v>
      </c>
      <c r="G32" s="74"/>
      <c r="H32" s="70"/>
      <c r="I32" s="74"/>
      <c r="J32" s="72"/>
      <c r="K32" s="568"/>
      <c r="L32" s="66"/>
      <c r="M32" s="742"/>
    </row>
    <row r="33" spans="2:15" ht="18" x14ac:dyDescent="0.2">
      <c r="B33" s="66" t="s">
        <v>300</v>
      </c>
      <c r="C33" s="71" t="s">
        <v>223</v>
      </c>
      <c r="D33" s="72">
        <v>42217.988194444442</v>
      </c>
      <c r="E33" s="66" t="s">
        <v>43</v>
      </c>
      <c r="F33" s="74">
        <v>5</v>
      </c>
      <c r="G33" s="74"/>
      <c r="H33" s="70"/>
      <c r="I33" s="74"/>
      <c r="J33" s="72"/>
      <c r="K33" s="568"/>
      <c r="L33" s="66"/>
    </row>
    <row r="34" spans="2:15" ht="18" x14ac:dyDescent="0.2">
      <c r="B34" s="66" t="s">
        <v>49</v>
      </c>
      <c r="C34" s="71" t="s">
        <v>163</v>
      </c>
      <c r="D34" s="72">
        <v>42220.40902777778</v>
      </c>
      <c r="E34" s="66" t="s">
        <v>43</v>
      </c>
      <c r="F34" s="74">
        <v>25</v>
      </c>
      <c r="G34" s="74">
        <f t="shared" ref="G34:G43" si="8">F34-I34</f>
        <v>2.09</v>
      </c>
      <c r="H34" s="70">
        <f t="shared" ref="H34:H43" si="9">G34/F34</f>
        <v>8.3599999999999994E-2</v>
      </c>
      <c r="I34" s="74">
        <v>22.91</v>
      </c>
      <c r="J34" s="72">
        <v>42224.490972222222</v>
      </c>
      <c r="K34" s="568">
        <f t="shared" si="7"/>
        <v>4.0819444444423425</v>
      </c>
      <c r="L34" s="66"/>
    </row>
    <row r="35" spans="2:15" ht="18" x14ac:dyDescent="0.2">
      <c r="B35" s="66" t="s">
        <v>49</v>
      </c>
      <c r="C35" s="71" t="s">
        <v>234</v>
      </c>
      <c r="D35" s="72">
        <v>42230.777777777781</v>
      </c>
      <c r="E35" s="66" t="s">
        <v>26</v>
      </c>
      <c r="F35" s="74">
        <v>8</v>
      </c>
      <c r="G35" s="74">
        <f t="shared" si="8"/>
        <v>0.71999999999999975</v>
      </c>
      <c r="H35" s="70">
        <f t="shared" si="9"/>
        <v>8.9999999999999969E-2</v>
      </c>
      <c r="I35" s="74">
        <v>7.28</v>
      </c>
      <c r="J35" s="72">
        <v>42230.786805555559</v>
      </c>
      <c r="K35" s="568">
        <f t="shared" si="7"/>
        <v>9.0277777781011537E-3</v>
      </c>
      <c r="L35" s="66"/>
    </row>
    <row r="36" spans="2:15" ht="18" x14ac:dyDescent="0.2">
      <c r="B36" s="66" t="s">
        <v>300</v>
      </c>
      <c r="C36" s="71" t="s">
        <v>268</v>
      </c>
      <c r="D36" s="72">
        <v>42238.656944444447</v>
      </c>
      <c r="E36" s="66" t="s">
        <v>26</v>
      </c>
      <c r="F36" s="74">
        <v>5.3140000000000001</v>
      </c>
      <c r="G36" s="74">
        <f t="shared" si="8"/>
        <v>0.58399999999999963</v>
      </c>
      <c r="H36" s="70">
        <f t="shared" si="9"/>
        <v>0.10989838163342108</v>
      </c>
      <c r="I36" s="74">
        <v>4.7300000000000004</v>
      </c>
      <c r="J36" s="72">
        <v>42238.849305555559</v>
      </c>
      <c r="K36" s="568">
        <f t="shared" si="7"/>
        <v>0.19236111111240461</v>
      </c>
      <c r="L36" s="66"/>
    </row>
    <row r="37" spans="2:15" ht="18" x14ac:dyDescent="0.2">
      <c r="B37" s="66" t="s">
        <v>301</v>
      </c>
      <c r="C37" s="71" t="s">
        <v>269</v>
      </c>
      <c r="D37" s="72">
        <v>42245.688194444447</v>
      </c>
      <c r="E37" s="66" t="s">
        <v>43</v>
      </c>
      <c r="F37" s="74">
        <v>5</v>
      </c>
      <c r="G37" s="74">
        <f t="shared" si="8"/>
        <v>0.51999999999999957</v>
      </c>
      <c r="H37" s="70">
        <f t="shared" si="9"/>
        <v>0.10399999999999991</v>
      </c>
      <c r="I37" s="74">
        <v>4.4800000000000004</v>
      </c>
      <c r="J37" s="72">
        <v>42245.697916666664</v>
      </c>
      <c r="K37" s="568">
        <f t="shared" si="7"/>
        <v>9.7222222175332718E-3</v>
      </c>
      <c r="L37" s="66"/>
    </row>
    <row r="38" spans="2:15" ht="18" x14ac:dyDescent="0.2">
      <c r="B38" s="66" t="s">
        <v>300</v>
      </c>
      <c r="C38" s="71" t="s">
        <v>273</v>
      </c>
      <c r="D38" s="72">
        <v>42257.76458333333</v>
      </c>
      <c r="E38" s="66" t="s">
        <v>43</v>
      </c>
      <c r="F38" s="74">
        <v>9.9</v>
      </c>
      <c r="G38" s="74">
        <f t="shared" si="8"/>
        <v>0.49000000000000021</v>
      </c>
      <c r="H38" s="70">
        <f t="shared" si="9"/>
        <v>4.9494949494949515E-2</v>
      </c>
      <c r="I38" s="74">
        <v>9.41</v>
      </c>
      <c r="J38" s="72">
        <v>42257.76458333333</v>
      </c>
      <c r="K38" s="568">
        <f t="shared" si="7"/>
        <v>0</v>
      </c>
      <c r="L38" s="66"/>
    </row>
    <row r="39" spans="2:15" ht="18" x14ac:dyDescent="0.2">
      <c r="B39" s="66" t="s">
        <v>301</v>
      </c>
      <c r="C39" s="71" t="s">
        <v>269</v>
      </c>
      <c r="D39" s="72">
        <v>42258.418055555558</v>
      </c>
      <c r="E39" s="66" t="s">
        <v>43</v>
      </c>
      <c r="F39" s="74">
        <v>10.17</v>
      </c>
      <c r="G39" s="74">
        <f t="shared" si="8"/>
        <v>0.80000000000000071</v>
      </c>
      <c r="H39" s="70">
        <f t="shared" si="9"/>
        <v>7.8662733529990231E-2</v>
      </c>
      <c r="I39" s="74">
        <v>9.3699999999999992</v>
      </c>
      <c r="J39" s="72">
        <v>42258.418055555558</v>
      </c>
      <c r="K39" s="568">
        <f t="shared" si="7"/>
        <v>0</v>
      </c>
      <c r="L39" s="66"/>
    </row>
    <row r="40" spans="2:15" ht="15" customHeight="1" x14ac:dyDescent="0.2">
      <c r="B40" s="66" t="s">
        <v>300</v>
      </c>
      <c r="C40" s="71" t="s">
        <v>268</v>
      </c>
      <c r="D40" s="72">
        <v>42260.698611111111</v>
      </c>
      <c r="E40" s="66" t="s">
        <v>26</v>
      </c>
      <c r="F40" s="74">
        <v>10</v>
      </c>
      <c r="G40" s="74">
        <f t="shared" si="8"/>
        <v>0.82000000000000028</v>
      </c>
      <c r="H40" s="70">
        <f t="shared" si="9"/>
        <v>8.2000000000000031E-2</v>
      </c>
      <c r="I40" s="74">
        <v>9.18</v>
      </c>
      <c r="J40" s="72">
        <v>42260.801388888889</v>
      </c>
      <c r="K40" s="568">
        <f t="shared" si="7"/>
        <v>0.10277777777810115</v>
      </c>
      <c r="L40" s="66"/>
    </row>
    <row r="41" spans="2:15" ht="15" customHeight="1" x14ac:dyDescent="0.2">
      <c r="B41" s="66" t="s">
        <v>301</v>
      </c>
      <c r="C41" s="71" t="s">
        <v>269</v>
      </c>
      <c r="D41" s="72">
        <v>42268.590277777781</v>
      </c>
      <c r="E41" s="66" t="s">
        <v>43</v>
      </c>
      <c r="F41" s="74">
        <v>10.4</v>
      </c>
      <c r="G41" s="74">
        <f t="shared" si="8"/>
        <v>0.8100000000000005</v>
      </c>
      <c r="H41" s="70">
        <f t="shared" si="9"/>
        <v>7.7884615384615427E-2</v>
      </c>
      <c r="I41" s="74">
        <v>9.59</v>
      </c>
      <c r="J41" s="72">
        <v>42268.590277777781</v>
      </c>
      <c r="K41" s="568">
        <f t="shared" si="7"/>
        <v>0</v>
      </c>
      <c r="L41" s="66"/>
    </row>
    <row r="42" spans="2:15" ht="15" customHeight="1" x14ac:dyDescent="0.2">
      <c r="B42" s="66" t="s">
        <v>300</v>
      </c>
      <c r="C42" s="71" t="s">
        <v>285</v>
      </c>
      <c r="D42" s="72">
        <v>42269.458333333336</v>
      </c>
      <c r="E42" s="66" t="s">
        <v>26</v>
      </c>
      <c r="F42" s="74">
        <v>2.6</v>
      </c>
      <c r="G42" s="74">
        <f t="shared" si="8"/>
        <v>0.5900000000000003</v>
      </c>
      <c r="H42" s="70">
        <f t="shared" si="9"/>
        <v>0.22692307692307703</v>
      </c>
      <c r="I42" s="74">
        <v>2.0099999999999998</v>
      </c>
      <c r="J42" s="72">
        <v>42271.831250000003</v>
      </c>
      <c r="K42" s="568">
        <f t="shared" si="7"/>
        <v>2.3729166666671517</v>
      </c>
      <c r="L42" s="66"/>
    </row>
    <row r="43" spans="2:15" ht="15" customHeight="1" x14ac:dyDescent="0.2">
      <c r="B43" s="66" t="s">
        <v>300</v>
      </c>
      <c r="C43" s="71" t="s">
        <v>273</v>
      </c>
      <c r="D43" s="72">
        <v>42270.9375</v>
      </c>
      <c r="E43" s="66" t="s">
        <v>43</v>
      </c>
      <c r="F43" s="74">
        <v>9.9</v>
      </c>
      <c r="G43" s="74">
        <f t="shared" si="8"/>
        <v>0.49000000000000021</v>
      </c>
      <c r="H43" s="70">
        <f t="shared" si="9"/>
        <v>4.9494949494949515E-2</v>
      </c>
      <c r="I43" s="74">
        <v>9.41</v>
      </c>
      <c r="J43" s="72">
        <v>42270.9375</v>
      </c>
      <c r="K43" s="568">
        <f t="shared" si="7"/>
        <v>0</v>
      </c>
      <c r="L43" s="66"/>
    </row>
    <row r="44" spans="2:15" ht="15" customHeight="1" x14ac:dyDescent="0.2">
      <c r="B44" s="66" t="s">
        <v>301</v>
      </c>
      <c r="C44" s="707" t="s">
        <v>287</v>
      </c>
      <c r="D44" s="72">
        <v>42273.652777777781</v>
      </c>
      <c r="E44" s="66" t="s">
        <v>286</v>
      </c>
      <c r="F44" s="74">
        <v>39.47</v>
      </c>
      <c r="G44" s="74"/>
      <c r="H44" s="70"/>
      <c r="I44" s="74"/>
      <c r="J44" s="72"/>
      <c r="K44" s="568"/>
      <c r="L44" s="66"/>
    </row>
    <row r="45" spans="2:15" ht="15" customHeight="1" x14ac:dyDescent="0.2">
      <c r="B45" s="66" t="s">
        <v>300</v>
      </c>
      <c r="C45" s="71" t="s">
        <v>268</v>
      </c>
      <c r="D45" s="72">
        <v>42276.425694444442</v>
      </c>
      <c r="E45" s="66" t="s">
        <v>26</v>
      </c>
      <c r="F45" s="74">
        <v>10.28</v>
      </c>
      <c r="G45" s="74">
        <f t="shared" ref="G45:G49" si="10">F45-I45</f>
        <v>0.83000000000000007</v>
      </c>
      <c r="H45" s="70">
        <f t="shared" ref="H45:H49" si="11">G45/F45</f>
        <v>8.073929961089496E-2</v>
      </c>
      <c r="I45" s="74">
        <v>9.4499999999999993</v>
      </c>
      <c r="J45" s="72">
        <v>42276.761805555558</v>
      </c>
      <c r="K45" s="568">
        <f t="shared" si="7"/>
        <v>0.336111111115315</v>
      </c>
      <c r="L45" s="66"/>
    </row>
    <row r="46" spans="2:15" ht="15" customHeight="1" x14ac:dyDescent="0.2">
      <c r="B46" s="66" t="s">
        <v>301</v>
      </c>
      <c r="C46" s="71" t="s">
        <v>269</v>
      </c>
      <c r="D46" s="72">
        <v>42277.822916666664</v>
      </c>
      <c r="E46" s="66" t="s">
        <v>43</v>
      </c>
      <c r="F46" s="74">
        <v>10.85</v>
      </c>
      <c r="G46" s="74">
        <f t="shared" si="10"/>
        <v>0.83999999999999986</v>
      </c>
      <c r="H46" s="70">
        <f t="shared" si="11"/>
        <v>7.7419354838709667E-2</v>
      </c>
      <c r="I46" s="74">
        <v>10.01</v>
      </c>
      <c r="J46" s="72">
        <v>42277.822916666664</v>
      </c>
      <c r="K46" s="568">
        <f t="shared" si="7"/>
        <v>0</v>
      </c>
      <c r="L46" s="66"/>
      <c r="O46" s="77"/>
    </row>
    <row r="47" spans="2:15" ht="15" customHeight="1" x14ac:dyDescent="0.2">
      <c r="B47" s="66" t="s">
        <v>300</v>
      </c>
      <c r="C47" s="71" t="s">
        <v>273</v>
      </c>
      <c r="D47" s="72">
        <v>42283.754166666666</v>
      </c>
      <c r="E47" s="66" t="s">
        <v>43</v>
      </c>
      <c r="F47" s="74">
        <v>9.9</v>
      </c>
      <c r="G47" s="74">
        <f t="shared" si="10"/>
        <v>0.49000000000000021</v>
      </c>
      <c r="H47" s="70">
        <f t="shared" si="11"/>
        <v>4.9494949494949515E-2</v>
      </c>
      <c r="I47" s="74">
        <v>9.41</v>
      </c>
      <c r="J47" s="72">
        <v>42283.839583333334</v>
      </c>
      <c r="K47" s="568">
        <f t="shared" si="7"/>
        <v>8.5416666668606922E-2</v>
      </c>
      <c r="L47" s="66"/>
    </row>
    <row r="48" spans="2:15" ht="15" customHeight="1" x14ac:dyDescent="0.2">
      <c r="B48" s="66" t="s">
        <v>300</v>
      </c>
      <c r="C48" s="71" t="s">
        <v>268</v>
      </c>
      <c r="D48" s="72">
        <v>42285.958333333336</v>
      </c>
      <c r="E48" s="66" t="s">
        <v>26</v>
      </c>
      <c r="F48" s="74">
        <v>10.199999999999999</v>
      </c>
      <c r="G48" s="74">
        <f t="shared" si="10"/>
        <v>0.83000000000000007</v>
      </c>
      <c r="H48" s="70">
        <f t="shared" si="11"/>
        <v>8.1372549019607859E-2</v>
      </c>
      <c r="I48" s="74">
        <v>9.3699999999999992</v>
      </c>
      <c r="J48" s="72">
        <v>42285.99722222222</v>
      </c>
      <c r="K48" s="568">
        <f t="shared" si="7"/>
        <v>3.8888888884685002E-2</v>
      </c>
      <c r="L48" s="66"/>
    </row>
    <row r="49" spans="2:13" ht="15" customHeight="1" x14ac:dyDescent="0.2">
      <c r="B49" s="66" t="s">
        <v>301</v>
      </c>
      <c r="C49" s="71" t="s">
        <v>269</v>
      </c>
      <c r="D49" s="72">
        <v>42296.427777777775</v>
      </c>
      <c r="E49" s="66" t="s">
        <v>43</v>
      </c>
      <c r="F49" s="74">
        <v>52.59</v>
      </c>
      <c r="G49" s="74">
        <f t="shared" si="10"/>
        <v>3.1000000000000014</v>
      </c>
      <c r="H49" s="70">
        <f t="shared" si="11"/>
        <v>5.8946567788552978E-2</v>
      </c>
      <c r="I49" s="74">
        <v>49.49</v>
      </c>
      <c r="J49" s="72">
        <v>42296.676388888889</v>
      </c>
      <c r="K49" s="568">
        <f t="shared" si="7"/>
        <v>0.24861111111385981</v>
      </c>
      <c r="L49" s="66"/>
    </row>
    <row r="50" spans="2:13" ht="15" customHeight="1" x14ac:dyDescent="0.2">
      <c r="B50" s="66" t="s">
        <v>300</v>
      </c>
      <c r="C50" s="71" t="s">
        <v>285</v>
      </c>
      <c r="D50" s="72">
        <v>42300.796527777777</v>
      </c>
      <c r="E50" s="66" t="s">
        <v>26</v>
      </c>
      <c r="F50" s="74">
        <v>5.57</v>
      </c>
      <c r="G50" s="74"/>
      <c r="H50" s="70"/>
      <c r="I50" s="74"/>
      <c r="J50" s="72"/>
      <c r="K50" s="568"/>
      <c r="L50" s="66"/>
    </row>
    <row r="51" spans="2:13" ht="15" customHeight="1" x14ac:dyDescent="0.2">
      <c r="B51" s="66" t="s">
        <v>300</v>
      </c>
      <c r="C51" s="71" t="s">
        <v>268</v>
      </c>
      <c r="D51" s="72">
        <v>42303.538888888892</v>
      </c>
      <c r="E51" s="66" t="s">
        <v>26</v>
      </c>
      <c r="F51" s="74">
        <v>45</v>
      </c>
      <c r="G51" s="74">
        <f t="shared" ref="G51:G56" si="12">F51-I51</f>
        <v>0</v>
      </c>
      <c r="H51" s="70">
        <f t="shared" ref="H51:H56" si="13">G51/F51</f>
        <v>0</v>
      </c>
      <c r="I51" s="74">
        <v>45</v>
      </c>
      <c r="J51" s="72">
        <v>42304.997916666667</v>
      </c>
      <c r="K51" s="568">
        <f t="shared" si="7"/>
        <v>1.4590277777751908</v>
      </c>
      <c r="L51" s="66"/>
    </row>
    <row r="52" spans="2:13" ht="15" customHeight="1" x14ac:dyDescent="0.2">
      <c r="B52" s="66" t="s">
        <v>49</v>
      </c>
      <c r="C52" s="71" t="s">
        <v>5</v>
      </c>
      <c r="D52" s="72">
        <v>42303.556944444441</v>
      </c>
      <c r="E52" s="66" t="s">
        <v>26</v>
      </c>
      <c r="F52" s="74">
        <v>4.1399999999999997</v>
      </c>
      <c r="G52" s="74">
        <f t="shared" si="12"/>
        <v>0.26999999999999957</v>
      </c>
      <c r="H52" s="70">
        <f t="shared" si="13"/>
        <v>6.5217391304347727E-2</v>
      </c>
      <c r="I52" s="74">
        <v>3.87</v>
      </c>
      <c r="J52" s="72">
        <v>42303.629861111112</v>
      </c>
      <c r="K52" s="568">
        <f t="shared" si="7"/>
        <v>7.2916666671517305E-2</v>
      </c>
      <c r="L52" s="66"/>
    </row>
    <row r="53" spans="2:13" ht="15" customHeight="1" x14ac:dyDescent="0.2">
      <c r="B53" s="66" t="s">
        <v>49</v>
      </c>
      <c r="C53" s="71" t="s">
        <v>234</v>
      </c>
      <c r="D53" s="72">
        <v>42304.427777777775</v>
      </c>
      <c r="E53" s="66" t="s">
        <v>26</v>
      </c>
      <c r="F53" s="74">
        <v>10</v>
      </c>
      <c r="G53" s="74">
        <f t="shared" si="12"/>
        <v>1.2899999999999991</v>
      </c>
      <c r="H53" s="70">
        <f t="shared" si="13"/>
        <v>0.12899999999999992</v>
      </c>
      <c r="I53" s="74">
        <v>8.7100000000000009</v>
      </c>
      <c r="J53" s="72">
        <v>42304.429166666669</v>
      </c>
      <c r="K53" s="568">
        <f t="shared" si="7"/>
        <v>1.3888888934161514E-3</v>
      </c>
      <c r="L53" s="66"/>
    </row>
    <row r="54" spans="2:13" ht="15" customHeight="1" x14ac:dyDescent="0.2">
      <c r="B54" s="66" t="s">
        <v>301</v>
      </c>
      <c r="C54" s="71" t="s">
        <v>289</v>
      </c>
      <c r="D54" s="72">
        <v>42307.790972222225</v>
      </c>
      <c r="E54" s="66" t="s">
        <v>43</v>
      </c>
      <c r="F54" s="74">
        <v>25</v>
      </c>
      <c r="G54" s="74">
        <f t="shared" si="12"/>
        <v>1.3599999999999994</v>
      </c>
      <c r="H54" s="70">
        <f t="shared" si="13"/>
        <v>5.4399999999999976E-2</v>
      </c>
      <c r="I54" s="74">
        <v>23.64</v>
      </c>
      <c r="J54" s="72">
        <v>42307.790972222225</v>
      </c>
      <c r="K54" s="568">
        <f t="shared" si="7"/>
        <v>0</v>
      </c>
      <c r="L54" s="66"/>
    </row>
    <row r="55" spans="2:13" ht="15" customHeight="1" x14ac:dyDescent="0.2">
      <c r="B55" s="66" t="s">
        <v>300</v>
      </c>
      <c r="C55" s="71" t="s">
        <v>268</v>
      </c>
      <c r="D55" s="72">
        <v>42314.583333333336</v>
      </c>
      <c r="E55" s="66" t="s">
        <v>26</v>
      </c>
      <c r="F55" s="74">
        <v>25</v>
      </c>
      <c r="G55" s="74">
        <f t="shared" si="12"/>
        <v>0.5</v>
      </c>
      <c r="H55" s="70">
        <f t="shared" si="13"/>
        <v>0.02</v>
      </c>
      <c r="I55" s="74">
        <v>24.5</v>
      </c>
      <c r="J55" s="72">
        <v>42315.662499999999</v>
      </c>
      <c r="K55" s="568">
        <f t="shared" si="7"/>
        <v>1.0791666666627862</v>
      </c>
      <c r="L55" s="66"/>
    </row>
    <row r="56" spans="2:13" ht="15" customHeight="1" x14ac:dyDescent="0.2">
      <c r="B56" s="66" t="s">
        <v>49</v>
      </c>
      <c r="C56" s="71" t="s">
        <v>294</v>
      </c>
      <c r="D56" s="72">
        <v>42314</v>
      </c>
      <c r="E56" s="66" t="s">
        <v>26</v>
      </c>
      <c r="F56" s="74">
        <v>10</v>
      </c>
      <c r="G56" s="74">
        <f t="shared" si="12"/>
        <v>0</v>
      </c>
      <c r="H56" s="70">
        <f t="shared" si="13"/>
        <v>0</v>
      </c>
      <c r="I56" s="74">
        <v>10</v>
      </c>
      <c r="J56" s="72">
        <v>42314.763888888891</v>
      </c>
      <c r="K56" s="568">
        <f t="shared" si="7"/>
        <v>0.76388888889050577</v>
      </c>
      <c r="L56" s="66"/>
    </row>
    <row r="57" spans="2:13" ht="15" customHeight="1" x14ac:dyDescent="0.2">
      <c r="B57" s="66" t="s">
        <v>301</v>
      </c>
      <c r="C57" s="71" t="s">
        <v>289</v>
      </c>
      <c r="D57" s="72">
        <v>42314.708333333336</v>
      </c>
      <c r="E57" s="66" t="s">
        <v>43</v>
      </c>
      <c r="F57" s="74">
        <v>30</v>
      </c>
      <c r="G57" s="74">
        <f t="shared" ref="G57" si="14">F57-I57</f>
        <v>1.5799999999999983</v>
      </c>
      <c r="H57" s="70">
        <f t="shared" ref="H57" si="15">G57/F57</f>
        <v>5.2666666666666612E-2</v>
      </c>
      <c r="I57" s="74">
        <v>28.42</v>
      </c>
      <c r="J57" s="72">
        <v>42314.708333333336</v>
      </c>
      <c r="K57" s="568">
        <f t="shared" si="7"/>
        <v>0</v>
      </c>
      <c r="L57" s="66"/>
    </row>
    <row r="58" spans="2:13" s="48" customFormat="1" ht="15" customHeight="1" x14ac:dyDescent="0.2">
      <c r="B58" s="66" t="s">
        <v>300</v>
      </c>
      <c r="C58" s="71" t="s">
        <v>268</v>
      </c>
      <c r="D58" s="72">
        <v>42317.620833333334</v>
      </c>
      <c r="E58" s="66" t="s">
        <v>26</v>
      </c>
      <c r="F58" s="74">
        <v>30</v>
      </c>
      <c r="G58" s="74">
        <f t="shared" ref="G58:G59" si="16">F58-I58</f>
        <v>0.60000000000000142</v>
      </c>
      <c r="H58" s="70">
        <f t="shared" ref="H58:H59" si="17">G58/F58</f>
        <v>2.0000000000000049E-2</v>
      </c>
      <c r="I58" s="74">
        <v>29.4</v>
      </c>
      <c r="J58" s="72">
        <v>42318.450694444444</v>
      </c>
      <c r="K58" s="568">
        <f t="shared" si="7"/>
        <v>0.82986111110949423</v>
      </c>
      <c r="L58" s="66"/>
      <c r="M58" s="744"/>
    </row>
    <row r="59" spans="2:13" ht="15" customHeight="1" x14ac:dyDescent="0.2">
      <c r="B59" s="66" t="s">
        <v>301</v>
      </c>
      <c r="C59" s="71" t="s">
        <v>289</v>
      </c>
      <c r="D59" s="72">
        <v>42318.377083333333</v>
      </c>
      <c r="E59" s="66" t="s">
        <v>43</v>
      </c>
      <c r="F59" s="74">
        <v>38</v>
      </c>
      <c r="G59" s="74">
        <f t="shared" si="16"/>
        <v>1.9399999999999977</v>
      </c>
      <c r="H59" s="70">
        <f t="shared" si="17"/>
        <v>5.1052631578947308E-2</v>
      </c>
      <c r="I59" s="74">
        <v>36.06</v>
      </c>
      <c r="J59" s="72">
        <v>42318.377083333333</v>
      </c>
      <c r="K59" s="568">
        <f t="shared" si="7"/>
        <v>0</v>
      </c>
      <c r="L59" s="66"/>
    </row>
    <row r="60" spans="2:13" ht="15" customHeight="1" x14ac:dyDescent="0.2">
      <c r="B60" s="66" t="s">
        <v>301</v>
      </c>
      <c r="C60" s="71" t="s">
        <v>306</v>
      </c>
      <c r="D60" s="72">
        <v>42319.5</v>
      </c>
      <c r="E60" s="66" t="s">
        <v>43</v>
      </c>
      <c r="F60" s="74">
        <v>10.8</v>
      </c>
      <c r="G60" s="74"/>
      <c r="H60" s="70"/>
      <c r="I60" s="74"/>
      <c r="J60" s="72"/>
      <c r="K60" s="568"/>
      <c r="L60" s="66"/>
    </row>
    <row r="61" spans="2:13" ht="15" customHeight="1" x14ac:dyDescent="0.2">
      <c r="B61" s="66" t="s">
        <v>300</v>
      </c>
      <c r="C61" s="71" t="s">
        <v>283</v>
      </c>
      <c r="D61" s="72">
        <v>42320.543749999997</v>
      </c>
      <c r="E61" s="66" t="s">
        <v>43</v>
      </c>
      <c r="F61" s="74">
        <v>5.71</v>
      </c>
      <c r="G61" s="74">
        <f t="shared" ref="G61:G64" si="18">F61-I61</f>
        <v>0</v>
      </c>
      <c r="H61" s="70">
        <f t="shared" ref="H61:H64" si="19">G61/F61</f>
        <v>0</v>
      </c>
      <c r="I61" s="74">
        <v>5.71</v>
      </c>
      <c r="J61" s="72">
        <v>42320.543749999997</v>
      </c>
      <c r="K61" s="568">
        <f t="shared" si="7"/>
        <v>0</v>
      </c>
      <c r="L61" s="66"/>
    </row>
    <row r="62" spans="2:13" ht="15" customHeight="1" x14ac:dyDescent="0.2">
      <c r="B62" s="66" t="s">
        <v>301</v>
      </c>
      <c r="C62" s="71" t="s">
        <v>289</v>
      </c>
      <c r="D62" s="72">
        <v>42321.521527777775</v>
      </c>
      <c r="E62" s="66" t="s">
        <v>43</v>
      </c>
      <c r="F62" s="74">
        <v>25</v>
      </c>
      <c r="G62" s="74">
        <f t="shared" si="18"/>
        <v>1.3599999999999994</v>
      </c>
      <c r="H62" s="70">
        <f t="shared" si="19"/>
        <v>5.4399999999999976E-2</v>
      </c>
      <c r="I62" s="74">
        <v>23.64</v>
      </c>
      <c r="J62" s="72">
        <v>42321.521527777775</v>
      </c>
      <c r="K62" s="568">
        <f t="shared" si="7"/>
        <v>0</v>
      </c>
      <c r="L62" s="66"/>
    </row>
    <row r="63" spans="2:13" ht="15" customHeight="1" x14ac:dyDescent="0.2">
      <c r="B63" s="66" t="s">
        <v>49</v>
      </c>
      <c r="C63" s="71" t="s">
        <v>294</v>
      </c>
      <c r="D63" s="72">
        <v>42324.435416666667</v>
      </c>
      <c r="E63" s="66" t="s">
        <v>26</v>
      </c>
      <c r="F63" s="74">
        <v>15</v>
      </c>
      <c r="G63" s="74">
        <f t="shared" si="18"/>
        <v>0.89000000000000057</v>
      </c>
      <c r="H63" s="70">
        <f t="shared" si="19"/>
        <v>5.933333333333337E-2</v>
      </c>
      <c r="I63" s="74">
        <v>14.11</v>
      </c>
      <c r="J63" s="72">
        <v>42325.228472222225</v>
      </c>
      <c r="K63" s="568">
        <f t="shared" si="7"/>
        <v>0.7930555555576575</v>
      </c>
      <c r="L63" s="66"/>
    </row>
    <row r="64" spans="2:13" ht="15" customHeight="1" x14ac:dyDescent="0.2">
      <c r="B64" s="66" t="s">
        <v>300</v>
      </c>
      <c r="C64" s="71" t="s">
        <v>268</v>
      </c>
      <c r="D64" s="72">
        <v>42324.439583333333</v>
      </c>
      <c r="E64" s="66" t="s">
        <v>26</v>
      </c>
      <c r="F64" s="74">
        <v>35</v>
      </c>
      <c r="G64" s="74">
        <f t="shared" si="18"/>
        <v>0.70000000000000284</v>
      </c>
      <c r="H64" s="70">
        <f t="shared" si="19"/>
        <v>2.000000000000008E-2</v>
      </c>
      <c r="I64" s="74">
        <v>34.299999999999997</v>
      </c>
      <c r="J64" s="72">
        <v>42325.696527777778</v>
      </c>
      <c r="K64" s="568">
        <f t="shared" si="7"/>
        <v>1.2569444444452529</v>
      </c>
      <c r="L64" s="66"/>
    </row>
    <row r="65" spans="2:13" ht="15" customHeight="1" x14ac:dyDescent="0.2">
      <c r="B65" s="66" t="s">
        <v>301</v>
      </c>
      <c r="C65" s="71" t="s">
        <v>289</v>
      </c>
      <c r="D65" s="72">
        <v>42324.621527777781</v>
      </c>
      <c r="E65" s="66" t="s">
        <v>43</v>
      </c>
      <c r="F65" s="74">
        <v>15.65</v>
      </c>
      <c r="G65" s="74">
        <f t="shared" ref="G65:G70" si="20">F65-I65</f>
        <v>0.9399999999999995</v>
      </c>
      <c r="H65" s="70">
        <f t="shared" ref="H65:H70" si="21">G65/F65</f>
        <v>6.006389776357824E-2</v>
      </c>
      <c r="I65" s="74">
        <v>14.71</v>
      </c>
      <c r="J65" s="72">
        <v>42324.621527777781</v>
      </c>
      <c r="K65" s="568">
        <f t="shared" si="7"/>
        <v>0</v>
      </c>
      <c r="L65" s="66"/>
    </row>
    <row r="66" spans="2:13" ht="15" customHeight="1" x14ac:dyDescent="0.2">
      <c r="B66" s="66" t="s">
        <v>301</v>
      </c>
      <c r="C66" s="71" t="s">
        <v>289</v>
      </c>
      <c r="D66" s="72">
        <v>42327.679166666669</v>
      </c>
      <c r="E66" s="66" t="s">
        <v>43</v>
      </c>
      <c r="F66" s="74">
        <v>8.6300000000000008</v>
      </c>
      <c r="G66" s="74">
        <f t="shared" si="20"/>
        <v>0.63000000000000078</v>
      </c>
      <c r="H66" s="70">
        <f t="shared" si="21"/>
        <v>7.3001158748551648E-2</v>
      </c>
      <c r="I66" s="74">
        <v>8</v>
      </c>
      <c r="J66" s="72">
        <v>42327.679166666669</v>
      </c>
      <c r="K66" s="568">
        <f t="shared" si="7"/>
        <v>0</v>
      </c>
      <c r="L66" s="66"/>
    </row>
    <row r="67" spans="2:13" ht="15" customHeight="1" x14ac:dyDescent="0.2">
      <c r="B67" s="66" t="s">
        <v>300</v>
      </c>
      <c r="C67" s="71" t="s">
        <v>268</v>
      </c>
      <c r="D67" s="72">
        <v>42327.80972222222</v>
      </c>
      <c r="E67" s="66" t="s">
        <v>26</v>
      </c>
      <c r="F67" s="74">
        <v>42</v>
      </c>
      <c r="G67" s="74">
        <f t="shared" si="20"/>
        <v>0.89999999999999858</v>
      </c>
      <c r="H67" s="70">
        <f t="shared" si="21"/>
        <v>2.1428571428571394E-2</v>
      </c>
      <c r="I67" s="74">
        <v>41.1</v>
      </c>
      <c r="J67" s="72">
        <v>42327.936111111114</v>
      </c>
      <c r="K67" s="568">
        <f t="shared" si="7"/>
        <v>0.12638888889341615</v>
      </c>
      <c r="L67" s="66"/>
    </row>
    <row r="68" spans="2:13" ht="15" customHeight="1" x14ac:dyDescent="0.2">
      <c r="B68" s="66" t="s">
        <v>49</v>
      </c>
      <c r="C68" s="71" t="s">
        <v>294</v>
      </c>
      <c r="D68" s="72">
        <v>42328.367361111108</v>
      </c>
      <c r="E68" s="66" t="s">
        <v>26</v>
      </c>
      <c r="F68" s="74">
        <v>12</v>
      </c>
      <c r="G68" s="74">
        <f t="shared" si="20"/>
        <v>0.76999999999999957</v>
      </c>
      <c r="H68" s="70">
        <f t="shared" si="21"/>
        <v>6.4166666666666636E-2</v>
      </c>
      <c r="I68" s="74">
        <v>11.23</v>
      </c>
      <c r="J68" s="72">
        <v>42328.690972222219</v>
      </c>
      <c r="K68" s="568">
        <f t="shared" si="7"/>
        <v>0.32361111111094942</v>
      </c>
      <c r="L68" s="66"/>
    </row>
    <row r="69" spans="2:13" ht="15" customHeight="1" x14ac:dyDescent="0.2">
      <c r="B69" s="66" t="s">
        <v>301</v>
      </c>
      <c r="C69" s="71" t="s">
        <v>289</v>
      </c>
      <c r="D69" s="72">
        <v>42330.731249999997</v>
      </c>
      <c r="E69" s="66" t="s">
        <v>43</v>
      </c>
      <c r="F69" s="74">
        <v>13.81</v>
      </c>
      <c r="G69" s="74">
        <f t="shared" si="20"/>
        <v>0.86000000000000121</v>
      </c>
      <c r="H69" s="70">
        <f t="shared" si="21"/>
        <v>6.2273714699493207E-2</v>
      </c>
      <c r="I69" s="74">
        <v>12.95</v>
      </c>
      <c r="J69" s="72">
        <v>42330.731249999997</v>
      </c>
      <c r="K69" s="568">
        <f t="shared" si="7"/>
        <v>0</v>
      </c>
      <c r="L69" s="66"/>
    </row>
    <row r="70" spans="2:13" ht="15" customHeight="1" x14ac:dyDescent="0.2">
      <c r="B70" s="66" t="s">
        <v>49</v>
      </c>
      <c r="C70" s="71" t="s">
        <v>294</v>
      </c>
      <c r="D70" s="72">
        <v>42331.90347222222</v>
      </c>
      <c r="E70" s="66" t="s">
        <v>43</v>
      </c>
      <c r="F70" s="74">
        <v>10</v>
      </c>
      <c r="G70" s="74">
        <f t="shared" si="20"/>
        <v>0.6899999999999995</v>
      </c>
      <c r="H70" s="70">
        <f t="shared" si="21"/>
        <v>6.899999999999995E-2</v>
      </c>
      <c r="I70" s="74">
        <v>9.31</v>
      </c>
      <c r="J70" s="72">
        <v>42331.974305555559</v>
      </c>
      <c r="K70" s="568">
        <f t="shared" si="7"/>
        <v>7.0833333338669036E-2</v>
      </c>
      <c r="L70" s="66"/>
    </row>
    <row r="71" spans="2:13" s="58" customFormat="1" ht="15" customHeight="1" x14ac:dyDescent="0.2">
      <c r="B71" s="66" t="s">
        <v>300</v>
      </c>
      <c r="C71" s="71" t="s">
        <v>268</v>
      </c>
      <c r="D71" s="72">
        <v>42333.489583333336</v>
      </c>
      <c r="E71" s="66" t="s">
        <v>26</v>
      </c>
      <c r="F71" s="74">
        <v>20</v>
      </c>
      <c r="G71" s="74">
        <f t="shared" ref="G71" si="22">F71-I71</f>
        <v>0.39999999999999858</v>
      </c>
      <c r="H71" s="70">
        <f t="shared" ref="H71" si="23">G71/F71</f>
        <v>1.9999999999999928E-2</v>
      </c>
      <c r="I71" s="74">
        <v>19.600000000000001</v>
      </c>
      <c r="J71" s="72">
        <v>42335.386111111111</v>
      </c>
      <c r="K71" s="568">
        <f t="shared" si="7"/>
        <v>1.8965277777751908</v>
      </c>
      <c r="L71" s="66"/>
      <c r="M71" s="745"/>
    </row>
    <row r="72" spans="2:13" ht="15" customHeight="1" x14ac:dyDescent="0.2">
      <c r="B72" s="66" t="s">
        <v>300</v>
      </c>
      <c r="C72" s="71" t="s">
        <v>268</v>
      </c>
      <c r="D72" s="72">
        <v>42342.42083333333</v>
      </c>
      <c r="E72" s="66" t="s">
        <v>26</v>
      </c>
      <c r="F72" s="74">
        <v>20</v>
      </c>
      <c r="G72" s="74">
        <f t="shared" ref="G72" si="24">F72-I72</f>
        <v>0.39999999999999858</v>
      </c>
      <c r="H72" s="70">
        <f t="shared" ref="H72" si="25">G72/F72</f>
        <v>1.9999999999999928E-2</v>
      </c>
      <c r="I72" s="74">
        <v>19.600000000000001</v>
      </c>
      <c r="J72" s="72">
        <v>42345</v>
      </c>
      <c r="K72" s="568">
        <f t="shared" si="7"/>
        <v>2.5791666666700621</v>
      </c>
      <c r="L72" s="66"/>
    </row>
    <row r="73" spans="2:13" ht="15" customHeight="1" x14ac:dyDescent="0.2">
      <c r="B73" s="66" t="s">
        <v>300</v>
      </c>
      <c r="C73" s="71" t="s">
        <v>47</v>
      </c>
      <c r="D73" s="72">
        <v>42348.40347222222</v>
      </c>
      <c r="E73" s="66" t="s">
        <v>26</v>
      </c>
      <c r="F73" s="74">
        <v>10</v>
      </c>
      <c r="G73" s="74"/>
      <c r="H73" s="70"/>
      <c r="I73" s="74"/>
      <c r="J73" s="72"/>
      <c r="K73" s="568"/>
      <c r="L73" s="66"/>
    </row>
    <row r="74" spans="2:13" ht="15" customHeight="1" x14ac:dyDescent="0.2">
      <c r="B74" s="66" t="s">
        <v>301</v>
      </c>
      <c r="C74" s="71" t="s">
        <v>315</v>
      </c>
      <c r="D74" s="72">
        <v>42352.46875</v>
      </c>
      <c r="E74" s="66" t="s">
        <v>43</v>
      </c>
      <c r="F74" s="74">
        <v>10</v>
      </c>
      <c r="G74" s="74">
        <f t="shared" ref="G74" si="26">F74-I74</f>
        <v>0.58999999999999986</v>
      </c>
      <c r="H74" s="70">
        <f t="shared" ref="H74" si="27">G74/F74</f>
        <v>5.8999999999999983E-2</v>
      </c>
      <c r="I74" s="74">
        <v>9.41</v>
      </c>
      <c r="J74" s="72">
        <v>42352.46875</v>
      </c>
      <c r="K74" s="568">
        <f t="shared" si="7"/>
        <v>0</v>
      </c>
      <c r="L74" s="66"/>
    </row>
    <row r="75" spans="2:13" ht="15" customHeight="1" x14ac:dyDescent="0.2">
      <c r="B75" s="66" t="s">
        <v>301</v>
      </c>
      <c r="C75" s="71" t="s">
        <v>309</v>
      </c>
      <c r="D75" s="72">
        <v>42353.369444444441</v>
      </c>
      <c r="E75" s="66" t="s">
        <v>43</v>
      </c>
      <c r="F75" s="74">
        <v>10</v>
      </c>
      <c r="G75" s="74"/>
      <c r="H75" s="70"/>
      <c r="I75" s="74"/>
      <c r="J75" s="72"/>
      <c r="K75" s="568"/>
      <c r="L75" s="66"/>
    </row>
    <row r="76" spans="2:13" ht="15" customHeight="1" x14ac:dyDescent="0.2">
      <c r="B76" s="66" t="s">
        <v>49</v>
      </c>
      <c r="C76" s="71" t="s">
        <v>3</v>
      </c>
      <c r="D76" s="72">
        <v>42355.710416666669</v>
      </c>
      <c r="E76" s="66" t="s">
        <v>26</v>
      </c>
      <c r="F76" s="74">
        <v>24.24</v>
      </c>
      <c r="G76" s="74">
        <f t="shared" ref="G76" si="28">F76-I76</f>
        <v>0.47999999999999687</v>
      </c>
      <c r="H76" s="70">
        <f t="shared" ref="H76" si="29">G76/F76</f>
        <v>1.9801980198019674E-2</v>
      </c>
      <c r="I76" s="74">
        <v>23.76</v>
      </c>
      <c r="J76" s="72">
        <v>42360.241666666669</v>
      </c>
      <c r="K76" s="568">
        <f t="shared" ref="K76:K89" si="30">J76-D76</f>
        <v>4.53125</v>
      </c>
      <c r="L76" s="66"/>
    </row>
    <row r="77" spans="2:13" ht="15" customHeight="1" x14ac:dyDescent="0.2">
      <c r="B77" s="66" t="s">
        <v>301</v>
      </c>
      <c r="C77" s="71" t="s">
        <v>315</v>
      </c>
      <c r="D77" s="72">
        <v>42355.76666666667</v>
      </c>
      <c r="E77" s="66" t="s">
        <v>43</v>
      </c>
      <c r="F77" s="74">
        <v>26</v>
      </c>
      <c r="G77" s="74">
        <f t="shared" ref="G77" si="31">F77-I77</f>
        <v>1.1499999999999986</v>
      </c>
      <c r="H77" s="70">
        <f t="shared" ref="H77" si="32">G77/F77</f>
        <v>4.4230769230769178E-2</v>
      </c>
      <c r="I77" s="74">
        <v>24.85</v>
      </c>
      <c r="J77" s="72">
        <v>42355.76666666667</v>
      </c>
      <c r="K77" s="568">
        <f t="shared" si="30"/>
        <v>0</v>
      </c>
      <c r="L77" s="66"/>
    </row>
    <row r="78" spans="2:13" ht="15" customHeight="1" x14ac:dyDescent="0.2">
      <c r="B78" s="66" t="s">
        <v>49</v>
      </c>
      <c r="C78" s="71" t="s">
        <v>234</v>
      </c>
      <c r="D78" s="72">
        <v>42357.5</v>
      </c>
      <c r="E78" s="66" t="s">
        <v>26</v>
      </c>
      <c r="F78" s="74">
        <v>50</v>
      </c>
      <c r="G78" s="74">
        <f t="shared" ref="G78" si="33">F78-I78</f>
        <v>7.6400000000000006</v>
      </c>
      <c r="H78" s="70">
        <f t="shared" ref="H78" si="34">G78/F78</f>
        <v>0.15280000000000002</v>
      </c>
      <c r="I78" s="74">
        <v>42.36</v>
      </c>
      <c r="J78" s="72">
        <v>42357.5</v>
      </c>
      <c r="K78" s="568">
        <f t="shared" si="30"/>
        <v>0</v>
      </c>
      <c r="L78" s="66"/>
    </row>
    <row r="79" spans="2:13" ht="15" customHeight="1" x14ac:dyDescent="0.2">
      <c r="B79" s="66" t="s">
        <v>301</v>
      </c>
      <c r="C79" s="71" t="s">
        <v>315</v>
      </c>
      <c r="D79" s="72">
        <v>42359.587500000001</v>
      </c>
      <c r="E79" s="66" t="s">
        <v>43</v>
      </c>
      <c r="F79" s="74">
        <v>30</v>
      </c>
      <c r="G79" s="74">
        <f t="shared" ref="G79" si="35">F79-I79</f>
        <v>1.2899999999999991</v>
      </c>
      <c r="H79" s="70">
        <f t="shared" ref="H79" si="36">G79/F79</f>
        <v>4.2999999999999969E-2</v>
      </c>
      <c r="I79" s="74">
        <v>28.71</v>
      </c>
      <c r="J79" s="72">
        <v>42359.587500000001</v>
      </c>
      <c r="K79" s="568">
        <f t="shared" si="30"/>
        <v>0</v>
      </c>
      <c r="L79" s="66"/>
    </row>
    <row r="80" spans="2:13" ht="15" customHeight="1" x14ac:dyDescent="0.2">
      <c r="B80" s="66" t="s">
        <v>300</v>
      </c>
      <c r="C80" s="71" t="s">
        <v>268</v>
      </c>
      <c r="D80" s="72">
        <v>42359.384722222225</v>
      </c>
      <c r="E80" s="66" t="s">
        <v>26</v>
      </c>
      <c r="F80" s="74">
        <v>30</v>
      </c>
      <c r="G80" s="74">
        <f t="shared" ref="G80:G82" si="37">F80-I80</f>
        <v>30</v>
      </c>
      <c r="H80" s="70">
        <f t="shared" ref="H80:H82" si="38">G80/F80</f>
        <v>1</v>
      </c>
      <c r="I80" s="74"/>
      <c r="J80" s="72"/>
      <c r="K80" s="568"/>
      <c r="L80" s="66"/>
    </row>
    <row r="81" spans="2:12" ht="15" customHeight="1" x14ac:dyDescent="0.2">
      <c r="B81" s="66" t="s">
        <v>49</v>
      </c>
      <c r="C81" s="71" t="s">
        <v>3</v>
      </c>
      <c r="D81" s="72">
        <v>42356</v>
      </c>
      <c r="E81" s="66" t="s">
        <v>26</v>
      </c>
      <c r="F81" s="74"/>
      <c r="G81" s="74"/>
      <c r="H81" s="70"/>
      <c r="I81" s="74">
        <v>23.76</v>
      </c>
      <c r="J81" s="72">
        <v>42360</v>
      </c>
      <c r="K81" s="568"/>
      <c r="L81" s="66"/>
    </row>
    <row r="82" spans="2:12" ht="15" customHeight="1" x14ac:dyDescent="0.2">
      <c r="B82" s="66" t="s">
        <v>49</v>
      </c>
      <c r="C82" s="71" t="s">
        <v>275</v>
      </c>
      <c r="D82" s="72">
        <v>42375.402777777781</v>
      </c>
      <c r="E82" s="66" t="s">
        <v>188</v>
      </c>
      <c r="F82" s="74">
        <v>25</v>
      </c>
      <c r="G82" s="74">
        <f t="shared" si="37"/>
        <v>0.23999999999999844</v>
      </c>
      <c r="H82" s="70">
        <f t="shared" si="38"/>
        <v>9.5999999999999367E-3</v>
      </c>
      <c r="I82" s="74">
        <v>24.76</v>
      </c>
      <c r="J82" s="72">
        <v>42375.976388888892</v>
      </c>
      <c r="K82" s="568">
        <f t="shared" si="30"/>
        <v>0.57361111111094942</v>
      </c>
      <c r="L82" s="66"/>
    </row>
    <row r="83" spans="2:12" ht="15" customHeight="1" x14ac:dyDescent="0.2">
      <c r="B83" s="66" t="s">
        <v>49</v>
      </c>
      <c r="C83" s="71" t="s">
        <v>292</v>
      </c>
      <c r="D83" s="72">
        <v>42383.569444444445</v>
      </c>
      <c r="E83" s="66" t="s">
        <v>286</v>
      </c>
      <c r="F83" s="74">
        <v>26</v>
      </c>
      <c r="G83" s="74">
        <f t="shared" ref="G83" si="39">F83-I83</f>
        <v>0.73000000000000043</v>
      </c>
      <c r="H83" s="70">
        <f t="shared" ref="H83" si="40">G83/F83</f>
        <v>2.8076923076923093E-2</v>
      </c>
      <c r="I83" s="74">
        <v>25.27</v>
      </c>
      <c r="J83" s="72">
        <v>42383.611111111109</v>
      </c>
      <c r="K83" s="568">
        <f t="shared" si="30"/>
        <v>4.1666666664241347E-2</v>
      </c>
      <c r="L83" s="66"/>
    </row>
    <row r="84" spans="2:12" ht="15" customHeight="1" x14ac:dyDescent="0.2">
      <c r="B84" s="66" t="s">
        <v>49</v>
      </c>
      <c r="C84" s="71" t="s">
        <v>294</v>
      </c>
      <c r="D84" s="72">
        <v>42383.575694444444</v>
      </c>
      <c r="E84" s="66" t="s">
        <v>43</v>
      </c>
      <c r="F84" s="74">
        <v>14</v>
      </c>
      <c r="G84" s="74">
        <f t="shared" ref="G84" si="41">F84-I84</f>
        <v>0.59999999999999964</v>
      </c>
      <c r="H84" s="70">
        <f t="shared" ref="H84" si="42">G84/F84</f>
        <v>4.285714285714283E-2</v>
      </c>
      <c r="I84" s="74">
        <v>13.4</v>
      </c>
      <c r="J84" s="72">
        <v>42385.614583333336</v>
      </c>
      <c r="K84" s="568">
        <f t="shared" si="30"/>
        <v>2.038888888891961</v>
      </c>
      <c r="L84" s="66"/>
    </row>
    <row r="85" spans="2:12" ht="15" customHeight="1" x14ac:dyDescent="0.2">
      <c r="B85" s="66" t="s">
        <v>49</v>
      </c>
      <c r="C85" s="71" t="s">
        <v>234</v>
      </c>
      <c r="D85" s="72">
        <v>42383.588194444441</v>
      </c>
      <c r="E85" s="66" t="s">
        <v>26</v>
      </c>
      <c r="F85" s="74">
        <v>28.16</v>
      </c>
      <c r="G85" s="74">
        <f t="shared" ref="G85" si="43">F85-I85</f>
        <v>1.7600000000000016</v>
      </c>
      <c r="H85" s="70">
        <f t="shared" ref="H85" si="44">G85/F85</f>
        <v>6.2500000000000056E-2</v>
      </c>
      <c r="I85" s="74">
        <v>26.4</v>
      </c>
      <c r="J85" s="72">
        <v>42383.588194444441</v>
      </c>
      <c r="K85" s="568">
        <f t="shared" si="30"/>
        <v>0</v>
      </c>
      <c r="L85" s="66"/>
    </row>
    <row r="86" spans="2:12" ht="15" customHeight="1" x14ac:dyDescent="0.2">
      <c r="B86" s="66" t="s">
        <v>49</v>
      </c>
      <c r="C86" s="71" t="s">
        <v>294</v>
      </c>
      <c r="D86" s="72">
        <v>42391.461111111108</v>
      </c>
      <c r="E86" s="66" t="s">
        <v>43</v>
      </c>
      <c r="F86" s="74">
        <v>11</v>
      </c>
      <c r="G86" s="74">
        <f t="shared" ref="G86:G89" si="45">F86-I86</f>
        <v>0.51999999999999957</v>
      </c>
      <c r="H86" s="70">
        <f t="shared" ref="H86:H89" si="46">G86/F86</f>
        <v>4.7272727272727237E-2</v>
      </c>
      <c r="I86" s="74">
        <v>10.48</v>
      </c>
      <c r="J86" s="72">
        <v>42401.595833333333</v>
      </c>
      <c r="K86" s="568">
        <f t="shared" si="30"/>
        <v>10.134722222224809</v>
      </c>
      <c r="L86" s="66"/>
    </row>
    <row r="87" spans="2:12" ht="15" customHeight="1" x14ac:dyDescent="0.2">
      <c r="B87" s="66" t="s">
        <v>49</v>
      </c>
      <c r="C87" s="71" t="s">
        <v>275</v>
      </c>
      <c r="D87" s="72">
        <v>42392.988888888889</v>
      </c>
      <c r="E87" s="66" t="s">
        <v>188</v>
      </c>
      <c r="F87" s="74">
        <v>18</v>
      </c>
      <c r="G87" s="74">
        <f t="shared" si="45"/>
        <v>0.17000000000000171</v>
      </c>
      <c r="H87" s="70">
        <f t="shared" si="46"/>
        <v>9.44444444444454E-3</v>
      </c>
      <c r="I87" s="74">
        <v>17.829999999999998</v>
      </c>
      <c r="J87" s="72">
        <v>42393.40625</v>
      </c>
      <c r="K87" s="568">
        <f t="shared" si="30"/>
        <v>0.41736111111094942</v>
      </c>
      <c r="L87" s="66"/>
    </row>
    <row r="88" spans="2:12" ht="15" customHeight="1" x14ac:dyDescent="0.2">
      <c r="B88" s="66" t="s">
        <v>49</v>
      </c>
      <c r="C88" s="71" t="s">
        <v>294</v>
      </c>
      <c r="D88" s="72">
        <v>42403.444444444445</v>
      </c>
      <c r="E88" s="66" t="s">
        <v>43</v>
      </c>
      <c r="F88" s="74">
        <v>10.3</v>
      </c>
      <c r="G88" s="74">
        <f t="shared" si="45"/>
        <v>0.5</v>
      </c>
      <c r="H88" s="70">
        <f t="shared" si="46"/>
        <v>4.8543689320388349E-2</v>
      </c>
      <c r="I88" s="74">
        <v>9.8000000000000007</v>
      </c>
      <c r="J88" s="72">
        <v>42403.603472222225</v>
      </c>
      <c r="K88" s="568">
        <f t="shared" si="30"/>
        <v>0.15902777777955635</v>
      </c>
      <c r="L88" s="66"/>
    </row>
    <row r="89" spans="2:12" ht="15" customHeight="1" x14ac:dyDescent="0.2">
      <c r="B89" s="66" t="s">
        <v>49</v>
      </c>
      <c r="C89" s="71" t="s">
        <v>275</v>
      </c>
      <c r="D89" s="72">
        <v>42411</v>
      </c>
      <c r="E89" s="66" t="s">
        <v>188</v>
      </c>
      <c r="F89" s="74">
        <v>48</v>
      </c>
      <c r="G89" s="74">
        <f t="shared" si="45"/>
        <v>0.46000000000000085</v>
      </c>
      <c r="H89" s="70">
        <f t="shared" si="46"/>
        <v>9.5833333333333517E-3</v>
      </c>
      <c r="I89" s="74">
        <v>47.54</v>
      </c>
      <c r="J89" s="72">
        <v>42412.442361111112</v>
      </c>
      <c r="K89" s="568">
        <f t="shared" si="30"/>
        <v>1.4423611111124046</v>
      </c>
      <c r="L89" s="66"/>
    </row>
    <row r="90" spans="2:12" ht="15" customHeight="1" x14ac:dyDescent="0.2">
      <c r="B90" s="66"/>
      <c r="C90" s="71"/>
      <c r="D90" s="72"/>
      <c r="E90" s="66"/>
      <c r="F90" s="74"/>
      <c r="G90" s="74"/>
      <c r="H90" s="70"/>
      <c r="I90" s="74"/>
      <c r="J90" s="72"/>
      <c r="K90" s="568"/>
      <c r="L90" s="66"/>
    </row>
    <row r="91" spans="2:12" ht="15" customHeight="1" x14ac:dyDescent="0.2">
      <c r="B91" s="66"/>
      <c r="C91" s="71"/>
      <c r="D91" s="72"/>
      <c r="E91" s="66"/>
      <c r="F91" s="74"/>
      <c r="G91" s="74"/>
      <c r="H91" s="70"/>
      <c r="I91" s="74"/>
      <c r="J91" s="72"/>
      <c r="K91" s="568"/>
      <c r="L91" s="66"/>
    </row>
    <row r="92" spans="2:12" ht="15" customHeight="1" x14ac:dyDescent="0.2">
      <c r="B92" s="66"/>
      <c r="C92" s="71"/>
      <c r="D92" s="72"/>
      <c r="E92" s="66"/>
      <c r="F92" s="74"/>
      <c r="G92" s="74"/>
      <c r="H92" s="70"/>
      <c r="I92" s="74"/>
      <c r="J92" s="72"/>
      <c r="K92" s="568"/>
      <c r="L92" s="66"/>
    </row>
    <row r="93" spans="2:12" ht="15" customHeight="1" x14ac:dyDescent="0.2">
      <c r="B93" s="66"/>
      <c r="C93" s="71"/>
      <c r="D93" s="72"/>
      <c r="E93" s="66"/>
      <c r="F93" s="74"/>
      <c r="G93" s="74"/>
      <c r="H93" s="70"/>
      <c r="I93" s="74"/>
      <c r="J93" s="72"/>
      <c r="K93" s="568"/>
      <c r="L93" s="66"/>
    </row>
    <row r="94" spans="2:12" ht="15" customHeight="1" x14ac:dyDescent="0.2">
      <c r="B94" s="66"/>
      <c r="C94" s="71"/>
      <c r="D94" s="72"/>
      <c r="E94" s="66"/>
      <c r="F94" s="74"/>
      <c r="G94" s="74"/>
      <c r="H94" s="70"/>
      <c r="I94" s="74"/>
      <c r="J94" s="72"/>
      <c r="K94" s="568"/>
      <c r="L94" s="66"/>
    </row>
    <row r="95" spans="2:12" ht="15" customHeight="1" x14ac:dyDescent="0.2">
      <c r="B95" s="66"/>
      <c r="C95" s="71"/>
      <c r="D95" s="72"/>
      <c r="E95" s="66"/>
      <c r="F95" s="74"/>
      <c r="G95" s="74"/>
      <c r="H95" s="70"/>
      <c r="I95" s="74"/>
      <c r="J95" s="72"/>
      <c r="K95" s="568"/>
      <c r="L95" s="66"/>
    </row>
    <row r="96" spans="2:12" ht="15" customHeight="1" x14ac:dyDescent="0.2">
      <c r="B96" s="66"/>
      <c r="C96" s="71"/>
      <c r="D96" s="72"/>
      <c r="E96" s="66"/>
      <c r="F96" s="74"/>
      <c r="G96" s="74"/>
      <c r="H96" s="70"/>
      <c r="I96" s="74"/>
      <c r="J96" s="72"/>
      <c r="K96" s="568"/>
      <c r="L96" s="66"/>
    </row>
    <row r="97" spans="2:13" ht="15" customHeight="1" x14ac:dyDescent="0.2">
      <c r="B97" s="66"/>
      <c r="C97" s="71"/>
      <c r="D97" s="72"/>
      <c r="E97" s="66"/>
      <c r="F97" s="74"/>
      <c r="G97" s="74"/>
      <c r="H97" s="70"/>
      <c r="I97" s="74"/>
      <c r="J97" s="72"/>
      <c r="K97" s="568"/>
      <c r="L97" s="66"/>
    </row>
    <row r="98" spans="2:13" ht="15" customHeight="1" x14ac:dyDescent="0.2">
      <c r="B98" s="66"/>
      <c r="C98" s="71"/>
      <c r="D98" s="72"/>
      <c r="E98" s="66"/>
      <c r="F98" s="74"/>
      <c r="G98" s="74"/>
      <c r="H98" s="70"/>
      <c r="I98" s="74"/>
      <c r="J98" s="72"/>
      <c r="K98" s="568"/>
      <c r="L98" s="66"/>
    </row>
    <row r="99" spans="2:13" ht="15" customHeight="1" x14ac:dyDescent="0.2">
      <c r="B99" s="66"/>
      <c r="C99" s="71"/>
      <c r="D99" s="72"/>
      <c r="E99" s="66"/>
      <c r="F99" s="74"/>
      <c r="G99" s="74"/>
      <c r="H99" s="70"/>
      <c r="I99" s="74"/>
      <c r="J99" s="72"/>
      <c r="K99" s="568"/>
      <c r="L99" s="66"/>
    </row>
    <row r="100" spans="2:13" ht="15" customHeight="1" x14ac:dyDescent="0.2">
      <c r="B100" s="66"/>
      <c r="C100" s="71"/>
      <c r="D100" s="72"/>
      <c r="E100" s="66"/>
      <c r="F100" s="74"/>
      <c r="G100" s="74"/>
      <c r="H100" s="70"/>
      <c r="I100" s="74"/>
      <c r="J100" s="72"/>
      <c r="K100" s="568"/>
      <c r="L100" s="66"/>
    </row>
    <row r="101" spans="2:13" ht="15" customHeight="1" x14ac:dyDescent="0.2">
      <c r="B101" s="66"/>
      <c r="C101" s="71"/>
      <c r="D101" s="72"/>
      <c r="E101" s="66"/>
      <c r="F101" s="74"/>
      <c r="G101" s="74"/>
      <c r="H101" s="70"/>
      <c r="I101" s="74"/>
      <c r="J101" s="72"/>
      <c r="K101" s="568"/>
      <c r="L101" s="66"/>
    </row>
    <row r="102" spans="2:13" ht="15" customHeight="1" x14ac:dyDescent="0.2">
      <c r="B102" s="66"/>
      <c r="C102" s="71"/>
      <c r="D102" s="72"/>
      <c r="E102" s="66"/>
      <c r="F102" s="74"/>
      <c r="G102" s="74"/>
      <c r="H102" s="70"/>
      <c r="I102" s="74"/>
      <c r="J102" s="72"/>
      <c r="K102" s="568"/>
      <c r="L102" s="66"/>
    </row>
    <row r="103" spans="2:13" ht="15" customHeight="1" x14ac:dyDescent="0.2">
      <c r="B103" s="66"/>
      <c r="C103" s="71"/>
      <c r="D103" s="72"/>
      <c r="E103" s="66"/>
      <c r="F103" s="74"/>
      <c r="G103" s="74"/>
      <c r="H103" s="70"/>
      <c r="I103" s="74"/>
      <c r="J103" s="72"/>
      <c r="K103" s="568"/>
      <c r="L103" s="66"/>
    </row>
    <row r="104" spans="2:13" ht="15" customHeight="1" x14ac:dyDescent="0.2">
      <c r="B104" s="66"/>
      <c r="C104" s="71"/>
      <c r="D104" s="72"/>
      <c r="E104" s="66"/>
      <c r="F104" s="74"/>
      <c r="G104" s="74"/>
      <c r="H104" s="70"/>
      <c r="I104" s="74"/>
      <c r="J104" s="72"/>
      <c r="K104" s="568"/>
      <c r="L104" s="66"/>
    </row>
    <row r="105" spans="2:13" ht="15" customHeight="1" x14ac:dyDescent="0.2">
      <c r="B105" s="66"/>
      <c r="C105" s="71"/>
      <c r="D105" s="72"/>
      <c r="E105" s="66"/>
      <c r="F105" s="74"/>
      <c r="G105" s="74"/>
      <c r="H105" s="70"/>
      <c r="I105" s="74"/>
      <c r="J105" s="72"/>
      <c r="K105" s="568"/>
      <c r="L105" s="66"/>
    </row>
    <row r="106" spans="2:13" ht="15" customHeight="1" x14ac:dyDescent="0.25">
      <c r="C106" s="22"/>
      <c r="D106" s="740"/>
      <c r="E106" s="740"/>
      <c r="F106" s="740"/>
      <c r="G106" s="740"/>
      <c r="H106" s="740"/>
      <c r="I106" s="740"/>
      <c r="J106" s="740"/>
      <c r="K106" s="740"/>
    </row>
    <row r="107" spans="2:13" ht="3" customHeight="1" x14ac:dyDescent="0.25">
      <c r="C107" s="740"/>
      <c r="D107" s="740"/>
      <c r="E107" s="740"/>
      <c r="F107" s="740"/>
      <c r="G107" s="740"/>
      <c r="H107" s="740"/>
      <c r="I107" s="740"/>
      <c r="J107" s="740"/>
    </row>
    <row r="108" spans="2:13" s="58" customFormat="1" ht="15" customHeight="1" x14ac:dyDescent="0.25">
      <c r="B108" s="61"/>
      <c r="C108" s="61"/>
      <c r="D108" s="740"/>
      <c r="E108" s="740"/>
      <c r="F108" s="740"/>
      <c r="G108" s="740"/>
      <c r="H108" s="740"/>
      <c r="I108" s="740"/>
      <c r="J108" s="740"/>
      <c r="K108" s="740"/>
      <c r="M108" s="745"/>
    </row>
    <row r="109" spans="2:13" s="58" customFormat="1" ht="15" customHeight="1" x14ac:dyDescent="0.25">
      <c r="B109" s="61"/>
      <c r="C109" s="61"/>
      <c r="D109" s="740"/>
      <c r="E109" s="740"/>
      <c r="F109" s="740"/>
      <c r="G109" s="740"/>
      <c r="H109" s="740"/>
      <c r="I109" s="740"/>
      <c r="J109" s="740"/>
      <c r="K109" s="740"/>
      <c r="M109" s="745"/>
    </row>
    <row r="110" spans="2:13" s="58" customFormat="1" ht="15" customHeight="1" x14ac:dyDescent="0.25">
      <c r="B110" s="61"/>
      <c r="C110" s="61"/>
      <c r="D110" s="740"/>
      <c r="E110" s="740"/>
      <c r="F110" s="740"/>
      <c r="G110" s="740"/>
      <c r="H110" s="740"/>
      <c r="I110" s="740"/>
      <c r="J110" s="740"/>
      <c r="K110" s="740"/>
      <c r="M110" s="745"/>
    </row>
    <row r="111" spans="2:13" s="58" customFormat="1" ht="15" customHeight="1" x14ac:dyDescent="0.25">
      <c r="B111" s="61"/>
      <c r="C111" s="61"/>
      <c r="D111" s="740"/>
      <c r="E111" s="740"/>
      <c r="F111" s="740"/>
      <c r="G111" s="740"/>
      <c r="H111" s="740"/>
      <c r="I111" s="740"/>
      <c r="J111" s="740"/>
      <c r="K111" s="740"/>
      <c r="M111" s="745"/>
    </row>
    <row r="112" spans="2:13" s="58" customFormat="1" ht="15" customHeight="1" x14ac:dyDescent="0.25">
      <c r="B112" s="61"/>
      <c r="C112" s="61"/>
      <c r="M112" s="745"/>
    </row>
    <row r="113" spans="2:13" s="58" customFormat="1" ht="15" customHeight="1" x14ac:dyDescent="0.25">
      <c r="B113" s="61"/>
      <c r="C113" s="61"/>
      <c r="M113" s="745"/>
    </row>
    <row r="114" spans="2:13" s="58" customFormat="1" ht="15" customHeight="1" x14ac:dyDescent="0.25">
      <c r="B114" s="61"/>
      <c r="C114" s="61"/>
      <c r="M114" s="745"/>
    </row>
    <row r="115" spans="2:13" s="58" customFormat="1" ht="15" customHeight="1" x14ac:dyDescent="0.25">
      <c r="B115" s="61"/>
      <c r="C115" s="61"/>
      <c r="M115" s="745"/>
    </row>
    <row r="116" spans="2:13" s="58" customFormat="1" ht="15" customHeight="1" x14ac:dyDescent="0.25">
      <c r="B116" s="61"/>
      <c r="C116" s="61"/>
      <c r="M116" s="745"/>
    </row>
    <row r="117" spans="2:13" s="58" customFormat="1" ht="15" customHeight="1" x14ac:dyDescent="0.25">
      <c r="B117" s="61"/>
      <c r="C117" s="61"/>
      <c r="M117" s="745"/>
    </row>
    <row r="118" spans="2:13" s="58" customFormat="1" ht="15" customHeight="1" x14ac:dyDescent="0.25">
      <c r="B118" s="61"/>
      <c r="C118" s="61"/>
      <c r="M118" s="745"/>
    </row>
    <row r="119" spans="2:13" s="58" customFormat="1" ht="15" customHeight="1" x14ac:dyDescent="0.25">
      <c r="B119" s="61"/>
      <c r="C119" s="61"/>
      <c r="M119" s="745"/>
    </row>
    <row r="120" spans="2:13" s="58" customFormat="1" ht="15" customHeight="1" x14ac:dyDescent="0.25">
      <c r="B120" s="61"/>
      <c r="C120" s="61"/>
      <c r="M120" s="745"/>
    </row>
    <row r="121" spans="2:13" s="58" customFormat="1" ht="15" customHeight="1" x14ac:dyDescent="0.25">
      <c r="B121" s="61"/>
      <c r="C121" s="61"/>
      <c r="M121" s="745"/>
    </row>
    <row r="122" spans="2:13" s="58" customFormat="1" ht="15" customHeight="1" x14ac:dyDescent="0.25">
      <c r="B122" s="61"/>
      <c r="C122" s="61"/>
      <c r="M122" s="745"/>
    </row>
    <row r="123" spans="2:13" s="58" customFormat="1" ht="15" customHeight="1" x14ac:dyDescent="0.25">
      <c r="B123" s="61"/>
      <c r="C123" s="61"/>
      <c r="M123" s="745"/>
    </row>
    <row r="124" spans="2:13" s="58" customFormat="1" ht="15" customHeight="1" x14ac:dyDescent="0.25">
      <c r="B124" s="61"/>
      <c r="C124" s="61"/>
      <c r="M124" s="745"/>
    </row>
    <row r="125" spans="2:13" s="58" customFormat="1" ht="15" customHeight="1" x14ac:dyDescent="0.25">
      <c r="B125" s="61"/>
      <c r="C125" s="61"/>
      <c r="M125" s="745"/>
    </row>
    <row r="126" spans="2:13" s="58" customFormat="1" ht="15" customHeight="1" x14ac:dyDescent="0.25">
      <c r="B126" s="61"/>
      <c r="C126" s="61"/>
      <c r="M126" s="745"/>
    </row>
    <row r="127" spans="2:13" s="58" customFormat="1" ht="15" customHeight="1" x14ac:dyDescent="0.25">
      <c r="B127" s="61"/>
      <c r="C127" s="61"/>
      <c r="M127" s="745"/>
    </row>
    <row r="128" spans="2:13" s="58" customFormat="1" ht="15" customHeight="1" x14ac:dyDescent="0.25">
      <c r="B128" s="61"/>
      <c r="C128" s="61"/>
      <c r="M128" s="745"/>
    </row>
    <row r="129" spans="2:13" s="58" customFormat="1" ht="15" customHeight="1" x14ac:dyDescent="0.25">
      <c r="B129" s="61"/>
      <c r="C129" s="61"/>
      <c r="M129" s="745"/>
    </row>
    <row r="130" spans="2:13" s="58" customFormat="1" ht="15" customHeight="1" x14ac:dyDescent="0.25">
      <c r="B130" s="61"/>
      <c r="C130" s="61"/>
      <c r="M130" s="745"/>
    </row>
    <row r="131" spans="2:13" s="58" customFormat="1" ht="15" customHeight="1" x14ac:dyDescent="0.25">
      <c r="B131" s="61"/>
      <c r="C131" s="61"/>
      <c r="M131" s="745"/>
    </row>
    <row r="132" spans="2:13" s="58" customFormat="1" ht="15" customHeight="1" x14ac:dyDescent="0.25">
      <c r="B132" s="61"/>
      <c r="C132" s="61"/>
      <c r="M132" s="745"/>
    </row>
    <row r="133" spans="2:13" s="58" customFormat="1" ht="15" customHeight="1" x14ac:dyDescent="0.25">
      <c r="B133" s="61"/>
      <c r="C133" s="61"/>
      <c r="M133" s="745"/>
    </row>
    <row r="134" spans="2:13" s="58" customFormat="1" ht="15" customHeight="1" x14ac:dyDescent="0.25">
      <c r="B134" s="61"/>
      <c r="C134" s="61"/>
      <c r="M134" s="745"/>
    </row>
    <row r="135" spans="2:13" s="58" customFormat="1" ht="15" customHeight="1" x14ac:dyDescent="0.25">
      <c r="B135" s="61"/>
      <c r="C135" s="61"/>
      <c r="M135" s="745"/>
    </row>
    <row r="136" spans="2:13" s="58" customFormat="1" ht="15" customHeight="1" x14ac:dyDescent="0.25">
      <c r="B136" s="61"/>
      <c r="C136" s="61"/>
      <c r="M136" s="745"/>
    </row>
    <row r="137" spans="2:13" s="58" customFormat="1" ht="15" customHeight="1" x14ac:dyDescent="0.25">
      <c r="B137" s="61"/>
      <c r="C137" s="61"/>
      <c r="M137" s="745"/>
    </row>
    <row r="138" spans="2:13" s="58" customFormat="1" ht="15" customHeight="1" x14ac:dyDescent="0.25">
      <c r="B138" s="61"/>
      <c r="C138" s="61"/>
      <c r="M138" s="745"/>
    </row>
    <row r="139" spans="2:13" s="58" customFormat="1" ht="15" customHeight="1" x14ac:dyDescent="0.25">
      <c r="B139" s="61"/>
      <c r="C139" s="61"/>
      <c r="M139" s="745"/>
    </row>
    <row r="140" spans="2:13" s="58" customFormat="1" ht="15" customHeight="1" x14ac:dyDescent="0.25">
      <c r="B140" s="61"/>
      <c r="C140" s="61"/>
      <c r="M140" s="745"/>
    </row>
    <row r="141" spans="2:13" s="58" customFormat="1" ht="15" customHeight="1" x14ac:dyDescent="0.25">
      <c r="B141" s="61"/>
      <c r="C141" s="61"/>
      <c r="M141" s="745"/>
    </row>
    <row r="142" spans="2:13" s="58" customFormat="1" ht="15" customHeight="1" x14ac:dyDescent="0.25">
      <c r="B142" s="61"/>
      <c r="C142" s="61"/>
      <c r="M142" s="745"/>
    </row>
    <row r="143" spans="2:13" s="58" customFormat="1" ht="15" customHeight="1" x14ac:dyDescent="0.25">
      <c r="B143" s="61"/>
      <c r="C143" s="61"/>
      <c r="M143" s="745"/>
    </row>
    <row r="144" spans="2:13" s="58" customFormat="1" ht="15" customHeight="1" x14ac:dyDescent="0.25">
      <c r="B144" s="61"/>
      <c r="C144" s="61"/>
      <c r="M144" s="745"/>
    </row>
    <row r="145" spans="2:13" s="58" customFormat="1" ht="15" customHeight="1" x14ac:dyDescent="0.25">
      <c r="B145" s="61"/>
      <c r="C145" s="61"/>
      <c r="M145" s="745"/>
    </row>
    <row r="146" spans="2:13" s="58" customFormat="1" ht="15" customHeight="1" x14ac:dyDescent="0.25">
      <c r="B146" s="61"/>
      <c r="C146" s="61"/>
      <c r="M146" s="745"/>
    </row>
    <row r="147" spans="2:13" s="58" customFormat="1" ht="15" customHeight="1" x14ac:dyDescent="0.25">
      <c r="B147" s="61"/>
      <c r="C147" s="61"/>
      <c r="M147" s="745"/>
    </row>
    <row r="148" spans="2:13" s="58" customFormat="1" ht="3" customHeight="1" x14ac:dyDescent="0.25">
      <c r="B148" s="61"/>
      <c r="M148" s="745"/>
    </row>
  </sheetData>
  <mergeCells count="6">
    <mergeCell ref="M7:M11"/>
    <mergeCell ref="R2:T2"/>
    <mergeCell ref="U2:W2"/>
    <mergeCell ref="X2:Z2"/>
    <mergeCell ref="AA2:AC2"/>
    <mergeCell ref="M5:M6"/>
  </mergeCells>
  <conditionalFormatting sqref="B4:L105">
    <cfRule type="expression" dxfId="50" priority="5">
      <formula>#REF!="Validé"</formula>
    </cfRule>
  </conditionalFormatting>
  <conditionalFormatting sqref="B3:L3">
    <cfRule type="expression" dxfId="49" priority="4">
      <formula>#REF!="Validé"</formula>
    </cfRule>
  </conditionalFormatting>
  <conditionalFormatting sqref="B3:L105">
    <cfRule type="expression" dxfId="48" priority="2">
      <formula>$B3="Fermé"</formula>
    </cfRule>
    <cfRule type="expression" dxfId="47" priority="3">
      <formula>$B3="Validé"</formula>
    </cfRule>
  </conditionalFormatting>
  <conditionalFormatting sqref="B3:L106">
    <cfRule type="expression" dxfId="46" priority="1">
      <formula>$B3="Arnaque"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6" orientation="landscape" verticalDpi="300" r:id="rId1"/>
  <rowBreaks count="3" manualBreakCount="3">
    <brk id="30" max="16383" man="1"/>
    <brk id="70" max="16383" man="1"/>
    <brk id="107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>
    <tabColor rgb="FFFFC000"/>
  </sheetPr>
  <dimension ref="A1:AA336"/>
  <sheetViews>
    <sheetView showGridLines="0" showRuler="0" showWhiteSpace="0" view="pageLayout" zoomScale="85" zoomScaleNormal="100" zoomScalePageLayoutView="85" workbookViewId="0">
      <selection activeCell="B13" sqref="B13"/>
    </sheetView>
  </sheetViews>
  <sheetFormatPr baseColWidth="10" defaultColWidth="8.5" defaultRowHeight="15" customHeight="1" x14ac:dyDescent="0.2"/>
  <cols>
    <col min="1" max="1" width="15.5" style="96" customWidth="1"/>
    <col min="2" max="2" width="10.25" style="96" customWidth="1"/>
    <col min="3" max="3" width="14.125" style="96" customWidth="1"/>
    <col min="4" max="5" width="10.25" style="96" customWidth="1"/>
    <col min="6" max="6" width="10.25" style="605" customWidth="1"/>
    <col min="7" max="10" width="14.125" style="96" customWidth="1"/>
    <col min="11" max="11" width="10.25" style="96" customWidth="1"/>
    <col min="12" max="13" width="14.125" style="96" customWidth="1"/>
    <col min="14" max="14" width="2.5" style="96" customWidth="1"/>
    <col min="15" max="15" width="13" style="96" customWidth="1"/>
    <col min="16" max="16" width="9.25" style="96" customWidth="1"/>
    <col min="17" max="17" width="7.5" style="96" customWidth="1"/>
    <col min="18" max="18" width="9.125" style="96" customWidth="1"/>
    <col min="19" max="19" width="2.5" style="96" customWidth="1"/>
    <col min="20" max="20" width="13" style="96" customWidth="1"/>
    <col min="21" max="21" width="6" style="96" customWidth="1"/>
    <col min="22" max="22" width="6.25" style="96" customWidth="1"/>
    <col min="23" max="23" width="6.25" style="605" customWidth="1"/>
    <col min="24" max="26" width="10.625" style="96" customWidth="1"/>
    <col min="27" max="27" width="10" style="96" customWidth="1"/>
    <col min="28" max="16384" width="8.5" style="96"/>
  </cols>
  <sheetData>
    <row r="1" spans="1:27" s="80" customFormat="1" ht="15" customHeight="1" thickBot="1" x14ac:dyDescent="0.25">
      <c r="A1" s="79"/>
      <c r="B1" s="883" t="s">
        <v>86</v>
      </c>
      <c r="C1" s="884"/>
      <c r="D1" s="884"/>
      <c r="E1" s="884"/>
      <c r="F1" s="884"/>
      <c r="G1" s="884"/>
      <c r="H1" s="884"/>
      <c r="I1" s="884"/>
      <c r="J1" s="884"/>
      <c r="K1" s="884"/>
      <c r="L1" s="884"/>
      <c r="M1" s="885"/>
      <c r="O1" s="81" t="s">
        <v>97</v>
      </c>
      <c r="P1" s="82">
        <f>SUM(P4:P36)</f>
        <v>56.5</v>
      </c>
      <c r="Q1" s="81"/>
      <c r="R1" s="83">
        <f>SUM(R4:R29)</f>
        <v>47.269999999999996</v>
      </c>
      <c r="T1" s="942" t="s">
        <v>92</v>
      </c>
      <c r="U1" s="943"/>
      <c r="V1" s="943"/>
      <c r="W1" s="943"/>
      <c r="X1" s="943"/>
      <c r="Y1" s="943"/>
      <c r="Z1" s="943"/>
      <c r="AA1" s="944"/>
    </row>
    <row r="2" spans="1:27" s="80" customFormat="1" ht="15" customHeight="1" thickBot="1" x14ac:dyDescent="0.25">
      <c r="A2" s="79"/>
      <c r="B2" s="870" t="s">
        <v>13</v>
      </c>
      <c r="C2" s="871"/>
      <c r="D2" s="871"/>
      <c r="E2" s="871"/>
      <c r="F2" s="871"/>
      <c r="G2" s="871"/>
      <c r="H2" s="871"/>
      <c r="I2" s="871"/>
      <c r="J2" s="872"/>
      <c r="K2" s="871" t="s">
        <v>14</v>
      </c>
      <c r="L2" s="872"/>
      <c r="M2" s="873" t="s">
        <v>12</v>
      </c>
      <c r="O2" s="81"/>
      <c r="P2" s="81"/>
      <c r="Q2" s="81"/>
      <c r="R2" s="84"/>
      <c r="T2" s="319"/>
      <c r="U2" s="81"/>
      <c r="V2" s="81"/>
      <c r="W2" s="81"/>
      <c r="X2" s="81"/>
      <c r="Y2" s="81"/>
      <c r="Z2" s="81"/>
      <c r="AA2" s="320"/>
    </row>
    <row r="3" spans="1:27" ht="15" customHeight="1" thickBot="1" x14ac:dyDescent="0.25">
      <c r="A3" s="87"/>
      <c r="B3" s="358" t="s">
        <v>0</v>
      </c>
      <c r="C3" s="400" t="s">
        <v>45</v>
      </c>
      <c r="D3" s="90" t="s">
        <v>98</v>
      </c>
      <c r="E3" s="145" t="s">
        <v>99</v>
      </c>
      <c r="F3" s="90" t="s">
        <v>114</v>
      </c>
      <c r="G3" s="90" t="s">
        <v>17</v>
      </c>
      <c r="H3" s="90" t="s">
        <v>88</v>
      </c>
      <c r="I3" s="90" t="s">
        <v>89</v>
      </c>
      <c r="J3" s="92" t="s">
        <v>30</v>
      </c>
      <c r="K3" s="89" t="s">
        <v>85</v>
      </c>
      <c r="L3" s="144" t="s">
        <v>11</v>
      </c>
      <c r="M3" s="874"/>
      <c r="O3" s="81" t="s">
        <v>41</v>
      </c>
      <c r="P3" s="81" t="s">
        <v>48</v>
      </c>
      <c r="Q3" s="81" t="s">
        <v>49</v>
      </c>
      <c r="R3" s="85" t="s">
        <v>44</v>
      </c>
      <c r="T3" s="319"/>
      <c r="U3" s="359" t="s">
        <v>94</v>
      </c>
      <c r="V3" s="360" t="s">
        <v>57</v>
      </c>
      <c r="W3" s="607"/>
      <c r="X3" s="187"/>
      <c r="Y3" s="187"/>
      <c r="Z3" s="81"/>
      <c r="AA3" s="320"/>
    </row>
    <row r="4" spans="1:27" ht="15" customHeight="1" x14ac:dyDescent="0.2">
      <c r="A4" s="646">
        <v>42401</v>
      </c>
      <c r="B4" s="362"/>
      <c r="C4" s="444"/>
      <c r="D4" s="105">
        <v>4</v>
      </c>
      <c r="E4" s="150">
        <v>16</v>
      </c>
      <c r="F4" s="115">
        <v>1</v>
      </c>
      <c r="G4" s="401"/>
      <c r="H4" s="102"/>
      <c r="I4" s="102"/>
      <c r="J4" s="321">
        <f t="shared" ref="J4:J15" si="0">(H4+I4)/((D4*5)+(E4*2))</f>
        <v>0</v>
      </c>
      <c r="K4" s="101">
        <v>0</v>
      </c>
      <c r="L4" s="176">
        <v>0</v>
      </c>
      <c r="M4" s="458">
        <f>C4+H4+I4+L4</f>
        <v>0</v>
      </c>
      <c r="O4" s="94">
        <v>41956</v>
      </c>
      <c r="P4" s="95">
        <v>25</v>
      </c>
      <c r="Q4" s="96" t="s">
        <v>50</v>
      </c>
      <c r="R4" s="95">
        <v>23.4</v>
      </c>
      <c r="T4" s="322"/>
      <c r="U4" s="376">
        <v>15</v>
      </c>
      <c r="V4" s="402">
        <v>10</v>
      </c>
      <c r="W4" s="373"/>
      <c r="Y4" s="187"/>
      <c r="Z4" s="277"/>
      <c r="AA4" s="363"/>
    </row>
    <row r="5" spans="1:27" ht="15" customHeight="1" x14ac:dyDescent="0.2">
      <c r="A5" s="586">
        <v>42402</v>
      </c>
      <c r="B5" s="362"/>
      <c r="C5" s="444"/>
      <c r="D5" s="115">
        <v>4</v>
      </c>
      <c r="E5" s="150">
        <v>16</v>
      </c>
      <c r="F5" s="115">
        <v>1</v>
      </c>
      <c r="G5" s="401"/>
      <c r="H5" s="102"/>
      <c r="I5" s="102"/>
      <c r="J5" s="321">
        <f t="shared" si="0"/>
        <v>0</v>
      </c>
      <c r="K5" s="101"/>
      <c r="L5" s="176"/>
      <c r="M5" s="458">
        <f t="shared" ref="M5:M27" si="1">C5+H5+I5+L5</f>
        <v>0</v>
      </c>
      <c r="O5" s="94">
        <v>41983</v>
      </c>
      <c r="P5" s="95">
        <v>25.5</v>
      </c>
      <c r="Q5" s="96" t="s">
        <v>50</v>
      </c>
      <c r="R5" s="95">
        <v>23.87</v>
      </c>
      <c r="T5" s="322"/>
      <c r="U5" s="376">
        <v>24</v>
      </c>
      <c r="V5" s="402">
        <v>12</v>
      </c>
      <c r="W5" s="373"/>
      <c r="Y5" s="403"/>
      <c r="Z5" s="403"/>
      <c r="AA5" s="107"/>
    </row>
    <row r="6" spans="1:27" ht="15" customHeight="1" x14ac:dyDescent="0.2">
      <c r="A6" s="586">
        <v>42403</v>
      </c>
      <c r="B6" s="362"/>
      <c r="C6" s="444"/>
      <c r="D6" s="115">
        <v>4</v>
      </c>
      <c r="E6" s="150">
        <v>16</v>
      </c>
      <c r="F6" s="115">
        <v>1</v>
      </c>
      <c r="G6" s="401"/>
      <c r="H6" s="102"/>
      <c r="I6" s="102"/>
      <c r="J6" s="321">
        <f t="shared" si="0"/>
        <v>0</v>
      </c>
      <c r="K6" s="101"/>
      <c r="L6" s="176"/>
      <c r="M6" s="458">
        <f t="shared" si="1"/>
        <v>0</v>
      </c>
      <c r="O6" s="94">
        <v>42199</v>
      </c>
      <c r="P6" s="95">
        <v>6</v>
      </c>
      <c r="R6" s="95"/>
      <c r="T6" s="322"/>
      <c r="U6" s="376"/>
      <c r="V6" s="402"/>
      <c r="W6" s="373"/>
      <c r="Y6" s="326"/>
      <c r="Z6" s="326"/>
      <c r="AA6" s="365"/>
    </row>
    <row r="7" spans="1:27" ht="15" customHeight="1" x14ac:dyDescent="0.2">
      <c r="A7" s="586">
        <v>42404</v>
      </c>
      <c r="B7" s="362"/>
      <c r="C7" s="444"/>
      <c r="D7" s="115">
        <v>4</v>
      </c>
      <c r="E7" s="150">
        <v>16</v>
      </c>
      <c r="F7" s="115">
        <v>1</v>
      </c>
      <c r="G7" s="401"/>
      <c r="H7" s="102"/>
      <c r="I7" s="102"/>
      <c r="J7" s="321">
        <f t="shared" si="0"/>
        <v>0</v>
      </c>
      <c r="K7" s="101"/>
      <c r="L7" s="176"/>
      <c r="M7" s="458">
        <f t="shared" si="1"/>
        <v>0</v>
      </c>
      <c r="O7" s="94"/>
      <c r="P7" s="95"/>
      <c r="R7" s="95"/>
      <c r="T7" s="322"/>
      <c r="U7" s="376"/>
      <c r="V7" s="402"/>
      <c r="W7" s="373"/>
      <c r="Y7" s="326"/>
      <c r="Z7" s="326"/>
      <c r="AA7" s="365"/>
    </row>
    <row r="8" spans="1:27" ht="15" customHeight="1" x14ac:dyDescent="0.2">
      <c r="A8" s="586">
        <v>42405</v>
      </c>
      <c r="B8" s="362"/>
      <c r="C8" s="444"/>
      <c r="D8" s="115">
        <v>4</v>
      </c>
      <c r="E8" s="150">
        <v>16</v>
      </c>
      <c r="F8" s="115">
        <v>1</v>
      </c>
      <c r="G8" s="401"/>
      <c r="H8" s="102"/>
      <c r="I8" s="102"/>
      <c r="J8" s="321">
        <f t="shared" si="0"/>
        <v>0</v>
      </c>
      <c r="K8" s="101"/>
      <c r="L8" s="176"/>
      <c r="M8" s="458">
        <f t="shared" si="1"/>
        <v>0</v>
      </c>
      <c r="O8" s="94"/>
      <c r="P8" s="95"/>
      <c r="R8" s="95"/>
      <c r="T8" s="322"/>
      <c r="U8" s="376"/>
      <c r="V8" s="402"/>
      <c r="W8" s="373"/>
      <c r="Y8" s="326"/>
      <c r="Z8" s="326"/>
      <c r="AA8" s="365"/>
    </row>
    <row r="9" spans="1:27" ht="15" customHeight="1" x14ac:dyDescent="0.2">
      <c r="A9" s="586">
        <v>42406</v>
      </c>
      <c r="B9" s="362">
        <v>10</v>
      </c>
      <c r="C9" s="444"/>
      <c r="D9" s="115">
        <v>4</v>
      </c>
      <c r="E9" s="150">
        <v>16</v>
      </c>
      <c r="F9" s="115">
        <v>1</v>
      </c>
      <c r="G9" s="401"/>
      <c r="H9" s="102"/>
      <c r="I9" s="102"/>
      <c r="J9" s="321">
        <f t="shared" si="0"/>
        <v>0</v>
      </c>
      <c r="K9" s="101"/>
      <c r="L9" s="176"/>
      <c r="M9" s="458">
        <f t="shared" si="1"/>
        <v>0</v>
      </c>
      <c r="O9" s="94"/>
      <c r="P9" s="95"/>
      <c r="R9" s="95"/>
      <c r="T9" s="322"/>
      <c r="U9" s="376"/>
      <c r="V9" s="402"/>
      <c r="W9" s="373"/>
      <c r="X9" s="202"/>
      <c r="Y9" s="187"/>
      <c r="Z9" s="81"/>
      <c r="AA9" s="323"/>
    </row>
    <row r="10" spans="1:27" ht="15" customHeight="1" x14ac:dyDescent="0.2">
      <c r="A10" s="586">
        <v>42407</v>
      </c>
      <c r="B10" s="362">
        <v>10</v>
      </c>
      <c r="C10" s="444"/>
      <c r="D10" s="115">
        <v>4</v>
      </c>
      <c r="E10" s="150">
        <v>16</v>
      </c>
      <c r="F10" s="115">
        <v>1</v>
      </c>
      <c r="G10" s="401"/>
      <c r="H10" s="102"/>
      <c r="I10" s="102"/>
      <c r="J10" s="321">
        <f t="shared" si="0"/>
        <v>0</v>
      </c>
      <c r="K10" s="101"/>
      <c r="L10" s="176"/>
      <c r="M10" s="458">
        <f t="shared" si="1"/>
        <v>0</v>
      </c>
      <c r="O10" s="94"/>
      <c r="P10" s="95"/>
      <c r="R10" s="95"/>
      <c r="T10" s="322"/>
      <c r="U10" s="376"/>
      <c r="V10" s="402"/>
      <c r="W10" s="373"/>
      <c r="X10" s="202"/>
      <c r="Y10" s="937"/>
      <c r="Z10" s="937"/>
      <c r="AA10" s="323"/>
    </row>
    <row r="11" spans="1:27" ht="15" customHeight="1" thickBot="1" x14ac:dyDescent="0.25">
      <c r="A11" s="586">
        <v>42408</v>
      </c>
      <c r="B11" s="362"/>
      <c r="C11" s="444"/>
      <c r="D11" s="115">
        <v>4</v>
      </c>
      <c r="E11" s="150">
        <v>16</v>
      </c>
      <c r="F11" s="115">
        <v>1</v>
      </c>
      <c r="G11" s="401"/>
      <c r="H11" s="102"/>
      <c r="I11" s="102"/>
      <c r="J11" s="321">
        <f t="shared" si="0"/>
        <v>0</v>
      </c>
      <c r="K11" s="101"/>
      <c r="L11" s="176"/>
      <c r="M11" s="458">
        <f t="shared" si="1"/>
        <v>0</v>
      </c>
      <c r="O11" s="94"/>
      <c r="P11" s="95"/>
      <c r="R11" s="95"/>
      <c r="T11" s="322"/>
      <c r="U11" s="376"/>
      <c r="V11" s="402"/>
      <c r="W11" s="373"/>
      <c r="X11" s="202"/>
      <c r="Y11" s="937"/>
      <c r="Z11" s="937"/>
      <c r="AA11" s="323"/>
    </row>
    <row r="12" spans="1:27" ht="15" customHeight="1" thickBot="1" x14ac:dyDescent="0.25">
      <c r="A12" s="586">
        <v>42409</v>
      </c>
      <c r="B12" s="362">
        <v>10</v>
      </c>
      <c r="C12" s="444"/>
      <c r="D12" s="115">
        <v>4</v>
      </c>
      <c r="E12" s="150">
        <v>16</v>
      </c>
      <c r="F12" s="115">
        <v>1</v>
      </c>
      <c r="G12" s="401"/>
      <c r="H12" s="102"/>
      <c r="I12" s="102"/>
      <c r="J12" s="321">
        <f t="shared" si="0"/>
        <v>0</v>
      </c>
      <c r="K12" s="101"/>
      <c r="L12" s="176"/>
      <c r="M12" s="458">
        <f t="shared" si="1"/>
        <v>0</v>
      </c>
      <c r="O12" s="94"/>
      <c r="P12" s="95"/>
      <c r="R12" s="95"/>
      <c r="T12" s="322"/>
      <c r="U12" s="404">
        <f>SUM(U4:U11)</f>
        <v>39</v>
      </c>
      <c r="V12" s="405">
        <f>SUM(V4:V11)</f>
        <v>22</v>
      </c>
      <c r="W12" s="367">
        <f>U12/V12</f>
        <v>1.7727272727272727</v>
      </c>
      <c r="AA12" s="323"/>
    </row>
    <row r="13" spans="1:27" ht="15" customHeight="1" x14ac:dyDescent="0.2">
      <c r="A13" s="586">
        <v>42410</v>
      </c>
      <c r="B13" s="362"/>
      <c r="C13" s="444"/>
      <c r="D13" s="115">
        <v>4</v>
      </c>
      <c r="E13" s="150">
        <v>16</v>
      </c>
      <c r="F13" s="115">
        <v>1</v>
      </c>
      <c r="G13" s="401"/>
      <c r="H13" s="102"/>
      <c r="I13" s="102"/>
      <c r="J13" s="321">
        <f t="shared" si="0"/>
        <v>0</v>
      </c>
      <c r="K13" s="101"/>
      <c r="L13" s="176"/>
      <c r="M13" s="458">
        <f t="shared" si="1"/>
        <v>0</v>
      </c>
      <c r="O13" s="94"/>
      <c r="P13" s="95"/>
      <c r="R13" s="95"/>
      <c r="T13" s="322"/>
      <c r="U13" s="325">
        <v>0.5</v>
      </c>
      <c r="V13" s="325">
        <v>0.5</v>
      </c>
      <c r="W13" s="367"/>
      <c r="Y13" s="202"/>
      <c r="AA13" s="323"/>
    </row>
    <row r="14" spans="1:27" ht="15" customHeight="1" x14ac:dyDescent="0.2">
      <c r="A14" s="586">
        <v>42411</v>
      </c>
      <c r="B14" s="362"/>
      <c r="C14" s="444"/>
      <c r="D14" s="115">
        <v>4</v>
      </c>
      <c r="E14" s="150">
        <v>16</v>
      </c>
      <c r="F14" s="115">
        <v>1</v>
      </c>
      <c r="G14" s="401"/>
      <c r="H14" s="102"/>
      <c r="I14" s="102"/>
      <c r="J14" s="321">
        <f t="shared" si="0"/>
        <v>0</v>
      </c>
      <c r="K14" s="101"/>
      <c r="L14" s="176"/>
      <c r="M14" s="458">
        <f t="shared" si="1"/>
        <v>0</v>
      </c>
      <c r="O14" s="94"/>
      <c r="P14" s="95"/>
      <c r="R14" s="95"/>
      <c r="T14" s="322"/>
      <c r="U14" s="187">
        <v>2</v>
      </c>
      <c r="V14" s="187">
        <v>1</v>
      </c>
      <c r="W14" s="367"/>
      <c r="AA14" s="323"/>
    </row>
    <row r="15" spans="1:27" ht="15" customHeight="1" x14ac:dyDescent="0.2">
      <c r="A15" s="586">
        <v>42412</v>
      </c>
      <c r="B15" s="362"/>
      <c r="C15" s="444"/>
      <c r="D15" s="115">
        <v>4</v>
      </c>
      <c r="E15" s="150">
        <v>16</v>
      </c>
      <c r="F15" s="115">
        <v>1</v>
      </c>
      <c r="G15" s="401"/>
      <c r="H15" s="102"/>
      <c r="I15" s="102"/>
      <c r="J15" s="321">
        <f t="shared" si="0"/>
        <v>0</v>
      </c>
      <c r="K15" s="101"/>
      <c r="L15" s="176"/>
      <c r="M15" s="458">
        <f t="shared" si="1"/>
        <v>0</v>
      </c>
      <c r="O15" s="94"/>
      <c r="P15" s="95"/>
      <c r="R15" s="95"/>
      <c r="T15" s="322"/>
      <c r="U15" s="326">
        <v>20</v>
      </c>
      <c r="V15" s="326">
        <v>10</v>
      </c>
      <c r="W15" s="367">
        <f>U15/V15</f>
        <v>2</v>
      </c>
      <c r="Y15" s="281"/>
      <c r="Z15" s="281"/>
      <c r="AA15" s="323"/>
    </row>
    <row r="16" spans="1:27" ht="15" customHeight="1" thickBot="1" x14ac:dyDescent="0.25">
      <c r="A16" s="586">
        <v>42413</v>
      </c>
      <c r="B16" s="362"/>
      <c r="C16" s="444"/>
      <c r="D16" s="115">
        <v>4</v>
      </c>
      <c r="E16" s="150">
        <v>16</v>
      </c>
      <c r="F16" s="115">
        <v>1</v>
      </c>
      <c r="G16" s="401"/>
      <c r="H16" s="102"/>
      <c r="I16" s="102"/>
      <c r="J16" s="321">
        <f>(H16+I16)/((D16*5)+(E16*2))</f>
        <v>0</v>
      </c>
      <c r="K16" s="101"/>
      <c r="L16" s="176"/>
      <c r="M16" s="458">
        <f t="shared" si="1"/>
        <v>0</v>
      </c>
      <c r="O16" s="94"/>
      <c r="P16" s="95"/>
      <c r="R16" s="95"/>
      <c r="T16" s="322"/>
      <c r="U16" s="202"/>
      <c r="V16" s="202"/>
      <c r="W16" s="202"/>
      <c r="X16" s="367"/>
      <c r="AA16" s="323"/>
    </row>
    <row r="17" spans="1:27" ht="15" customHeight="1" thickBot="1" x14ac:dyDescent="0.25">
      <c r="A17" s="586">
        <v>42414</v>
      </c>
      <c r="B17" s="362"/>
      <c r="C17" s="444"/>
      <c r="D17" s="115">
        <v>4</v>
      </c>
      <c r="E17" s="150">
        <v>16</v>
      </c>
      <c r="F17" s="115">
        <v>1</v>
      </c>
      <c r="G17" s="401"/>
      <c r="H17" s="102"/>
      <c r="I17" s="102"/>
      <c r="J17" s="321">
        <f t="shared" ref="J17:J34" si="2">(H17+I17)/((D17*5)+(E17*2))</f>
        <v>0</v>
      </c>
      <c r="K17" s="101"/>
      <c r="L17" s="176"/>
      <c r="M17" s="458">
        <f t="shared" si="1"/>
        <v>0</v>
      </c>
      <c r="O17" s="94"/>
      <c r="P17" s="95"/>
      <c r="R17" s="95"/>
      <c r="T17" s="327"/>
      <c r="U17" s="329" t="s">
        <v>98</v>
      </c>
      <c r="V17" s="329" t="s">
        <v>99</v>
      </c>
      <c r="W17" s="329" t="s">
        <v>114</v>
      </c>
      <c r="X17" s="328" t="s">
        <v>57</v>
      </c>
      <c r="Y17" s="395" t="s">
        <v>94</v>
      </c>
      <c r="Z17" s="329" t="s">
        <v>42</v>
      </c>
      <c r="AA17" s="330" t="s">
        <v>96</v>
      </c>
    </row>
    <row r="18" spans="1:27" ht="15" customHeight="1" thickBot="1" x14ac:dyDescent="0.25">
      <c r="A18" s="586">
        <v>42415</v>
      </c>
      <c r="B18" s="362"/>
      <c r="C18" s="444"/>
      <c r="D18" s="115">
        <v>4</v>
      </c>
      <c r="E18" s="150">
        <v>16</v>
      </c>
      <c r="F18" s="115">
        <v>1</v>
      </c>
      <c r="G18" s="401"/>
      <c r="H18" s="102"/>
      <c r="I18" s="102"/>
      <c r="J18" s="321">
        <f t="shared" si="2"/>
        <v>0</v>
      </c>
      <c r="K18" s="101"/>
      <c r="L18" s="176"/>
      <c r="M18" s="458">
        <f t="shared" si="1"/>
        <v>0</v>
      </c>
      <c r="O18" s="94"/>
      <c r="P18" s="95"/>
      <c r="R18" s="95"/>
      <c r="T18" s="329" t="s">
        <v>97</v>
      </c>
      <c r="U18" s="329">
        <f>SUM(U19:U44)</f>
        <v>24</v>
      </c>
      <c r="V18" s="329">
        <f>SUM(V19:V45)-V34-V35</f>
        <v>16</v>
      </c>
      <c r="W18" s="329">
        <f>SUM(W19:W44)</f>
        <v>1</v>
      </c>
      <c r="X18" s="331">
        <f>SUM(X19:X45)</f>
        <v>107.02000000000001</v>
      </c>
      <c r="Y18" s="368">
        <f>SUM(Y19:Y45)</f>
        <v>109.37</v>
      </c>
      <c r="Z18" s="332">
        <f>SUM(Z19:Z44)-Z33-Z34-Z44</f>
        <v>59.06</v>
      </c>
      <c r="AA18" s="333">
        <f>(((U18*6.25)+(V18*2.5))-Z18)/((U18*6.25)+(V18*2.5))</f>
        <v>0.68915789473684208</v>
      </c>
    </row>
    <row r="19" spans="1:27" ht="15" customHeight="1" x14ac:dyDescent="0.2">
      <c r="A19" s="586">
        <v>42416</v>
      </c>
      <c r="B19" s="362"/>
      <c r="C19" s="444"/>
      <c r="D19" s="115">
        <v>4</v>
      </c>
      <c r="E19" s="150">
        <v>16</v>
      </c>
      <c r="F19" s="115">
        <v>1</v>
      </c>
      <c r="G19" s="401"/>
      <c r="H19" s="102"/>
      <c r="I19" s="102"/>
      <c r="J19" s="321">
        <f t="shared" si="2"/>
        <v>0</v>
      </c>
      <c r="K19" s="101"/>
      <c r="L19" s="176"/>
      <c r="M19" s="458">
        <f t="shared" si="1"/>
        <v>0</v>
      </c>
      <c r="O19" s="94"/>
      <c r="P19" s="95"/>
      <c r="R19" s="95"/>
      <c r="T19" s="111">
        <v>42223</v>
      </c>
      <c r="U19" s="124"/>
      <c r="V19" s="124"/>
      <c r="W19" s="124">
        <v>1</v>
      </c>
      <c r="X19" s="311">
        <v>0.04</v>
      </c>
      <c r="Y19" s="113">
        <v>0.06</v>
      </c>
      <c r="Z19" s="334">
        <f>X19+Y19</f>
        <v>0.1</v>
      </c>
      <c r="AA19" s="335">
        <f>(((U19*6.25)+(V19*2.5)+(W19*1))-Z19)/((U19*6.25)+(V19*2.5)+(W19*1))</f>
        <v>0.9</v>
      </c>
    </row>
    <row r="20" spans="1:27" ht="15" customHeight="1" x14ac:dyDescent="0.2">
      <c r="A20" s="586">
        <v>42417</v>
      </c>
      <c r="B20" s="362"/>
      <c r="C20" s="444"/>
      <c r="D20" s="115">
        <v>4</v>
      </c>
      <c r="E20" s="150">
        <v>16</v>
      </c>
      <c r="F20" s="115">
        <v>1</v>
      </c>
      <c r="G20" s="401"/>
      <c r="H20" s="102"/>
      <c r="I20" s="102"/>
      <c r="J20" s="321">
        <f t="shared" si="2"/>
        <v>0</v>
      </c>
      <c r="K20" s="101"/>
      <c r="L20" s="176"/>
      <c r="M20" s="458">
        <f t="shared" si="1"/>
        <v>0</v>
      </c>
      <c r="O20" s="94"/>
      <c r="P20" s="95"/>
      <c r="R20" s="95"/>
      <c r="T20" s="111">
        <v>42073</v>
      </c>
      <c r="U20" s="124"/>
      <c r="V20" s="124">
        <v>1</v>
      </c>
      <c r="W20" s="124"/>
      <c r="X20" s="311">
        <v>0.04</v>
      </c>
      <c r="Y20" s="604">
        <v>0.04</v>
      </c>
      <c r="Z20" s="334">
        <f>X20+Y20</f>
        <v>0.08</v>
      </c>
      <c r="AA20" s="335">
        <f>(((U20*6.25)+(V20*2.5))-Z20)/((U20*6.25)+(V20*2.5))</f>
        <v>0.96799999999999997</v>
      </c>
    </row>
    <row r="21" spans="1:27" ht="15" customHeight="1" x14ac:dyDescent="0.2">
      <c r="A21" s="586">
        <v>42418</v>
      </c>
      <c r="B21" s="362"/>
      <c r="C21" s="444"/>
      <c r="D21" s="115">
        <v>4</v>
      </c>
      <c r="E21" s="150">
        <v>16</v>
      </c>
      <c r="F21" s="115">
        <v>1</v>
      </c>
      <c r="G21" s="401"/>
      <c r="H21" s="102"/>
      <c r="I21" s="102"/>
      <c r="J21" s="321">
        <f t="shared" si="2"/>
        <v>0</v>
      </c>
      <c r="K21" s="101"/>
      <c r="L21" s="176"/>
      <c r="M21" s="458">
        <f t="shared" si="1"/>
        <v>0</v>
      </c>
      <c r="O21" s="94"/>
      <c r="P21" s="95"/>
      <c r="R21" s="95"/>
      <c r="T21" s="111">
        <v>41992</v>
      </c>
      <c r="U21" s="124"/>
      <c r="V21" s="124">
        <v>1</v>
      </c>
      <c r="W21" s="124"/>
      <c r="X21" s="311">
        <v>0.16</v>
      </c>
      <c r="Y21" s="604">
        <v>0.16</v>
      </c>
      <c r="Z21" s="334">
        <f>X21+Y21</f>
        <v>0.32</v>
      </c>
      <c r="AA21" s="335">
        <f t="shared" ref="AA21:AA33" si="3">(((U21*6.25)+(V21*2.5))-Z21)/((U21*6.25)+(V21*2.5))</f>
        <v>0.87200000000000011</v>
      </c>
    </row>
    <row r="22" spans="1:27" ht="15" customHeight="1" x14ac:dyDescent="0.2">
      <c r="A22" s="586">
        <v>42419</v>
      </c>
      <c r="B22" s="362"/>
      <c r="C22" s="444"/>
      <c r="D22" s="115">
        <v>4</v>
      </c>
      <c r="E22" s="150">
        <v>16</v>
      </c>
      <c r="F22" s="115">
        <v>1</v>
      </c>
      <c r="G22" s="401"/>
      <c r="H22" s="102"/>
      <c r="I22" s="102"/>
      <c r="J22" s="321">
        <f t="shared" si="2"/>
        <v>0</v>
      </c>
      <c r="K22" s="101"/>
      <c r="L22" s="176"/>
      <c r="M22" s="458">
        <f t="shared" si="1"/>
        <v>0</v>
      </c>
      <c r="O22" s="94"/>
      <c r="P22" s="95"/>
      <c r="R22" s="95"/>
      <c r="T22" s="111">
        <v>41985</v>
      </c>
      <c r="U22" s="124"/>
      <c r="V22" s="124">
        <v>1</v>
      </c>
      <c r="W22" s="124"/>
      <c r="X22" s="311">
        <v>0.28000000000000003</v>
      </c>
      <c r="Y22" s="604">
        <v>0.28000000000000003</v>
      </c>
      <c r="Z22" s="334">
        <f>X22+Y22</f>
        <v>0.56000000000000005</v>
      </c>
      <c r="AA22" s="335">
        <f t="shared" si="3"/>
        <v>0.77600000000000002</v>
      </c>
    </row>
    <row r="23" spans="1:27" ht="15" customHeight="1" x14ac:dyDescent="0.2">
      <c r="A23" s="586">
        <v>42420</v>
      </c>
      <c r="B23" s="362"/>
      <c r="C23" s="444"/>
      <c r="D23" s="115">
        <v>4</v>
      </c>
      <c r="E23" s="150">
        <v>16</v>
      </c>
      <c r="F23" s="115">
        <v>1</v>
      </c>
      <c r="G23" s="401"/>
      <c r="H23" s="102"/>
      <c r="I23" s="102"/>
      <c r="J23" s="321">
        <f t="shared" si="2"/>
        <v>0</v>
      </c>
      <c r="K23" s="101"/>
      <c r="L23" s="176"/>
      <c r="M23" s="458">
        <f t="shared" si="1"/>
        <v>0</v>
      </c>
      <c r="O23" s="94"/>
      <c r="P23" s="95"/>
      <c r="R23" s="95"/>
      <c r="T23" s="111">
        <v>41981</v>
      </c>
      <c r="U23" s="124"/>
      <c r="V23" s="124">
        <v>1</v>
      </c>
      <c r="W23" s="124"/>
      <c r="X23" s="311">
        <v>0.31</v>
      </c>
      <c r="Y23" s="604">
        <v>0.31</v>
      </c>
      <c r="Z23" s="334">
        <f>X23+Y23</f>
        <v>0.62</v>
      </c>
      <c r="AA23" s="335">
        <f t="shared" si="3"/>
        <v>0.752</v>
      </c>
    </row>
    <row r="24" spans="1:27" ht="15" customHeight="1" x14ac:dyDescent="0.2">
      <c r="A24" s="586">
        <v>42421</v>
      </c>
      <c r="B24" s="362"/>
      <c r="C24" s="444"/>
      <c r="D24" s="115">
        <v>4</v>
      </c>
      <c r="E24" s="150">
        <v>16</v>
      </c>
      <c r="F24" s="115">
        <v>1</v>
      </c>
      <c r="G24" s="401"/>
      <c r="H24" s="102"/>
      <c r="I24" s="102"/>
      <c r="J24" s="321">
        <f t="shared" si="2"/>
        <v>0</v>
      </c>
      <c r="K24" s="101"/>
      <c r="L24" s="176"/>
      <c r="M24" s="458">
        <f t="shared" si="1"/>
        <v>0</v>
      </c>
      <c r="O24" s="94"/>
      <c r="P24" s="95"/>
      <c r="R24" s="95"/>
      <c r="T24" s="111">
        <v>41981</v>
      </c>
      <c r="U24" s="124"/>
      <c r="V24" s="124">
        <v>1</v>
      </c>
      <c r="W24" s="124"/>
      <c r="X24" s="311">
        <v>0.31</v>
      </c>
      <c r="Y24" s="604">
        <v>0.31</v>
      </c>
      <c r="Z24" s="334">
        <f t="shared" ref="Z24:Z33" si="4">X24+Y24</f>
        <v>0.62</v>
      </c>
      <c r="AA24" s="335">
        <f t="shared" si="3"/>
        <v>0.752</v>
      </c>
    </row>
    <row r="25" spans="1:27" ht="15" customHeight="1" x14ac:dyDescent="0.2">
      <c r="A25" s="586">
        <v>42422</v>
      </c>
      <c r="B25" s="362"/>
      <c r="C25" s="444"/>
      <c r="D25" s="115">
        <v>4</v>
      </c>
      <c r="E25" s="150">
        <v>16</v>
      </c>
      <c r="F25" s="115">
        <v>1</v>
      </c>
      <c r="G25" s="401"/>
      <c r="H25" s="102"/>
      <c r="I25" s="102"/>
      <c r="J25" s="321">
        <f t="shared" si="2"/>
        <v>0</v>
      </c>
      <c r="K25" s="101"/>
      <c r="L25" s="176"/>
      <c r="M25" s="458">
        <f t="shared" si="1"/>
        <v>0</v>
      </c>
      <c r="O25" s="94"/>
      <c r="P25" s="95"/>
      <c r="R25" s="95"/>
      <c r="T25" s="111">
        <v>41980</v>
      </c>
      <c r="U25" s="124"/>
      <c r="V25" s="124">
        <v>1</v>
      </c>
      <c r="W25" s="124"/>
      <c r="X25" s="311">
        <v>0.35</v>
      </c>
      <c r="Y25" s="604">
        <v>0.36</v>
      </c>
      <c r="Z25" s="334">
        <f t="shared" si="4"/>
        <v>0.71</v>
      </c>
      <c r="AA25" s="335">
        <f t="shared" si="3"/>
        <v>0.71599999999999997</v>
      </c>
    </row>
    <row r="26" spans="1:27" ht="15" customHeight="1" x14ac:dyDescent="0.2">
      <c r="A26" s="586">
        <v>42423</v>
      </c>
      <c r="B26" s="362"/>
      <c r="C26" s="444"/>
      <c r="D26" s="115">
        <v>4</v>
      </c>
      <c r="E26" s="150">
        <v>16</v>
      </c>
      <c r="F26" s="115">
        <v>1</v>
      </c>
      <c r="G26" s="401"/>
      <c r="H26" s="102"/>
      <c r="I26" s="102"/>
      <c r="J26" s="321">
        <f t="shared" si="2"/>
        <v>0</v>
      </c>
      <c r="K26" s="101"/>
      <c r="L26" s="176"/>
      <c r="M26" s="458">
        <f t="shared" si="1"/>
        <v>0</v>
      </c>
      <c r="O26" s="94"/>
      <c r="P26" s="95"/>
      <c r="R26" s="95"/>
      <c r="T26" s="111">
        <v>41980</v>
      </c>
      <c r="U26" s="124"/>
      <c r="V26" s="124">
        <v>2</v>
      </c>
      <c r="W26" s="124"/>
      <c r="X26" s="311">
        <v>0.71</v>
      </c>
      <c r="Y26" s="604">
        <v>0.71</v>
      </c>
      <c r="Z26" s="334">
        <f t="shared" si="4"/>
        <v>1.42</v>
      </c>
      <c r="AA26" s="335">
        <f t="shared" si="3"/>
        <v>0.71599999999999997</v>
      </c>
    </row>
    <row r="27" spans="1:27" ht="15" customHeight="1" x14ac:dyDescent="0.2">
      <c r="A27" s="586">
        <v>42424</v>
      </c>
      <c r="B27" s="362"/>
      <c r="C27" s="444"/>
      <c r="D27" s="115">
        <v>4</v>
      </c>
      <c r="E27" s="150">
        <v>16</v>
      </c>
      <c r="F27" s="115">
        <v>1</v>
      </c>
      <c r="G27" s="401"/>
      <c r="H27" s="102"/>
      <c r="I27" s="102"/>
      <c r="J27" s="321">
        <f>(H27+I27)/((D27*5)+(E27*2))</f>
        <v>0</v>
      </c>
      <c r="K27" s="101"/>
      <c r="L27" s="176"/>
      <c r="M27" s="458">
        <f t="shared" si="1"/>
        <v>0</v>
      </c>
      <c r="O27" s="94"/>
      <c r="P27" s="95"/>
      <c r="R27" s="95"/>
      <c r="T27" s="111">
        <v>41978</v>
      </c>
      <c r="U27" s="124"/>
      <c r="V27" s="124">
        <v>2</v>
      </c>
      <c r="W27" s="124"/>
      <c r="X27" s="311">
        <v>0.97</v>
      </c>
      <c r="Y27" s="604">
        <v>0.97</v>
      </c>
      <c r="Z27" s="334">
        <f t="shared" si="4"/>
        <v>1.94</v>
      </c>
      <c r="AA27" s="335">
        <f t="shared" si="3"/>
        <v>0.61199999999999999</v>
      </c>
    </row>
    <row r="28" spans="1:27" ht="15" customHeight="1" x14ac:dyDescent="0.2">
      <c r="A28" s="586">
        <v>42425</v>
      </c>
      <c r="B28" s="362"/>
      <c r="C28" s="444"/>
      <c r="D28" s="115">
        <v>4</v>
      </c>
      <c r="E28" s="150">
        <v>16</v>
      </c>
      <c r="F28" s="115">
        <v>1</v>
      </c>
      <c r="G28" s="401"/>
      <c r="H28" s="102"/>
      <c r="I28" s="102"/>
      <c r="J28" s="321">
        <f t="shared" si="2"/>
        <v>0</v>
      </c>
      <c r="K28" s="101"/>
      <c r="L28" s="176"/>
      <c r="M28" s="458">
        <f t="shared" ref="M28:M34" si="5">C28+H28+I28+L28</f>
        <v>0</v>
      </c>
      <c r="O28" s="94"/>
      <c r="P28" s="95"/>
      <c r="R28" s="95"/>
      <c r="T28" s="111">
        <v>41978</v>
      </c>
      <c r="U28" s="124">
        <v>1</v>
      </c>
      <c r="V28" s="124"/>
      <c r="W28" s="124"/>
      <c r="X28" s="311">
        <v>0.17</v>
      </c>
      <c r="Y28" s="604">
        <v>0.16</v>
      </c>
      <c r="Z28" s="334">
        <f t="shared" si="4"/>
        <v>0.33</v>
      </c>
      <c r="AA28" s="335">
        <f t="shared" si="3"/>
        <v>0.94720000000000004</v>
      </c>
    </row>
    <row r="29" spans="1:27" ht="15" customHeight="1" x14ac:dyDescent="0.2">
      <c r="A29" s="586">
        <v>42426</v>
      </c>
      <c r="B29" s="362"/>
      <c r="C29" s="444"/>
      <c r="D29" s="115">
        <v>4</v>
      </c>
      <c r="E29" s="150">
        <v>16</v>
      </c>
      <c r="F29" s="115">
        <v>1</v>
      </c>
      <c r="G29" s="401"/>
      <c r="H29" s="102"/>
      <c r="I29" s="102"/>
      <c r="J29" s="321">
        <f t="shared" si="2"/>
        <v>0</v>
      </c>
      <c r="K29" s="101"/>
      <c r="L29" s="176"/>
      <c r="M29" s="458">
        <f t="shared" si="5"/>
        <v>0</v>
      </c>
      <c r="O29" s="94"/>
      <c r="P29" s="95"/>
      <c r="R29" s="95"/>
      <c r="T29" s="111">
        <v>41976</v>
      </c>
      <c r="U29" s="124"/>
      <c r="V29" s="124">
        <v>1</v>
      </c>
      <c r="W29" s="124"/>
      <c r="X29" s="311">
        <v>0.65</v>
      </c>
      <c r="Y29" s="604">
        <v>0.65</v>
      </c>
      <c r="Z29" s="334">
        <f t="shared" si="4"/>
        <v>1.3</v>
      </c>
      <c r="AA29" s="335">
        <f t="shared" si="3"/>
        <v>0.48</v>
      </c>
    </row>
    <row r="30" spans="1:27" ht="15" customHeight="1" x14ac:dyDescent="0.2">
      <c r="A30" s="586">
        <v>42427</v>
      </c>
      <c r="B30" s="362"/>
      <c r="C30" s="444"/>
      <c r="D30" s="115">
        <v>4</v>
      </c>
      <c r="E30" s="150">
        <v>16</v>
      </c>
      <c r="F30" s="115">
        <v>1</v>
      </c>
      <c r="G30" s="401"/>
      <c r="H30" s="102"/>
      <c r="I30" s="102"/>
      <c r="J30" s="321">
        <f t="shared" si="2"/>
        <v>0</v>
      </c>
      <c r="K30" s="101"/>
      <c r="L30" s="176"/>
      <c r="M30" s="458">
        <f t="shared" si="5"/>
        <v>0</v>
      </c>
      <c r="O30" s="94"/>
      <c r="P30" s="95"/>
      <c r="R30" s="95"/>
      <c r="T30" s="111">
        <v>41976</v>
      </c>
      <c r="U30" s="124"/>
      <c r="V30" s="124">
        <v>2</v>
      </c>
      <c r="W30" s="124"/>
      <c r="X30" s="311">
        <v>1.3</v>
      </c>
      <c r="Y30" s="604">
        <v>1.3</v>
      </c>
      <c r="Z30" s="334">
        <f t="shared" si="4"/>
        <v>2.6</v>
      </c>
      <c r="AA30" s="335">
        <f t="shared" si="3"/>
        <v>0.48</v>
      </c>
    </row>
    <row r="31" spans="1:27" ht="15" customHeight="1" x14ac:dyDescent="0.2">
      <c r="A31" s="586">
        <v>42428</v>
      </c>
      <c r="B31" s="362"/>
      <c r="C31" s="444"/>
      <c r="D31" s="115">
        <v>4</v>
      </c>
      <c r="E31" s="150">
        <v>16</v>
      </c>
      <c r="F31" s="115">
        <v>1</v>
      </c>
      <c r="G31" s="401"/>
      <c r="H31" s="102"/>
      <c r="I31" s="102"/>
      <c r="J31" s="321">
        <f t="shared" si="2"/>
        <v>0</v>
      </c>
      <c r="K31" s="101"/>
      <c r="L31" s="176"/>
      <c r="M31" s="458">
        <f t="shared" si="5"/>
        <v>0</v>
      </c>
      <c r="O31" s="94"/>
      <c r="P31" s="95"/>
      <c r="R31" s="95"/>
      <c r="T31" s="111">
        <v>41973</v>
      </c>
      <c r="U31" s="124"/>
      <c r="V31" s="124">
        <v>1</v>
      </c>
      <c r="W31" s="124"/>
      <c r="X31" s="311">
        <v>0.91</v>
      </c>
      <c r="Y31" s="604">
        <v>0.91</v>
      </c>
      <c r="Z31" s="334">
        <f t="shared" si="4"/>
        <v>1.82</v>
      </c>
      <c r="AA31" s="335">
        <f t="shared" si="3"/>
        <v>0.27199999999999996</v>
      </c>
    </row>
    <row r="32" spans="1:27" ht="15" customHeight="1" x14ac:dyDescent="0.2">
      <c r="A32" s="586">
        <v>42429</v>
      </c>
      <c r="B32" s="362"/>
      <c r="C32" s="444"/>
      <c r="D32" s="115">
        <v>4</v>
      </c>
      <c r="E32" s="150">
        <v>16</v>
      </c>
      <c r="F32" s="115">
        <v>1</v>
      </c>
      <c r="G32" s="401"/>
      <c r="H32" s="102"/>
      <c r="I32" s="102"/>
      <c r="J32" s="321">
        <f>(H32+I32)/((D32*5)+(E32*2))</f>
        <v>0</v>
      </c>
      <c r="K32" s="101"/>
      <c r="L32" s="176"/>
      <c r="M32" s="458">
        <f t="shared" si="5"/>
        <v>0</v>
      </c>
      <c r="O32" s="94"/>
      <c r="P32" s="95"/>
      <c r="R32" s="95"/>
      <c r="T32" s="111">
        <v>41972</v>
      </c>
      <c r="U32" s="124"/>
      <c r="V32" s="124">
        <v>1</v>
      </c>
      <c r="W32" s="124"/>
      <c r="X32" s="311">
        <v>1.1100000000000001</v>
      </c>
      <c r="Y32" s="604">
        <v>1.1100000000000001</v>
      </c>
      <c r="Z32" s="334">
        <f t="shared" si="4"/>
        <v>2.2200000000000002</v>
      </c>
      <c r="AA32" s="335">
        <f t="shared" si="3"/>
        <v>0.11199999999999992</v>
      </c>
    </row>
    <row r="33" spans="1:27" ht="15" customHeight="1" x14ac:dyDescent="0.2">
      <c r="A33" s="586"/>
      <c r="B33" s="362"/>
      <c r="C33" s="444"/>
      <c r="D33" s="115">
        <v>4</v>
      </c>
      <c r="E33" s="150">
        <v>16</v>
      </c>
      <c r="F33" s="115">
        <v>1</v>
      </c>
      <c r="G33" s="401"/>
      <c r="H33" s="102"/>
      <c r="I33" s="102"/>
      <c r="J33" s="321">
        <f t="shared" si="2"/>
        <v>0</v>
      </c>
      <c r="K33" s="101"/>
      <c r="L33" s="176"/>
      <c r="M33" s="458">
        <f t="shared" si="5"/>
        <v>0</v>
      </c>
      <c r="O33" s="94"/>
      <c r="P33" s="95"/>
      <c r="R33" s="95"/>
      <c r="T33" s="111">
        <v>41972</v>
      </c>
      <c r="U33" s="124"/>
      <c r="V33" s="124">
        <v>1</v>
      </c>
      <c r="W33" s="124"/>
      <c r="X33" s="311">
        <v>1.1100000000000001</v>
      </c>
      <c r="Y33" s="604">
        <v>1.1100000000000001</v>
      </c>
      <c r="Z33" s="334">
        <f t="shared" si="4"/>
        <v>2.2200000000000002</v>
      </c>
      <c r="AA33" s="335">
        <f t="shared" si="3"/>
        <v>0.11199999999999992</v>
      </c>
    </row>
    <row r="34" spans="1:27" ht="15" customHeight="1" x14ac:dyDescent="0.2">
      <c r="A34" s="586"/>
      <c r="B34" s="362"/>
      <c r="C34" s="444"/>
      <c r="D34" s="115">
        <v>4</v>
      </c>
      <c r="E34" s="150">
        <v>16</v>
      </c>
      <c r="F34" s="115">
        <v>1</v>
      </c>
      <c r="G34" s="401"/>
      <c r="H34" s="102"/>
      <c r="I34" s="102"/>
      <c r="J34" s="321">
        <f t="shared" si="2"/>
        <v>0</v>
      </c>
      <c r="K34" s="101"/>
      <c r="L34" s="176"/>
      <c r="M34" s="458">
        <f t="shared" si="5"/>
        <v>0</v>
      </c>
      <c r="O34" s="94"/>
      <c r="P34" s="95"/>
      <c r="R34" s="95"/>
      <c r="T34" s="111">
        <v>41971</v>
      </c>
      <c r="U34" s="124"/>
      <c r="V34" s="124">
        <v>1</v>
      </c>
      <c r="W34" s="124"/>
      <c r="X34" s="311">
        <v>1.25</v>
      </c>
      <c r="Y34" s="604">
        <v>1.25</v>
      </c>
      <c r="Z34" s="334">
        <f>X34+Y34</f>
        <v>2.5</v>
      </c>
      <c r="AA34" s="335">
        <f>(((U34*6.25)+(V34*2.5))-Z34)/((U34*6.25)+(V34*2.5))</f>
        <v>0</v>
      </c>
    </row>
    <row r="35" spans="1:27" ht="15" customHeight="1" thickBot="1" x14ac:dyDescent="0.25">
      <c r="A35" s="111"/>
      <c r="B35" s="372"/>
      <c r="C35" s="445"/>
      <c r="D35" s="121"/>
      <c r="E35" s="159"/>
      <c r="F35" s="121"/>
      <c r="G35" s="406"/>
      <c r="H35" s="177"/>
      <c r="I35" s="177"/>
      <c r="J35" s="340"/>
      <c r="K35" s="117"/>
      <c r="L35" s="179"/>
      <c r="M35" s="459"/>
      <c r="O35" s="94"/>
      <c r="P35" s="95"/>
      <c r="R35" s="95"/>
      <c r="T35" s="111">
        <v>41970</v>
      </c>
      <c r="U35" s="124"/>
      <c r="V35" s="124">
        <v>2</v>
      </c>
      <c r="W35" s="124"/>
      <c r="X35" s="311">
        <v>2.5</v>
      </c>
      <c r="Y35" s="604">
        <v>2.5</v>
      </c>
      <c r="Z35" s="334">
        <f>X35+Y35</f>
        <v>5</v>
      </c>
      <c r="AA35" s="335">
        <f>(((U35*6.25)+(V35*2.5))-Z35)/((U35*6.25)+(V35*2.5))</f>
        <v>0</v>
      </c>
    </row>
    <row r="36" spans="1:27" ht="15" customHeight="1" x14ac:dyDescent="0.2">
      <c r="A36" s="123" t="s">
        <v>6</v>
      </c>
      <c r="B36" s="374">
        <f>SUM(B1:B35)</f>
        <v>30</v>
      </c>
      <c r="C36" s="446">
        <f>SUM(C1:C34)</f>
        <v>0</v>
      </c>
      <c r="D36" s="105"/>
      <c r="E36" s="232"/>
      <c r="F36" s="105"/>
      <c r="G36" s="407">
        <f>SUM(G1:G34)</f>
        <v>0</v>
      </c>
      <c r="H36" s="180">
        <f>SUM(H1:H34)</f>
        <v>0</v>
      </c>
      <c r="I36" s="180">
        <f>SUM(I1:I34)</f>
        <v>0</v>
      </c>
      <c r="J36" s="341">
        <f>SUM(J1:J35)</f>
        <v>0</v>
      </c>
      <c r="K36" s="150"/>
      <c r="L36" s="176">
        <f>SUM(L1:L35)</f>
        <v>0</v>
      </c>
      <c r="M36" s="460">
        <f>SUM(M1:M35)</f>
        <v>0</v>
      </c>
      <c r="O36" s="94"/>
      <c r="P36" s="95"/>
      <c r="R36" s="95"/>
      <c r="T36" s="111">
        <v>41967</v>
      </c>
      <c r="U36" s="124">
        <v>1</v>
      </c>
      <c r="V36" s="124"/>
      <c r="W36" s="124"/>
      <c r="X36" s="311">
        <v>0.48</v>
      </c>
      <c r="Y36" s="604">
        <v>0.48</v>
      </c>
      <c r="Z36" s="334">
        <f>X36+Y36</f>
        <v>0.96</v>
      </c>
      <c r="AA36" s="335">
        <f>(((U36*6.25)+(V36*2.5))-Z36)/((U36*6.25)+(V36*2.5))</f>
        <v>0.84640000000000004</v>
      </c>
    </row>
    <row r="37" spans="1:27" ht="15" customHeight="1" x14ac:dyDescent="0.2">
      <c r="A37" s="124"/>
      <c r="B37" s="376"/>
      <c r="C37" s="444"/>
      <c r="D37" s="112"/>
      <c r="E37" s="113"/>
      <c r="F37" s="112"/>
      <c r="G37" s="401"/>
      <c r="H37" s="102">
        <f>H36+107.01</f>
        <v>107.01</v>
      </c>
      <c r="I37" s="102">
        <f>I36+109.34</f>
        <v>109.34</v>
      </c>
      <c r="J37" s="408"/>
      <c r="K37" s="101"/>
      <c r="L37" s="176"/>
      <c r="M37" s="458"/>
      <c r="O37" s="94"/>
      <c r="P37" s="95"/>
      <c r="R37" s="95"/>
      <c r="T37" s="111">
        <v>41967</v>
      </c>
      <c r="U37" s="124">
        <v>1</v>
      </c>
      <c r="V37" s="124"/>
      <c r="W37" s="124"/>
      <c r="X37" s="311">
        <v>0.48</v>
      </c>
      <c r="Y37" s="604">
        <v>0.48</v>
      </c>
      <c r="Z37" s="334">
        <f t="shared" ref="Z37:Z45" si="6">X37+Y37</f>
        <v>0.96</v>
      </c>
      <c r="AA37" s="335">
        <f t="shared" ref="AA37:AA45" si="7">(((U37*6.25)+(V37*2.5))-Z37)/((U37*6.25)+(V37*2.5))</f>
        <v>0.84640000000000004</v>
      </c>
    </row>
    <row r="38" spans="1:27" ht="15" customHeight="1" x14ac:dyDescent="0.2">
      <c r="A38" s="128" t="s">
        <v>16</v>
      </c>
      <c r="B38" s="378">
        <f>AVERAGE(B1:B35)</f>
        <v>10</v>
      </c>
      <c r="C38" s="447" t="e">
        <f>AVERAGE(C1:C34)</f>
        <v>#DIV/0!</v>
      </c>
      <c r="D38" s="134"/>
      <c r="E38" s="129"/>
      <c r="F38" s="134"/>
      <c r="G38" s="409" t="e">
        <f>AVERAGE(G1:G34)</f>
        <v>#DIV/0!</v>
      </c>
      <c r="H38" s="131" t="e">
        <f>AVERAGE(H1:H34)</f>
        <v>#DIV/0!</v>
      </c>
      <c r="I38" s="131" t="e">
        <f>AVERAGE(I1:I34)</f>
        <v>#DIV/0!</v>
      </c>
      <c r="J38" s="343">
        <f>AVERAGE(J1:J34)</f>
        <v>0</v>
      </c>
      <c r="K38" s="172"/>
      <c r="L38" s="183">
        <f>AVERAGE(L1:L35)</f>
        <v>0</v>
      </c>
      <c r="M38" s="461" t="e">
        <f>I38+L38</f>
        <v>#DIV/0!</v>
      </c>
      <c r="T38" s="111">
        <v>41965</v>
      </c>
      <c r="U38" s="124">
        <v>1</v>
      </c>
      <c r="V38" s="124"/>
      <c r="W38" s="124"/>
      <c r="X38" s="311">
        <v>0.55000000000000004</v>
      </c>
      <c r="Y38" s="604">
        <v>0.54</v>
      </c>
      <c r="Z38" s="334">
        <f t="shared" si="6"/>
        <v>1.0900000000000001</v>
      </c>
      <c r="AA38" s="335">
        <f t="shared" si="7"/>
        <v>0.8256</v>
      </c>
    </row>
    <row r="39" spans="1:27" ht="15" customHeight="1" x14ac:dyDescent="0.2">
      <c r="A39" s="135" t="s">
        <v>15</v>
      </c>
      <c r="B39" s="951">
        <f>C36+H36+I36+L36-G36-G37-47.51</f>
        <v>-47.51</v>
      </c>
      <c r="C39" s="952"/>
      <c r="D39" s="952"/>
      <c r="E39" s="952"/>
      <c r="F39" s="952"/>
      <c r="G39" s="952"/>
      <c r="H39" s="952"/>
      <c r="I39" s="952"/>
      <c r="J39" s="952"/>
      <c r="K39" s="952"/>
      <c r="L39" s="952"/>
      <c r="M39" s="953"/>
      <c r="T39" s="111">
        <v>41964</v>
      </c>
      <c r="U39" s="124">
        <v>1</v>
      </c>
      <c r="V39" s="124"/>
      <c r="W39" s="124"/>
      <c r="X39" s="311">
        <v>0.57999999999999996</v>
      </c>
      <c r="Y39" s="604">
        <v>0.59</v>
      </c>
      <c r="Z39" s="334">
        <f t="shared" si="6"/>
        <v>1.17</v>
      </c>
      <c r="AA39" s="335">
        <f t="shared" si="7"/>
        <v>0.81279999999999997</v>
      </c>
    </row>
    <row r="40" spans="1:27" ht="15" customHeight="1" thickBot="1" x14ac:dyDescent="0.25">
      <c r="A40" s="337" t="s">
        <v>1</v>
      </c>
      <c r="B40" s="934">
        <v>5</v>
      </c>
      <c r="C40" s="935"/>
      <c r="D40" s="935"/>
      <c r="E40" s="935"/>
      <c r="F40" s="935"/>
      <c r="G40" s="935"/>
      <c r="H40" s="935"/>
      <c r="I40" s="935"/>
      <c r="J40" s="935"/>
      <c r="K40" s="935"/>
      <c r="L40" s="935"/>
      <c r="M40" s="936"/>
      <c r="T40" s="111">
        <v>41960</v>
      </c>
      <c r="U40" s="124">
        <v>2</v>
      </c>
      <c r="V40" s="124"/>
      <c r="W40" s="124"/>
      <c r="X40" s="311">
        <v>1.37</v>
      </c>
      <c r="Y40" s="604">
        <v>1.48</v>
      </c>
      <c r="Z40" s="334">
        <f t="shared" si="6"/>
        <v>2.85</v>
      </c>
      <c r="AA40" s="335">
        <f t="shared" si="7"/>
        <v>0.77200000000000002</v>
      </c>
    </row>
    <row r="41" spans="1:27" ht="15" customHeight="1" x14ac:dyDescent="0.2">
      <c r="A41" s="410"/>
      <c r="B41" s="411"/>
      <c r="C41" s="412"/>
      <c r="D41" s="411"/>
      <c r="E41" s="411"/>
      <c r="F41" s="411"/>
      <c r="G41" s="413"/>
      <c r="H41" s="414"/>
      <c r="I41" s="414"/>
      <c r="J41" s="415"/>
      <c r="K41" s="411"/>
      <c r="L41" s="414"/>
      <c r="M41" s="414"/>
      <c r="N41" s="202"/>
      <c r="T41" s="111">
        <v>41957</v>
      </c>
      <c r="U41" s="124">
        <v>2</v>
      </c>
      <c r="V41" s="124"/>
      <c r="W41" s="124"/>
      <c r="X41" s="311">
        <v>1.89</v>
      </c>
      <c r="Y41" s="604">
        <v>2</v>
      </c>
      <c r="Z41" s="334">
        <f t="shared" si="6"/>
        <v>3.8899999999999997</v>
      </c>
      <c r="AA41" s="335">
        <f t="shared" si="7"/>
        <v>0.68879999999999997</v>
      </c>
    </row>
    <row r="42" spans="1:27" s="81" customFormat="1" ht="15" customHeight="1" x14ac:dyDescent="0.2">
      <c r="A42" s="187"/>
      <c r="B42" s="945"/>
      <c r="C42" s="945"/>
      <c r="D42" s="945"/>
      <c r="E42" s="945"/>
      <c r="F42" s="945"/>
      <c r="G42" s="945"/>
      <c r="H42" s="945"/>
      <c r="I42" s="945"/>
      <c r="J42" s="945"/>
      <c r="K42" s="945"/>
      <c r="L42" s="945"/>
      <c r="M42" s="945"/>
      <c r="T42" s="111">
        <v>41955</v>
      </c>
      <c r="U42" s="124">
        <v>3</v>
      </c>
      <c r="V42" s="124"/>
      <c r="W42" s="124"/>
      <c r="X42" s="311">
        <v>3.72</v>
      </c>
      <c r="Y42" s="604">
        <v>3.89</v>
      </c>
      <c r="Z42" s="334">
        <f t="shared" si="6"/>
        <v>7.61</v>
      </c>
      <c r="AA42" s="335">
        <f t="shared" si="7"/>
        <v>0.5941333333333334</v>
      </c>
    </row>
    <row r="43" spans="1:27" ht="15" customHeight="1" x14ac:dyDescent="0.2">
      <c r="A43" s="202"/>
      <c r="B43" s="864"/>
      <c r="C43" s="864"/>
      <c r="D43" s="864"/>
      <c r="E43" s="864"/>
      <c r="F43" s="864"/>
      <c r="G43" s="864"/>
      <c r="H43" s="864"/>
      <c r="I43" s="864"/>
      <c r="J43" s="864"/>
      <c r="K43" s="864"/>
      <c r="L43" s="864"/>
      <c r="M43" s="864"/>
      <c r="T43" s="111">
        <v>41954</v>
      </c>
      <c r="U43" s="124">
        <v>6</v>
      </c>
      <c r="V43" s="124"/>
      <c r="W43" s="124"/>
      <c r="X43" s="311">
        <v>10.28</v>
      </c>
      <c r="Y43" s="604">
        <v>10.61</v>
      </c>
      <c r="Z43" s="334">
        <f t="shared" si="6"/>
        <v>20.89</v>
      </c>
      <c r="AA43" s="335">
        <f t="shared" si="7"/>
        <v>0.44293333333333335</v>
      </c>
    </row>
    <row r="44" spans="1:27" x14ac:dyDescent="0.2">
      <c r="A44" s="97"/>
      <c r="B44" s="97"/>
      <c r="C44" s="97"/>
      <c r="D44" s="97"/>
      <c r="E44" s="97"/>
      <c r="F44" s="606"/>
      <c r="G44" s="97"/>
      <c r="H44" s="97"/>
      <c r="I44" s="97"/>
      <c r="J44" s="97"/>
      <c r="K44" s="97"/>
      <c r="L44" s="97"/>
      <c r="M44" s="97"/>
      <c r="T44" s="111">
        <v>41954</v>
      </c>
      <c r="U44" s="124">
        <v>6</v>
      </c>
      <c r="V44" s="124"/>
      <c r="W44" s="124"/>
      <c r="X44" s="311">
        <v>13.64</v>
      </c>
      <c r="Y44" s="604">
        <v>13.97</v>
      </c>
      <c r="Z44" s="334">
        <f t="shared" si="6"/>
        <v>27.61</v>
      </c>
      <c r="AA44" s="335">
        <f t="shared" si="7"/>
        <v>0.26373333333333338</v>
      </c>
    </row>
    <row r="45" spans="1:27" ht="15" customHeight="1" thickBot="1" x14ac:dyDescent="0.25">
      <c r="A45" s="97"/>
      <c r="B45" s="97"/>
      <c r="C45" s="97"/>
      <c r="D45" s="97"/>
      <c r="E45" s="97"/>
      <c r="F45" s="606"/>
      <c r="G45" s="97"/>
      <c r="H45" s="97"/>
      <c r="I45" s="97"/>
      <c r="J45" s="97"/>
      <c r="K45" s="97"/>
      <c r="L45" s="97"/>
      <c r="M45" s="97"/>
      <c r="T45" s="336">
        <v>41954</v>
      </c>
      <c r="U45" s="337">
        <v>20</v>
      </c>
      <c r="V45" s="337"/>
      <c r="W45" s="337"/>
      <c r="X45" s="275">
        <v>61.86</v>
      </c>
      <c r="Y45" s="119">
        <v>63.14</v>
      </c>
      <c r="Z45" s="338">
        <f t="shared" si="6"/>
        <v>125</v>
      </c>
      <c r="AA45" s="339">
        <f t="shared" si="7"/>
        <v>0</v>
      </c>
    </row>
    <row r="46" spans="1:27" ht="15" customHeight="1" x14ac:dyDescent="0.2">
      <c r="A46" s="97"/>
      <c r="B46" s="97"/>
      <c r="C46" s="97"/>
      <c r="D46" s="97"/>
      <c r="E46" s="97"/>
      <c r="F46" s="606"/>
      <c r="G46" s="97"/>
      <c r="H46" s="97"/>
      <c r="I46" s="97"/>
      <c r="J46" s="97"/>
      <c r="K46" s="97"/>
      <c r="L46" s="97"/>
      <c r="M46" s="97"/>
    </row>
    <row r="47" spans="1:27" ht="15" customHeight="1" x14ac:dyDescent="0.2">
      <c r="A47" s="97"/>
      <c r="B47" s="97"/>
      <c r="C47" s="97"/>
      <c r="D47" s="97"/>
      <c r="E47" s="97"/>
      <c r="F47" s="606"/>
      <c r="G47" s="97"/>
      <c r="H47" s="97"/>
      <c r="I47" s="97"/>
      <c r="J47" s="97"/>
      <c r="K47" s="97"/>
      <c r="L47" s="97"/>
      <c r="M47" s="97"/>
    </row>
    <row r="48" spans="1:27" ht="15" customHeight="1" x14ac:dyDescent="0.2">
      <c r="A48" s="97"/>
      <c r="B48" s="97"/>
      <c r="C48" s="97"/>
      <c r="D48" s="97"/>
      <c r="E48" s="97"/>
      <c r="F48" s="606"/>
      <c r="G48" s="97"/>
      <c r="H48" s="97"/>
      <c r="I48" s="97"/>
      <c r="J48" s="97"/>
      <c r="K48" s="97"/>
      <c r="L48" s="97"/>
      <c r="M48" s="97"/>
    </row>
    <row r="49" spans="1:13" ht="15" customHeight="1" x14ac:dyDescent="0.2">
      <c r="A49" s="97"/>
      <c r="B49" s="97"/>
      <c r="C49" s="97"/>
      <c r="D49" s="97"/>
      <c r="E49" s="97"/>
      <c r="F49" s="606"/>
      <c r="G49" s="97"/>
      <c r="H49" s="97"/>
      <c r="I49" s="97"/>
      <c r="J49" s="97"/>
      <c r="K49" s="97"/>
      <c r="L49" s="97"/>
      <c r="M49" s="97"/>
    </row>
    <row r="50" spans="1:13" ht="15" customHeight="1" x14ac:dyDescent="0.2">
      <c r="A50" s="97"/>
      <c r="B50" s="97"/>
      <c r="C50" s="97"/>
      <c r="D50" s="97"/>
      <c r="E50" s="97"/>
      <c r="F50" s="606"/>
      <c r="G50" s="97"/>
      <c r="H50" s="97"/>
      <c r="I50" s="97"/>
      <c r="J50" s="97"/>
      <c r="K50" s="97"/>
      <c r="L50" s="97"/>
      <c r="M50" s="97"/>
    </row>
    <row r="51" spans="1:13" ht="15" customHeight="1" x14ac:dyDescent="0.2">
      <c r="A51" s="97"/>
      <c r="B51" s="97"/>
      <c r="C51" s="97"/>
      <c r="D51" s="97"/>
      <c r="E51" s="97"/>
      <c r="F51" s="606"/>
      <c r="G51" s="97"/>
      <c r="H51" s="97"/>
      <c r="I51" s="97"/>
      <c r="J51" s="97"/>
      <c r="K51" s="97"/>
      <c r="L51" s="97"/>
      <c r="M51" s="97"/>
    </row>
    <row r="52" spans="1:13" ht="15" customHeight="1" x14ac:dyDescent="0.2">
      <c r="A52" s="97"/>
      <c r="B52" s="97"/>
      <c r="C52" s="97"/>
      <c r="D52" s="97"/>
      <c r="E52" s="97"/>
      <c r="F52" s="606"/>
      <c r="G52" s="97"/>
      <c r="H52" s="97"/>
      <c r="I52" s="97"/>
      <c r="J52" s="97"/>
      <c r="K52" s="97"/>
      <c r="L52" s="97"/>
      <c r="M52" s="97"/>
    </row>
    <row r="53" spans="1:13" ht="15" customHeight="1" x14ac:dyDescent="0.2">
      <c r="A53" s="97"/>
      <c r="B53" s="97"/>
      <c r="C53" s="97"/>
      <c r="D53" s="97"/>
      <c r="E53" s="97"/>
      <c r="F53" s="606"/>
      <c r="G53" s="97"/>
      <c r="H53" s="97"/>
      <c r="I53" s="97"/>
      <c r="J53" s="97"/>
      <c r="K53" s="97"/>
      <c r="L53" s="97"/>
      <c r="M53" s="97"/>
    </row>
    <row r="54" spans="1:13" ht="15" customHeight="1" x14ac:dyDescent="0.2">
      <c r="A54" s="97"/>
      <c r="B54" s="97"/>
      <c r="C54" s="97"/>
      <c r="D54" s="97"/>
      <c r="E54" s="97"/>
      <c r="F54" s="606"/>
      <c r="G54" s="97"/>
      <c r="H54" s="97"/>
      <c r="I54" s="97"/>
      <c r="J54" s="97"/>
      <c r="K54" s="97"/>
      <c r="L54" s="97"/>
      <c r="M54" s="97"/>
    </row>
    <row r="55" spans="1:13" ht="15" customHeight="1" x14ac:dyDescent="0.2">
      <c r="A55" s="97"/>
      <c r="B55" s="97"/>
      <c r="C55" s="97"/>
      <c r="D55" s="97"/>
      <c r="E55" s="97"/>
      <c r="F55" s="606"/>
      <c r="G55" s="97"/>
      <c r="H55" s="97"/>
      <c r="I55" s="97"/>
      <c r="J55" s="97"/>
      <c r="K55" s="97"/>
      <c r="L55" s="97"/>
      <c r="M55" s="97"/>
    </row>
    <row r="56" spans="1:13" ht="15" customHeight="1" x14ac:dyDescent="0.2">
      <c r="A56" s="97"/>
      <c r="B56" s="97"/>
      <c r="C56" s="97"/>
      <c r="D56" s="97"/>
      <c r="E56" s="97"/>
      <c r="F56" s="606"/>
      <c r="G56" s="97"/>
      <c r="H56" s="97"/>
      <c r="I56" s="97"/>
      <c r="J56" s="97"/>
      <c r="K56" s="97"/>
      <c r="L56" s="97"/>
      <c r="M56" s="97"/>
    </row>
    <row r="57" spans="1:13" ht="15" customHeight="1" x14ac:dyDescent="0.2">
      <c r="A57" s="97"/>
      <c r="B57" s="97"/>
      <c r="C57" s="97"/>
      <c r="D57" s="97"/>
      <c r="E57" s="97"/>
      <c r="F57" s="606"/>
      <c r="G57" s="97"/>
      <c r="H57" s="97"/>
      <c r="I57" s="97"/>
      <c r="J57" s="97"/>
      <c r="K57" s="97"/>
      <c r="L57" s="97"/>
      <c r="M57" s="97"/>
    </row>
    <row r="58" spans="1:13" ht="15" customHeight="1" x14ac:dyDescent="0.2">
      <c r="A58" s="97"/>
      <c r="B58" s="97"/>
      <c r="C58" s="97"/>
      <c r="D58" s="97"/>
      <c r="E58" s="97"/>
      <c r="F58" s="606"/>
      <c r="G58" s="97"/>
      <c r="H58" s="97"/>
      <c r="I58" s="97"/>
      <c r="J58" s="97"/>
      <c r="K58" s="97"/>
      <c r="L58" s="97"/>
      <c r="M58" s="97"/>
    </row>
    <row r="59" spans="1:13" ht="15" customHeight="1" x14ac:dyDescent="0.2">
      <c r="A59" s="97"/>
      <c r="B59" s="97"/>
      <c r="C59" s="97"/>
      <c r="D59" s="97"/>
      <c r="E59" s="97"/>
      <c r="F59" s="606"/>
      <c r="G59" s="97"/>
      <c r="H59" s="97"/>
      <c r="I59" s="97"/>
      <c r="J59" s="97"/>
      <c r="K59" s="97"/>
      <c r="L59" s="97"/>
      <c r="M59" s="97"/>
    </row>
    <row r="60" spans="1:13" ht="15" customHeight="1" x14ac:dyDescent="0.2">
      <c r="A60" s="97"/>
      <c r="B60" s="97"/>
      <c r="C60" s="97"/>
      <c r="D60" s="97"/>
      <c r="E60" s="97"/>
      <c r="F60" s="606"/>
      <c r="G60" s="97"/>
      <c r="H60" s="97"/>
      <c r="I60" s="97"/>
      <c r="J60" s="97"/>
      <c r="K60" s="97"/>
      <c r="L60" s="97"/>
      <c r="M60" s="97"/>
    </row>
    <row r="61" spans="1:13" ht="15" customHeight="1" x14ac:dyDescent="0.2">
      <c r="A61" s="97"/>
      <c r="B61" s="97"/>
      <c r="C61" s="97"/>
      <c r="D61" s="97"/>
      <c r="E61" s="97"/>
      <c r="F61" s="606"/>
      <c r="G61" s="97"/>
      <c r="H61" s="97"/>
      <c r="I61" s="97"/>
      <c r="J61" s="97"/>
      <c r="K61" s="97"/>
      <c r="L61" s="97"/>
      <c r="M61" s="97"/>
    </row>
    <row r="62" spans="1:13" ht="15" customHeight="1" x14ac:dyDescent="0.2">
      <c r="A62" s="97"/>
      <c r="B62" s="97"/>
      <c r="C62" s="97"/>
      <c r="D62" s="97"/>
      <c r="E62" s="97"/>
      <c r="F62" s="606"/>
      <c r="G62" s="97"/>
      <c r="H62" s="97"/>
      <c r="I62" s="97"/>
      <c r="J62" s="97"/>
      <c r="K62" s="97"/>
      <c r="L62" s="97"/>
      <c r="M62" s="97"/>
    </row>
    <row r="63" spans="1:13" ht="15" customHeight="1" x14ac:dyDescent="0.2">
      <c r="A63" s="97"/>
      <c r="B63" s="97"/>
      <c r="C63" s="97"/>
      <c r="D63" s="97"/>
      <c r="E63" s="97"/>
      <c r="F63" s="606"/>
      <c r="G63" s="97"/>
      <c r="H63" s="97"/>
      <c r="I63" s="97"/>
      <c r="J63" s="97"/>
      <c r="K63" s="97"/>
      <c r="L63" s="97"/>
      <c r="M63" s="97"/>
    </row>
    <row r="64" spans="1:13" ht="15" customHeight="1" x14ac:dyDescent="0.2">
      <c r="A64" s="97"/>
      <c r="B64" s="97"/>
      <c r="C64" s="97"/>
      <c r="D64" s="97"/>
      <c r="E64" s="97"/>
      <c r="F64" s="606"/>
      <c r="G64" s="97"/>
      <c r="H64" s="97"/>
      <c r="I64" s="97"/>
      <c r="J64" s="97"/>
      <c r="K64" s="97"/>
      <c r="L64" s="97"/>
      <c r="M64" s="97"/>
    </row>
    <row r="65" spans="1:13" ht="15" customHeight="1" x14ac:dyDescent="0.2">
      <c r="A65" s="97"/>
      <c r="B65" s="97"/>
      <c r="C65" s="97"/>
      <c r="D65" s="97"/>
      <c r="E65" s="97"/>
      <c r="F65" s="606"/>
      <c r="G65" s="97"/>
      <c r="H65" s="97"/>
      <c r="I65" s="97"/>
      <c r="J65" s="97"/>
      <c r="K65" s="97"/>
      <c r="L65" s="97"/>
      <c r="M65" s="97"/>
    </row>
    <row r="66" spans="1:13" ht="15" customHeight="1" x14ac:dyDescent="0.2">
      <c r="A66" s="97"/>
      <c r="B66" s="97"/>
      <c r="C66" s="97"/>
      <c r="D66" s="97"/>
      <c r="E66" s="97"/>
      <c r="F66" s="606"/>
      <c r="G66" s="97"/>
      <c r="H66" s="97"/>
      <c r="I66" s="97"/>
      <c r="J66" s="97"/>
      <c r="K66" s="97"/>
      <c r="L66" s="97"/>
      <c r="M66" s="97"/>
    </row>
    <row r="67" spans="1:13" ht="15" customHeight="1" x14ac:dyDescent="0.2">
      <c r="A67" s="97"/>
      <c r="B67" s="97"/>
      <c r="C67" s="97"/>
      <c r="D67" s="97"/>
      <c r="E67" s="97"/>
      <c r="F67" s="606"/>
      <c r="G67" s="97"/>
      <c r="H67" s="97"/>
      <c r="I67" s="97"/>
      <c r="J67" s="97"/>
      <c r="K67" s="97"/>
      <c r="L67" s="97"/>
      <c r="M67" s="97"/>
    </row>
    <row r="68" spans="1:13" ht="15" customHeight="1" x14ac:dyDescent="0.2">
      <c r="A68" s="97"/>
      <c r="B68" s="97"/>
      <c r="C68" s="97"/>
      <c r="D68" s="97"/>
      <c r="E68" s="97"/>
      <c r="F68" s="606"/>
      <c r="G68" s="97"/>
      <c r="H68" s="97"/>
      <c r="I68" s="97"/>
      <c r="J68" s="97"/>
      <c r="K68" s="97"/>
      <c r="L68" s="97"/>
      <c r="M68" s="97"/>
    </row>
    <row r="69" spans="1:13" ht="15" customHeight="1" x14ac:dyDescent="0.2">
      <c r="A69" s="97"/>
      <c r="B69" s="97"/>
      <c r="C69" s="97"/>
      <c r="D69" s="97"/>
      <c r="E69" s="97"/>
      <c r="F69" s="606"/>
      <c r="G69" s="97"/>
      <c r="H69" s="97"/>
      <c r="I69" s="97"/>
      <c r="J69" s="97"/>
      <c r="K69" s="97"/>
      <c r="L69" s="97"/>
      <c r="M69" s="97"/>
    </row>
    <row r="70" spans="1:13" ht="15" customHeight="1" x14ac:dyDescent="0.2">
      <c r="A70" s="97"/>
      <c r="B70" s="97"/>
      <c r="C70" s="97"/>
      <c r="D70" s="97"/>
      <c r="E70" s="97"/>
      <c r="F70" s="606"/>
      <c r="G70" s="97"/>
      <c r="H70" s="97"/>
      <c r="I70" s="97"/>
      <c r="J70" s="97"/>
      <c r="K70" s="97"/>
      <c r="L70" s="97"/>
      <c r="M70" s="97"/>
    </row>
    <row r="71" spans="1:13" ht="15" customHeight="1" x14ac:dyDescent="0.2">
      <c r="A71" s="97"/>
      <c r="B71" s="97"/>
      <c r="C71" s="97"/>
      <c r="D71" s="97"/>
      <c r="E71" s="97"/>
      <c r="F71" s="606"/>
      <c r="G71" s="97"/>
      <c r="H71" s="97"/>
      <c r="I71" s="97"/>
      <c r="J71" s="97"/>
      <c r="K71" s="97"/>
      <c r="L71" s="97"/>
      <c r="M71" s="97"/>
    </row>
    <row r="72" spans="1:13" ht="15" customHeight="1" x14ac:dyDescent="0.2">
      <c r="A72" s="97"/>
      <c r="B72" s="97"/>
      <c r="C72" s="97"/>
      <c r="D72" s="97"/>
      <c r="E72" s="97"/>
      <c r="F72" s="606"/>
      <c r="G72" s="97"/>
      <c r="H72" s="97"/>
      <c r="I72" s="97"/>
      <c r="J72" s="97"/>
      <c r="K72" s="97"/>
      <c r="L72" s="97"/>
      <c r="M72" s="97"/>
    </row>
    <row r="73" spans="1:13" ht="15" customHeight="1" x14ac:dyDescent="0.2">
      <c r="A73" s="97"/>
      <c r="B73" s="97"/>
      <c r="C73" s="97"/>
      <c r="D73" s="97"/>
      <c r="E73" s="97"/>
      <c r="F73" s="606"/>
      <c r="G73" s="97"/>
      <c r="H73" s="97"/>
      <c r="I73" s="97"/>
      <c r="J73" s="97"/>
      <c r="K73" s="97"/>
      <c r="L73" s="97"/>
      <c r="M73" s="97"/>
    </row>
    <row r="74" spans="1:13" ht="15" customHeight="1" x14ac:dyDescent="0.2">
      <c r="A74" s="97"/>
      <c r="B74" s="97"/>
      <c r="C74" s="97"/>
      <c r="D74" s="97"/>
      <c r="E74" s="97"/>
      <c r="F74" s="606"/>
      <c r="G74" s="97"/>
      <c r="H74" s="97"/>
      <c r="I74" s="97"/>
      <c r="J74" s="97"/>
      <c r="K74" s="97"/>
      <c r="L74" s="97"/>
      <c r="M74" s="97"/>
    </row>
    <row r="75" spans="1:13" ht="15" customHeight="1" x14ac:dyDescent="0.2">
      <c r="A75" s="97"/>
      <c r="B75" s="97"/>
      <c r="C75" s="97"/>
      <c r="D75" s="97"/>
      <c r="E75" s="97"/>
      <c r="F75" s="606"/>
      <c r="G75" s="97"/>
      <c r="H75" s="97"/>
      <c r="I75" s="97"/>
      <c r="J75" s="97"/>
      <c r="K75" s="97"/>
      <c r="L75" s="97"/>
      <c r="M75" s="97"/>
    </row>
    <row r="76" spans="1:13" ht="15" customHeight="1" x14ac:dyDescent="0.2">
      <c r="A76" s="97"/>
      <c r="B76" s="97"/>
      <c r="C76" s="97"/>
      <c r="D76" s="97"/>
      <c r="E76" s="97"/>
      <c r="F76" s="606"/>
      <c r="G76" s="97"/>
      <c r="H76" s="97"/>
      <c r="I76" s="97"/>
      <c r="J76" s="97"/>
      <c r="K76" s="97"/>
      <c r="L76" s="97"/>
      <c r="M76" s="97"/>
    </row>
    <row r="77" spans="1:13" ht="15" customHeight="1" x14ac:dyDescent="0.2">
      <c r="A77" s="97"/>
      <c r="B77" s="97"/>
      <c r="C77" s="97"/>
      <c r="D77" s="97"/>
      <c r="E77" s="97"/>
      <c r="F77" s="606"/>
      <c r="G77" s="97"/>
      <c r="H77" s="97"/>
      <c r="I77" s="97"/>
      <c r="J77" s="97"/>
      <c r="K77" s="97"/>
      <c r="L77" s="97"/>
      <c r="M77" s="97"/>
    </row>
    <row r="78" spans="1:13" ht="15" customHeight="1" x14ac:dyDescent="0.2">
      <c r="A78" s="97"/>
      <c r="B78" s="97"/>
      <c r="C78" s="97"/>
      <c r="D78" s="97"/>
      <c r="E78" s="97"/>
      <c r="F78" s="606"/>
      <c r="G78" s="97"/>
      <c r="H78" s="97"/>
      <c r="I78" s="97"/>
      <c r="J78" s="97"/>
      <c r="K78" s="97"/>
      <c r="L78" s="97"/>
      <c r="M78" s="97"/>
    </row>
    <row r="79" spans="1:13" ht="15" customHeight="1" x14ac:dyDescent="0.2">
      <c r="A79" s="97"/>
      <c r="B79" s="97"/>
      <c r="C79" s="97"/>
      <c r="D79" s="97"/>
      <c r="E79" s="97"/>
      <c r="F79" s="606"/>
      <c r="G79" s="97"/>
      <c r="H79" s="97"/>
      <c r="I79" s="97"/>
      <c r="J79" s="97"/>
      <c r="K79" s="97"/>
      <c r="L79" s="97"/>
      <c r="M79" s="97"/>
    </row>
    <row r="80" spans="1:13" ht="15" customHeight="1" x14ac:dyDescent="0.2">
      <c r="A80" s="97"/>
      <c r="B80" s="97"/>
      <c r="C80" s="97"/>
      <c r="D80" s="97"/>
      <c r="E80" s="97"/>
      <c r="F80" s="606"/>
      <c r="G80" s="97"/>
      <c r="H80" s="97"/>
      <c r="I80" s="97"/>
      <c r="J80" s="97"/>
      <c r="K80" s="97"/>
      <c r="L80" s="97"/>
      <c r="M80" s="97"/>
    </row>
    <row r="81" spans="1:13" ht="15" customHeight="1" x14ac:dyDescent="0.2">
      <c r="A81" s="97"/>
      <c r="B81" s="97"/>
      <c r="C81" s="97"/>
      <c r="D81" s="97"/>
      <c r="E81" s="97"/>
      <c r="F81" s="606"/>
      <c r="G81" s="97"/>
      <c r="H81" s="97"/>
      <c r="I81" s="97"/>
      <c r="J81" s="97"/>
      <c r="K81" s="97"/>
      <c r="L81" s="97"/>
      <c r="M81" s="97"/>
    </row>
    <row r="82" spans="1:13" ht="15" customHeight="1" x14ac:dyDescent="0.2">
      <c r="A82" s="97"/>
      <c r="B82" s="97"/>
      <c r="C82" s="97"/>
      <c r="D82" s="97"/>
      <c r="E82" s="97"/>
      <c r="F82" s="606"/>
      <c r="G82" s="97"/>
      <c r="H82" s="97"/>
      <c r="I82" s="97"/>
      <c r="J82" s="97"/>
      <c r="K82" s="97"/>
      <c r="L82" s="97"/>
      <c r="M82" s="97"/>
    </row>
    <row r="83" spans="1:13" ht="15" customHeight="1" x14ac:dyDescent="0.2">
      <c r="A83" s="97"/>
      <c r="B83" s="97"/>
      <c r="C83" s="97"/>
      <c r="D83" s="97"/>
      <c r="E83" s="97"/>
      <c r="F83" s="606"/>
      <c r="G83" s="97"/>
      <c r="H83" s="97"/>
      <c r="I83" s="97"/>
      <c r="J83" s="97"/>
      <c r="K83" s="97"/>
      <c r="L83" s="97"/>
      <c r="M83" s="97"/>
    </row>
    <row r="84" spans="1:13" ht="15" customHeight="1" x14ac:dyDescent="0.2">
      <c r="A84" s="97"/>
      <c r="B84" s="97"/>
      <c r="C84" s="97"/>
      <c r="D84" s="97"/>
      <c r="E84" s="97"/>
      <c r="F84" s="606"/>
      <c r="G84" s="97"/>
      <c r="H84" s="97"/>
      <c r="I84" s="97"/>
      <c r="J84" s="97"/>
      <c r="K84" s="97"/>
      <c r="L84" s="97"/>
      <c r="M84" s="97"/>
    </row>
    <row r="85" spans="1:13" ht="15" customHeight="1" x14ac:dyDescent="0.2">
      <c r="A85" s="97"/>
      <c r="B85" s="97"/>
      <c r="C85" s="97"/>
      <c r="D85" s="97"/>
      <c r="E85" s="97"/>
      <c r="F85" s="606"/>
      <c r="G85" s="97"/>
      <c r="H85" s="97"/>
      <c r="I85" s="97"/>
      <c r="J85" s="97"/>
      <c r="K85" s="97"/>
      <c r="L85" s="97"/>
      <c r="M85" s="97"/>
    </row>
    <row r="86" spans="1:13" ht="15" customHeight="1" x14ac:dyDescent="0.2">
      <c r="A86" s="97"/>
      <c r="B86" s="97"/>
      <c r="C86" s="97"/>
      <c r="D86" s="97"/>
      <c r="E86" s="97"/>
      <c r="F86" s="606"/>
      <c r="G86" s="97"/>
      <c r="H86" s="97"/>
      <c r="I86" s="97"/>
      <c r="J86" s="97"/>
      <c r="K86" s="97"/>
      <c r="L86" s="97"/>
      <c r="M86" s="97"/>
    </row>
    <row r="87" spans="1:13" ht="15" customHeight="1" x14ac:dyDescent="0.2">
      <c r="A87" s="97"/>
      <c r="B87" s="97"/>
      <c r="C87" s="97"/>
      <c r="D87" s="97"/>
      <c r="E87" s="97"/>
      <c r="F87" s="606"/>
      <c r="G87" s="97"/>
      <c r="H87" s="97"/>
      <c r="I87" s="97"/>
      <c r="J87" s="97"/>
      <c r="K87" s="97"/>
      <c r="L87" s="97"/>
      <c r="M87" s="97"/>
    </row>
    <row r="88" spans="1:13" ht="15" customHeight="1" x14ac:dyDescent="0.2">
      <c r="A88" s="97"/>
      <c r="B88" s="97"/>
      <c r="C88" s="97"/>
      <c r="D88" s="97"/>
      <c r="E88" s="97"/>
      <c r="F88" s="606"/>
      <c r="G88" s="97"/>
      <c r="H88" s="97"/>
      <c r="I88" s="97"/>
      <c r="J88" s="97"/>
      <c r="K88" s="97"/>
      <c r="L88" s="97"/>
      <c r="M88" s="97"/>
    </row>
    <row r="89" spans="1:13" ht="15" customHeight="1" x14ac:dyDescent="0.2">
      <c r="A89" s="97"/>
      <c r="B89" s="97"/>
      <c r="C89" s="97"/>
      <c r="D89" s="97"/>
      <c r="E89" s="97"/>
      <c r="F89" s="606"/>
      <c r="G89" s="97"/>
      <c r="H89" s="97"/>
      <c r="I89" s="97"/>
      <c r="J89" s="97"/>
      <c r="K89" s="97"/>
      <c r="L89" s="97"/>
      <c r="M89" s="97"/>
    </row>
    <row r="90" spans="1:13" ht="15" customHeight="1" x14ac:dyDescent="0.2">
      <c r="A90" s="97"/>
      <c r="B90" s="97"/>
      <c r="C90" s="97"/>
      <c r="D90" s="97"/>
      <c r="E90" s="97"/>
      <c r="F90" s="606"/>
      <c r="G90" s="97"/>
      <c r="H90" s="97"/>
      <c r="I90" s="97"/>
      <c r="J90" s="97"/>
      <c r="K90" s="97"/>
      <c r="L90" s="97"/>
      <c r="M90" s="97"/>
    </row>
    <row r="91" spans="1:13" ht="15" customHeight="1" x14ac:dyDescent="0.2">
      <c r="A91" s="97"/>
      <c r="B91" s="97"/>
      <c r="C91" s="97"/>
      <c r="D91" s="97"/>
      <c r="E91" s="97"/>
      <c r="F91" s="606"/>
      <c r="G91" s="97"/>
      <c r="H91" s="97"/>
      <c r="I91" s="97"/>
      <c r="J91" s="97"/>
      <c r="K91" s="97"/>
      <c r="L91" s="97"/>
      <c r="M91" s="97"/>
    </row>
    <row r="92" spans="1:13" ht="15" customHeight="1" x14ac:dyDescent="0.2">
      <c r="A92" s="97"/>
      <c r="B92" s="97"/>
      <c r="C92" s="97"/>
      <c r="D92" s="97"/>
      <c r="E92" s="97"/>
      <c r="F92" s="606"/>
      <c r="G92" s="97"/>
      <c r="H92" s="97"/>
      <c r="I92" s="97"/>
      <c r="J92" s="97"/>
      <c r="K92" s="97"/>
      <c r="L92" s="97"/>
      <c r="M92" s="97"/>
    </row>
    <row r="93" spans="1:13" ht="15" customHeight="1" x14ac:dyDescent="0.2">
      <c r="A93" s="97"/>
      <c r="B93" s="97"/>
      <c r="C93" s="97"/>
      <c r="D93" s="97"/>
      <c r="E93" s="97"/>
      <c r="F93" s="606"/>
      <c r="G93" s="97"/>
      <c r="H93" s="97"/>
      <c r="I93" s="97"/>
      <c r="J93" s="97"/>
      <c r="K93" s="97"/>
      <c r="L93" s="97"/>
      <c r="M93" s="97"/>
    </row>
    <row r="94" spans="1:13" ht="15" customHeight="1" x14ac:dyDescent="0.2">
      <c r="A94" s="97"/>
      <c r="B94" s="97"/>
      <c r="C94" s="97"/>
      <c r="D94" s="97"/>
      <c r="E94" s="97"/>
      <c r="F94" s="606"/>
      <c r="G94" s="97"/>
      <c r="H94" s="97"/>
      <c r="I94" s="97"/>
      <c r="J94" s="97"/>
      <c r="K94" s="97"/>
      <c r="L94" s="97"/>
      <c r="M94" s="97"/>
    </row>
    <row r="95" spans="1:13" ht="15" customHeight="1" x14ac:dyDescent="0.2">
      <c r="A95" s="97"/>
      <c r="B95" s="97"/>
      <c r="C95" s="97"/>
      <c r="D95" s="97"/>
      <c r="E95" s="97"/>
      <c r="F95" s="606"/>
      <c r="G95" s="97"/>
      <c r="H95" s="97"/>
      <c r="I95" s="97"/>
      <c r="J95" s="97"/>
      <c r="K95" s="97"/>
      <c r="L95" s="97"/>
      <c r="M95" s="97"/>
    </row>
    <row r="96" spans="1:13" ht="15" customHeight="1" x14ac:dyDescent="0.2">
      <c r="A96" s="97"/>
      <c r="B96" s="97"/>
      <c r="C96" s="97"/>
      <c r="D96" s="97"/>
      <c r="E96" s="97"/>
      <c r="F96" s="606"/>
      <c r="G96" s="97"/>
      <c r="H96" s="97"/>
      <c r="I96" s="97"/>
      <c r="J96" s="97"/>
      <c r="K96" s="97"/>
      <c r="L96" s="97"/>
      <c r="M96" s="97"/>
    </row>
    <row r="97" spans="1:13" ht="15" customHeight="1" x14ac:dyDescent="0.2">
      <c r="A97" s="97"/>
      <c r="B97" s="97"/>
      <c r="C97" s="97"/>
      <c r="D97" s="97"/>
      <c r="E97" s="97"/>
      <c r="F97" s="606"/>
      <c r="G97" s="97"/>
      <c r="H97" s="97"/>
      <c r="I97" s="97"/>
      <c r="J97" s="97"/>
      <c r="K97" s="97"/>
      <c r="L97" s="97"/>
      <c r="M97" s="97"/>
    </row>
    <row r="98" spans="1:13" ht="15" customHeight="1" x14ac:dyDescent="0.2">
      <c r="A98" s="97"/>
      <c r="B98" s="97"/>
      <c r="C98" s="97"/>
      <c r="D98" s="97"/>
      <c r="E98" s="97"/>
      <c r="F98" s="606"/>
      <c r="G98" s="97"/>
      <c r="H98" s="97"/>
      <c r="I98" s="97"/>
      <c r="J98" s="97"/>
      <c r="K98" s="97"/>
      <c r="L98" s="97"/>
      <c r="M98" s="97"/>
    </row>
    <row r="99" spans="1:13" ht="15" customHeight="1" x14ac:dyDescent="0.2">
      <c r="A99" s="97"/>
      <c r="B99" s="97"/>
      <c r="C99" s="97"/>
      <c r="D99" s="97"/>
      <c r="E99" s="97"/>
      <c r="F99" s="606"/>
      <c r="G99" s="97"/>
      <c r="H99" s="97"/>
      <c r="I99" s="97"/>
      <c r="J99" s="97"/>
      <c r="K99" s="97"/>
      <c r="L99" s="97"/>
      <c r="M99" s="97"/>
    </row>
    <row r="100" spans="1:13" ht="15" customHeight="1" x14ac:dyDescent="0.2">
      <c r="A100" s="97"/>
      <c r="B100" s="97"/>
      <c r="C100" s="97"/>
      <c r="D100" s="97"/>
      <c r="E100" s="97"/>
      <c r="F100" s="606"/>
      <c r="G100" s="97"/>
      <c r="H100" s="97"/>
      <c r="I100" s="97"/>
      <c r="J100" s="97"/>
      <c r="K100" s="97"/>
      <c r="L100" s="97"/>
      <c r="M100" s="97"/>
    </row>
    <row r="101" spans="1:13" ht="15" customHeight="1" x14ac:dyDescent="0.2">
      <c r="A101" s="97"/>
      <c r="B101" s="97"/>
      <c r="C101" s="97"/>
      <c r="D101" s="97"/>
      <c r="E101" s="97"/>
      <c r="F101" s="606"/>
      <c r="G101" s="97"/>
      <c r="H101" s="97"/>
      <c r="I101" s="97"/>
      <c r="J101" s="97"/>
      <c r="K101" s="97"/>
      <c r="L101" s="97"/>
      <c r="M101" s="97"/>
    </row>
    <row r="102" spans="1:13" ht="15" customHeight="1" x14ac:dyDescent="0.2">
      <c r="A102" s="97"/>
      <c r="B102" s="97"/>
      <c r="C102" s="97"/>
      <c r="D102" s="97"/>
      <c r="E102" s="97"/>
      <c r="F102" s="606"/>
      <c r="G102" s="97"/>
      <c r="H102" s="97"/>
      <c r="I102" s="97"/>
      <c r="J102" s="97"/>
      <c r="K102" s="97"/>
      <c r="L102" s="97"/>
      <c r="M102" s="97"/>
    </row>
    <row r="103" spans="1:13" ht="15" customHeight="1" x14ac:dyDescent="0.2">
      <c r="A103" s="97"/>
      <c r="B103" s="97"/>
      <c r="C103" s="97"/>
      <c r="D103" s="97"/>
      <c r="E103" s="97"/>
      <c r="F103" s="606"/>
      <c r="G103" s="97"/>
      <c r="H103" s="97"/>
      <c r="I103" s="97"/>
      <c r="J103" s="97"/>
      <c r="K103" s="97"/>
      <c r="L103" s="97"/>
      <c r="M103" s="97"/>
    </row>
    <row r="104" spans="1:13" ht="15" customHeight="1" x14ac:dyDescent="0.2">
      <c r="A104" s="97"/>
      <c r="B104" s="97"/>
      <c r="C104" s="97"/>
      <c r="D104" s="97"/>
      <c r="E104" s="97"/>
      <c r="F104" s="606"/>
      <c r="G104" s="97"/>
      <c r="H104" s="97"/>
      <c r="I104" s="97"/>
      <c r="J104" s="97"/>
      <c r="K104" s="97"/>
      <c r="L104" s="97"/>
      <c r="M104" s="97"/>
    </row>
    <row r="105" spans="1:13" ht="15" customHeight="1" x14ac:dyDescent="0.2">
      <c r="A105" s="97"/>
      <c r="B105" s="97"/>
      <c r="C105" s="97"/>
      <c r="D105" s="97"/>
      <c r="E105" s="97"/>
      <c r="F105" s="606"/>
      <c r="G105" s="97"/>
      <c r="H105" s="97"/>
      <c r="I105" s="97"/>
      <c r="J105" s="97"/>
      <c r="K105" s="97"/>
      <c r="L105" s="97"/>
      <c r="M105" s="97"/>
    </row>
    <row r="106" spans="1:13" ht="15" customHeight="1" x14ac:dyDescent="0.2">
      <c r="A106" s="97"/>
      <c r="B106" s="97"/>
      <c r="C106" s="97"/>
      <c r="D106" s="97"/>
      <c r="E106" s="97"/>
      <c r="F106" s="606"/>
      <c r="G106" s="97"/>
      <c r="H106" s="97"/>
      <c r="I106" s="97"/>
      <c r="J106" s="97"/>
      <c r="K106" s="97"/>
      <c r="L106" s="97"/>
      <c r="M106" s="97"/>
    </row>
    <row r="107" spans="1:13" ht="15" customHeight="1" x14ac:dyDescent="0.2">
      <c r="A107" s="97"/>
      <c r="B107" s="97"/>
      <c r="C107" s="97"/>
      <c r="D107" s="97"/>
      <c r="E107" s="97"/>
      <c r="F107" s="606"/>
      <c r="G107" s="97"/>
      <c r="H107" s="97"/>
      <c r="I107" s="97"/>
      <c r="J107" s="97"/>
      <c r="K107" s="97"/>
      <c r="L107" s="97"/>
      <c r="M107" s="97"/>
    </row>
    <row r="108" spans="1:13" ht="15" customHeight="1" x14ac:dyDescent="0.2">
      <c r="A108" s="97"/>
      <c r="B108" s="97"/>
      <c r="C108" s="97"/>
      <c r="D108" s="97"/>
      <c r="E108" s="97"/>
      <c r="F108" s="606"/>
      <c r="G108" s="97"/>
      <c r="H108" s="97"/>
      <c r="I108" s="97"/>
      <c r="J108" s="97"/>
      <c r="K108" s="97"/>
      <c r="L108" s="97"/>
      <c r="M108" s="97"/>
    </row>
    <row r="109" spans="1:13" ht="15" customHeight="1" x14ac:dyDescent="0.2">
      <c r="A109" s="97"/>
      <c r="B109" s="97"/>
      <c r="C109" s="97"/>
      <c r="D109" s="97"/>
      <c r="E109" s="97"/>
      <c r="F109" s="606"/>
      <c r="G109" s="97"/>
      <c r="H109" s="97"/>
      <c r="I109" s="97"/>
      <c r="J109" s="97"/>
      <c r="K109" s="97"/>
      <c r="L109" s="97"/>
      <c r="M109" s="97"/>
    </row>
    <row r="110" spans="1:13" ht="15" customHeight="1" x14ac:dyDescent="0.2">
      <c r="A110" s="97"/>
      <c r="B110" s="97"/>
      <c r="C110" s="97"/>
      <c r="D110" s="97"/>
      <c r="E110" s="97"/>
      <c r="F110" s="606"/>
      <c r="G110" s="97"/>
      <c r="H110" s="97"/>
      <c r="I110" s="97"/>
      <c r="J110" s="97"/>
      <c r="K110" s="97"/>
      <c r="L110" s="97"/>
      <c r="M110" s="97"/>
    </row>
    <row r="111" spans="1:13" ht="15" customHeight="1" x14ac:dyDescent="0.2">
      <c r="A111" s="97"/>
      <c r="B111" s="97"/>
      <c r="C111" s="97"/>
      <c r="D111" s="97"/>
      <c r="E111" s="97"/>
      <c r="F111" s="606"/>
      <c r="G111" s="97"/>
      <c r="H111" s="97"/>
      <c r="I111" s="97"/>
      <c r="J111" s="97"/>
      <c r="K111" s="97"/>
      <c r="L111" s="97"/>
      <c r="M111" s="97"/>
    </row>
    <row r="112" spans="1:13" ht="15" customHeight="1" x14ac:dyDescent="0.2">
      <c r="A112" s="97"/>
      <c r="B112" s="97"/>
      <c r="C112" s="97"/>
      <c r="D112" s="97"/>
      <c r="E112" s="97"/>
      <c r="F112" s="606"/>
      <c r="G112" s="97"/>
      <c r="H112" s="97"/>
      <c r="I112" s="97"/>
      <c r="J112" s="97"/>
      <c r="K112" s="97"/>
      <c r="L112" s="97"/>
      <c r="M112" s="97"/>
    </row>
    <row r="113" spans="1:13" ht="15" customHeight="1" x14ac:dyDescent="0.2">
      <c r="A113" s="97"/>
      <c r="B113" s="97"/>
      <c r="C113" s="97"/>
      <c r="D113" s="97"/>
      <c r="E113" s="97"/>
      <c r="F113" s="606"/>
      <c r="G113" s="97"/>
      <c r="H113" s="97"/>
      <c r="I113" s="97"/>
      <c r="J113" s="97"/>
      <c r="K113" s="97"/>
      <c r="L113" s="97"/>
      <c r="M113" s="97"/>
    </row>
    <row r="114" spans="1:13" ht="15" customHeight="1" x14ac:dyDescent="0.2">
      <c r="A114" s="97"/>
      <c r="B114" s="97"/>
      <c r="C114" s="97"/>
      <c r="D114" s="97"/>
      <c r="E114" s="97"/>
      <c r="F114" s="606"/>
      <c r="G114" s="97"/>
      <c r="H114" s="97"/>
      <c r="I114" s="97"/>
      <c r="J114" s="97"/>
      <c r="K114" s="97"/>
      <c r="L114" s="97"/>
      <c r="M114" s="97"/>
    </row>
    <row r="115" spans="1:13" ht="15" customHeight="1" x14ac:dyDescent="0.2">
      <c r="A115" s="97"/>
      <c r="B115" s="97"/>
      <c r="C115" s="97"/>
      <c r="D115" s="97"/>
      <c r="E115" s="97"/>
      <c r="F115" s="606"/>
      <c r="G115" s="97"/>
      <c r="H115" s="97"/>
      <c r="I115" s="97"/>
      <c r="J115" s="97"/>
      <c r="K115" s="97"/>
      <c r="L115" s="97"/>
      <c r="M115" s="97"/>
    </row>
    <row r="116" spans="1:13" ht="15" customHeight="1" x14ac:dyDescent="0.2">
      <c r="A116" s="97"/>
      <c r="B116" s="97"/>
      <c r="C116" s="97"/>
      <c r="D116" s="97"/>
      <c r="E116" s="97"/>
      <c r="F116" s="606"/>
      <c r="G116" s="97"/>
      <c r="H116" s="97"/>
      <c r="I116" s="97"/>
      <c r="J116" s="97"/>
      <c r="K116" s="97"/>
      <c r="L116" s="97"/>
      <c r="M116" s="97"/>
    </row>
    <row r="117" spans="1:13" ht="15" customHeight="1" x14ac:dyDescent="0.2">
      <c r="A117" s="97"/>
      <c r="B117" s="97"/>
      <c r="C117" s="97"/>
      <c r="D117" s="97"/>
      <c r="E117" s="97"/>
      <c r="F117" s="606"/>
      <c r="G117" s="97"/>
      <c r="H117" s="97"/>
      <c r="I117" s="97"/>
      <c r="J117" s="97"/>
      <c r="K117" s="97"/>
      <c r="L117" s="97"/>
      <c r="M117" s="97"/>
    </row>
    <row r="118" spans="1:13" ht="15" customHeight="1" x14ac:dyDescent="0.2">
      <c r="A118" s="97"/>
      <c r="B118" s="97"/>
      <c r="C118" s="97"/>
      <c r="D118" s="97"/>
      <c r="E118" s="97"/>
      <c r="F118" s="606"/>
      <c r="G118" s="97"/>
      <c r="H118" s="97"/>
      <c r="I118" s="97"/>
      <c r="J118" s="97"/>
      <c r="K118" s="97"/>
      <c r="L118" s="97"/>
      <c r="M118" s="97"/>
    </row>
    <row r="119" spans="1:13" ht="15" customHeight="1" x14ac:dyDescent="0.2">
      <c r="A119" s="97"/>
      <c r="B119" s="97"/>
      <c r="C119" s="97"/>
      <c r="D119" s="97"/>
      <c r="E119" s="97"/>
      <c r="F119" s="606"/>
      <c r="G119" s="97"/>
      <c r="H119" s="97"/>
      <c r="I119" s="97"/>
      <c r="J119" s="97"/>
      <c r="K119" s="97"/>
      <c r="L119" s="97"/>
      <c r="M119" s="97"/>
    </row>
    <row r="120" spans="1:13" ht="15" customHeight="1" x14ac:dyDescent="0.2">
      <c r="A120" s="97"/>
      <c r="B120" s="97"/>
      <c r="C120" s="97"/>
      <c r="D120" s="97"/>
      <c r="E120" s="97"/>
      <c r="F120" s="606"/>
      <c r="G120" s="97"/>
      <c r="H120" s="97"/>
      <c r="I120" s="97"/>
      <c r="J120" s="97"/>
      <c r="K120" s="97"/>
      <c r="L120" s="97"/>
      <c r="M120" s="97"/>
    </row>
    <row r="121" spans="1:13" ht="15" customHeight="1" x14ac:dyDescent="0.2">
      <c r="A121" s="97"/>
      <c r="B121" s="97"/>
      <c r="C121" s="97"/>
      <c r="D121" s="97"/>
      <c r="E121" s="97"/>
      <c r="F121" s="606"/>
      <c r="G121" s="97"/>
      <c r="H121" s="97"/>
      <c r="I121" s="97"/>
      <c r="J121" s="97"/>
      <c r="K121" s="97"/>
      <c r="L121" s="97"/>
      <c r="M121" s="97"/>
    </row>
    <row r="122" spans="1:13" ht="15" customHeight="1" x14ac:dyDescent="0.2">
      <c r="A122" s="97"/>
      <c r="B122" s="97"/>
      <c r="C122" s="97"/>
      <c r="D122" s="97"/>
      <c r="E122" s="97"/>
      <c r="F122" s="606"/>
      <c r="G122" s="97"/>
      <c r="H122" s="97"/>
      <c r="I122" s="97"/>
      <c r="J122" s="97"/>
      <c r="K122" s="97"/>
      <c r="L122" s="97"/>
      <c r="M122" s="97"/>
    </row>
    <row r="123" spans="1:13" ht="15" customHeight="1" x14ac:dyDescent="0.2">
      <c r="A123" s="97"/>
      <c r="B123" s="97"/>
      <c r="C123" s="97"/>
      <c r="D123" s="97"/>
      <c r="E123" s="97"/>
      <c r="F123" s="606"/>
      <c r="G123" s="97"/>
      <c r="H123" s="97"/>
      <c r="I123" s="97"/>
      <c r="J123" s="97"/>
      <c r="K123" s="97"/>
      <c r="L123" s="97"/>
      <c r="M123" s="97"/>
    </row>
    <row r="124" spans="1:13" ht="15" customHeight="1" x14ac:dyDescent="0.2">
      <c r="A124" s="97"/>
      <c r="B124" s="97"/>
      <c r="C124" s="97"/>
      <c r="D124" s="97"/>
      <c r="E124" s="97"/>
      <c r="F124" s="606"/>
      <c r="G124" s="97"/>
      <c r="H124" s="97"/>
      <c r="I124" s="97"/>
      <c r="J124" s="97"/>
      <c r="K124" s="97"/>
      <c r="L124" s="97"/>
      <c r="M124" s="97"/>
    </row>
    <row r="125" spans="1:13" ht="15" customHeight="1" x14ac:dyDescent="0.2">
      <c r="A125" s="97"/>
      <c r="B125" s="97"/>
      <c r="C125" s="97"/>
      <c r="D125" s="97"/>
      <c r="E125" s="97"/>
      <c r="F125" s="606"/>
      <c r="G125" s="97"/>
      <c r="H125" s="97"/>
      <c r="I125" s="97"/>
      <c r="J125" s="97"/>
      <c r="K125" s="97"/>
      <c r="L125" s="97"/>
      <c r="M125" s="97"/>
    </row>
    <row r="126" spans="1:13" ht="15" customHeight="1" x14ac:dyDescent="0.2">
      <c r="A126" s="97"/>
      <c r="B126" s="97"/>
      <c r="C126" s="97"/>
      <c r="D126" s="97"/>
      <c r="E126" s="97"/>
      <c r="F126" s="606"/>
      <c r="G126" s="97"/>
      <c r="H126" s="97"/>
      <c r="I126" s="97"/>
      <c r="J126" s="97"/>
      <c r="K126" s="97"/>
      <c r="L126" s="97"/>
      <c r="M126" s="97"/>
    </row>
    <row r="127" spans="1:13" ht="15" customHeight="1" x14ac:dyDescent="0.2">
      <c r="A127" s="97"/>
      <c r="B127" s="97"/>
      <c r="C127" s="97"/>
      <c r="D127" s="97"/>
      <c r="E127" s="97"/>
      <c r="F127" s="606"/>
      <c r="G127" s="97"/>
      <c r="H127" s="97"/>
      <c r="I127" s="97"/>
      <c r="J127" s="97"/>
      <c r="K127" s="97"/>
      <c r="L127" s="97"/>
      <c r="M127" s="97"/>
    </row>
    <row r="128" spans="1:13" ht="15" customHeight="1" x14ac:dyDescent="0.2">
      <c r="A128" s="97"/>
      <c r="B128" s="97"/>
      <c r="C128" s="97"/>
      <c r="D128" s="97"/>
      <c r="E128" s="97"/>
      <c r="F128" s="606"/>
      <c r="G128" s="97"/>
      <c r="H128" s="97"/>
      <c r="I128" s="97"/>
      <c r="J128" s="97"/>
      <c r="K128" s="97"/>
      <c r="L128" s="97"/>
      <c r="M128" s="97"/>
    </row>
    <row r="129" spans="1:13" ht="15" customHeight="1" x14ac:dyDescent="0.2">
      <c r="A129" s="97"/>
      <c r="B129" s="97"/>
      <c r="C129" s="97"/>
      <c r="D129" s="97"/>
      <c r="E129" s="97"/>
      <c r="F129" s="606"/>
      <c r="G129" s="97"/>
      <c r="H129" s="97"/>
      <c r="I129" s="97"/>
      <c r="J129" s="97"/>
      <c r="K129" s="97"/>
      <c r="L129" s="97"/>
      <c r="M129" s="97"/>
    </row>
    <row r="130" spans="1:13" ht="15" customHeight="1" x14ac:dyDescent="0.2">
      <c r="A130" s="97"/>
      <c r="B130" s="97"/>
      <c r="C130" s="97"/>
      <c r="D130" s="97"/>
      <c r="E130" s="97"/>
      <c r="F130" s="606"/>
      <c r="G130" s="97"/>
      <c r="H130" s="97"/>
      <c r="I130" s="97"/>
      <c r="J130" s="97"/>
      <c r="K130" s="97"/>
      <c r="L130" s="97"/>
      <c r="M130" s="97"/>
    </row>
    <row r="131" spans="1:13" ht="15" customHeight="1" x14ac:dyDescent="0.2">
      <c r="A131" s="97"/>
      <c r="B131" s="97"/>
      <c r="C131" s="97"/>
      <c r="D131" s="97"/>
      <c r="E131" s="97"/>
      <c r="F131" s="606"/>
      <c r="G131" s="97"/>
      <c r="H131" s="97"/>
      <c r="I131" s="97"/>
      <c r="J131" s="97"/>
      <c r="K131" s="97"/>
      <c r="L131" s="97"/>
      <c r="M131" s="97"/>
    </row>
    <row r="132" spans="1:13" ht="15" customHeight="1" x14ac:dyDescent="0.2">
      <c r="A132" s="97"/>
      <c r="B132" s="97"/>
      <c r="C132" s="97"/>
      <c r="D132" s="97"/>
      <c r="E132" s="97"/>
      <c r="F132" s="606"/>
      <c r="G132" s="97"/>
      <c r="H132" s="97"/>
      <c r="I132" s="97"/>
      <c r="J132" s="97"/>
      <c r="K132" s="97"/>
      <c r="L132" s="97"/>
      <c r="M132" s="97"/>
    </row>
    <row r="133" spans="1:13" ht="15" customHeight="1" x14ac:dyDescent="0.2">
      <c r="A133" s="97"/>
      <c r="B133" s="97"/>
      <c r="C133" s="97"/>
      <c r="D133" s="97"/>
      <c r="E133" s="97"/>
      <c r="F133" s="606"/>
      <c r="G133" s="97"/>
      <c r="H133" s="97"/>
      <c r="I133" s="97"/>
      <c r="J133" s="97"/>
      <c r="K133" s="97"/>
      <c r="L133" s="97"/>
      <c r="M133" s="97"/>
    </row>
    <row r="134" spans="1:13" ht="15" customHeight="1" x14ac:dyDescent="0.2">
      <c r="A134" s="97"/>
      <c r="B134" s="97"/>
      <c r="C134" s="97"/>
      <c r="D134" s="97"/>
      <c r="E134" s="97"/>
      <c r="F134" s="606"/>
      <c r="G134" s="97"/>
      <c r="H134" s="97"/>
      <c r="I134" s="97"/>
      <c r="J134" s="97"/>
      <c r="K134" s="97"/>
      <c r="L134" s="97"/>
      <c r="M134" s="97"/>
    </row>
    <row r="135" spans="1:13" ht="15" customHeight="1" x14ac:dyDescent="0.2">
      <c r="A135" s="97"/>
      <c r="B135" s="97"/>
      <c r="C135" s="97"/>
      <c r="D135" s="97"/>
      <c r="E135" s="97"/>
      <c r="F135" s="606"/>
      <c r="G135" s="97"/>
      <c r="H135" s="97"/>
      <c r="I135" s="97"/>
      <c r="J135" s="97"/>
      <c r="K135" s="97"/>
      <c r="L135" s="97"/>
      <c r="M135" s="97"/>
    </row>
    <row r="136" spans="1:13" ht="15" customHeight="1" x14ac:dyDescent="0.2">
      <c r="A136" s="97"/>
      <c r="B136" s="97"/>
      <c r="C136" s="97"/>
      <c r="D136" s="97"/>
      <c r="E136" s="97"/>
      <c r="F136" s="606"/>
      <c r="G136" s="97"/>
      <c r="H136" s="97"/>
      <c r="I136" s="97"/>
      <c r="J136" s="97"/>
      <c r="K136" s="97"/>
      <c r="L136" s="97"/>
      <c r="M136" s="97"/>
    </row>
    <row r="137" spans="1:13" ht="15" customHeight="1" x14ac:dyDescent="0.2">
      <c r="A137" s="97"/>
      <c r="B137" s="97"/>
      <c r="C137" s="97"/>
      <c r="D137" s="97"/>
      <c r="E137" s="97"/>
      <c r="F137" s="606"/>
      <c r="G137" s="97"/>
      <c r="H137" s="97"/>
      <c r="I137" s="97"/>
      <c r="J137" s="97"/>
      <c r="K137" s="97"/>
      <c r="L137" s="97"/>
      <c r="M137" s="97"/>
    </row>
    <row r="138" spans="1:13" ht="15" customHeight="1" x14ac:dyDescent="0.2">
      <c r="A138" s="97"/>
      <c r="B138" s="97"/>
      <c r="C138" s="97"/>
      <c r="D138" s="97"/>
      <c r="E138" s="97"/>
      <c r="F138" s="606"/>
      <c r="G138" s="97"/>
      <c r="H138" s="97"/>
      <c r="I138" s="97"/>
      <c r="J138" s="97"/>
      <c r="K138" s="97"/>
      <c r="L138" s="97"/>
      <c r="M138" s="97"/>
    </row>
    <row r="139" spans="1:13" ht="15" customHeight="1" x14ac:dyDescent="0.2">
      <c r="A139" s="97"/>
      <c r="B139" s="97"/>
      <c r="C139" s="97"/>
      <c r="D139" s="97"/>
      <c r="E139" s="97"/>
      <c r="F139" s="606"/>
      <c r="G139" s="97"/>
      <c r="H139" s="97"/>
      <c r="I139" s="97"/>
      <c r="J139" s="97"/>
      <c r="K139" s="97"/>
      <c r="L139" s="97"/>
      <c r="M139" s="97"/>
    </row>
    <row r="140" spans="1:13" ht="15" customHeight="1" x14ac:dyDescent="0.2">
      <c r="A140" s="97"/>
      <c r="B140" s="97"/>
      <c r="C140" s="97"/>
      <c r="D140" s="97"/>
      <c r="E140" s="97"/>
      <c r="F140" s="606"/>
      <c r="G140" s="97"/>
      <c r="H140" s="97"/>
      <c r="I140" s="97"/>
      <c r="J140" s="97"/>
      <c r="K140" s="97"/>
      <c r="L140" s="97"/>
      <c r="M140" s="97"/>
    </row>
    <row r="141" spans="1:13" ht="15" customHeight="1" x14ac:dyDescent="0.2">
      <c r="A141" s="97"/>
      <c r="B141" s="97"/>
      <c r="C141" s="97"/>
      <c r="D141" s="97"/>
      <c r="E141" s="97"/>
      <c r="F141" s="606"/>
      <c r="G141" s="97"/>
      <c r="H141" s="97"/>
      <c r="I141" s="97"/>
      <c r="J141" s="97"/>
      <c r="K141" s="97"/>
      <c r="L141" s="97"/>
      <c r="M141" s="97"/>
    </row>
    <row r="142" spans="1:13" ht="15" customHeight="1" x14ac:dyDescent="0.2">
      <c r="A142" s="97"/>
      <c r="B142" s="97"/>
      <c r="C142" s="97"/>
      <c r="D142" s="97"/>
      <c r="E142" s="97"/>
      <c r="F142" s="606"/>
      <c r="G142" s="97"/>
      <c r="H142" s="97"/>
      <c r="I142" s="97"/>
      <c r="J142" s="97"/>
      <c r="K142" s="97"/>
      <c r="L142" s="97"/>
      <c r="M142" s="97"/>
    </row>
    <row r="143" spans="1:13" ht="15" customHeight="1" x14ac:dyDescent="0.2">
      <c r="A143" s="97"/>
      <c r="B143" s="97"/>
      <c r="C143" s="97"/>
      <c r="D143" s="97"/>
      <c r="E143" s="97"/>
      <c r="F143" s="606"/>
      <c r="G143" s="97"/>
      <c r="H143" s="97"/>
      <c r="I143" s="97"/>
      <c r="J143" s="97"/>
      <c r="K143" s="97"/>
      <c r="L143" s="97"/>
      <c r="M143" s="97"/>
    </row>
    <row r="144" spans="1:13" ht="15" customHeight="1" x14ac:dyDescent="0.2">
      <c r="A144" s="97"/>
      <c r="B144" s="97"/>
      <c r="C144" s="97"/>
      <c r="D144" s="97"/>
      <c r="E144" s="97"/>
      <c r="F144" s="606"/>
      <c r="G144" s="97"/>
      <c r="H144" s="97"/>
      <c r="I144" s="97"/>
      <c r="J144" s="97"/>
      <c r="K144" s="97"/>
      <c r="L144" s="97"/>
      <c r="M144" s="97"/>
    </row>
    <row r="145" spans="1:13" ht="15" customHeight="1" x14ac:dyDescent="0.2">
      <c r="A145" s="97"/>
      <c r="B145" s="97"/>
      <c r="C145" s="97"/>
      <c r="D145" s="97"/>
      <c r="E145" s="97"/>
      <c r="F145" s="606"/>
      <c r="G145" s="97"/>
      <c r="H145" s="97"/>
      <c r="I145" s="97"/>
      <c r="J145" s="97"/>
      <c r="K145" s="97"/>
      <c r="L145" s="97"/>
      <c r="M145" s="97"/>
    </row>
    <row r="146" spans="1:13" ht="15" customHeight="1" x14ac:dyDescent="0.2">
      <c r="A146" s="97"/>
      <c r="B146" s="97"/>
      <c r="C146" s="97"/>
      <c r="D146" s="97"/>
      <c r="E146" s="97"/>
      <c r="F146" s="606"/>
      <c r="G146" s="97"/>
      <c r="H146" s="97"/>
      <c r="I146" s="97"/>
      <c r="J146" s="97"/>
      <c r="K146" s="97"/>
      <c r="L146" s="97"/>
      <c r="M146" s="97"/>
    </row>
    <row r="147" spans="1:13" ht="15" customHeight="1" x14ac:dyDescent="0.2">
      <c r="A147" s="97"/>
      <c r="B147" s="97"/>
      <c r="C147" s="97"/>
      <c r="D147" s="97"/>
      <c r="E147" s="97"/>
      <c r="F147" s="606"/>
      <c r="G147" s="97"/>
      <c r="H147" s="97"/>
      <c r="I147" s="97"/>
      <c r="J147" s="97"/>
      <c r="K147" s="97"/>
      <c r="L147" s="97"/>
      <c r="M147" s="97"/>
    </row>
    <row r="148" spans="1:13" ht="15" customHeight="1" x14ac:dyDescent="0.2">
      <c r="A148" s="97"/>
      <c r="B148" s="97"/>
      <c r="C148" s="97"/>
      <c r="D148" s="97"/>
      <c r="E148" s="97"/>
      <c r="F148" s="606"/>
      <c r="G148" s="97"/>
      <c r="H148" s="97"/>
      <c r="I148" s="97"/>
      <c r="J148" s="97"/>
      <c r="K148" s="97"/>
      <c r="L148" s="97"/>
      <c r="M148" s="97"/>
    </row>
    <row r="149" spans="1:13" ht="15" customHeight="1" x14ac:dyDescent="0.2">
      <c r="A149" s="97"/>
      <c r="B149" s="97"/>
      <c r="C149" s="97"/>
      <c r="D149" s="97"/>
      <c r="E149" s="97"/>
      <c r="F149" s="606"/>
      <c r="G149" s="97"/>
      <c r="H149" s="97"/>
      <c r="I149" s="97"/>
      <c r="J149" s="97"/>
      <c r="K149" s="97"/>
      <c r="L149" s="97"/>
      <c r="M149" s="97"/>
    </row>
    <row r="150" spans="1:13" ht="15" customHeight="1" x14ac:dyDescent="0.2">
      <c r="A150" s="97"/>
      <c r="B150" s="97"/>
      <c r="C150" s="97"/>
      <c r="D150" s="97"/>
      <c r="E150" s="97"/>
      <c r="F150" s="606"/>
      <c r="G150" s="97"/>
      <c r="H150" s="97"/>
      <c r="I150" s="97"/>
      <c r="J150" s="97"/>
      <c r="K150" s="97"/>
      <c r="L150" s="97"/>
      <c r="M150" s="97"/>
    </row>
    <row r="151" spans="1:13" ht="15" customHeight="1" x14ac:dyDescent="0.2">
      <c r="A151" s="97"/>
      <c r="B151" s="97"/>
      <c r="C151" s="97"/>
      <c r="D151" s="97"/>
      <c r="E151" s="97"/>
      <c r="F151" s="606"/>
      <c r="G151" s="97"/>
      <c r="H151" s="97"/>
      <c r="I151" s="97"/>
      <c r="J151" s="97"/>
      <c r="K151" s="97"/>
      <c r="L151" s="97"/>
      <c r="M151" s="97"/>
    </row>
    <row r="152" spans="1:13" ht="15" customHeight="1" x14ac:dyDescent="0.2">
      <c r="A152" s="97"/>
      <c r="B152" s="97"/>
      <c r="C152" s="97"/>
      <c r="D152" s="97"/>
      <c r="E152" s="97"/>
      <c r="F152" s="606"/>
      <c r="G152" s="97"/>
      <c r="H152" s="97"/>
      <c r="I152" s="97"/>
      <c r="J152" s="97"/>
      <c r="K152" s="97"/>
      <c r="L152" s="97"/>
      <c r="M152" s="97"/>
    </row>
    <row r="153" spans="1:13" ht="15" customHeight="1" x14ac:dyDescent="0.2">
      <c r="A153" s="97"/>
      <c r="B153" s="97"/>
      <c r="C153" s="97"/>
      <c r="D153" s="97"/>
      <c r="E153" s="97"/>
      <c r="F153" s="606"/>
      <c r="G153" s="97"/>
      <c r="H153" s="97"/>
      <c r="I153" s="97"/>
      <c r="J153" s="97"/>
      <c r="K153" s="97"/>
      <c r="L153" s="97"/>
      <c r="M153" s="97"/>
    </row>
    <row r="154" spans="1:13" ht="15" customHeight="1" x14ac:dyDescent="0.2">
      <c r="A154" s="97"/>
      <c r="B154" s="97"/>
      <c r="C154" s="97"/>
      <c r="D154" s="97"/>
      <c r="E154" s="97"/>
      <c r="F154" s="606"/>
      <c r="G154" s="97"/>
      <c r="H154" s="97"/>
      <c r="I154" s="97"/>
      <c r="J154" s="97"/>
      <c r="K154" s="97"/>
      <c r="L154" s="97"/>
      <c r="M154" s="97"/>
    </row>
    <row r="155" spans="1:13" ht="15" customHeight="1" x14ac:dyDescent="0.2">
      <c r="A155" s="97"/>
      <c r="B155" s="97"/>
      <c r="C155" s="97"/>
      <c r="D155" s="97"/>
      <c r="E155" s="97"/>
      <c r="F155" s="606"/>
      <c r="G155" s="97"/>
      <c r="H155" s="97"/>
      <c r="I155" s="97"/>
      <c r="J155" s="97"/>
      <c r="K155" s="97"/>
      <c r="L155" s="97"/>
      <c r="M155" s="97"/>
    </row>
    <row r="156" spans="1:13" ht="15" customHeight="1" x14ac:dyDescent="0.2">
      <c r="A156" s="97"/>
      <c r="B156" s="97"/>
      <c r="C156" s="97"/>
      <c r="D156" s="97"/>
      <c r="E156" s="97"/>
      <c r="F156" s="606"/>
      <c r="G156" s="97"/>
      <c r="H156" s="97"/>
      <c r="I156" s="97"/>
      <c r="J156" s="97"/>
      <c r="K156" s="97"/>
      <c r="L156" s="97"/>
      <c r="M156" s="97"/>
    </row>
    <row r="157" spans="1:13" ht="15" customHeight="1" x14ac:dyDescent="0.2">
      <c r="A157" s="97"/>
      <c r="B157" s="97"/>
      <c r="C157" s="97"/>
      <c r="D157" s="97"/>
      <c r="E157" s="97"/>
      <c r="F157" s="606"/>
      <c r="G157" s="97"/>
      <c r="H157" s="97"/>
      <c r="I157" s="97"/>
      <c r="J157" s="97"/>
      <c r="K157" s="97"/>
      <c r="L157" s="97"/>
      <c r="M157" s="97"/>
    </row>
    <row r="158" spans="1:13" ht="15" customHeight="1" x14ac:dyDescent="0.2">
      <c r="A158" s="97"/>
      <c r="B158" s="97"/>
      <c r="C158" s="97"/>
      <c r="D158" s="97"/>
      <c r="E158" s="97"/>
      <c r="F158" s="606"/>
      <c r="G158" s="97"/>
      <c r="H158" s="97"/>
      <c r="I158" s="97"/>
      <c r="J158" s="97"/>
      <c r="K158" s="97"/>
      <c r="L158" s="97"/>
      <c r="M158" s="97"/>
    </row>
    <row r="159" spans="1:13" ht="15" customHeight="1" x14ac:dyDescent="0.2">
      <c r="A159" s="97"/>
      <c r="B159" s="97"/>
      <c r="C159" s="97"/>
      <c r="D159" s="97"/>
      <c r="E159" s="97"/>
      <c r="F159" s="606"/>
      <c r="G159" s="97"/>
      <c r="H159" s="97"/>
      <c r="I159" s="97"/>
      <c r="J159" s="97"/>
      <c r="K159" s="97"/>
      <c r="L159" s="97"/>
      <c r="M159" s="97"/>
    </row>
    <row r="160" spans="1:13" ht="15" customHeight="1" x14ac:dyDescent="0.2">
      <c r="A160" s="97"/>
      <c r="B160" s="97"/>
      <c r="C160" s="97"/>
      <c r="D160" s="97"/>
      <c r="E160" s="97"/>
      <c r="F160" s="606"/>
      <c r="G160" s="97"/>
      <c r="H160" s="97"/>
      <c r="I160" s="97"/>
      <c r="J160" s="97"/>
      <c r="K160" s="97"/>
      <c r="L160" s="97"/>
      <c r="M160" s="97"/>
    </row>
    <row r="161" spans="1:13" ht="15" customHeight="1" x14ac:dyDescent="0.2">
      <c r="A161" s="97"/>
      <c r="B161" s="97"/>
      <c r="C161" s="97"/>
      <c r="D161" s="97"/>
      <c r="E161" s="97"/>
      <c r="F161" s="606"/>
      <c r="G161" s="97"/>
      <c r="H161" s="97"/>
      <c r="I161" s="97"/>
      <c r="J161" s="97"/>
      <c r="K161" s="97"/>
      <c r="L161" s="97"/>
      <c r="M161" s="97"/>
    </row>
    <row r="162" spans="1:13" ht="15" customHeight="1" x14ac:dyDescent="0.2">
      <c r="A162" s="97"/>
      <c r="B162" s="97"/>
      <c r="C162" s="97"/>
      <c r="D162" s="97"/>
      <c r="E162" s="97"/>
      <c r="F162" s="606"/>
      <c r="G162" s="97"/>
      <c r="H162" s="97"/>
      <c r="I162" s="97"/>
      <c r="J162" s="97"/>
      <c r="K162" s="97"/>
      <c r="L162" s="97"/>
      <c r="M162" s="97"/>
    </row>
    <row r="163" spans="1:13" ht="15" customHeight="1" x14ac:dyDescent="0.2">
      <c r="A163" s="97"/>
      <c r="B163" s="97"/>
      <c r="C163" s="97"/>
      <c r="D163" s="97"/>
      <c r="E163" s="97"/>
      <c r="F163" s="606"/>
      <c r="G163" s="97"/>
      <c r="H163" s="97"/>
      <c r="I163" s="97"/>
      <c r="J163" s="97"/>
      <c r="K163" s="97"/>
      <c r="L163" s="97"/>
      <c r="M163" s="97"/>
    </row>
    <row r="164" spans="1:13" ht="15" customHeight="1" x14ac:dyDescent="0.2">
      <c r="A164" s="97"/>
      <c r="B164" s="97"/>
      <c r="C164" s="97"/>
      <c r="D164" s="97"/>
      <c r="E164" s="97"/>
      <c r="F164" s="606"/>
      <c r="G164" s="97"/>
      <c r="H164" s="97"/>
      <c r="I164" s="97"/>
      <c r="J164" s="97"/>
      <c r="K164" s="97"/>
      <c r="L164" s="97"/>
      <c r="M164" s="97"/>
    </row>
    <row r="165" spans="1:13" ht="15" customHeight="1" x14ac:dyDescent="0.2">
      <c r="A165" s="97"/>
      <c r="B165" s="97"/>
      <c r="C165" s="97"/>
      <c r="D165" s="97"/>
      <c r="E165" s="97"/>
      <c r="F165" s="606"/>
      <c r="G165" s="97"/>
      <c r="H165" s="97"/>
      <c r="I165" s="97"/>
      <c r="J165" s="97"/>
      <c r="K165" s="97"/>
      <c r="L165" s="97"/>
      <c r="M165" s="97"/>
    </row>
    <row r="166" spans="1:13" ht="15" customHeight="1" x14ac:dyDescent="0.2">
      <c r="A166" s="97"/>
      <c r="B166" s="97"/>
      <c r="C166" s="97"/>
      <c r="D166" s="97"/>
      <c r="E166" s="97"/>
      <c r="F166" s="606"/>
      <c r="G166" s="97"/>
      <c r="H166" s="97"/>
      <c r="I166" s="97"/>
      <c r="J166" s="97"/>
      <c r="K166" s="97"/>
      <c r="L166" s="97"/>
      <c r="M166" s="97"/>
    </row>
    <row r="167" spans="1:13" ht="15" customHeight="1" x14ac:dyDescent="0.2">
      <c r="A167" s="97"/>
      <c r="B167" s="97"/>
      <c r="C167" s="97"/>
      <c r="D167" s="97"/>
      <c r="E167" s="97"/>
      <c r="F167" s="606"/>
      <c r="G167" s="97"/>
      <c r="H167" s="97"/>
      <c r="I167" s="97"/>
      <c r="J167" s="97"/>
      <c r="K167" s="97"/>
      <c r="L167" s="97"/>
      <c r="M167" s="97"/>
    </row>
    <row r="168" spans="1:13" ht="15" customHeight="1" x14ac:dyDescent="0.2">
      <c r="A168" s="97"/>
      <c r="B168" s="97"/>
      <c r="C168" s="97"/>
      <c r="D168" s="97"/>
      <c r="E168" s="97"/>
      <c r="F168" s="606"/>
      <c r="G168" s="97"/>
      <c r="H168" s="97"/>
      <c r="I168" s="97"/>
      <c r="J168" s="97"/>
      <c r="K168" s="97"/>
      <c r="L168" s="97"/>
      <c r="M168" s="97"/>
    </row>
    <row r="169" spans="1:13" ht="15" customHeight="1" x14ac:dyDescent="0.2">
      <c r="A169" s="97"/>
      <c r="B169" s="97"/>
      <c r="C169" s="97"/>
      <c r="D169" s="97"/>
      <c r="E169" s="97"/>
      <c r="F169" s="606"/>
      <c r="G169" s="97"/>
      <c r="H169" s="97"/>
      <c r="I169" s="97"/>
      <c r="J169" s="97"/>
      <c r="K169" s="97"/>
      <c r="L169" s="97"/>
      <c r="M169" s="97"/>
    </row>
    <row r="170" spans="1:13" ht="15" customHeight="1" x14ac:dyDescent="0.2">
      <c r="A170" s="97"/>
      <c r="B170" s="97"/>
      <c r="C170" s="97"/>
      <c r="D170" s="97"/>
      <c r="E170" s="97"/>
      <c r="F170" s="606"/>
      <c r="G170" s="97"/>
      <c r="H170" s="97"/>
      <c r="I170" s="97"/>
      <c r="J170" s="97"/>
      <c r="K170" s="97"/>
      <c r="L170" s="97"/>
      <c r="M170" s="97"/>
    </row>
    <row r="171" spans="1:13" ht="15" customHeight="1" x14ac:dyDescent="0.2">
      <c r="A171" s="97"/>
      <c r="B171" s="97"/>
      <c r="C171" s="97"/>
      <c r="D171" s="97"/>
      <c r="E171" s="97"/>
      <c r="F171" s="606"/>
      <c r="G171" s="97"/>
      <c r="H171" s="97"/>
      <c r="I171" s="97"/>
      <c r="J171" s="97"/>
      <c r="K171" s="97"/>
      <c r="L171" s="97"/>
      <c r="M171" s="97"/>
    </row>
    <row r="172" spans="1:13" s="314" customFormat="1" ht="15" customHeight="1" x14ac:dyDescent="0.2">
      <c r="A172" s="97"/>
      <c r="B172" s="97"/>
      <c r="C172" s="97"/>
      <c r="D172" s="97"/>
      <c r="E172" s="97"/>
      <c r="F172" s="606"/>
      <c r="G172" s="97"/>
      <c r="H172" s="97"/>
      <c r="I172" s="97"/>
      <c r="J172" s="97"/>
      <c r="K172" s="97"/>
      <c r="L172" s="97"/>
      <c r="M172" s="97"/>
    </row>
    <row r="173" spans="1:13" s="314" customFormat="1" ht="15" customHeight="1" x14ac:dyDescent="0.2">
      <c r="A173" s="97"/>
      <c r="B173" s="97"/>
      <c r="C173" s="97"/>
      <c r="D173" s="97"/>
      <c r="E173" s="97"/>
      <c r="F173" s="606"/>
      <c r="G173" s="97"/>
      <c r="H173" s="97"/>
      <c r="I173" s="97"/>
      <c r="J173" s="97"/>
      <c r="K173" s="97"/>
      <c r="L173" s="97"/>
      <c r="M173" s="97"/>
    </row>
    <row r="174" spans="1:13" s="314" customFormat="1" ht="15" customHeight="1" x14ac:dyDescent="0.2">
      <c r="A174" s="97"/>
      <c r="B174" s="97"/>
      <c r="C174" s="97"/>
      <c r="D174" s="97"/>
      <c r="E174" s="97"/>
      <c r="F174" s="606"/>
      <c r="G174" s="97"/>
      <c r="H174" s="97"/>
      <c r="I174" s="97"/>
      <c r="J174" s="97"/>
      <c r="K174" s="97"/>
      <c r="L174" s="97"/>
      <c r="M174" s="97"/>
    </row>
    <row r="175" spans="1:13" s="314" customFormat="1" ht="15" customHeight="1" x14ac:dyDescent="0.2">
      <c r="A175" s="97"/>
      <c r="B175" s="97"/>
      <c r="C175" s="97"/>
      <c r="D175" s="97"/>
      <c r="E175" s="97"/>
      <c r="F175" s="606"/>
      <c r="G175" s="97"/>
      <c r="H175" s="97"/>
      <c r="I175" s="97"/>
      <c r="J175" s="97"/>
      <c r="K175" s="97"/>
      <c r="L175" s="97"/>
      <c r="M175" s="97"/>
    </row>
    <row r="176" spans="1:13" s="314" customFormat="1" ht="15" customHeight="1" x14ac:dyDescent="0.2">
      <c r="A176" s="97"/>
      <c r="B176" s="97"/>
      <c r="C176" s="97"/>
      <c r="D176" s="97"/>
      <c r="E176" s="97"/>
      <c r="F176" s="606"/>
      <c r="G176" s="97"/>
      <c r="H176" s="97"/>
      <c r="I176" s="97"/>
      <c r="J176" s="97"/>
      <c r="K176" s="97"/>
      <c r="L176" s="97"/>
      <c r="M176" s="97"/>
    </row>
    <row r="177" spans="1:13" s="314" customFormat="1" ht="15" customHeight="1" x14ac:dyDescent="0.2">
      <c r="A177" s="97"/>
      <c r="B177" s="97"/>
      <c r="C177" s="97"/>
      <c r="D177" s="97"/>
      <c r="E177" s="97"/>
      <c r="F177" s="606"/>
      <c r="G177" s="97"/>
      <c r="H177" s="97"/>
      <c r="I177" s="97"/>
      <c r="J177" s="97"/>
      <c r="K177" s="97"/>
      <c r="L177" s="97"/>
      <c r="M177" s="97"/>
    </row>
    <row r="178" spans="1:13" s="314" customFormat="1" ht="15" customHeight="1" x14ac:dyDescent="0.2">
      <c r="A178" s="97"/>
      <c r="B178" s="97"/>
      <c r="C178" s="97"/>
      <c r="D178" s="97"/>
      <c r="E178" s="97"/>
      <c r="F178" s="606"/>
      <c r="G178" s="97"/>
      <c r="H178" s="97"/>
      <c r="I178" s="97"/>
      <c r="J178" s="97"/>
      <c r="K178" s="97"/>
      <c r="L178" s="97"/>
      <c r="M178" s="97"/>
    </row>
    <row r="179" spans="1:13" s="314" customFormat="1" ht="15" customHeight="1" x14ac:dyDescent="0.2">
      <c r="A179" s="97"/>
      <c r="B179" s="97"/>
      <c r="C179" s="97"/>
      <c r="D179" s="97"/>
      <c r="E179" s="97"/>
      <c r="F179" s="606"/>
      <c r="G179" s="97"/>
      <c r="H179" s="97"/>
      <c r="I179" s="97"/>
      <c r="J179" s="97"/>
      <c r="K179" s="97"/>
      <c r="L179" s="97"/>
      <c r="M179" s="97"/>
    </row>
    <row r="180" spans="1:13" s="314" customFormat="1" ht="15" customHeight="1" x14ac:dyDescent="0.2">
      <c r="A180" s="97"/>
      <c r="B180" s="97"/>
      <c r="C180" s="97"/>
      <c r="D180" s="97"/>
      <c r="E180" s="97"/>
      <c r="F180" s="606"/>
      <c r="G180" s="97"/>
      <c r="H180" s="97"/>
      <c r="I180" s="97"/>
      <c r="J180" s="97"/>
      <c r="K180" s="97"/>
      <c r="L180" s="97"/>
      <c r="M180" s="97"/>
    </row>
    <row r="181" spans="1:13" s="314" customFormat="1" ht="15" customHeight="1" x14ac:dyDescent="0.2">
      <c r="A181" s="97"/>
      <c r="B181" s="97"/>
      <c r="C181" s="97"/>
      <c r="D181" s="97"/>
      <c r="E181" s="97"/>
      <c r="F181" s="606"/>
      <c r="G181" s="97"/>
      <c r="H181" s="97"/>
      <c r="I181" s="97"/>
      <c r="J181" s="97"/>
      <c r="K181" s="97"/>
      <c r="L181" s="97"/>
      <c r="M181" s="97"/>
    </row>
    <row r="182" spans="1:13" s="314" customFormat="1" ht="15" customHeight="1" x14ac:dyDescent="0.2">
      <c r="A182" s="97"/>
      <c r="B182" s="97"/>
      <c r="C182" s="97"/>
      <c r="D182" s="97"/>
      <c r="E182" s="97"/>
      <c r="F182" s="606"/>
      <c r="G182" s="97"/>
      <c r="H182" s="97"/>
      <c r="I182" s="97"/>
      <c r="J182" s="97"/>
      <c r="K182" s="97"/>
      <c r="L182" s="97"/>
      <c r="M182" s="97"/>
    </row>
    <row r="183" spans="1:13" s="314" customFormat="1" ht="15" customHeight="1" x14ac:dyDescent="0.2">
      <c r="A183" s="97"/>
      <c r="B183" s="97"/>
      <c r="C183" s="97"/>
      <c r="D183" s="97"/>
      <c r="E183" s="97"/>
      <c r="F183" s="606"/>
      <c r="G183" s="97"/>
      <c r="H183" s="97"/>
      <c r="I183" s="97"/>
      <c r="J183" s="97"/>
      <c r="K183" s="97"/>
      <c r="L183" s="97"/>
      <c r="M183" s="97"/>
    </row>
    <row r="184" spans="1:13" s="314" customFormat="1" ht="15" customHeight="1" x14ac:dyDescent="0.2">
      <c r="A184" s="97"/>
      <c r="B184" s="97"/>
      <c r="C184" s="97"/>
      <c r="D184" s="97"/>
      <c r="E184" s="97"/>
      <c r="F184" s="606"/>
      <c r="G184" s="97"/>
      <c r="H184" s="97"/>
      <c r="I184" s="97"/>
      <c r="J184" s="97"/>
      <c r="K184" s="97"/>
      <c r="L184" s="97"/>
      <c r="M184" s="97"/>
    </row>
    <row r="185" spans="1:13" s="314" customFormat="1" ht="15" customHeight="1" x14ac:dyDescent="0.2">
      <c r="A185" s="97"/>
      <c r="B185" s="97"/>
      <c r="C185" s="97"/>
      <c r="D185" s="97"/>
      <c r="E185" s="97"/>
      <c r="F185" s="606"/>
      <c r="G185" s="97"/>
      <c r="H185" s="97"/>
      <c r="I185" s="97"/>
      <c r="J185" s="97"/>
      <c r="K185" s="97"/>
      <c r="L185" s="97"/>
      <c r="M185" s="97"/>
    </row>
    <row r="186" spans="1:13" s="314" customFormat="1" ht="15" customHeight="1" x14ac:dyDescent="0.2">
      <c r="A186" s="97"/>
      <c r="B186" s="97"/>
      <c r="C186" s="97"/>
      <c r="D186" s="97"/>
      <c r="E186" s="97"/>
      <c r="F186" s="606"/>
      <c r="G186" s="97"/>
      <c r="H186" s="97"/>
      <c r="I186" s="97"/>
      <c r="J186" s="97"/>
      <c r="K186" s="97"/>
      <c r="L186" s="97"/>
      <c r="M186" s="97"/>
    </row>
    <row r="187" spans="1:13" s="314" customFormat="1" ht="15" customHeight="1" x14ac:dyDescent="0.2">
      <c r="A187" s="97"/>
      <c r="B187" s="97"/>
      <c r="C187" s="97"/>
      <c r="D187" s="97"/>
      <c r="E187" s="97"/>
      <c r="F187" s="606"/>
      <c r="G187" s="97"/>
      <c r="H187" s="97"/>
      <c r="I187" s="97"/>
      <c r="J187" s="97"/>
      <c r="K187" s="97"/>
      <c r="L187" s="97"/>
      <c r="M187" s="97"/>
    </row>
    <row r="188" spans="1:13" s="314" customFormat="1" ht="15" customHeight="1" x14ac:dyDescent="0.2">
      <c r="A188" s="97"/>
      <c r="B188" s="97"/>
      <c r="C188" s="97"/>
      <c r="D188" s="97"/>
      <c r="E188" s="97"/>
      <c r="F188" s="606"/>
      <c r="G188" s="97"/>
      <c r="H188" s="97"/>
      <c r="I188" s="97"/>
      <c r="J188" s="97"/>
      <c r="K188" s="97"/>
      <c r="L188" s="97"/>
      <c r="M188" s="97"/>
    </row>
    <row r="189" spans="1:13" s="314" customFormat="1" ht="15" customHeight="1" x14ac:dyDescent="0.2">
      <c r="A189" s="97"/>
      <c r="B189" s="97"/>
      <c r="C189" s="97"/>
      <c r="D189" s="97"/>
      <c r="E189" s="97"/>
      <c r="F189" s="606"/>
      <c r="G189" s="97"/>
      <c r="H189" s="97"/>
      <c r="I189" s="97"/>
      <c r="J189" s="97"/>
      <c r="K189" s="97"/>
      <c r="L189" s="97"/>
      <c r="M189" s="97"/>
    </row>
    <row r="190" spans="1:13" s="314" customFormat="1" ht="15" customHeight="1" x14ac:dyDescent="0.2">
      <c r="A190" s="97"/>
      <c r="B190" s="97"/>
      <c r="C190" s="97"/>
      <c r="D190" s="97"/>
      <c r="E190" s="97"/>
      <c r="F190" s="606"/>
      <c r="G190" s="97"/>
      <c r="H190" s="97"/>
      <c r="I190" s="97"/>
      <c r="J190" s="97"/>
      <c r="K190" s="97"/>
      <c r="L190" s="97"/>
      <c r="M190" s="97"/>
    </row>
    <row r="191" spans="1:13" s="314" customFormat="1" ht="15" customHeight="1" x14ac:dyDescent="0.2">
      <c r="A191" s="97"/>
      <c r="B191" s="97"/>
      <c r="C191" s="97"/>
      <c r="D191" s="97"/>
      <c r="E191" s="97"/>
      <c r="F191" s="606"/>
      <c r="G191" s="97"/>
      <c r="H191" s="97"/>
      <c r="I191" s="97"/>
      <c r="J191" s="97"/>
      <c r="K191" s="97"/>
      <c r="L191" s="97"/>
      <c r="M191" s="97"/>
    </row>
    <row r="192" spans="1:13" s="314" customFormat="1" ht="15" customHeight="1" x14ac:dyDescent="0.2">
      <c r="A192" s="97"/>
      <c r="B192" s="97"/>
      <c r="C192" s="97"/>
      <c r="D192" s="97"/>
      <c r="E192" s="97"/>
      <c r="F192" s="606"/>
      <c r="G192" s="97"/>
      <c r="H192" s="97"/>
      <c r="I192" s="97"/>
      <c r="J192" s="97"/>
      <c r="K192" s="97"/>
      <c r="L192" s="97"/>
      <c r="M192" s="97"/>
    </row>
    <row r="193" spans="1:13" s="314" customFormat="1" ht="15" customHeight="1" x14ac:dyDescent="0.2">
      <c r="A193" s="97"/>
      <c r="B193" s="97"/>
      <c r="C193" s="97"/>
      <c r="D193" s="97"/>
      <c r="E193" s="97"/>
      <c r="F193" s="606"/>
      <c r="G193" s="97"/>
      <c r="H193" s="97"/>
      <c r="I193" s="97"/>
      <c r="J193" s="97"/>
      <c r="K193" s="97"/>
      <c r="L193" s="97"/>
      <c r="M193" s="97"/>
    </row>
    <row r="194" spans="1:13" s="314" customFormat="1" ht="15" customHeight="1" x14ac:dyDescent="0.2">
      <c r="A194" s="97"/>
      <c r="B194" s="97"/>
      <c r="C194" s="97"/>
      <c r="D194" s="97"/>
      <c r="E194" s="97"/>
      <c r="F194" s="606"/>
      <c r="G194" s="97"/>
      <c r="H194" s="97"/>
      <c r="I194" s="97"/>
      <c r="J194" s="97"/>
      <c r="K194" s="97"/>
      <c r="L194" s="97"/>
      <c r="M194" s="97"/>
    </row>
    <row r="195" spans="1:13" s="314" customFormat="1" ht="15" customHeight="1" x14ac:dyDescent="0.2">
      <c r="A195" s="97"/>
      <c r="B195" s="97"/>
      <c r="C195" s="97"/>
      <c r="D195" s="97"/>
      <c r="E195" s="97"/>
      <c r="F195" s="606"/>
      <c r="G195" s="97"/>
      <c r="H195" s="97"/>
      <c r="I195" s="97"/>
      <c r="J195" s="97"/>
      <c r="K195" s="97"/>
      <c r="L195" s="97"/>
      <c r="M195" s="97"/>
    </row>
    <row r="196" spans="1:13" s="314" customFormat="1" ht="15" customHeight="1" x14ac:dyDescent="0.2">
      <c r="A196" s="97"/>
      <c r="B196" s="97"/>
      <c r="C196" s="97"/>
      <c r="D196" s="97"/>
      <c r="E196" s="97"/>
      <c r="F196" s="606"/>
      <c r="G196" s="97"/>
      <c r="H196" s="97"/>
      <c r="I196" s="97"/>
      <c r="J196" s="97"/>
      <c r="K196" s="97"/>
      <c r="L196" s="97"/>
      <c r="M196" s="97"/>
    </row>
    <row r="197" spans="1:13" s="314" customFormat="1" ht="15" customHeight="1" x14ac:dyDescent="0.2">
      <c r="A197" s="97"/>
      <c r="B197" s="97"/>
      <c r="C197" s="97"/>
      <c r="D197" s="97"/>
      <c r="E197" s="97"/>
      <c r="F197" s="606"/>
      <c r="G197" s="97"/>
      <c r="H197" s="97"/>
      <c r="I197" s="97"/>
      <c r="J197" s="97"/>
      <c r="K197" s="97"/>
      <c r="L197" s="97"/>
      <c r="M197" s="97"/>
    </row>
    <row r="198" spans="1:13" s="314" customFormat="1" ht="15" customHeight="1" x14ac:dyDescent="0.2">
      <c r="A198" s="97"/>
      <c r="B198" s="97"/>
      <c r="C198" s="97"/>
      <c r="D198" s="97"/>
      <c r="E198" s="97"/>
      <c r="F198" s="606"/>
      <c r="G198" s="97"/>
      <c r="H198" s="97"/>
      <c r="I198" s="97"/>
      <c r="J198" s="97"/>
      <c r="K198" s="97"/>
      <c r="L198" s="97"/>
      <c r="M198" s="97"/>
    </row>
    <row r="199" spans="1:13" s="314" customFormat="1" ht="15" customHeight="1" x14ac:dyDescent="0.2">
      <c r="A199" s="97"/>
      <c r="B199" s="97"/>
      <c r="C199" s="97"/>
      <c r="D199" s="97"/>
      <c r="E199" s="97"/>
      <c r="F199" s="606"/>
      <c r="G199" s="97"/>
      <c r="H199" s="97"/>
      <c r="I199" s="97"/>
      <c r="J199" s="97"/>
      <c r="K199" s="97"/>
      <c r="L199" s="97"/>
      <c r="M199" s="97"/>
    </row>
    <row r="200" spans="1:13" s="314" customFormat="1" ht="15" customHeight="1" x14ac:dyDescent="0.2">
      <c r="A200" s="97"/>
      <c r="B200" s="97"/>
      <c r="C200" s="97"/>
      <c r="D200" s="97"/>
      <c r="E200" s="97"/>
      <c r="F200" s="606"/>
      <c r="G200" s="97"/>
      <c r="H200" s="97"/>
      <c r="I200" s="97"/>
      <c r="J200" s="97"/>
      <c r="K200" s="97"/>
      <c r="L200" s="97"/>
      <c r="M200" s="97"/>
    </row>
    <row r="201" spans="1:13" s="314" customFormat="1" ht="15" customHeight="1" x14ac:dyDescent="0.2">
      <c r="A201" s="97"/>
      <c r="B201" s="97"/>
      <c r="C201" s="97"/>
      <c r="D201" s="97"/>
      <c r="E201" s="97"/>
      <c r="F201" s="606"/>
      <c r="G201" s="97"/>
      <c r="H201" s="97"/>
      <c r="I201" s="97"/>
      <c r="J201" s="97"/>
      <c r="K201" s="97"/>
      <c r="L201" s="97"/>
      <c r="M201" s="97"/>
    </row>
    <row r="202" spans="1:13" s="314" customFormat="1" ht="15" customHeight="1" x14ac:dyDescent="0.2">
      <c r="A202" s="97"/>
      <c r="B202" s="97"/>
      <c r="C202" s="97"/>
      <c r="D202" s="97"/>
      <c r="E202" s="97"/>
      <c r="F202" s="606"/>
      <c r="G202" s="97"/>
      <c r="H202" s="97"/>
      <c r="I202" s="97"/>
      <c r="J202" s="97"/>
      <c r="K202" s="97"/>
      <c r="L202" s="97"/>
      <c r="M202" s="97"/>
    </row>
    <row r="203" spans="1:13" s="314" customFormat="1" ht="15" customHeight="1" x14ac:dyDescent="0.2">
      <c r="A203" s="97"/>
      <c r="B203" s="97"/>
      <c r="C203" s="97"/>
      <c r="D203" s="97"/>
      <c r="E203" s="97"/>
      <c r="F203" s="606"/>
      <c r="G203" s="97"/>
      <c r="H203" s="97"/>
      <c r="I203" s="97"/>
      <c r="J203" s="97"/>
      <c r="K203" s="97"/>
      <c r="L203" s="97"/>
      <c r="M203" s="97"/>
    </row>
    <row r="204" spans="1:13" s="314" customFormat="1" ht="15" customHeight="1" x14ac:dyDescent="0.2">
      <c r="A204" s="97"/>
      <c r="B204" s="97"/>
      <c r="C204" s="97"/>
      <c r="D204" s="97"/>
      <c r="E204" s="97"/>
      <c r="F204" s="606"/>
      <c r="G204" s="97"/>
      <c r="H204" s="97"/>
      <c r="I204" s="97"/>
      <c r="J204" s="97"/>
      <c r="K204" s="97"/>
      <c r="L204" s="97"/>
      <c r="M204" s="97"/>
    </row>
    <row r="205" spans="1:13" s="314" customFormat="1" ht="15" customHeight="1" x14ac:dyDescent="0.2">
      <c r="A205" s="97"/>
      <c r="B205" s="97"/>
      <c r="C205" s="97"/>
      <c r="D205" s="97"/>
      <c r="E205" s="97"/>
      <c r="F205" s="606"/>
      <c r="G205" s="97"/>
      <c r="H205" s="97"/>
      <c r="I205" s="97"/>
      <c r="J205" s="97"/>
      <c r="K205" s="97"/>
      <c r="L205" s="97"/>
      <c r="M205" s="97"/>
    </row>
    <row r="206" spans="1:13" s="314" customFormat="1" ht="15" customHeight="1" x14ac:dyDescent="0.2">
      <c r="A206" s="97"/>
      <c r="B206" s="97"/>
      <c r="C206" s="97"/>
      <c r="D206" s="97"/>
      <c r="E206" s="97"/>
      <c r="F206" s="606"/>
      <c r="G206" s="97"/>
      <c r="H206" s="97"/>
      <c r="I206" s="97"/>
      <c r="J206" s="97"/>
      <c r="K206" s="97"/>
      <c r="L206" s="97"/>
      <c r="M206" s="97"/>
    </row>
    <row r="207" spans="1:13" s="314" customFormat="1" ht="15" customHeight="1" x14ac:dyDescent="0.2">
      <c r="A207" s="97"/>
      <c r="B207" s="97"/>
      <c r="C207" s="97"/>
      <c r="D207" s="97"/>
      <c r="E207" s="97"/>
      <c r="F207" s="606"/>
      <c r="G207" s="97"/>
      <c r="H207" s="97"/>
      <c r="I207" s="97"/>
      <c r="J207" s="97"/>
      <c r="K207" s="97"/>
      <c r="L207" s="97"/>
      <c r="M207" s="97"/>
    </row>
    <row r="208" spans="1:13" s="314" customFormat="1" ht="15" customHeight="1" x14ac:dyDescent="0.2">
      <c r="A208" s="97"/>
      <c r="B208" s="97"/>
      <c r="C208" s="97"/>
      <c r="D208" s="97"/>
      <c r="E208" s="97"/>
      <c r="F208" s="606"/>
      <c r="G208" s="97"/>
      <c r="H208" s="97"/>
      <c r="I208" s="97"/>
      <c r="J208" s="97"/>
      <c r="K208" s="97"/>
      <c r="L208" s="97"/>
      <c r="M208" s="97"/>
    </row>
    <row r="209" spans="1:13" s="314" customFormat="1" ht="15" customHeight="1" x14ac:dyDescent="0.2">
      <c r="A209" s="97"/>
      <c r="B209" s="97"/>
      <c r="C209" s="97"/>
      <c r="D209" s="97"/>
      <c r="E209" s="97"/>
      <c r="F209" s="606"/>
      <c r="G209" s="97"/>
      <c r="H209" s="97"/>
      <c r="I209" s="97"/>
      <c r="J209" s="97"/>
      <c r="K209" s="97"/>
      <c r="L209" s="97"/>
      <c r="M209" s="97"/>
    </row>
    <row r="210" spans="1:13" s="314" customFormat="1" ht="15" customHeight="1" x14ac:dyDescent="0.2">
      <c r="A210" s="97"/>
      <c r="B210" s="97"/>
      <c r="C210" s="97"/>
      <c r="D210" s="97"/>
      <c r="E210" s="97"/>
      <c r="F210" s="606"/>
      <c r="G210" s="97"/>
      <c r="H210" s="97"/>
      <c r="I210" s="97"/>
      <c r="J210" s="97"/>
      <c r="K210" s="97"/>
      <c r="L210" s="97"/>
      <c r="M210" s="97"/>
    </row>
    <row r="211" spans="1:13" s="314" customFormat="1" ht="15" customHeight="1" x14ac:dyDescent="0.2">
      <c r="A211" s="97"/>
      <c r="B211" s="97"/>
      <c r="C211" s="97"/>
      <c r="D211" s="97"/>
      <c r="E211" s="97"/>
      <c r="F211" s="606"/>
      <c r="G211" s="97"/>
      <c r="H211" s="97"/>
      <c r="I211" s="97"/>
      <c r="J211" s="97"/>
      <c r="K211" s="97"/>
      <c r="L211" s="97"/>
      <c r="M211" s="97"/>
    </row>
    <row r="212" spans="1:13" s="314" customFormat="1" ht="15" customHeight="1" x14ac:dyDescent="0.2">
      <c r="A212" s="97"/>
      <c r="B212" s="97"/>
      <c r="C212" s="97"/>
      <c r="D212" s="97"/>
      <c r="E212" s="97"/>
      <c r="F212" s="606"/>
      <c r="G212" s="97"/>
      <c r="H212" s="97"/>
      <c r="I212" s="97"/>
      <c r="J212" s="97"/>
      <c r="K212" s="97"/>
      <c r="L212" s="97"/>
      <c r="M212" s="97"/>
    </row>
    <row r="213" spans="1:13" s="314" customFormat="1" ht="15" customHeight="1" x14ac:dyDescent="0.2">
      <c r="A213" s="97"/>
      <c r="B213" s="97"/>
      <c r="C213" s="97"/>
      <c r="D213" s="97"/>
      <c r="E213" s="97"/>
      <c r="F213" s="606"/>
      <c r="G213" s="97"/>
      <c r="H213" s="97"/>
      <c r="I213" s="97"/>
      <c r="J213" s="97"/>
      <c r="K213" s="97"/>
      <c r="L213" s="97"/>
      <c r="M213" s="97"/>
    </row>
    <row r="214" spans="1:13" s="314" customFormat="1" ht="15" customHeight="1" x14ac:dyDescent="0.2">
      <c r="A214" s="97"/>
      <c r="B214" s="97"/>
      <c r="C214" s="97"/>
      <c r="D214" s="97"/>
      <c r="E214" s="97"/>
      <c r="F214" s="606"/>
      <c r="G214" s="97"/>
      <c r="H214" s="97"/>
      <c r="I214" s="97"/>
      <c r="J214" s="97"/>
      <c r="K214" s="97"/>
      <c r="L214" s="97"/>
      <c r="M214" s="97"/>
    </row>
    <row r="215" spans="1:13" s="314" customFormat="1" ht="15" customHeight="1" x14ac:dyDescent="0.2">
      <c r="A215" s="97"/>
      <c r="B215" s="97"/>
      <c r="C215" s="97"/>
      <c r="D215" s="97"/>
      <c r="E215" s="97"/>
      <c r="F215" s="606"/>
      <c r="G215" s="97"/>
      <c r="H215" s="97"/>
      <c r="I215" s="97"/>
      <c r="J215" s="97"/>
      <c r="K215" s="97"/>
      <c r="L215" s="97"/>
      <c r="M215" s="97"/>
    </row>
    <row r="216" spans="1:13" s="314" customFormat="1" ht="15" customHeight="1" x14ac:dyDescent="0.2">
      <c r="A216" s="97"/>
      <c r="B216" s="97"/>
      <c r="C216" s="97"/>
      <c r="D216" s="97"/>
      <c r="E216" s="97"/>
      <c r="F216" s="606"/>
      <c r="G216" s="97"/>
      <c r="H216" s="97"/>
      <c r="I216" s="97"/>
      <c r="J216" s="97"/>
      <c r="K216" s="97"/>
      <c r="L216" s="97"/>
      <c r="M216" s="97"/>
    </row>
    <row r="217" spans="1:13" s="314" customFormat="1" ht="15" customHeight="1" x14ac:dyDescent="0.2">
      <c r="A217" s="97"/>
      <c r="B217" s="97"/>
      <c r="C217" s="97"/>
      <c r="D217" s="97"/>
      <c r="E217" s="97"/>
      <c r="F217" s="606"/>
      <c r="G217" s="97"/>
      <c r="H217" s="97"/>
      <c r="I217" s="97"/>
      <c r="J217" s="97"/>
      <c r="K217" s="97"/>
      <c r="L217" s="97"/>
      <c r="M217" s="97"/>
    </row>
    <row r="218" spans="1:13" s="314" customFormat="1" ht="15" customHeight="1" x14ac:dyDescent="0.2">
      <c r="A218" s="97"/>
      <c r="B218" s="97"/>
      <c r="C218" s="97"/>
      <c r="D218" s="97"/>
      <c r="E218" s="97"/>
      <c r="F218" s="606"/>
      <c r="G218" s="97"/>
      <c r="H218" s="97"/>
      <c r="I218" s="97"/>
      <c r="J218" s="97"/>
      <c r="K218" s="97"/>
      <c r="L218" s="97"/>
      <c r="M218" s="97"/>
    </row>
    <row r="219" spans="1:13" s="314" customFormat="1" ht="15" customHeight="1" x14ac:dyDescent="0.2">
      <c r="A219" s="97"/>
      <c r="B219" s="97"/>
      <c r="C219" s="97"/>
      <c r="D219" s="97"/>
      <c r="E219" s="97"/>
      <c r="F219" s="606"/>
      <c r="G219" s="97"/>
      <c r="H219" s="97"/>
      <c r="I219" s="97"/>
      <c r="J219" s="97"/>
      <c r="K219" s="97"/>
      <c r="L219" s="97"/>
      <c r="M219" s="97"/>
    </row>
    <row r="220" spans="1:13" s="314" customFormat="1" ht="15" customHeight="1" x14ac:dyDescent="0.2">
      <c r="A220" s="97"/>
      <c r="B220" s="97"/>
      <c r="C220" s="97"/>
      <c r="D220" s="97"/>
      <c r="E220" s="97"/>
      <c r="F220" s="606"/>
      <c r="G220" s="97"/>
      <c r="H220" s="97"/>
      <c r="I220" s="97"/>
      <c r="J220" s="97"/>
      <c r="K220" s="97"/>
      <c r="L220" s="97"/>
      <c r="M220" s="97"/>
    </row>
    <row r="221" spans="1:13" s="314" customFormat="1" ht="15" customHeight="1" x14ac:dyDescent="0.2">
      <c r="A221" s="97"/>
      <c r="B221" s="97"/>
      <c r="C221" s="97"/>
      <c r="D221" s="97"/>
      <c r="E221" s="97"/>
      <c r="F221" s="606"/>
      <c r="G221" s="97"/>
      <c r="H221" s="97"/>
      <c r="I221" s="97"/>
      <c r="J221" s="97"/>
      <c r="K221" s="97"/>
      <c r="L221" s="97"/>
      <c r="M221" s="97"/>
    </row>
    <row r="222" spans="1:13" s="314" customFormat="1" ht="15" customHeight="1" x14ac:dyDescent="0.2">
      <c r="A222" s="97"/>
      <c r="B222" s="97"/>
      <c r="C222" s="97"/>
      <c r="D222" s="97"/>
      <c r="E222" s="97"/>
      <c r="F222" s="606"/>
      <c r="G222" s="97"/>
      <c r="H222" s="97"/>
      <c r="I222" s="97"/>
      <c r="J222" s="97"/>
      <c r="K222" s="97"/>
      <c r="L222" s="97"/>
      <c r="M222" s="97"/>
    </row>
    <row r="223" spans="1:13" s="314" customFormat="1" ht="15" customHeight="1" x14ac:dyDescent="0.2">
      <c r="A223" s="97"/>
      <c r="B223" s="97"/>
      <c r="C223" s="97"/>
      <c r="D223" s="97"/>
      <c r="E223" s="97"/>
      <c r="F223" s="606"/>
      <c r="G223" s="97"/>
      <c r="H223" s="97"/>
      <c r="I223" s="97"/>
      <c r="J223" s="97"/>
      <c r="K223" s="97"/>
      <c r="L223" s="97"/>
      <c r="M223" s="97"/>
    </row>
    <row r="224" spans="1:13" s="314" customFormat="1" ht="15" customHeight="1" x14ac:dyDescent="0.2">
      <c r="A224" s="97"/>
      <c r="B224" s="97"/>
      <c r="C224" s="97"/>
      <c r="D224" s="97"/>
      <c r="E224" s="97"/>
      <c r="F224" s="606"/>
      <c r="G224" s="97"/>
      <c r="H224" s="97"/>
      <c r="I224" s="97"/>
      <c r="J224" s="97"/>
      <c r="K224" s="97"/>
      <c r="L224" s="97"/>
      <c r="M224" s="97"/>
    </row>
    <row r="225" spans="1:13" s="314" customFormat="1" ht="15" customHeight="1" x14ac:dyDescent="0.2">
      <c r="A225" s="97"/>
      <c r="B225" s="97"/>
      <c r="C225" s="97"/>
      <c r="D225" s="97"/>
      <c r="E225" s="97"/>
      <c r="F225" s="606"/>
      <c r="G225" s="97"/>
      <c r="H225" s="97"/>
      <c r="I225" s="97"/>
      <c r="J225" s="97"/>
      <c r="K225" s="97"/>
      <c r="L225" s="97"/>
      <c r="M225" s="97"/>
    </row>
    <row r="226" spans="1:13" s="314" customFormat="1" ht="15" customHeight="1" x14ac:dyDescent="0.2">
      <c r="A226" s="97"/>
      <c r="B226" s="97"/>
      <c r="C226" s="97"/>
      <c r="D226" s="97"/>
      <c r="E226" s="97"/>
      <c r="F226" s="606"/>
      <c r="G226" s="97"/>
      <c r="H226" s="97"/>
      <c r="I226" s="97"/>
      <c r="J226" s="97"/>
      <c r="K226" s="97"/>
      <c r="L226" s="97"/>
      <c r="M226" s="97"/>
    </row>
    <row r="227" spans="1:13" s="314" customFormat="1" ht="15" customHeight="1" x14ac:dyDescent="0.2">
      <c r="A227" s="97"/>
      <c r="B227" s="97"/>
      <c r="C227" s="97"/>
      <c r="D227" s="97"/>
      <c r="E227" s="97"/>
      <c r="F227" s="606"/>
      <c r="G227" s="97"/>
      <c r="H227" s="97"/>
      <c r="I227" s="97"/>
      <c r="J227" s="97"/>
      <c r="K227" s="97"/>
      <c r="L227" s="97"/>
      <c r="M227" s="97"/>
    </row>
    <row r="228" spans="1:13" s="314" customFormat="1" ht="15" customHeight="1" x14ac:dyDescent="0.2">
      <c r="A228" s="97"/>
      <c r="B228" s="97"/>
      <c r="C228" s="97"/>
      <c r="D228" s="97"/>
      <c r="E228" s="97"/>
      <c r="F228" s="606"/>
      <c r="G228" s="97"/>
      <c r="H228" s="97"/>
      <c r="I228" s="97"/>
      <c r="J228" s="97"/>
      <c r="K228" s="97"/>
      <c r="L228" s="97"/>
      <c r="M228" s="97"/>
    </row>
    <row r="229" spans="1:13" s="314" customFormat="1" ht="15" customHeight="1" x14ac:dyDescent="0.2">
      <c r="A229" s="97"/>
      <c r="B229" s="97"/>
      <c r="C229" s="97"/>
      <c r="D229" s="97"/>
      <c r="E229" s="97"/>
      <c r="F229" s="606"/>
      <c r="G229" s="97"/>
      <c r="H229" s="97"/>
      <c r="I229" s="97"/>
      <c r="J229" s="97"/>
      <c r="K229" s="97"/>
      <c r="L229" s="97"/>
      <c r="M229" s="97"/>
    </row>
    <row r="230" spans="1:13" s="314" customFormat="1" ht="15" customHeight="1" x14ac:dyDescent="0.2">
      <c r="A230" s="97"/>
      <c r="B230" s="97"/>
      <c r="C230" s="97"/>
      <c r="D230" s="97"/>
      <c r="E230" s="97"/>
      <c r="F230" s="606"/>
      <c r="G230" s="97"/>
      <c r="H230" s="97"/>
      <c r="I230" s="97"/>
      <c r="J230" s="97"/>
      <c r="K230" s="97"/>
      <c r="L230" s="97"/>
      <c r="M230" s="97"/>
    </row>
    <row r="231" spans="1:13" s="314" customFormat="1" ht="15" customHeight="1" x14ac:dyDescent="0.2">
      <c r="A231" s="97"/>
      <c r="B231" s="97"/>
      <c r="C231" s="97"/>
      <c r="D231" s="97"/>
      <c r="E231" s="97"/>
      <c r="F231" s="606"/>
      <c r="G231" s="97"/>
      <c r="H231" s="97"/>
      <c r="I231" s="97"/>
      <c r="J231" s="97"/>
      <c r="K231" s="97"/>
      <c r="L231" s="97"/>
      <c r="M231" s="97"/>
    </row>
    <row r="232" spans="1:13" s="314" customFormat="1" ht="15" customHeight="1" x14ac:dyDescent="0.2">
      <c r="A232" s="97"/>
      <c r="B232" s="97"/>
      <c r="C232" s="97"/>
      <c r="D232" s="97"/>
      <c r="E232" s="97"/>
      <c r="F232" s="606"/>
      <c r="G232" s="97"/>
      <c r="H232" s="97"/>
      <c r="I232" s="97"/>
      <c r="J232" s="97"/>
      <c r="K232" s="97"/>
      <c r="L232" s="97"/>
      <c r="M232" s="97"/>
    </row>
    <row r="233" spans="1:13" s="314" customFormat="1" ht="15" customHeight="1" x14ac:dyDescent="0.2">
      <c r="A233" s="97"/>
      <c r="B233" s="97"/>
      <c r="C233" s="97"/>
      <c r="D233" s="97"/>
      <c r="E233" s="97"/>
      <c r="F233" s="606"/>
      <c r="G233" s="97"/>
      <c r="H233" s="97"/>
      <c r="I233" s="97"/>
      <c r="J233" s="97"/>
      <c r="K233" s="97"/>
      <c r="L233" s="97"/>
      <c r="M233" s="97"/>
    </row>
    <row r="234" spans="1:13" s="314" customFormat="1" ht="15" customHeight="1" x14ac:dyDescent="0.2">
      <c r="A234" s="97"/>
      <c r="B234" s="97"/>
      <c r="C234" s="97"/>
      <c r="D234" s="97"/>
      <c r="E234" s="97"/>
      <c r="F234" s="606"/>
      <c r="G234" s="97"/>
      <c r="H234" s="97"/>
      <c r="I234" s="97"/>
      <c r="J234" s="97"/>
      <c r="K234" s="97"/>
      <c r="L234" s="97"/>
      <c r="M234" s="97"/>
    </row>
    <row r="235" spans="1:13" s="314" customFormat="1" ht="15" customHeight="1" x14ac:dyDescent="0.2">
      <c r="A235" s="97"/>
      <c r="B235" s="97"/>
      <c r="C235" s="97"/>
      <c r="D235" s="97"/>
      <c r="E235" s="97"/>
      <c r="F235" s="606"/>
      <c r="G235" s="97"/>
      <c r="H235" s="97"/>
      <c r="I235" s="97"/>
      <c r="J235" s="97"/>
      <c r="K235" s="97"/>
      <c r="L235" s="97"/>
      <c r="M235" s="97"/>
    </row>
    <row r="236" spans="1:13" s="314" customFormat="1" ht="15" customHeight="1" x14ac:dyDescent="0.2">
      <c r="A236" s="97"/>
      <c r="B236" s="97"/>
      <c r="C236" s="97"/>
      <c r="D236" s="97"/>
      <c r="E236" s="97"/>
      <c r="F236" s="606"/>
      <c r="G236" s="97"/>
      <c r="H236" s="97"/>
      <c r="I236" s="97"/>
      <c r="J236" s="97"/>
      <c r="K236" s="97"/>
      <c r="L236" s="97"/>
      <c r="M236" s="97"/>
    </row>
    <row r="237" spans="1:13" s="314" customFormat="1" ht="15" customHeight="1" x14ac:dyDescent="0.2">
      <c r="A237" s="97"/>
      <c r="B237" s="97"/>
      <c r="C237" s="97"/>
      <c r="D237" s="97"/>
      <c r="E237" s="97"/>
      <c r="F237" s="606"/>
      <c r="G237" s="97"/>
      <c r="H237" s="97"/>
      <c r="I237" s="97"/>
      <c r="J237" s="97"/>
      <c r="K237" s="97"/>
      <c r="L237" s="97"/>
      <c r="M237" s="97"/>
    </row>
    <row r="238" spans="1:13" s="314" customFormat="1" ht="15" customHeight="1" x14ac:dyDescent="0.2">
      <c r="A238" s="97"/>
      <c r="B238" s="97"/>
      <c r="C238" s="97"/>
      <c r="D238" s="97"/>
      <c r="E238" s="97"/>
      <c r="F238" s="606"/>
      <c r="G238" s="97"/>
      <c r="H238" s="97"/>
      <c r="I238" s="97"/>
      <c r="J238" s="97"/>
      <c r="K238" s="97"/>
      <c r="L238" s="97"/>
      <c r="M238" s="97"/>
    </row>
    <row r="239" spans="1:13" s="314" customFormat="1" ht="15" customHeight="1" x14ac:dyDescent="0.2">
      <c r="A239" s="97"/>
      <c r="B239" s="97"/>
      <c r="C239" s="97"/>
      <c r="D239" s="97"/>
      <c r="E239" s="97"/>
      <c r="F239" s="606"/>
      <c r="G239" s="97"/>
      <c r="H239" s="97"/>
      <c r="I239" s="97"/>
      <c r="J239" s="97"/>
      <c r="K239" s="97"/>
      <c r="L239" s="97"/>
      <c r="M239" s="97"/>
    </row>
    <row r="240" spans="1:13" s="314" customFormat="1" ht="15" customHeight="1" x14ac:dyDescent="0.2">
      <c r="A240" s="97"/>
      <c r="B240" s="97"/>
      <c r="C240" s="97"/>
      <c r="D240" s="97"/>
      <c r="E240" s="97"/>
      <c r="F240" s="606"/>
      <c r="G240" s="97"/>
      <c r="H240" s="97"/>
      <c r="I240" s="97"/>
      <c r="J240" s="97"/>
      <c r="K240" s="97"/>
      <c r="L240" s="97"/>
      <c r="M240" s="97"/>
    </row>
    <row r="241" spans="1:13" s="314" customFormat="1" ht="15" customHeight="1" x14ac:dyDescent="0.2">
      <c r="A241" s="97"/>
      <c r="B241" s="97"/>
      <c r="C241" s="97"/>
      <c r="D241" s="97"/>
      <c r="E241" s="97"/>
      <c r="F241" s="606"/>
      <c r="G241" s="97"/>
      <c r="H241" s="97"/>
      <c r="I241" s="97"/>
      <c r="J241" s="97"/>
      <c r="K241" s="97"/>
      <c r="L241" s="97"/>
      <c r="M241" s="97"/>
    </row>
    <row r="242" spans="1:13" s="314" customFormat="1" ht="15" customHeight="1" x14ac:dyDescent="0.2">
      <c r="A242" s="97"/>
      <c r="B242" s="97"/>
      <c r="C242" s="97"/>
      <c r="D242" s="97"/>
      <c r="E242" s="97"/>
      <c r="F242" s="606"/>
      <c r="G242" s="97"/>
      <c r="H242" s="97"/>
      <c r="I242" s="97"/>
      <c r="J242" s="97"/>
      <c r="K242" s="97"/>
      <c r="L242" s="97"/>
      <c r="M242" s="97"/>
    </row>
    <row r="243" spans="1:13" s="314" customFormat="1" ht="15" customHeight="1" x14ac:dyDescent="0.2">
      <c r="A243" s="97"/>
      <c r="B243" s="97"/>
      <c r="C243" s="97"/>
      <c r="D243" s="97"/>
      <c r="E243" s="97"/>
      <c r="F243" s="606"/>
      <c r="G243" s="97"/>
      <c r="H243" s="97"/>
      <c r="I243" s="97"/>
      <c r="J243" s="97"/>
      <c r="K243" s="97"/>
      <c r="L243" s="97"/>
      <c r="M243" s="97"/>
    </row>
    <row r="244" spans="1:13" s="314" customFormat="1" ht="15" customHeight="1" x14ac:dyDescent="0.2">
      <c r="A244" s="97"/>
      <c r="B244" s="97"/>
      <c r="C244" s="97"/>
      <c r="D244" s="97"/>
      <c r="E244" s="97"/>
      <c r="F244" s="606"/>
      <c r="G244" s="97"/>
      <c r="H244" s="97"/>
      <c r="I244" s="97"/>
      <c r="J244" s="97"/>
      <c r="K244" s="97"/>
      <c r="L244" s="97"/>
      <c r="M244" s="97"/>
    </row>
    <row r="245" spans="1:13" s="314" customFormat="1" ht="15" customHeight="1" x14ac:dyDescent="0.2">
      <c r="A245" s="97"/>
      <c r="B245" s="97"/>
      <c r="C245" s="97"/>
      <c r="D245" s="97"/>
      <c r="E245" s="97"/>
      <c r="F245" s="606"/>
      <c r="G245" s="97"/>
      <c r="H245" s="97"/>
      <c r="I245" s="97"/>
      <c r="J245" s="97"/>
      <c r="K245" s="97"/>
      <c r="L245" s="97"/>
      <c r="M245" s="97"/>
    </row>
    <row r="246" spans="1:13" s="314" customFormat="1" ht="15" customHeight="1" x14ac:dyDescent="0.2">
      <c r="A246" s="97"/>
      <c r="B246" s="97"/>
      <c r="C246" s="97"/>
      <c r="D246" s="97"/>
      <c r="E246" s="97"/>
      <c r="F246" s="606"/>
      <c r="G246" s="97"/>
      <c r="H246" s="97"/>
      <c r="I246" s="97"/>
      <c r="J246" s="97"/>
      <c r="K246" s="97"/>
      <c r="L246" s="97"/>
      <c r="M246" s="97"/>
    </row>
    <row r="247" spans="1:13" s="314" customFormat="1" ht="15" customHeight="1" x14ac:dyDescent="0.2">
      <c r="A247" s="97"/>
      <c r="B247" s="97"/>
      <c r="C247" s="97"/>
      <c r="D247" s="97"/>
      <c r="E247" s="97"/>
      <c r="F247" s="606"/>
      <c r="G247" s="97"/>
      <c r="H247" s="97"/>
      <c r="I247" s="97"/>
      <c r="J247" s="97"/>
      <c r="K247" s="97"/>
      <c r="L247" s="97"/>
      <c r="M247" s="97"/>
    </row>
    <row r="248" spans="1:13" s="314" customFormat="1" ht="15" customHeight="1" x14ac:dyDescent="0.2">
      <c r="A248" s="97"/>
      <c r="B248" s="97"/>
      <c r="C248" s="97"/>
      <c r="D248" s="97"/>
      <c r="E248" s="97"/>
      <c r="F248" s="606"/>
      <c r="G248" s="97"/>
      <c r="H248" s="97"/>
      <c r="I248" s="97"/>
      <c r="J248" s="97"/>
      <c r="K248" s="97"/>
      <c r="L248" s="97"/>
      <c r="M248" s="97"/>
    </row>
    <row r="249" spans="1:13" s="314" customFormat="1" ht="15" customHeight="1" x14ac:dyDescent="0.2">
      <c r="A249" s="97"/>
      <c r="B249" s="97"/>
      <c r="C249" s="97"/>
      <c r="D249" s="97"/>
      <c r="E249" s="97"/>
      <c r="F249" s="606"/>
      <c r="G249" s="97"/>
      <c r="H249" s="97"/>
      <c r="I249" s="97"/>
      <c r="J249" s="97"/>
      <c r="K249" s="97"/>
      <c r="L249" s="97"/>
      <c r="M249" s="97"/>
    </row>
    <row r="250" spans="1:13" s="314" customFormat="1" ht="15" customHeight="1" x14ac:dyDescent="0.2">
      <c r="A250" s="97"/>
      <c r="B250" s="97"/>
      <c r="C250" s="97"/>
      <c r="D250" s="97"/>
      <c r="E250" s="97"/>
      <c r="F250" s="606"/>
      <c r="G250" s="97"/>
      <c r="H250" s="97"/>
      <c r="I250" s="97"/>
      <c r="J250" s="97"/>
      <c r="K250" s="97"/>
      <c r="L250" s="97"/>
      <c r="M250" s="97"/>
    </row>
    <row r="251" spans="1:13" s="314" customFormat="1" ht="15" customHeight="1" x14ac:dyDescent="0.2">
      <c r="A251" s="97"/>
      <c r="B251" s="97"/>
      <c r="C251" s="97"/>
      <c r="D251" s="97"/>
      <c r="E251" s="97"/>
      <c r="F251" s="606"/>
      <c r="G251" s="97"/>
      <c r="H251" s="97"/>
      <c r="I251" s="97"/>
      <c r="J251" s="97"/>
      <c r="K251" s="97"/>
      <c r="L251" s="97"/>
      <c r="M251" s="97"/>
    </row>
    <row r="252" spans="1:13" s="314" customFormat="1" ht="15" customHeight="1" x14ac:dyDescent="0.2">
      <c r="A252" s="97"/>
      <c r="B252" s="97"/>
      <c r="C252" s="97"/>
      <c r="D252" s="97"/>
      <c r="E252" s="97"/>
      <c r="F252" s="606"/>
      <c r="G252" s="97"/>
      <c r="H252" s="97"/>
      <c r="I252" s="97"/>
      <c r="J252" s="97"/>
      <c r="K252" s="97"/>
      <c r="L252" s="97"/>
      <c r="M252" s="97"/>
    </row>
    <row r="253" spans="1:13" s="314" customFormat="1" ht="15" customHeight="1" x14ac:dyDescent="0.2">
      <c r="A253" s="97"/>
      <c r="B253" s="97"/>
      <c r="C253" s="97"/>
      <c r="D253" s="97"/>
      <c r="E253" s="97"/>
      <c r="F253" s="606"/>
      <c r="G253" s="97"/>
      <c r="H253" s="97"/>
      <c r="I253" s="97"/>
      <c r="J253" s="97"/>
      <c r="K253" s="97"/>
      <c r="L253" s="97"/>
      <c r="M253" s="97"/>
    </row>
    <row r="254" spans="1:13" s="314" customFormat="1" ht="15" customHeight="1" x14ac:dyDescent="0.2">
      <c r="A254" s="97"/>
      <c r="B254" s="97"/>
      <c r="C254" s="97"/>
      <c r="D254" s="97"/>
      <c r="E254" s="97"/>
      <c r="F254" s="606"/>
      <c r="G254" s="97"/>
      <c r="H254" s="97"/>
      <c r="I254" s="97"/>
      <c r="J254" s="97"/>
      <c r="K254" s="97"/>
      <c r="L254" s="97"/>
      <c r="M254" s="97"/>
    </row>
    <row r="255" spans="1:13" s="314" customFormat="1" ht="15" customHeight="1" x14ac:dyDescent="0.2">
      <c r="A255" s="97"/>
      <c r="B255" s="97"/>
      <c r="C255" s="97"/>
      <c r="D255" s="97"/>
      <c r="E255" s="97"/>
      <c r="F255" s="606"/>
      <c r="G255" s="97"/>
      <c r="H255" s="97"/>
      <c r="I255" s="97"/>
      <c r="J255" s="97"/>
      <c r="K255" s="97"/>
      <c r="L255" s="97"/>
      <c r="M255" s="97"/>
    </row>
    <row r="256" spans="1:13" s="314" customFormat="1" ht="15" customHeight="1" x14ac:dyDescent="0.2">
      <c r="A256" s="97"/>
      <c r="B256" s="97"/>
      <c r="C256" s="97"/>
      <c r="D256" s="97"/>
      <c r="E256" s="97"/>
      <c r="F256" s="606"/>
      <c r="G256" s="97"/>
      <c r="H256" s="97"/>
      <c r="I256" s="97"/>
      <c r="J256" s="97"/>
      <c r="K256" s="97"/>
      <c r="L256" s="97"/>
      <c r="M256" s="97"/>
    </row>
    <row r="257" spans="1:13" s="314" customFormat="1" ht="15" customHeight="1" x14ac:dyDescent="0.2">
      <c r="A257" s="97"/>
      <c r="B257" s="97"/>
      <c r="C257" s="97"/>
      <c r="D257" s="97"/>
      <c r="E257" s="97"/>
      <c r="F257" s="606"/>
      <c r="G257" s="97"/>
      <c r="H257" s="97"/>
      <c r="I257" s="97"/>
      <c r="J257" s="97"/>
      <c r="K257" s="97"/>
      <c r="L257" s="97"/>
      <c r="M257" s="97"/>
    </row>
    <row r="258" spans="1:13" s="314" customFormat="1" ht="15" customHeight="1" x14ac:dyDescent="0.2">
      <c r="A258" s="97"/>
      <c r="B258" s="97"/>
      <c r="C258" s="97"/>
      <c r="D258" s="97"/>
      <c r="E258" s="97"/>
      <c r="F258" s="606"/>
      <c r="G258" s="97"/>
      <c r="H258" s="97"/>
      <c r="I258" s="97"/>
      <c r="J258" s="97"/>
      <c r="K258" s="97"/>
      <c r="L258" s="97"/>
      <c r="M258" s="97"/>
    </row>
    <row r="259" spans="1:13" s="314" customFormat="1" ht="15" customHeight="1" x14ac:dyDescent="0.2">
      <c r="A259" s="97"/>
      <c r="B259" s="97"/>
      <c r="C259" s="97"/>
      <c r="D259" s="97"/>
      <c r="E259" s="97"/>
      <c r="F259" s="606"/>
      <c r="G259" s="97"/>
      <c r="H259" s="97"/>
      <c r="I259" s="97"/>
      <c r="J259" s="97"/>
      <c r="K259" s="97"/>
      <c r="L259" s="97"/>
      <c r="M259" s="97"/>
    </row>
    <row r="260" spans="1:13" s="314" customFormat="1" ht="15" customHeight="1" x14ac:dyDescent="0.2">
      <c r="A260" s="97"/>
      <c r="B260" s="97"/>
      <c r="C260" s="97"/>
      <c r="D260" s="97"/>
      <c r="E260" s="97"/>
      <c r="F260" s="606"/>
      <c r="G260" s="97"/>
      <c r="H260" s="97"/>
      <c r="I260" s="97"/>
      <c r="J260" s="97"/>
      <c r="K260" s="97"/>
      <c r="L260" s="97"/>
      <c r="M260" s="97"/>
    </row>
    <row r="261" spans="1:13" s="314" customFormat="1" ht="15" customHeight="1" x14ac:dyDescent="0.2">
      <c r="A261" s="97"/>
      <c r="B261" s="97"/>
      <c r="C261" s="97"/>
      <c r="D261" s="97"/>
      <c r="E261" s="97"/>
      <c r="F261" s="606"/>
      <c r="G261" s="97"/>
      <c r="H261" s="97"/>
      <c r="I261" s="97"/>
      <c r="J261" s="97"/>
      <c r="K261" s="97"/>
      <c r="L261" s="97"/>
      <c r="M261" s="97"/>
    </row>
    <row r="262" spans="1:13" s="314" customFormat="1" ht="15" customHeight="1" x14ac:dyDescent="0.2">
      <c r="A262" s="97"/>
      <c r="B262" s="97"/>
      <c r="C262" s="97"/>
      <c r="D262" s="97"/>
      <c r="E262" s="97"/>
      <c r="F262" s="606"/>
      <c r="G262" s="97"/>
      <c r="H262" s="97"/>
      <c r="I262" s="97"/>
      <c r="J262" s="97"/>
      <c r="K262" s="97"/>
      <c r="L262" s="97"/>
      <c r="M262" s="97"/>
    </row>
    <row r="263" spans="1:13" s="314" customFormat="1" ht="15" customHeight="1" x14ac:dyDescent="0.2">
      <c r="A263" s="97"/>
      <c r="B263" s="97"/>
      <c r="C263" s="97"/>
      <c r="D263" s="97"/>
      <c r="E263" s="97"/>
      <c r="F263" s="606"/>
      <c r="G263" s="97"/>
      <c r="H263" s="97"/>
      <c r="I263" s="97"/>
      <c r="J263" s="97"/>
      <c r="K263" s="97"/>
      <c r="L263" s="97"/>
      <c r="M263" s="97"/>
    </row>
    <row r="264" spans="1:13" s="314" customFormat="1" ht="15" customHeight="1" x14ac:dyDescent="0.2">
      <c r="A264" s="97"/>
      <c r="B264" s="97"/>
      <c r="C264" s="97"/>
      <c r="D264" s="97"/>
      <c r="E264" s="97"/>
      <c r="F264" s="606"/>
      <c r="G264" s="97"/>
      <c r="H264" s="97"/>
      <c r="I264" s="97"/>
      <c r="J264" s="97"/>
      <c r="K264" s="97"/>
      <c r="L264" s="97"/>
      <c r="M264" s="97"/>
    </row>
    <row r="265" spans="1:13" s="314" customFormat="1" ht="15" customHeight="1" x14ac:dyDescent="0.2">
      <c r="A265" s="97"/>
      <c r="B265" s="97"/>
      <c r="C265" s="97"/>
      <c r="D265" s="97"/>
      <c r="E265" s="97"/>
      <c r="F265" s="606"/>
      <c r="G265" s="97"/>
      <c r="H265" s="97"/>
      <c r="I265" s="97"/>
      <c r="J265" s="97"/>
      <c r="K265" s="97"/>
      <c r="L265" s="97"/>
      <c r="M265" s="97"/>
    </row>
    <row r="266" spans="1:13" s="314" customFormat="1" ht="15" customHeight="1" x14ac:dyDescent="0.2">
      <c r="A266" s="97"/>
      <c r="B266" s="97"/>
      <c r="C266" s="97"/>
      <c r="D266" s="97"/>
      <c r="E266" s="97"/>
      <c r="F266" s="606"/>
      <c r="G266" s="97"/>
      <c r="H266" s="97"/>
      <c r="I266" s="97"/>
      <c r="J266" s="97"/>
      <c r="K266" s="97"/>
      <c r="L266" s="97"/>
      <c r="M266" s="97"/>
    </row>
    <row r="267" spans="1:13" s="314" customFormat="1" ht="15" customHeight="1" x14ac:dyDescent="0.2">
      <c r="A267" s="97"/>
      <c r="B267" s="97"/>
      <c r="C267" s="97"/>
      <c r="D267" s="97"/>
      <c r="E267" s="97"/>
      <c r="F267" s="606"/>
      <c r="G267" s="97"/>
      <c r="H267" s="97"/>
      <c r="I267" s="97"/>
      <c r="J267" s="97"/>
      <c r="K267" s="97"/>
      <c r="L267" s="97"/>
      <c r="M267" s="97"/>
    </row>
    <row r="268" spans="1:13" s="314" customFormat="1" ht="15" customHeight="1" x14ac:dyDescent="0.2">
      <c r="A268" s="97"/>
      <c r="B268" s="97"/>
      <c r="C268" s="97"/>
      <c r="D268" s="97"/>
      <c r="E268" s="97"/>
      <c r="F268" s="606"/>
      <c r="G268" s="97"/>
      <c r="H268" s="97"/>
      <c r="I268" s="97"/>
      <c r="J268" s="97"/>
      <c r="K268" s="97"/>
      <c r="L268" s="97"/>
      <c r="M268" s="97"/>
    </row>
    <row r="269" spans="1:13" s="314" customFormat="1" ht="15" customHeight="1" x14ac:dyDescent="0.2">
      <c r="A269" s="97"/>
      <c r="B269" s="97"/>
      <c r="C269" s="97"/>
      <c r="D269" s="97"/>
      <c r="E269" s="97"/>
      <c r="F269" s="606"/>
      <c r="G269" s="97"/>
      <c r="H269" s="97"/>
      <c r="I269" s="97"/>
      <c r="J269" s="97"/>
      <c r="K269" s="97"/>
      <c r="L269" s="97"/>
      <c r="M269" s="97"/>
    </row>
    <row r="270" spans="1:13" s="314" customFormat="1" ht="15" customHeight="1" x14ac:dyDescent="0.2">
      <c r="A270" s="97"/>
      <c r="B270" s="97"/>
      <c r="C270" s="97"/>
      <c r="D270" s="97"/>
      <c r="E270" s="97"/>
      <c r="F270" s="606"/>
      <c r="G270" s="97"/>
      <c r="H270" s="97"/>
      <c r="I270" s="97"/>
      <c r="J270" s="97"/>
      <c r="K270" s="97"/>
      <c r="L270" s="97"/>
      <c r="M270" s="97"/>
    </row>
    <row r="271" spans="1:13" s="314" customFormat="1" ht="15" customHeight="1" x14ac:dyDescent="0.2">
      <c r="A271" s="97"/>
      <c r="B271" s="97"/>
      <c r="C271" s="97"/>
      <c r="D271" s="97"/>
      <c r="E271" s="97"/>
      <c r="F271" s="606"/>
      <c r="G271" s="97"/>
      <c r="H271" s="97"/>
      <c r="I271" s="97"/>
      <c r="J271" s="97"/>
      <c r="K271" s="97"/>
      <c r="L271" s="97"/>
      <c r="M271" s="97"/>
    </row>
    <row r="272" spans="1:13" s="314" customFormat="1" ht="15" customHeight="1" x14ac:dyDescent="0.2">
      <c r="A272" s="97"/>
      <c r="B272" s="97"/>
      <c r="C272" s="97"/>
      <c r="D272" s="97"/>
      <c r="E272" s="97"/>
      <c r="F272" s="606"/>
      <c r="G272" s="97"/>
      <c r="H272" s="97"/>
      <c r="I272" s="97"/>
      <c r="J272" s="97"/>
      <c r="K272" s="97"/>
      <c r="L272" s="97"/>
      <c r="M272" s="97"/>
    </row>
    <row r="273" spans="1:13" s="314" customFormat="1" ht="15" customHeight="1" x14ac:dyDescent="0.2">
      <c r="A273" s="97"/>
      <c r="B273" s="97"/>
      <c r="C273" s="97"/>
      <c r="D273" s="97"/>
      <c r="E273" s="97"/>
      <c r="F273" s="606"/>
      <c r="G273" s="97"/>
      <c r="H273" s="97"/>
      <c r="I273" s="97"/>
      <c r="J273" s="97"/>
      <c r="K273" s="97"/>
      <c r="L273" s="97"/>
      <c r="M273" s="97"/>
    </row>
    <row r="274" spans="1:13" s="314" customFormat="1" ht="15" customHeight="1" x14ac:dyDescent="0.2">
      <c r="A274" s="97"/>
      <c r="B274" s="97"/>
      <c r="C274" s="97"/>
      <c r="D274" s="97"/>
      <c r="E274" s="97"/>
      <c r="F274" s="606"/>
      <c r="G274" s="97"/>
      <c r="H274" s="97"/>
      <c r="I274" s="97"/>
      <c r="J274" s="97"/>
      <c r="K274" s="97"/>
      <c r="L274" s="97"/>
      <c r="M274" s="97"/>
    </row>
    <row r="275" spans="1:13" s="314" customFormat="1" ht="15" customHeight="1" x14ac:dyDescent="0.2">
      <c r="A275" s="97"/>
      <c r="B275" s="97"/>
      <c r="C275" s="97"/>
      <c r="D275" s="97"/>
      <c r="E275" s="97"/>
      <c r="F275" s="606"/>
      <c r="G275" s="97"/>
      <c r="H275" s="97"/>
      <c r="I275" s="97"/>
      <c r="J275" s="97"/>
      <c r="K275" s="97"/>
      <c r="L275" s="97"/>
      <c r="M275" s="97"/>
    </row>
    <row r="276" spans="1:13" s="314" customFormat="1" ht="15" customHeight="1" x14ac:dyDescent="0.2">
      <c r="A276" s="97"/>
      <c r="B276" s="97"/>
      <c r="C276" s="97"/>
      <c r="D276" s="97"/>
      <c r="E276" s="97"/>
      <c r="F276" s="606"/>
      <c r="G276" s="97"/>
      <c r="H276" s="97"/>
      <c r="I276" s="97"/>
      <c r="J276" s="97"/>
      <c r="K276" s="97"/>
      <c r="L276" s="97"/>
      <c r="M276" s="97"/>
    </row>
    <row r="277" spans="1:13" s="314" customFormat="1" ht="15" customHeight="1" x14ac:dyDescent="0.2">
      <c r="A277" s="97"/>
      <c r="B277" s="97"/>
      <c r="C277" s="97"/>
      <c r="D277" s="97"/>
      <c r="E277" s="97"/>
      <c r="F277" s="606"/>
      <c r="G277" s="97"/>
      <c r="H277" s="97"/>
      <c r="I277" s="97"/>
      <c r="J277" s="97"/>
      <c r="K277" s="97"/>
      <c r="L277" s="97"/>
      <c r="M277" s="97"/>
    </row>
    <row r="278" spans="1:13" s="314" customFormat="1" ht="15" customHeight="1" x14ac:dyDescent="0.2">
      <c r="A278" s="97"/>
      <c r="B278" s="97"/>
      <c r="C278" s="97"/>
      <c r="D278" s="97"/>
      <c r="E278" s="97"/>
      <c r="F278" s="606"/>
      <c r="G278" s="97"/>
      <c r="H278" s="97"/>
      <c r="I278" s="97"/>
      <c r="J278" s="97"/>
      <c r="K278" s="97"/>
      <c r="L278" s="97"/>
      <c r="M278" s="97"/>
    </row>
    <row r="279" spans="1:13" s="314" customFormat="1" ht="15" customHeight="1" x14ac:dyDescent="0.2">
      <c r="A279" s="97"/>
      <c r="B279" s="97"/>
      <c r="C279" s="97"/>
      <c r="D279" s="97"/>
      <c r="E279" s="97"/>
      <c r="F279" s="606"/>
      <c r="G279" s="97"/>
      <c r="H279" s="97"/>
      <c r="I279" s="97"/>
      <c r="J279" s="97"/>
      <c r="K279" s="97"/>
      <c r="L279" s="97"/>
      <c r="M279" s="97"/>
    </row>
    <row r="280" spans="1:13" s="314" customFormat="1" ht="15" customHeight="1" x14ac:dyDescent="0.2">
      <c r="A280" s="97"/>
      <c r="B280" s="97"/>
      <c r="C280" s="97"/>
      <c r="D280" s="97"/>
      <c r="E280" s="97"/>
      <c r="F280" s="606"/>
      <c r="G280" s="97"/>
      <c r="H280" s="97"/>
      <c r="I280" s="97"/>
      <c r="J280" s="97"/>
      <c r="K280" s="97"/>
      <c r="L280" s="97"/>
      <c r="M280" s="97"/>
    </row>
    <row r="281" spans="1:13" s="314" customFormat="1" ht="15" customHeight="1" x14ac:dyDescent="0.2">
      <c r="A281" s="97"/>
      <c r="B281" s="97"/>
      <c r="C281" s="97"/>
      <c r="D281" s="97"/>
      <c r="E281" s="97"/>
      <c r="F281" s="606"/>
      <c r="G281" s="97"/>
      <c r="H281" s="97"/>
      <c r="I281" s="97"/>
      <c r="J281" s="97"/>
      <c r="K281" s="97"/>
      <c r="L281" s="97"/>
      <c r="M281" s="97"/>
    </row>
    <row r="282" spans="1:13" s="314" customFormat="1" ht="15" customHeight="1" x14ac:dyDescent="0.2">
      <c r="A282" s="97"/>
      <c r="B282" s="97"/>
      <c r="C282" s="97"/>
      <c r="D282" s="97"/>
      <c r="E282" s="97"/>
      <c r="F282" s="606"/>
      <c r="G282" s="97"/>
      <c r="H282" s="97"/>
      <c r="I282" s="97"/>
      <c r="J282" s="97"/>
      <c r="K282" s="97"/>
      <c r="L282" s="97"/>
      <c r="M282" s="97"/>
    </row>
    <row r="283" spans="1:13" s="314" customFormat="1" ht="15" customHeight="1" x14ac:dyDescent="0.2">
      <c r="A283" s="97"/>
      <c r="B283" s="97"/>
      <c r="C283" s="97"/>
      <c r="D283" s="97"/>
      <c r="E283" s="97"/>
      <c r="F283" s="606"/>
      <c r="G283" s="97"/>
      <c r="H283" s="97"/>
      <c r="I283" s="97"/>
      <c r="J283" s="97"/>
      <c r="K283" s="97"/>
      <c r="L283" s="97"/>
      <c r="M283" s="97"/>
    </row>
    <row r="284" spans="1:13" s="314" customFormat="1" ht="15" customHeight="1" x14ac:dyDescent="0.2">
      <c r="A284" s="97"/>
      <c r="B284" s="97"/>
      <c r="C284" s="97"/>
      <c r="D284" s="97"/>
      <c r="E284" s="97"/>
      <c r="F284" s="606"/>
      <c r="G284" s="97"/>
      <c r="H284" s="97"/>
      <c r="I284" s="97"/>
      <c r="J284" s="97"/>
      <c r="K284" s="97"/>
      <c r="L284" s="97"/>
      <c r="M284" s="97"/>
    </row>
    <row r="285" spans="1:13" s="314" customFormat="1" ht="15" customHeight="1" x14ac:dyDescent="0.2">
      <c r="A285" s="97"/>
      <c r="B285" s="97"/>
      <c r="C285" s="97"/>
      <c r="D285" s="97"/>
      <c r="E285" s="97"/>
      <c r="F285" s="606"/>
      <c r="G285" s="97"/>
      <c r="H285" s="97"/>
      <c r="I285" s="97"/>
      <c r="J285" s="97"/>
      <c r="K285" s="97"/>
      <c r="L285" s="97"/>
      <c r="M285" s="97"/>
    </row>
    <row r="286" spans="1:13" s="314" customFormat="1" ht="15" customHeight="1" x14ac:dyDescent="0.2">
      <c r="A286" s="97"/>
      <c r="B286" s="97"/>
      <c r="C286" s="97"/>
      <c r="D286" s="97"/>
      <c r="E286" s="97"/>
      <c r="F286" s="606"/>
      <c r="G286" s="97"/>
      <c r="H286" s="97"/>
      <c r="I286" s="97"/>
      <c r="J286" s="97"/>
      <c r="K286" s="97"/>
      <c r="L286" s="97"/>
      <c r="M286" s="97"/>
    </row>
    <row r="287" spans="1:13" s="314" customFormat="1" ht="15" customHeight="1" x14ac:dyDescent="0.2">
      <c r="A287" s="97"/>
      <c r="B287" s="97"/>
      <c r="C287" s="97"/>
      <c r="D287" s="97"/>
      <c r="E287" s="97"/>
      <c r="F287" s="606"/>
      <c r="G287" s="97"/>
      <c r="H287" s="97"/>
      <c r="I287" s="97"/>
      <c r="J287" s="97"/>
      <c r="K287" s="97"/>
      <c r="L287" s="97"/>
      <c r="M287" s="97"/>
    </row>
    <row r="288" spans="1:13" s="314" customFormat="1" ht="15" customHeight="1" x14ac:dyDescent="0.2">
      <c r="A288" s="97"/>
      <c r="B288" s="97"/>
      <c r="C288" s="97"/>
      <c r="D288" s="97"/>
      <c r="E288" s="97"/>
      <c r="F288" s="606"/>
      <c r="G288" s="97"/>
      <c r="H288" s="97"/>
      <c r="I288" s="97"/>
      <c r="J288" s="97"/>
      <c r="K288" s="97"/>
      <c r="L288" s="97"/>
      <c r="M288" s="97"/>
    </row>
    <row r="289" spans="1:13" s="314" customFormat="1" ht="15" customHeight="1" x14ac:dyDescent="0.2">
      <c r="A289" s="97"/>
      <c r="B289" s="97"/>
      <c r="C289" s="97"/>
      <c r="D289" s="97"/>
      <c r="E289" s="97"/>
      <c r="F289" s="606"/>
      <c r="G289" s="97"/>
      <c r="H289" s="97"/>
      <c r="I289" s="97"/>
      <c r="J289" s="97"/>
      <c r="K289" s="97"/>
      <c r="L289" s="97"/>
      <c r="M289" s="97"/>
    </row>
    <row r="290" spans="1:13" s="314" customFormat="1" ht="15" customHeight="1" x14ac:dyDescent="0.2">
      <c r="A290" s="97"/>
      <c r="B290" s="97"/>
      <c r="C290" s="97"/>
      <c r="D290" s="97"/>
      <c r="E290" s="97"/>
      <c r="F290" s="606"/>
      <c r="G290" s="97"/>
      <c r="H290" s="97"/>
      <c r="I290" s="97"/>
      <c r="J290" s="97"/>
      <c r="K290" s="97"/>
      <c r="L290" s="97"/>
      <c r="M290" s="97"/>
    </row>
    <row r="291" spans="1:13" s="314" customFormat="1" ht="15" customHeight="1" x14ac:dyDescent="0.2">
      <c r="A291" s="97"/>
      <c r="B291" s="97"/>
      <c r="C291" s="97"/>
      <c r="D291" s="97"/>
      <c r="E291" s="97"/>
      <c r="F291" s="606"/>
      <c r="G291" s="97"/>
      <c r="H291" s="97"/>
      <c r="I291" s="97"/>
      <c r="J291" s="97"/>
      <c r="K291" s="97"/>
      <c r="L291" s="97"/>
      <c r="M291" s="97"/>
    </row>
    <row r="292" spans="1:13" s="314" customFormat="1" ht="15" customHeight="1" x14ac:dyDescent="0.2">
      <c r="A292" s="97"/>
      <c r="B292" s="97"/>
      <c r="C292" s="97"/>
      <c r="D292" s="97"/>
      <c r="E292" s="97"/>
      <c r="F292" s="606"/>
      <c r="G292" s="97"/>
      <c r="H292" s="97"/>
      <c r="I292" s="97"/>
      <c r="J292" s="97"/>
      <c r="K292" s="97"/>
      <c r="L292" s="97"/>
      <c r="M292" s="97"/>
    </row>
    <row r="293" spans="1:13" s="314" customFormat="1" ht="15" customHeight="1" x14ac:dyDescent="0.2">
      <c r="A293" s="97"/>
      <c r="B293" s="97"/>
      <c r="C293" s="97"/>
      <c r="D293" s="97"/>
      <c r="E293" s="97"/>
      <c r="F293" s="606"/>
      <c r="G293" s="97"/>
      <c r="H293" s="97"/>
      <c r="I293" s="97"/>
      <c r="J293" s="97"/>
      <c r="K293" s="97"/>
      <c r="L293" s="97"/>
      <c r="M293" s="97"/>
    </row>
    <row r="294" spans="1:13" s="314" customFormat="1" ht="15" customHeight="1" x14ac:dyDescent="0.2">
      <c r="A294" s="97"/>
      <c r="B294" s="97"/>
      <c r="C294" s="97"/>
      <c r="D294" s="97"/>
      <c r="E294" s="97"/>
      <c r="F294" s="606"/>
      <c r="G294" s="97"/>
      <c r="H294" s="97"/>
      <c r="I294" s="97"/>
      <c r="J294" s="97"/>
      <c r="K294" s="97"/>
      <c r="L294" s="97"/>
      <c r="M294" s="97"/>
    </row>
    <row r="295" spans="1:13" s="314" customFormat="1" ht="15" customHeight="1" x14ac:dyDescent="0.2">
      <c r="A295" s="97"/>
      <c r="B295" s="97"/>
      <c r="C295" s="97"/>
      <c r="D295" s="97"/>
      <c r="E295" s="97"/>
      <c r="F295" s="606"/>
      <c r="G295" s="97"/>
      <c r="H295" s="97"/>
      <c r="I295" s="97"/>
      <c r="J295" s="97"/>
      <c r="K295" s="97"/>
      <c r="L295" s="97"/>
      <c r="M295" s="97"/>
    </row>
    <row r="296" spans="1:13" s="314" customFormat="1" ht="15" customHeight="1" x14ac:dyDescent="0.2">
      <c r="A296" s="97"/>
      <c r="B296" s="97"/>
      <c r="C296" s="97"/>
      <c r="D296" s="97"/>
      <c r="E296" s="97"/>
      <c r="F296" s="606"/>
      <c r="G296" s="97"/>
      <c r="H296" s="97"/>
      <c r="I296" s="97"/>
      <c r="J296" s="97"/>
      <c r="K296" s="97"/>
      <c r="L296" s="97"/>
      <c r="M296" s="97"/>
    </row>
    <row r="297" spans="1:13" s="314" customFormat="1" ht="15" customHeight="1" x14ac:dyDescent="0.2">
      <c r="A297" s="97"/>
      <c r="B297" s="97"/>
      <c r="C297" s="97"/>
      <c r="D297" s="97"/>
      <c r="E297" s="97"/>
      <c r="F297" s="606"/>
      <c r="G297" s="97"/>
      <c r="H297" s="97"/>
      <c r="I297" s="97"/>
      <c r="J297" s="97"/>
      <c r="K297" s="97"/>
      <c r="L297" s="97"/>
      <c r="M297" s="97"/>
    </row>
    <row r="298" spans="1:13" s="314" customFormat="1" ht="15" customHeight="1" x14ac:dyDescent="0.2">
      <c r="A298" s="97"/>
      <c r="B298" s="97"/>
      <c r="C298" s="97"/>
      <c r="D298" s="97"/>
      <c r="E298" s="97"/>
      <c r="F298" s="606"/>
      <c r="G298" s="97"/>
      <c r="H298" s="97"/>
      <c r="I298" s="97"/>
      <c r="J298" s="97"/>
      <c r="K298" s="97"/>
      <c r="L298" s="97"/>
      <c r="M298" s="97"/>
    </row>
    <row r="299" spans="1:13" s="314" customFormat="1" ht="15" customHeight="1" x14ac:dyDescent="0.2">
      <c r="A299" s="97"/>
      <c r="B299" s="97"/>
      <c r="C299" s="97"/>
      <c r="D299" s="97"/>
      <c r="E299" s="97"/>
      <c r="F299" s="606"/>
      <c r="G299" s="97"/>
      <c r="H299" s="97"/>
      <c r="I299" s="97"/>
      <c r="J299" s="97"/>
      <c r="K299" s="97"/>
      <c r="L299" s="97"/>
      <c r="M299" s="97"/>
    </row>
    <row r="300" spans="1:13" s="314" customFormat="1" ht="15" customHeight="1" x14ac:dyDescent="0.2">
      <c r="A300" s="97"/>
      <c r="B300" s="97"/>
      <c r="C300" s="97"/>
      <c r="D300" s="97"/>
      <c r="E300" s="97"/>
      <c r="F300" s="606"/>
      <c r="G300" s="97"/>
      <c r="H300" s="97"/>
      <c r="I300" s="97"/>
      <c r="J300" s="97"/>
      <c r="K300" s="97"/>
      <c r="L300" s="97"/>
      <c r="M300" s="97"/>
    </row>
    <row r="301" spans="1:13" s="314" customFormat="1" ht="15" customHeight="1" x14ac:dyDescent="0.2">
      <c r="A301" s="97"/>
      <c r="B301" s="97"/>
      <c r="C301" s="97"/>
      <c r="D301" s="97"/>
      <c r="E301" s="97"/>
      <c r="F301" s="606"/>
      <c r="G301" s="97"/>
      <c r="H301" s="97"/>
      <c r="I301" s="97"/>
      <c r="J301" s="97"/>
      <c r="K301" s="97"/>
      <c r="L301" s="97"/>
      <c r="M301" s="97"/>
    </row>
    <row r="302" spans="1:13" s="314" customFormat="1" ht="15" customHeight="1" x14ac:dyDescent="0.2">
      <c r="A302" s="97"/>
      <c r="B302" s="97"/>
      <c r="C302" s="97"/>
      <c r="D302" s="97"/>
      <c r="E302" s="97"/>
      <c r="F302" s="606"/>
      <c r="G302" s="97"/>
      <c r="H302" s="97"/>
      <c r="I302" s="97"/>
      <c r="J302" s="97"/>
      <c r="K302" s="97"/>
      <c r="L302" s="97"/>
      <c r="M302" s="97"/>
    </row>
    <row r="303" spans="1:13" s="314" customFormat="1" ht="15" customHeight="1" x14ac:dyDescent="0.2">
      <c r="A303" s="97"/>
      <c r="B303" s="97"/>
      <c r="C303" s="97"/>
      <c r="D303" s="97"/>
      <c r="E303" s="97"/>
      <c r="F303" s="606"/>
      <c r="G303" s="97"/>
      <c r="H303" s="97"/>
      <c r="I303" s="97"/>
      <c r="J303" s="97"/>
      <c r="K303" s="97"/>
      <c r="L303" s="97"/>
      <c r="M303" s="97"/>
    </row>
    <row r="304" spans="1:13" s="314" customFormat="1" ht="15" customHeight="1" x14ac:dyDescent="0.2">
      <c r="A304" s="97"/>
      <c r="B304" s="97"/>
      <c r="C304" s="97"/>
      <c r="D304" s="97"/>
      <c r="E304" s="97"/>
      <c r="F304" s="606"/>
      <c r="G304" s="97"/>
      <c r="H304" s="97"/>
      <c r="I304" s="97"/>
      <c r="J304" s="97"/>
      <c r="K304" s="97"/>
      <c r="L304" s="97"/>
      <c r="M304" s="97"/>
    </row>
    <row r="305" spans="1:13" s="314" customFormat="1" ht="15" customHeight="1" x14ac:dyDescent="0.2">
      <c r="A305" s="97"/>
      <c r="B305" s="97"/>
      <c r="C305" s="97"/>
      <c r="D305" s="97"/>
      <c r="E305" s="97"/>
      <c r="F305" s="606"/>
      <c r="G305" s="97"/>
      <c r="H305" s="97"/>
      <c r="I305" s="97"/>
      <c r="J305" s="97"/>
      <c r="K305" s="97"/>
      <c r="L305" s="97"/>
      <c r="M305" s="97"/>
    </row>
    <row r="306" spans="1:13" s="314" customFormat="1" ht="15" customHeight="1" x14ac:dyDescent="0.2">
      <c r="A306" s="97"/>
      <c r="B306" s="97"/>
      <c r="C306" s="97"/>
      <c r="D306" s="97"/>
      <c r="E306" s="97"/>
      <c r="F306" s="606"/>
      <c r="G306" s="97"/>
      <c r="H306" s="97"/>
      <c r="I306" s="97"/>
      <c r="J306" s="97"/>
      <c r="K306" s="97"/>
      <c r="L306" s="97"/>
      <c r="M306" s="97"/>
    </row>
    <row r="307" spans="1:13" s="314" customFormat="1" ht="15" customHeight="1" x14ac:dyDescent="0.2">
      <c r="A307" s="97"/>
      <c r="B307" s="97"/>
      <c r="C307" s="97"/>
      <c r="D307" s="97"/>
      <c r="E307" s="97"/>
      <c r="F307" s="606"/>
      <c r="G307" s="97"/>
      <c r="H307" s="97"/>
      <c r="I307" s="97"/>
      <c r="J307" s="97"/>
      <c r="K307" s="97"/>
      <c r="L307" s="97"/>
      <c r="M307" s="97"/>
    </row>
    <row r="308" spans="1:13" s="314" customFormat="1" ht="15" customHeight="1" x14ac:dyDescent="0.2">
      <c r="A308" s="97"/>
      <c r="B308" s="97"/>
      <c r="C308" s="97"/>
      <c r="D308" s="97"/>
      <c r="E308" s="97"/>
      <c r="F308" s="606"/>
      <c r="G308" s="97"/>
      <c r="H308" s="97"/>
      <c r="I308" s="97"/>
      <c r="J308" s="97"/>
      <c r="K308" s="97"/>
      <c r="L308" s="97"/>
      <c r="M308" s="97"/>
    </row>
    <row r="309" spans="1:13" s="314" customFormat="1" ht="15" customHeight="1" x14ac:dyDescent="0.2">
      <c r="A309" s="97"/>
      <c r="B309" s="97"/>
      <c r="C309" s="97"/>
      <c r="D309" s="97"/>
      <c r="E309" s="97"/>
      <c r="F309" s="606"/>
      <c r="G309" s="97"/>
      <c r="H309" s="97"/>
      <c r="I309" s="97"/>
      <c r="J309" s="97"/>
      <c r="K309" s="97"/>
      <c r="L309" s="97"/>
      <c r="M309" s="97"/>
    </row>
    <row r="310" spans="1:13" s="314" customFormat="1" ht="15" customHeight="1" x14ac:dyDescent="0.2">
      <c r="A310" s="97"/>
      <c r="B310" s="97"/>
      <c r="C310" s="97"/>
      <c r="D310" s="97"/>
      <c r="E310" s="97"/>
      <c r="F310" s="606"/>
      <c r="G310" s="97"/>
      <c r="H310" s="97"/>
      <c r="I310" s="97"/>
      <c r="J310" s="97"/>
      <c r="K310" s="97"/>
      <c r="L310" s="97"/>
      <c r="M310" s="97"/>
    </row>
    <row r="311" spans="1:13" s="314" customFormat="1" ht="15" customHeight="1" x14ac:dyDescent="0.2">
      <c r="A311" s="97"/>
      <c r="B311" s="97"/>
      <c r="C311" s="97"/>
      <c r="D311" s="97"/>
      <c r="E311" s="97"/>
      <c r="F311" s="606"/>
      <c r="G311" s="97"/>
      <c r="H311" s="97"/>
      <c r="I311" s="97"/>
      <c r="J311" s="97"/>
      <c r="K311" s="97"/>
      <c r="L311" s="97"/>
      <c r="M311" s="97"/>
    </row>
    <row r="312" spans="1:13" s="314" customFormat="1" ht="15" customHeight="1" x14ac:dyDescent="0.2">
      <c r="A312" s="97"/>
      <c r="B312" s="97"/>
      <c r="C312" s="97"/>
      <c r="D312" s="97"/>
      <c r="E312" s="97"/>
      <c r="F312" s="606"/>
      <c r="G312" s="97"/>
      <c r="H312" s="97"/>
      <c r="I312" s="97"/>
      <c r="J312" s="97"/>
      <c r="K312" s="97"/>
      <c r="L312" s="97"/>
      <c r="M312" s="97"/>
    </row>
    <row r="313" spans="1:13" s="314" customFormat="1" ht="15" customHeight="1" x14ac:dyDescent="0.2">
      <c r="A313" s="97"/>
      <c r="B313" s="97"/>
      <c r="C313" s="97"/>
      <c r="D313" s="97"/>
      <c r="E313" s="97"/>
      <c r="F313" s="606"/>
      <c r="G313" s="97"/>
      <c r="H313" s="97"/>
      <c r="I313" s="97"/>
      <c r="J313" s="97"/>
      <c r="K313" s="97"/>
      <c r="L313" s="97"/>
      <c r="M313" s="97"/>
    </row>
    <row r="314" spans="1:13" s="314" customFormat="1" ht="15" customHeight="1" x14ac:dyDescent="0.2">
      <c r="A314" s="97"/>
      <c r="B314" s="97"/>
      <c r="C314" s="97"/>
      <c r="D314" s="97"/>
      <c r="E314" s="97"/>
      <c r="F314" s="606"/>
      <c r="G314" s="97"/>
      <c r="H314" s="97"/>
      <c r="I314" s="97"/>
      <c r="J314" s="97"/>
      <c r="K314" s="97"/>
      <c r="L314" s="97"/>
      <c r="M314" s="97"/>
    </row>
    <row r="315" spans="1:13" s="314" customFormat="1" ht="15" customHeight="1" x14ac:dyDescent="0.2">
      <c r="A315" s="97"/>
      <c r="B315" s="97"/>
      <c r="C315" s="97"/>
      <c r="D315" s="97"/>
      <c r="E315" s="97"/>
      <c r="F315" s="606"/>
      <c r="G315" s="97"/>
      <c r="H315" s="97"/>
      <c r="I315" s="97"/>
      <c r="J315" s="97"/>
      <c r="K315" s="97"/>
      <c r="L315" s="97"/>
      <c r="M315" s="97"/>
    </row>
    <row r="316" spans="1:13" s="314" customFormat="1" ht="15" customHeight="1" x14ac:dyDescent="0.2">
      <c r="A316" s="97"/>
      <c r="B316" s="97"/>
      <c r="C316" s="97"/>
      <c r="D316" s="97"/>
      <c r="E316" s="97"/>
      <c r="F316" s="606"/>
      <c r="G316" s="97"/>
      <c r="H316" s="97"/>
      <c r="I316" s="97"/>
      <c r="J316" s="97"/>
      <c r="K316" s="97"/>
      <c r="L316" s="97"/>
      <c r="M316" s="97"/>
    </row>
    <row r="317" spans="1:13" s="314" customFormat="1" ht="15" customHeight="1" x14ac:dyDescent="0.2">
      <c r="A317" s="97"/>
      <c r="B317" s="97"/>
      <c r="C317" s="97"/>
      <c r="D317" s="97"/>
      <c r="E317" s="97"/>
      <c r="F317" s="606"/>
      <c r="G317" s="97"/>
      <c r="H317" s="97"/>
      <c r="I317" s="97"/>
      <c r="J317" s="97"/>
      <c r="K317" s="97"/>
      <c r="L317" s="97"/>
      <c r="M317" s="97"/>
    </row>
    <row r="318" spans="1:13" s="314" customFormat="1" ht="15" customHeight="1" x14ac:dyDescent="0.2">
      <c r="A318" s="97"/>
      <c r="B318" s="97"/>
      <c r="C318" s="97"/>
      <c r="D318" s="97"/>
      <c r="E318" s="97"/>
      <c r="F318" s="606"/>
      <c r="G318" s="97"/>
      <c r="H318" s="97"/>
      <c r="I318" s="97"/>
      <c r="J318" s="97"/>
      <c r="K318" s="97"/>
      <c r="L318" s="97"/>
      <c r="M318" s="97"/>
    </row>
    <row r="319" spans="1:13" s="314" customFormat="1" ht="15" customHeight="1" x14ac:dyDescent="0.2">
      <c r="A319" s="97"/>
      <c r="B319" s="97"/>
      <c r="C319" s="97"/>
      <c r="D319" s="97"/>
      <c r="E319" s="97"/>
      <c r="F319" s="606"/>
      <c r="G319" s="97"/>
      <c r="H319" s="97"/>
      <c r="I319" s="97"/>
      <c r="J319" s="97"/>
      <c r="K319" s="97"/>
      <c r="L319" s="97"/>
      <c r="M319" s="97"/>
    </row>
    <row r="320" spans="1:13" s="314" customFormat="1" ht="15" customHeight="1" x14ac:dyDescent="0.2">
      <c r="A320" s="97"/>
      <c r="B320" s="97"/>
      <c r="C320" s="97"/>
      <c r="D320" s="97"/>
      <c r="E320" s="97"/>
      <c r="F320" s="606"/>
      <c r="G320" s="97"/>
      <c r="H320" s="97"/>
      <c r="I320" s="97"/>
      <c r="J320" s="97"/>
      <c r="K320" s="97"/>
      <c r="L320" s="97"/>
      <c r="M320" s="97"/>
    </row>
    <row r="321" spans="1:13" s="314" customFormat="1" ht="15" customHeight="1" x14ac:dyDescent="0.2">
      <c r="A321" s="97"/>
      <c r="B321" s="97"/>
      <c r="C321" s="97"/>
      <c r="D321" s="97"/>
      <c r="E321" s="97"/>
      <c r="F321" s="606"/>
      <c r="G321" s="97"/>
      <c r="H321" s="97"/>
      <c r="I321" s="97"/>
      <c r="J321" s="97"/>
      <c r="K321" s="97"/>
      <c r="L321" s="97"/>
      <c r="M321" s="97"/>
    </row>
    <row r="322" spans="1:13" s="314" customFormat="1" ht="15" customHeight="1" x14ac:dyDescent="0.2">
      <c r="A322" s="97"/>
      <c r="B322" s="97"/>
      <c r="C322" s="97"/>
      <c r="D322" s="97"/>
      <c r="E322" s="97"/>
      <c r="F322" s="606"/>
      <c r="G322" s="97"/>
      <c r="H322" s="97"/>
      <c r="I322" s="97"/>
      <c r="J322" s="97"/>
      <c r="K322" s="97"/>
      <c r="L322" s="97"/>
      <c r="M322" s="97"/>
    </row>
    <row r="323" spans="1:13" s="314" customFormat="1" ht="15" customHeight="1" x14ac:dyDescent="0.2">
      <c r="A323" s="97"/>
      <c r="B323" s="97"/>
      <c r="C323" s="97"/>
      <c r="D323" s="97"/>
      <c r="E323" s="97"/>
      <c r="F323" s="606"/>
      <c r="G323" s="97"/>
      <c r="H323" s="97"/>
      <c r="I323" s="97"/>
      <c r="J323" s="97"/>
      <c r="K323" s="97"/>
      <c r="L323" s="97"/>
      <c r="M323" s="97"/>
    </row>
    <row r="324" spans="1:13" s="314" customFormat="1" ht="15" customHeight="1" x14ac:dyDescent="0.2">
      <c r="A324" s="97"/>
      <c r="B324" s="97"/>
      <c r="C324" s="97"/>
      <c r="D324" s="97"/>
      <c r="E324" s="97"/>
      <c r="F324" s="606"/>
      <c r="G324" s="97"/>
      <c r="H324" s="97"/>
      <c r="I324" s="97"/>
      <c r="J324" s="97"/>
      <c r="K324" s="97"/>
      <c r="L324" s="97"/>
      <c r="M324" s="97"/>
    </row>
    <row r="325" spans="1:13" s="314" customFormat="1" ht="15" customHeight="1" x14ac:dyDescent="0.2">
      <c r="A325" s="97"/>
      <c r="B325" s="97"/>
      <c r="C325" s="97"/>
      <c r="D325" s="97"/>
      <c r="E325" s="97"/>
      <c r="F325" s="606"/>
      <c r="G325" s="97"/>
      <c r="H325" s="97"/>
      <c r="I325" s="97"/>
      <c r="J325" s="97"/>
      <c r="K325" s="97"/>
      <c r="L325" s="97"/>
      <c r="M325" s="97"/>
    </row>
    <row r="326" spans="1:13" s="314" customFormat="1" ht="15" customHeight="1" x14ac:dyDescent="0.2">
      <c r="A326" s="97"/>
      <c r="B326" s="97"/>
      <c r="C326" s="97"/>
      <c r="D326" s="97"/>
      <c r="E326" s="97"/>
      <c r="F326" s="606"/>
      <c r="G326" s="97"/>
      <c r="H326" s="97"/>
      <c r="I326" s="97"/>
      <c r="J326" s="97"/>
      <c r="K326" s="97"/>
      <c r="L326" s="97"/>
      <c r="M326" s="97"/>
    </row>
    <row r="327" spans="1:13" s="314" customFormat="1" ht="15" customHeight="1" x14ac:dyDescent="0.2">
      <c r="A327" s="97"/>
      <c r="B327" s="97"/>
      <c r="C327" s="97"/>
      <c r="D327" s="97"/>
      <c r="E327" s="97"/>
      <c r="F327" s="606"/>
      <c r="G327" s="97"/>
      <c r="H327" s="97"/>
      <c r="I327" s="97"/>
      <c r="J327" s="97"/>
      <c r="K327" s="97"/>
      <c r="L327" s="97"/>
      <c r="M327" s="97"/>
    </row>
    <row r="328" spans="1:13" s="314" customFormat="1" ht="15" customHeight="1" x14ac:dyDescent="0.2">
      <c r="A328" s="97"/>
      <c r="B328" s="97"/>
      <c r="C328" s="97"/>
      <c r="D328" s="97"/>
      <c r="E328" s="97"/>
      <c r="F328" s="606"/>
      <c r="G328" s="97"/>
      <c r="H328" s="97"/>
      <c r="I328" s="97"/>
      <c r="J328" s="97"/>
      <c r="K328" s="97"/>
      <c r="L328" s="97"/>
      <c r="M328" s="97"/>
    </row>
    <row r="329" spans="1:13" s="314" customFormat="1" ht="15" customHeight="1" x14ac:dyDescent="0.2">
      <c r="A329" s="97"/>
      <c r="B329" s="97"/>
      <c r="C329" s="97"/>
      <c r="D329" s="97"/>
      <c r="E329" s="97"/>
      <c r="F329" s="606"/>
      <c r="G329" s="97"/>
      <c r="H329" s="97"/>
      <c r="I329" s="97"/>
      <c r="J329" s="97"/>
      <c r="K329" s="97"/>
      <c r="L329" s="97"/>
      <c r="M329" s="97"/>
    </row>
    <row r="330" spans="1:13" s="314" customFormat="1" ht="15" customHeight="1" x14ac:dyDescent="0.2">
      <c r="A330" s="97"/>
      <c r="B330" s="97"/>
      <c r="C330" s="97"/>
      <c r="D330" s="97"/>
      <c r="E330" s="97"/>
      <c r="F330" s="606"/>
      <c r="G330" s="97"/>
      <c r="H330" s="97"/>
      <c r="I330" s="97"/>
      <c r="J330" s="97"/>
      <c r="K330" s="97"/>
      <c r="L330" s="97"/>
      <c r="M330" s="97"/>
    </row>
    <row r="331" spans="1:13" s="314" customFormat="1" ht="15" customHeight="1" x14ac:dyDescent="0.2">
      <c r="A331" s="97"/>
      <c r="B331" s="97"/>
      <c r="C331" s="97"/>
      <c r="D331" s="97"/>
      <c r="E331" s="97"/>
      <c r="F331" s="606"/>
      <c r="G331" s="97"/>
      <c r="H331" s="97"/>
      <c r="I331" s="97"/>
      <c r="J331" s="97"/>
      <c r="K331" s="97"/>
      <c r="L331" s="97"/>
      <c r="M331" s="97"/>
    </row>
    <row r="332" spans="1:13" s="314" customFormat="1" ht="15" customHeight="1" x14ac:dyDescent="0.2">
      <c r="A332" s="97"/>
      <c r="B332" s="97"/>
      <c r="C332" s="97"/>
      <c r="D332" s="97"/>
      <c r="E332" s="97"/>
      <c r="F332" s="606"/>
      <c r="G332" s="97"/>
      <c r="H332" s="97"/>
      <c r="I332" s="97"/>
      <c r="J332" s="97"/>
      <c r="K332" s="97"/>
      <c r="L332" s="97"/>
      <c r="M332" s="97"/>
    </row>
    <row r="333" spans="1:13" s="314" customFormat="1" ht="15" customHeight="1" x14ac:dyDescent="0.2">
      <c r="A333" s="97"/>
      <c r="B333" s="97"/>
      <c r="C333" s="97"/>
      <c r="D333" s="97"/>
      <c r="E333" s="97"/>
      <c r="F333" s="606"/>
      <c r="G333" s="97"/>
      <c r="H333" s="97"/>
      <c r="I333" s="97"/>
      <c r="J333" s="97"/>
      <c r="K333" s="97"/>
      <c r="L333" s="97"/>
      <c r="M333" s="97"/>
    </row>
    <row r="334" spans="1:13" s="314" customFormat="1" ht="15" customHeight="1" x14ac:dyDescent="0.2">
      <c r="A334" s="97"/>
      <c r="B334" s="97"/>
      <c r="C334" s="97"/>
      <c r="D334" s="97"/>
      <c r="E334" s="97"/>
      <c r="F334" s="606"/>
      <c r="G334" s="97"/>
      <c r="H334" s="97"/>
      <c r="I334" s="97"/>
      <c r="J334" s="97"/>
      <c r="K334" s="97"/>
      <c r="L334" s="97"/>
      <c r="M334" s="97"/>
    </row>
    <row r="335" spans="1:13" s="314" customFormat="1" ht="15" customHeight="1" x14ac:dyDescent="0.2">
      <c r="A335" s="97"/>
      <c r="B335" s="97"/>
      <c r="C335" s="97"/>
      <c r="D335" s="97"/>
      <c r="E335" s="97"/>
      <c r="F335" s="606"/>
      <c r="G335" s="97"/>
      <c r="H335" s="97"/>
      <c r="I335" s="97"/>
      <c r="J335" s="97"/>
      <c r="K335" s="97"/>
      <c r="L335" s="97"/>
      <c r="M335" s="97"/>
    </row>
    <row r="336" spans="1:13" s="314" customFormat="1" ht="15" customHeight="1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</row>
  </sheetData>
  <mergeCells count="11">
    <mergeCell ref="T1:AA1"/>
    <mergeCell ref="Y10:Z10"/>
    <mergeCell ref="Y11:Z11"/>
    <mergeCell ref="B43:M43"/>
    <mergeCell ref="B42:M42"/>
    <mergeCell ref="B2:J2"/>
    <mergeCell ref="K2:L2"/>
    <mergeCell ref="M2:M3"/>
    <mergeCell ref="B1:M1"/>
    <mergeCell ref="B39:M39"/>
    <mergeCell ref="B40:M40"/>
  </mergeCells>
  <conditionalFormatting sqref="T18:AA18">
    <cfRule type="expression" dxfId="5" priority="10">
      <formula>$I18&gt;75%</formula>
    </cfRule>
    <cfRule type="expression" dxfId="4" priority="11">
      <formula>$I18&gt;50%</formula>
    </cfRule>
    <cfRule type="expression" dxfId="3" priority="12">
      <formula>$I18&lt;50%</formula>
    </cfRule>
  </conditionalFormatting>
  <conditionalFormatting sqref="T19:AA45">
    <cfRule type="expression" dxfId="2" priority="7">
      <formula>$AA19=0%</formula>
    </cfRule>
    <cfRule type="expression" dxfId="1" priority="8">
      <formula>$AA19&lt;10%</formula>
    </cfRule>
    <cfRule type="expression" dxfId="0" priority="9">
      <formula>$AA19&lt;20%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9" orientation="landscape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/>
  <dimension ref="A1:U49"/>
  <sheetViews>
    <sheetView showGridLines="0" showRuler="0" showWhiteSpace="0" view="pageLayout" zoomScale="85" zoomScaleNormal="85" zoomScalePageLayoutView="85" workbookViewId="0">
      <selection activeCell="X50" sqref="X50"/>
    </sheetView>
  </sheetViews>
  <sheetFormatPr baseColWidth="10" defaultColWidth="8.5" defaultRowHeight="15" customHeight="1" x14ac:dyDescent="0.2"/>
  <cols>
    <col min="1" max="1" width="12.5" style="96" customWidth="1"/>
    <col min="2" max="2" width="7.875" style="96" customWidth="1"/>
    <col min="3" max="6" width="13.375" style="96" customWidth="1"/>
    <col min="7" max="8" width="7.875" style="96" customWidth="1"/>
    <col min="9" max="9" width="13.375" style="96" customWidth="1"/>
    <col min="10" max="11" width="7.875" style="96" customWidth="1"/>
    <col min="12" max="13" width="13.375" style="96" customWidth="1"/>
    <col min="14" max="14" width="7.875" style="96" customWidth="1"/>
    <col min="15" max="16" width="13.375" style="96" customWidth="1"/>
    <col min="17" max="17" width="1.375" style="96" customWidth="1"/>
    <col min="18" max="18" width="13" style="96" customWidth="1"/>
    <col min="19" max="19" width="8.5" style="96"/>
    <col min="20" max="20" width="7.625" style="96" customWidth="1"/>
    <col min="21" max="21" width="13" style="96" customWidth="1"/>
    <col min="22" max="16384" width="8.5" style="96"/>
  </cols>
  <sheetData>
    <row r="1" spans="1:21" s="80" customFormat="1" ht="15" customHeight="1" thickBot="1" x14ac:dyDescent="0.25">
      <c r="A1" s="79"/>
      <c r="B1" s="883" t="s">
        <v>165</v>
      </c>
      <c r="C1" s="884"/>
      <c r="D1" s="884"/>
      <c r="E1" s="884"/>
      <c r="F1" s="884"/>
      <c r="G1" s="884"/>
      <c r="H1" s="884"/>
      <c r="I1" s="884"/>
      <c r="J1" s="884"/>
      <c r="K1" s="884"/>
      <c r="L1" s="884"/>
      <c r="M1" s="884"/>
      <c r="N1" s="884"/>
      <c r="O1" s="884"/>
      <c r="P1" s="885"/>
      <c r="R1" s="185" t="s">
        <v>97</v>
      </c>
      <c r="S1" s="277">
        <f>SUM(S4:S35)</f>
        <v>0</v>
      </c>
      <c r="T1" s="187"/>
      <c r="U1" s="278">
        <f>SUM(U4:U30)</f>
        <v>0</v>
      </c>
    </row>
    <row r="2" spans="1:21" s="80" customFormat="1" ht="15" customHeight="1" thickBot="1" x14ac:dyDescent="0.25">
      <c r="A2" s="79"/>
      <c r="B2" s="870" t="s">
        <v>168</v>
      </c>
      <c r="C2" s="871"/>
      <c r="D2" s="871"/>
      <c r="E2" s="871"/>
      <c r="F2" s="871"/>
      <c r="G2" s="880" t="s">
        <v>166</v>
      </c>
      <c r="H2" s="871"/>
      <c r="I2" s="871"/>
      <c r="J2" s="871"/>
      <c r="K2" s="871"/>
      <c r="L2" s="871"/>
      <c r="M2" s="872"/>
      <c r="N2" s="887" t="s">
        <v>14</v>
      </c>
      <c r="O2" s="888"/>
      <c r="P2" s="873" t="s">
        <v>12</v>
      </c>
      <c r="R2" s="185"/>
      <c r="S2" s="187"/>
      <c r="T2" s="187"/>
      <c r="U2" s="85"/>
    </row>
    <row r="3" spans="1:21" s="80" customFormat="1" ht="15" customHeight="1" thickBot="1" x14ac:dyDescent="0.25">
      <c r="A3" s="79"/>
      <c r="B3" s="870" t="s">
        <v>167</v>
      </c>
      <c r="C3" s="871"/>
      <c r="D3" s="871"/>
      <c r="E3" s="871"/>
      <c r="F3" s="871"/>
      <c r="G3" s="880" t="s">
        <v>170</v>
      </c>
      <c r="H3" s="871"/>
      <c r="I3" s="871"/>
      <c r="J3" s="191"/>
      <c r="K3" s="871" t="s">
        <v>95</v>
      </c>
      <c r="L3" s="871"/>
      <c r="M3" s="872"/>
      <c r="N3" s="890"/>
      <c r="O3" s="891"/>
      <c r="P3" s="886"/>
      <c r="R3" s="185" t="s">
        <v>41</v>
      </c>
      <c r="S3" s="187" t="s">
        <v>48</v>
      </c>
      <c r="T3" s="187" t="s">
        <v>49</v>
      </c>
      <c r="U3" s="85" t="s">
        <v>44</v>
      </c>
    </row>
    <row r="4" spans="1:21" ht="15" customHeight="1" thickBot="1" x14ac:dyDescent="0.25">
      <c r="A4" s="87"/>
      <c r="B4" s="88" t="s">
        <v>0</v>
      </c>
      <c r="C4" s="89" t="s">
        <v>11</v>
      </c>
      <c r="D4" s="90" t="s">
        <v>169</v>
      </c>
      <c r="E4" s="90" t="s">
        <v>115</v>
      </c>
      <c r="F4" s="144" t="s">
        <v>7</v>
      </c>
      <c r="G4" s="194" t="s">
        <v>110</v>
      </c>
      <c r="H4" s="279" t="s">
        <v>171</v>
      </c>
      <c r="I4" s="280" t="s">
        <v>111</v>
      </c>
      <c r="J4" s="197" t="s">
        <v>42</v>
      </c>
      <c r="K4" s="145" t="s">
        <v>110</v>
      </c>
      <c r="L4" s="89" t="s">
        <v>17</v>
      </c>
      <c r="M4" s="89" t="s">
        <v>111</v>
      </c>
      <c r="N4" s="198" t="s">
        <v>85</v>
      </c>
      <c r="O4" s="199" t="s">
        <v>111</v>
      </c>
      <c r="P4" s="874"/>
      <c r="R4" s="201"/>
      <c r="S4" s="113"/>
      <c r="T4" s="202"/>
      <c r="U4" s="113"/>
    </row>
    <row r="5" spans="1:21" ht="15" customHeight="1" x14ac:dyDescent="0.2">
      <c r="A5" s="646">
        <v>42401</v>
      </c>
      <c r="B5" s="154"/>
      <c r="C5" s="281"/>
      <c r="D5" s="112"/>
      <c r="E5" s="112"/>
      <c r="F5" s="282"/>
      <c r="G5" s="471">
        <v>4</v>
      </c>
      <c r="H5" s="449"/>
      <c r="I5" s="556"/>
      <c r="J5" s="206"/>
      <c r="K5" s="150"/>
      <c r="L5" s="283"/>
      <c r="M5" s="283"/>
      <c r="N5" s="207"/>
      <c r="O5" s="284"/>
      <c r="P5" s="285">
        <f>C5+I5+M5</f>
        <v>0</v>
      </c>
      <c r="R5" s="201"/>
      <c r="S5" s="113"/>
      <c r="T5" s="202"/>
      <c r="U5" s="113"/>
    </row>
    <row r="6" spans="1:21" ht="15" customHeight="1" x14ac:dyDescent="0.2">
      <c r="A6" s="586">
        <v>42402</v>
      </c>
      <c r="B6" s="154"/>
      <c r="C6" s="281"/>
      <c r="D6" s="112"/>
      <c r="E6" s="112"/>
      <c r="F6" s="282"/>
      <c r="G6" s="471">
        <v>4</v>
      </c>
      <c r="H6" s="449"/>
      <c r="I6" s="556"/>
      <c r="J6" s="206"/>
      <c r="K6" s="150"/>
      <c r="L6" s="283"/>
      <c r="M6" s="283"/>
      <c r="N6" s="213"/>
      <c r="O6" s="286"/>
      <c r="P6" s="285">
        <f t="shared" ref="P6:P35" si="0">C6+I6+M6</f>
        <v>0</v>
      </c>
      <c r="R6" s="201"/>
      <c r="S6" s="113"/>
      <c r="T6" s="202"/>
      <c r="U6" s="113"/>
    </row>
    <row r="7" spans="1:21" ht="15" customHeight="1" x14ac:dyDescent="0.2">
      <c r="A7" s="586">
        <v>42403</v>
      </c>
      <c r="B7" s="154"/>
      <c r="C7" s="281"/>
      <c r="D7" s="112"/>
      <c r="E7" s="112"/>
      <c r="F7" s="282"/>
      <c r="G7" s="471">
        <v>4</v>
      </c>
      <c r="H7" s="449"/>
      <c r="I7" s="556"/>
      <c r="J7" s="206"/>
      <c r="K7" s="150"/>
      <c r="L7" s="283"/>
      <c r="M7" s="283"/>
      <c r="N7" s="213"/>
      <c r="O7" s="286"/>
      <c r="P7" s="285">
        <f t="shared" si="0"/>
        <v>0</v>
      </c>
      <c r="R7" s="201"/>
      <c r="S7" s="113"/>
      <c r="T7" s="202"/>
      <c r="U7" s="113"/>
    </row>
    <row r="8" spans="1:21" ht="15" customHeight="1" x14ac:dyDescent="0.2">
      <c r="A8" s="586">
        <v>42404</v>
      </c>
      <c r="B8" s="154"/>
      <c r="C8" s="281"/>
      <c r="D8" s="112"/>
      <c r="E8" s="112"/>
      <c r="F8" s="282"/>
      <c r="G8" s="471">
        <v>4</v>
      </c>
      <c r="H8" s="449"/>
      <c r="I8" s="556"/>
      <c r="J8" s="206"/>
      <c r="K8" s="150"/>
      <c r="L8" s="283"/>
      <c r="M8" s="283"/>
      <c r="N8" s="213"/>
      <c r="O8" s="286"/>
      <c r="P8" s="285">
        <f t="shared" si="0"/>
        <v>0</v>
      </c>
      <c r="R8" s="201"/>
      <c r="S8" s="113"/>
      <c r="T8" s="202"/>
      <c r="U8" s="113"/>
    </row>
    <row r="9" spans="1:21" ht="15" customHeight="1" x14ac:dyDescent="0.2">
      <c r="A9" s="586">
        <v>42405</v>
      </c>
      <c r="B9" s="154"/>
      <c r="C9" s="281"/>
      <c r="D9" s="112"/>
      <c r="E9" s="112"/>
      <c r="F9" s="282"/>
      <c r="G9" s="471">
        <v>4</v>
      </c>
      <c r="H9" s="449"/>
      <c r="I9" s="556"/>
      <c r="J9" s="206"/>
      <c r="K9" s="150"/>
      <c r="L9" s="283"/>
      <c r="M9" s="283"/>
      <c r="N9" s="213"/>
      <c r="O9" s="286"/>
      <c r="P9" s="285">
        <f t="shared" si="0"/>
        <v>0</v>
      </c>
      <c r="R9" s="201"/>
      <c r="S9" s="113"/>
      <c r="T9" s="202"/>
      <c r="U9" s="113"/>
    </row>
    <row r="10" spans="1:21" ht="15" customHeight="1" x14ac:dyDescent="0.2">
      <c r="A10" s="586">
        <v>42406</v>
      </c>
      <c r="B10" s="154"/>
      <c r="C10" s="281"/>
      <c r="D10" s="112"/>
      <c r="E10" s="112"/>
      <c r="F10" s="282"/>
      <c r="G10" s="471">
        <v>4</v>
      </c>
      <c r="H10" s="449"/>
      <c r="I10" s="556"/>
      <c r="J10" s="206"/>
      <c r="K10" s="150"/>
      <c r="L10" s="283"/>
      <c r="M10" s="283"/>
      <c r="N10" s="213"/>
      <c r="O10" s="286"/>
      <c r="P10" s="285">
        <f t="shared" si="0"/>
        <v>0</v>
      </c>
      <c r="R10" s="201"/>
      <c r="S10" s="113"/>
      <c r="T10" s="202"/>
      <c r="U10" s="113"/>
    </row>
    <row r="11" spans="1:21" ht="15" customHeight="1" x14ac:dyDescent="0.2">
      <c r="A11" s="586">
        <v>42407</v>
      </c>
      <c r="B11" s="154"/>
      <c r="C11" s="281"/>
      <c r="D11" s="112"/>
      <c r="E11" s="112"/>
      <c r="F11" s="282"/>
      <c r="G11" s="471">
        <v>4</v>
      </c>
      <c r="H11" s="449"/>
      <c r="I11" s="556"/>
      <c r="J11" s="206"/>
      <c r="K11" s="150"/>
      <c r="L11" s="283"/>
      <c r="M11" s="283"/>
      <c r="N11" s="213"/>
      <c r="O11" s="286"/>
      <c r="P11" s="285">
        <f t="shared" si="0"/>
        <v>0</v>
      </c>
      <c r="R11" s="201"/>
      <c r="S11" s="113"/>
      <c r="T11" s="202"/>
      <c r="U11" s="113"/>
    </row>
    <row r="12" spans="1:21" ht="15" customHeight="1" x14ac:dyDescent="0.2">
      <c r="A12" s="586">
        <v>42408</v>
      </c>
      <c r="B12" s="154"/>
      <c r="C12" s="281"/>
      <c r="D12" s="112"/>
      <c r="E12" s="112"/>
      <c r="F12" s="282"/>
      <c r="G12" s="471">
        <v>4</v>
      </c>
      <c r="H12" s="449"/>
      <c r="I12" s="556"/>
      <c r="J12" s="206"/>
      <c r="K12" s="150"/>
      <c r="L12" s="283"/>
      <c r="M12" s="283"/>
      <c r="N12" s="213"/>
      <c r="O12" s="286"/>
      <c r="P12" s="285">
        <f t="shared" si="0"/>
        <v>0</v>
      </c>
      <c r="R12" s="201"/>
      <c r="S12" s="113"/>
      <c r="T12" s="202"/>
      <c r="U12" s="113"/>
    </row>
    <row r="13" spans="1:21" ht="15" customHeight="1" x14ac:dyDescent="0.2">
      <c r="A13" s="586">
        <v>42409</v>
      </c>
      <c r="B13" s="154"/>
      <c r="C13" s="281"/>
      <c r="D13" s="112"/>
      <c r="E13" s="112"/>
      <c r="F13" s="282"/>
      <c r="G13" s="471">
        <v>4</v>
      </c>
      <c r="H13" s="449"/>
      <c r="I13" s="556"/>
      <c r="J13" s="206"/>
      <c r="K13" s="150"/>
      <c r="L13" s="283"/>
      <c r="M13" s="283"/>
      <c r="N13" s="213"/>
      <c r="O13" s="286"/>
      <c r="P13" s="285">
        <f t="shared" si="0"/>
        <v>0</v>
      </c>
      <c r="R13" s="201"/>
      <c r="S13" s="113"/>
      <c r="T13" s="202"/>
      <c r="U13" s="113"/>
    </row>
    <row r="14" spans="1:21" ht="15" customHeight="1" x14ac:dyDescent="0.2">
      <c r="A14" s="586">
        <v>42410</v>
      </c>
      <c r="B14" s="154"/>
      <c r="C14" s="281"/>
      <c r="D14" s="112"/>
      <c r="E14" s="112"/>
      <c r="F14" s="282"/>
      <c r="G14" s="471">
        <v>4</v>
      </c>
      <c r="H14" s="449"/>
      <c r="I14" s="556"/>
      <c r="J14" s="206"/>
      <c r="K14" s="150"/>
      <c r="L14" s="283"/>
      <c r="M14" s="283"/>
      <c r="N14" s="213"/>
      <c r="O14" s="286"/>
      <c r="P14" s="285">
        <f t="shared" si="0"/>
        <v>0</v>
      </c>
      <c r="R14" s="201"/>
      <c r="S14" s="113"/>
      <c r="T14" s="202"/>
      <c r="U14" s="113"/>
    </row>
    <row r="15" spans="1:21" ht="15" customHeight="1" x14ac:dyDescent="0.2">
      <c r="A15" s="586">
        <v>42411</v>
      </c>
      <c r="B15" s="154"/>
      <c r="C15" s="281"/>
      <c r="D15" s="112"/>
      <c r="E15" s="112"/>
      <c r="F15" s="282"/>
      <c r="G15" s="471">
        <v>4</v>
      </c>
      <c r="H15" s="449"/>
      <c r="I15" s="556"/>
      <c r="J15" s="206"/>
      <c r="K15" s="150"/>
      <c r="L15" s="283"/>
      <c r="M15" s="283"/>
      <c r="N15" s="213"/>
      <c r="O15" s="286"/>
      <c r="P15" s="285">
        <f t="shared" si="0"/>
        <v>0</v>
      </c>
      <c r="R15" s="201"/>
      <c r="S15" s="113"/>
      <c r="T15" s="202"/>
      <c r="U15" s="113"/>
    </row>
    <row r="16" spans="1:21" ht="15" customHeight="1" x14ac:dyDescent="0.2">
      <c r="A16" s="586">
        <v>42412</v>
      </c>
      <c r="B16" s="154"/>
      <c r="C16" s="281"/>
      <c r="D16" s="112"/>
      <c r="E16" s="112"/>
      <c r="F16" s="282"/>
      <c r="G16" s="471">
        <v>4</v>
      </c>
      <c r="H16" s="449"/>
      <c r="I16" s="556"/>
      <c r="J16" s="206"/>
      <c r="K16" s="150"/>
      <c r="L16" s="283"/>
      <c r="M16" s="283"/>
      <c r="N16" s="213"/>
      <c r="O16" s="286"/>
      <c r="P16" s="285">
        <f t="shared" si="0"/>
        <v>0</v>
      </c>
      <c r="R16" s="201"/>
      <c r="S16" s="113"/>
      <c r="T16" s="202"/>
      <c r="U16" s="113"/>
    </row>
    <row r="17" spans="1:21" ht="15" customHeight="1" x14ac:dyDescent="0.2">
      <c r="A17" s="586">
        <v>42413</v>
      </c>
      <c r="B17" s="154"/>
      <c r="C17" s="281"/>
      <c r="D17" s="112"/>
      <c r="E17" s="112"/>
      <c r="F17" s="282"/>
      <c r="G17" s="471">
        <v>4</v>
      </c>
      <c r="H17" s="449"/>
      <c r="I17" s="556"/>
      <c r="J17" s="206"/>
      <c r="K17" s="150"/>
      <c r="L17" s="283"/>
      <c r="M17" s="283"/>
      <c r="N17" s="213"/>
      <c r="O17" s="286"/>
      <c r="P17" s="285">
        <f t="shared" si="0"/>
        <v>0</v>
      </c>
      <c r="R17" s="201"/>
      <c r="S17" s="113"/>
      <c r="T17" s="202"/>
      <c r="U17" s="113"/>
    </row>
    <row r="18" spans="1:21" ht="15" customHeight="1" x14ac:dyDescent="0.2">
      <c r="A18" s="586">
        <v>42414</v>
      </c>
      <c r="B18" s="154"/>
      <c r="C18" s="281"/>
      <c r="D18" s="112"/>
      <c r="E18" s="112"/>
      <c r="F18" s="282"/>
      <c r="G18" s="471">
        <v>4</v>
      </c>
      <c r="H18" s="449"/>
      <c r="I18" s="556"/>
      <c r="J18" s="206"/>
      <c r="K18" s="150"/>
      <c r="L18" s="283"/>
      <c r="M18" s="283"/>
      <c r="N18" s="213"/>
      <c r="O18" s="286"/>
      <c r="P18" s="285">
        <f t="shared" si="0"/>
        <v>0</v>
      </c>
      <c r="R18" s="201"/>
      <c r="S18" s="113"/>
      <c r="T18" s="202"/>
      <c r="U18" s="113"/>
    </row>
    <row r="19" spans="1:21" ht="15" customHeight="1" x14ac:dyDescent="0.2">
      <c r="A19" s="586">
        <v>42415</v>
      </c>
      <c r="B19" s="154"/>
      <c r="C19" s="281"/>
      <c r="D19" s="112"/>
      <c r="E19" s="112"/>
      <c r="F19" s="282"/>
      <c r="G19" s="471">
        <v>4</v>
      </c>
      <c r="H19" s="449"/>
      <c r="I19" s="556"/>
      <c r="J19" s="206"/>
      <c r="K19" s="150"/>
      <c r="L19" s="283"/>
      <c r="M19" s="283"/>
      <c r="N19" s="213"/>
      <c r="O19" s="286"/>
      <c r="P19" s="285">
        <f t="shared" si="0"/>
        <v>0</v>
      </c>
      <c r="R19" s="201"/>
      <c r="S19" s="113"/>
      <c r="T19" s="202"/>
      <c r="U19" s="113"/>
    </row>
    <row r="20" spans="1:21" ht="15" customHeight="1" x14ac:dyDescent="0.2">
      <c r="A20" s="586">
        <v>42416</v>
      </c>
      <c r="B20" s="154"/>
      <c r="C20" s="281"/>
      <c r="D20" s="112"/>
      <c r="E20" s="112"/>
      <c r="F20" s="282"/>
      <c r="G20" s="471">
        <v>4</v>
      </c>
      <c r="H20" s="449"/>
      <c r="I20" s="556"/>
      <c r="J20" s="206"/>
      <c r="K20" s="150"/>
      <c r="L20" s="283"/>
      <c r="M20" s="283"/>
      <c r="N20" s="213"/>
      <c r="O20" s="286"/>
      <c r="P20" s="285">
        <f t="shared" si="0"/>
        <v>0</v>
      </c>
      <c r="R20" s="201"/>
      <c r="S20" s="113"/>
      <c r="T20" s="202"/>
      <c r="U20" s="113"/>
    </row>
    <row r="21" spans="1:21" ht="15" customHeight="1" x14ac:dyDescent="0.2">
      <c r="A21" s="586">
        <v>42417</v>
      </c>
      <c r="B21" s="154"/>
      <c r="C21" s="281"/>
      <c r="D21" s="112"/>
      <c r="E21" s="112"/>
      <c r="F21" s="282"/>
      <c r="G21" s="471">
        <v>4</v>
      </c>
      <c r="H21" s="449"/>
      <c r="I21" s="556"/>
      <c r="J21" s="206"/>
      <c r="K21" s="150"/>
      <c r="L21" s="283"/>
      <c r="M21" s="283"/>
      <c r="N21" s="213"/>
      <c r="O21" s="286"/>
      <c r="P21" s="285">
        <f t="shared" si="0"/>
        <v>0</v>
      </c>
      <c r="R21" s="201"/>
      <c r="S21" s="113"/>
      <c r="T21" s="202"/>
      <c r="U21" s="113"/>
    </row>
    <row r="22" spans="1:21" ht="15" customHeight="1" x14ac:dyDescent="0.2">
      <c r="A22" s="586">
        <v>42418</v>
      </c>
      <c r="B22" s="154"/>
      <c r="C22" s="281"/>
      <c r="D22" s="112"/>
      <c r="E22" s="112"/>
      <c r="F22" s="282"/>
      <c r="G22" s="471">
        <v>4</v>
      </c>
      <c r="H22" s="449"/>
      <c r="I22" s="556"/>
      <c r="J22" s="206"/>
      <c r="K22" s="150"/>
      <c r="L22" s="283"/>
      <c r="M22" s="283"/>
      <c r="N22" s="213"/>
      <c r="O22" s="286"/>
      <c r="P22" s="285">
        <f t="shared" si="0"/>
        <v>0</v>
      </c>
      <c r="R22" s="201"/>
      <c r="S22" s="113"/>
      <c r="T22" s="202"/>
      <c r="U22" s="113"/>
    </row>
    <row r="23" spans="1:21" ht="15" customHeight="1" x14ac:dyDescent="0.2">
      <c r="A23" s="586">
        <v>42419</v>
      </c>
      <c r="B23" s="154"/>
      <c r="C23" s="281"/>
      <c r="D23" s="112"/>
      <c r="E23" s="112"/>
      <c r="F23" s="282"/>
      <c r="G23" s="471">
        <v>4</v>
      </c>
      <c r="H23" s="449"/>
      <c r="I23" s="556"/>
      <c r="J23" s="206"/>
      <c r="K23" s="150"/>
      <c r="L23" s="283"/>
      <c r="M23" s="283"/>
      <c r="N23" s="213"/>
      <c r="O23" s="286"/>
      <c r="P23" s="285">
        <f t="shared" si="0"/>
        <v>0</v>
      </c>
      <c r="R23" s="201"/>
      <c r="S23" s="113"/>
      <c r="T23" s="202"/>
      <c r="U23" s="113"/>
    </row>
    <row r="24" spans="1:21" ht="15" customHeight="1" x14ac:dyDescent="0.2">
      <c r="A24" s="586">
        <v>42420</v>
      </c>
      <c r="B24" s="154"/>
      <c r="C24" s="281"/>
      <c r="D24" s="112"/>
      <c r="E24" s="112"/>
      <c r="F24" s="282"/>
      <c r="G24" s="471">
        <v>4</v>
      </c>
      <c r="H24" s="449"/>
      <c r="I24" s="556"/>
      <c r="J24" s="206"/>
      <c r="K24" s="150"/>
      <c r="L24" s="283"/>
      <c r="M24" s="283"/>
      <c r="N24" s="213"/>
      <c r="O24" s="286"/>
      <c r="P24" s="285">
        <f t="shared" si="0"/>
        <v>0</v>
      </c>
      <c r="R24" s="201"/>
      <c r="S24" s="113"/>
      <c r="T24" s="202"/>
      <c r="U24" s="113"/>
    </row>
    <row r="25" spans="1:21" ht="15" customHeight="1" x14ac:dyDescent="0.2">
      <c r="A25" s="586">
        <v>42421</v>
      </c>
      <c r="B25" s="154"/>
      <c r="C25" s="281"/>
      <c r="D25" s="112"/>
      <c r="E25" s="112"/>
      <c r="F25" s="282"/>
      <c r="G25" s="471">
        <v>4</v>
      </c>
      <c r="H25" s="449"/>
      <c r="I25" s="556"/>
      <c r="J25" s="206"/>
      <c r="K25" s="150"/>
      <c r="L25" s="283"/>
      <c r="M25" s="283"/>
      <c r="N25" s="213"/>
      <c r="O25" s="286"/>
      <c r="P25" s="285">
        <f t="shared" si="0"/>
        <v>0</v>
      </c>
      <c r="R25" s="201"/>
      <c r="S25" s="113"/>
      <c r="T25" s="202"/>
      <c r="U25" s="113"/>
    </row>
    <row r="26" spans="1:21" ht="15" customHeight="1" x14ac:dyDescent="0.2">
      <c r="A26" s="586">
        <v>42422</v>
      </c>
      <c r="B26" s="154"/>
      <c r="C26" s="281"/>
      <c r="D26" s="112"/>
      <c r="E26" s="112"/>
      <c r="F26" s="282"/>
      <c r="G26" s="471">
        <v>4</v>
      </c>
      <c r="H26" s="449"/>
      <c r="I26" s="556"/>
      <c r="J26" s="206"/>
      <c r="K26" s="150"/>
      <c r="L26" s="283"/>
      <c r="M26" s="283"/>
      <c r="N26" s="213"/>
      <c r="O26" s="286"/>
      <c r="P26" s="285">
        <f t="shared" si="0"/>
        <v>0</v>
      </c>
      <c r="R26" s="201"/>
      <c r="S26" s="113"/>
      <c r="T26" s="202"/>
      <c r="U26" s="113"/>
    </row>
    <row r="27" spans="1:21" ht="15" customHeight="1" x14ac:dyDescent="0.2">
      <c r="A27" s="586">
        <v>42423</v>
      </c>
      <c r="B27" s="154"/>
      <c r="C27" s="281"/>
      <c r="D27" s="112"/>
      <c r="E27" s="112"/>
      <c r="F27" s="282"/>
      <c r="G27" s="471">
        <v>4</v>
      </c>
      <c r="H27" s="449"/>
      <c r="I27" s="556"/>
      <c r="J27" s="206"/>
      <c r="K27" s="150"/>
      <c r="L27" s="283"/>
      <c r="M27" s="283"/>
      <c r="N27" s="213"/>
      <c r="O27" s="286"/>
      <c r="P27" s="285">
        <f t="shared" si="0"/>
        <v>0</v>
      </c>
      <c r="R27" s="201"/>
      <c r="S27" s="113"/>
      <c r="T27" s="202"/>
      <c r="U27" s="113"/>
    </row>
    <row r="28" spans="1:21" ht="15" customHeight="1" x14ac:dyDescent="0.2">
      <c r="A28" s="586">
        <v>42424</v>
      </c>
      <c r="B28" s="154"/>
      <c r="C28" s="281"/>
      <c r="D28" s="112"/>
      <c r="E28" s="112"/>
      <c r="F28" s="282"/>
      <c r="G28" s="471">
        <v>4</v>
      </c>
      <c r="H28" s="449"/>
      <c r="I28" s="556"/>
      <c r="J28" s="206"/>
      <c r="K28" s="150"/>
      <c r="L28" s="283"/>
      <c r="M28" s="283"/>
      <c r="N28" s="213"/>
      <c r="O28" s="286"/>
      <c r="P28" s="285">
        <f t="shared" si="0"/>
        <v>0</v>
      </c>
      <c r="R28" s="201"/>
      <c r="S28" s="113"/>
      <c r="T28" s="202"/>
      <c r="U28" s="113"/>
    </row>
    <row r="29" spans="1:21" ht="15" customHeight="1" x14ac:dyDescent="0.2">
      <c r="A29" s="586">
        <v>42425</v>
      </c>
      <c r="B29" s="154"/>
      <c r="C29" s="281"/>
      <c r="D29" s="112"/>
      <c r="E29" s="112"/>
      <c r="F29" s="282"/>
      <c r="G29" s="471">
        <v>4</v>
      </c>
      <c r="H29" s="449"/>
      <c r="I29" s="556"/>
      <c r="J29" s="206"/>
      <c r="K29" s="150"/>
      <c r="L29" s="283"/>
      <c r="M29" s="283"/>
      <c r="N29" s="213"/>
      <c r="O29" s="286"/>
      <c r="P29" s="285">
        <f t="shared" si="0"/>
        <v>0</v>
      </c>
      <c r="R29" s="201"/>
      <c r="S29" s="113"/>
      <c r="T29" s="202"/>
      <c r="U29" s="113"/>
    </row>
    <row r="30" spans="1:21" ht="15" customHeight="1" x14ac:dyDescent="0.2">
      <c r="A30" s="586">
        <v>42426</v>
      </c>
      <c r="B30" s="154"/>
      <c r="C30" s="281"/>
      <c r="D30" s="112"/>
      <c r="E30" s="112"/>
      <c r="F30" s="282"/>
      <c r="G30" s="471">
        <v>4</v>
      </c>
      <c r="H30" s="449"/>
      <c r="I30" s="556"/>
      <c r="J30" s="206"/>
      <c r="K30" s="150"/>
      <c r="L30" s="283"/>
      <c r="M30" s="283"/>
      <c r="N30" s="213"/>
      <c r="O30" s="286"/>
      <c r="P30" s="285">
        <f t="shared" si="0"/>
        <v>0</v>
      </c>
      <c r="R30" s="201"/>
      <c r="S30" s="113"/>
      <c r="T30" s="202"/>
      <c r="U30" s="113"/>
    </row>
    <row r="31" spans="1:21" ht="15" customHeight="1" x14ac:dyDescent="0.2">
      <c r="A31" s="586">
        <v>42427</v>
      </c>
      <c r="B31" s="154"/>
      <c r="C31" s="281"/>
      <c r="D31" s="112"/>
      <c r="E31" s="112"/>
      <c r="F31" s="282"/>
      <c r="G31" s="471">
        <v>4</v>
      </c>
      <c r="H31" s="449"/>
      <c r="I31" s="556"/>
      <c r="J31" s="206"/>
      <c r="K31" s="150"/>
      <c r="L31" s="283"/>
      <c r="M31" s="283"/>
      <c r="N31" s="213"/>
      <c r="O31" s="286"/>
      <c r="P31" s="285">
        <f t="shared" si="0"/>
        <v>0</v>
      </c>
      <c r="R31" s="201"/>
      <c r="S31" s="113"/>
      <c r="T31" s="202"/>
      <c r="U31" s="113"/>
    </row>
    <row r="32" spans="1:21" ht="15" customHeight="1" x14ac:dyDescent="0.2">
      <c r="A32" s="586">
        <v>42428</v>
      </c>
      <c r="B32" s="154"/>
      <c r="C32" s="281"/>
      <c r="D32" s="112"/>
      <c r="E32" s="112"/>
      <c r="F32" s="282"/>
      <c r="G32" s="471">
        <v>4</v>
      </c>
      <c r="H32" s="449"/>
      <c r="I32" s="556"/>
      <c r="J32" s="206"/>
      <c r="K32" s="150"/>
      <c r="L32" s="283"/>
      <c r="M32" s="283"/>
      <c r="N32" s="213"/>
      <c r="O32" s="286"/>
      <c r="P32" s="285">
        <f t="shared" si="0"/>
        <v>0</v>
      </c>
      <c r="R32" s="201"/>
      <c r="S32" s="113"/>
      <c r="T32" s="202"/>
      <c r="U32" s="113"/>
    </row>
    <row r="33" spans="1:21" ht="15" customHeight="1" x14ac:dyDescent="0.2">
      <c r="A33" s="586">
        <v>42429</v>
      </c>
      <c r="B33" s="154"/>
      <c r="C33" s="281"/>
      <c r="D33" s="112"/>
      <c r="E33" s="112"/>
      <c r="F33" s="282"/>
      <c r="G33" s="471">
        <v>4</v>
      </c>
      <c r="H33" s="449"/>
      <c r="I33" s="556"/>
      <c r="J33" s="206"/>
      <c r="K33" s="150"/>
      <c r="L33" s="283"/>
      <c r="M33" s="283"/>
      <c r="N33" s="213"/>
      <c r="O33" s="286"/>
      <c r="P33" s="285">
        <f t="shared" si="0"/>
        <v>0</v>
      </c>
      <c r="R33" s="201"/>
      <c r="S33" s="113"/>
      <c r="T33" s="202"/>
      <c r="U33" s="113"/>
    </row>
    <row r="34" spans="1:21" ht="15" customHeight="1" x14ac:dyDescent="0.2">
      <c r="A34" s="586"/>
      <c r="B34" s="154"/>
      <c r="C34" s="281"/>
      <c r="D34" s="112"/>
      <c r="E34" s="112"/>
      <c r="F34" s="282"/>
      <c r="G34" s="471">
        <v>4</v>
      </c>
      <c r="H34" s="449"/>
      <c r="I34" s="556"/>
      <c r="J34" s="206"/>
      <c r="K34" s="150"/>
      <c r="L34" s="283"/>
      <c r="M34" s="283"/>
      <c r="N34" s="213"/>
      <c r="O34" s="286"/>
      <c r="P34" s="285">
        <f t="shared" si="0"/>
        <v>0</v>
      </c>
      <c r="R34" s="201"/>
      <c r="S34" s="113"/>
      <c r="T34" s="202"/>
      <c r="U34" s="113"/>
    </row>
    <row r="35" spans="1:21" ht="15" customHeight="1" x14ac:dyDescent="0.2">
      <c r="A35" s="586"/>
      <c r="B35" s="154"/>
      <c r="C35" s="281"/>
      <c r="D35" s="112"/>
      <c r="E35" s="112"/>
      <c r="F35" s="282"/>
      <c r="G35" s="471">
        <v>4</v>
      </c>
      <c r="H35" s="449"/>
      <c r="I35" s="556"/>
      <c r="J35" s="206"/>
      <c r="K35" s="150"/>
      <c r="L35" s="283"/>
      <c r="M35" s="283"/>
      <c r="N35" s="213"/>
      <c r="O35" s="286"/>
      <c r="P35" s="285">
        <f t="shared" si="0"/>
        <v>0</v>
      </c>
      <c r="R35" s="201"/>
      <c r="S35" s="113"/>
      <c r="T35" s="202"/>
      <c r="U35" s="113"/>
    </row>
    <row r="36" spans="1:21" ht="15" customHeight="1" thickBot="1" x14ac:dyDescent="0.25">
      <c r="A36" s="111"/>
      <c r="B36" s="155"/>
      <c r="C36" s="272"/>
      <c r="D36" s="118"/>
      <c r="E36" s="118"/>
      <c r="F36" s="274"/>
      <c r="G36" s="472"/>
      <c r="H36" s="450"/>
      <c r="I36" s="557"/>
      <c r="J36" s="219"/>
      <c r="K36" s="159"/>
      <c r="L36" s="273"/>
      <c r="M36" s="273"/>
      <c r="N36" s="220"/>
      <c r="O36" s="287"/>
      <c r="P36" s="288"/>
      <c r="R36" s="224"/>
      <c r="S36" s="202"/>
      <c r="T36" s="110"/>
      <c r="U36" s="109"/>
    </row>
    <row r="37" spans="1:21" ht="15" customHeight="1" x14ac:dyDescent="0.2">
      <c r="A37" s="123" t="s">
        <v>6</v>
      </c>
      <c r="B37" s="162">
        <f>SUM(B5:B35)</f>
        <v>0</v>
      </c>
      <c r="C37" s="289">
        <f>SUM(C5:C35)</f>
        <v>0</v>
      </c>
      <c r="D37" s="290">
        <f>SUM(D5:D35)</f>
        <v>0</v>
      </c>
      <c r="E37" s="290">
        <f>SUM(E5:E36)</f>
        <v>0</v>
      </c>
      <c r="F37" s="291">
        <f>SUM(F5:F36)</f>
        <v>0</v>
      </c>
      <c r="G37" s="473">
        <f>SUM(G5:G36)</f>
        <v>124</v>
      </c>
      <c r="H37" s="290"/>
      <c r="I37" s="558">
        <f>SUM(I5:I36)</f>
        <v>0</v>
      </c>
      <c r="J37" s="231"/>
      <c r="K37" s="232">
        <f>SUM(K5:K36)</f>
        <v>0</v>
      </c>
      <c r="L37" s="292">
        <f>SUM(L5:L36)</f>
        <v>0</v>
      </c>
      <c r="M37" s="283">
        <f>SUM(M5:M36)</f>
        <v>0</v>
      </c>
      <c r="N37" s="293"/>
      <c r="O37" s="294">
        <f>SUM(O5:O35)</f>
        <v>0</v>
      </c>
      <c r="P37" s="295">
        <f>SUM(P5:P36)</f>
        <v>0</v>
      </c>
      <c r="R37" s="224"/>
      <c r="S37" s="202"/>
      <c r="T37" s="110"/>
      <c r="U37" s="127"/>
    </row>
    <row r="38" spans="1:21" ht="15" customHeight="1" x14ac:dyDescent="0.2">
      <c r="A38" s="124"/>
      <c r="B38" s="296"/>
      <c r="C38" s="297"/>
      <c r="D38" s="298"/>
      <c r="E38" s="298"/>
      <c r="F38" s="299"/>
      <c r="G38" s="471"/>
      <c r="H38" s="300"/>
      <c r="I38" s="556"/>
      <c r="J38" s="206"/>
      <c r="K38" s="125"/>
      <c r="L38" s="301"/>
      <c r="M38" s="271"/>
      <c r="N38" s="256"/>
      <c r="O38" s="302"/>
      <c r="P38" s="303">
        <f>D37+E37+F37+L37</f>
        <v>0</v>
      </c>
      <c r="R38" s="224"/>
      <c r="S38" s="202"/>
      <c r="T38" s="202"/>
      <c r="U38" s="202"/>
    </row>
    <row r="39" spans="1:21" ht="15" customHeight="1" x14ac:dyDescent="0.2">
      <c r="A39" s="128"/>
      <c r="B39" s="304"/>
      <c r="C39" s="305"/>
      <c r="D39" s="306"/>
      <c r="E39" s="306"/>
      <c r="F39" s="307"/>
      <c r="G39" s="308"/>
      <c r="H39" s="306"/>
      <c r="I39" s="559"/>
      <c r="J39" s="309"/>
      <c r="K39" s="306"/>
      <c r="L39" s="306"/>
      <c r="M39" s="307"/>
      <c r="N39" s="268"/>
      <c r="O39" s="134"/>
      <c r="P39" s="310">
        <f>AVERAGE(P5:P35)</f>
        <v>0</v>
      </c>
      <c r="R39" s="224"/>
      <c r="S39" s="202"/>
      <c r="T39" s="202"/>
      <c r="U39" s="202"/>
    </row>
    <row r="40" spans="1:21" s="81" customFormat="1" ht="15" customHeight="1" x14ac:dyDescent="0.2">
      <c r="A40" s="135" t="s">
        <v>15</v>
      </c>
      <c r="B40" s="867">
        <f>C37+I37+M37+O37-D37-E37-L37+F37+1.13</f>
        <v>1.1299999999999999</v>
      </c>
      <c r="C40" s="868"/>
      <c r="D40" s="868"/>
      <c r="E40" s="868"/>
      <c r="F40" s="868"/>
      <c r="G40" s="868"/>
      <c r="H40" s="868"/>
      <c r="I40" s="868"/>
      <c r="J40" s="868"/>
      <c r="K40" s="868"/>
      <c r="L40" s="868"/>
      <c r="M40" s="868"/>
      <c r="N40" s="868"/>
      <c r="O40" s="868"/>
      <c r="P40" s="869"/>
      <c r="R40" s="185"/>
      <c r="S40" s="187"/>
      <c r="T40" s="187"/>
      <c r="U40" s="187"/>
    </row>
    <row r="41" spans="1:21" ht="15" customHeight="1" x14ac:dyDescent="0.2">
      <c r="A41" s="124" t="s">
        <v>1</v>
      </c>
      <c r="B41" s="863">
        <v>2</v>
      </c>
      <c r="C41" s="864"/>
      <c r="D41" s="864"/>
      <c r="E41" s="864"/>
      <c r="F41" s="864"/>
      <c r="G41" s="864"/>
      <c r="H41" s="864"/>
      <c r="I41" s="864"/>
      <c r="J41" s="864"/>
      <c r="K41" s="864"/>
      <c r="L41" s="864"/>
      <c r="M41" s="864"/>
      <c r="N41" s="864"/>
      <c r="O41" s="864"/>
      <c r="P41" s="865"/>
      <c r="R41" s="224"/>
      <c r="S41" s="202"/>
      <c r="T41" s="202"/>
      <c r="U41" s="202"/>
    </row>
    <row r="42" spans="1:21" ht="3" customHeight="1" x14ac:dyDescent="0.2">
      <c r="A42" s="141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3"/>
      <c r="R42" s="224"/>
      <c r="S42" s="202"/>
      <c r="T42" s="202"/>
      <c r="U42" s="202"/>
    </row>
    <row r="43" spans="1:21" ht="15" customHeight="1" x14ac:dyDescent="0.2">
      <c r="G43" s="96" t="s">
        <v>148</v>
      </c>
    </row>
    <row r="44" spans="1:21" ht="15" customHeight="1" x14ac:dyDescent="0.2">
      <c r="A44" s="244"/>
    </row>
    <row r="45" spans="1:21" ht="15" customHeight="1" x14ac:dyDescent="0.2">
      <c r="A45" s="244"/>
    </row>
    <row r="46" spans="1:21" ht="15" customHeight="1" x14ac:dyDescent="0.2">
      <c r="A46" s="244"/>
    </row>
    <row r="47" spans="1:21" ht="15" customHeight="1" x14ac:dyDescent="0.2">
      <c r="A47" s="244"/>
    </row>
    <row r="48" spans="1:21" ht="15" customHeight="1" x14ac:dyDescent="0.2">
      <c r="A48" s="244"/>
    </row>
    <row r="49" spans="1:1" ht="15" customHeight="1" x14ac:dyDescent="0.2">
      <c r="A49" s="244"/>
    </row>
  </sheetData>
  <mergeCells count="10">
    <mergeCell ref="B40:P40"/>
    <mergeCell ref="B41:P41"/>
    <mergeCell ref="B1:P1"/>
    <mergeCell ref="B2:F2"/>
    <mergeCell ref="G2:M2"/>
    <mergeCell ref="N2:O3"/>
    <mergeCell ref="P2:P4"/>
    <mergeCell ref="B3:F3"/>
    <mergeCell ref="G3:I3"/>
    <mergeCell ref="K3:M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orientation="landscape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588"/>
  <sheetViews>
    <sheetView showGridLines="0" showRuler="0" showWhiteSpace="0" view="pageLayout" zoomScale="85" zoomScaleNormal="85" zoomScalePageLayoutView="85" workbookViewId="0">
      <selection activeCell="B16" sqref="B16:B32"/>
    </sheetView>
  </sheetViews>
  <sheetFormatPr baseColWidth="10" defaultColWidth="8.5" defaultRowHeight="15" customHeight="1" x14ac:dyDescent="0.2"/>
  <cols>
    <col min="1" max="1" width="15.5" style="470" customWidth="1"/>
    <col min="2" max="2" width="10" style="470" customWidth="1"/>
    <col min="3" max="6" width="14.25" style="470" customWidth="1"/>
    <col min="7" max="7" width="10" style="470" customWidth="1"/>
    <col min="8" max="9" width="14.25" style="470" customWidth="1"/>
    <col min="10" max="10" width="10.375" style="470" customWidth="1"/>
    <col min="11" max="11" width="2.625" style="564" customWidth="1"/>
    <col min="12" max="12" width="8" style="470" customWidth="1"/>
    <col min="13" max="13" width="9.25" style="470" customWidth="1"/>
    <col min="14" max="14" width="7.5" style="470" customWidth="1"/>
    <col min="15" max="15" width="7.375" style="244" customWidth="1"/>
    <col min="16" max="16" width="1.5" style="470" customWidth="1"/>
    <col min="17" max="17" width="16.5" style="516" customWidth="1"/>
    <col min="18" max="18" width="11.875" style="477" customWidth="1"/>
    <col min="19" max="19" width="12.125" style="477" bestFit="1" customWidth="1"/>
    <col min="20" max="20" width="13" style="477" customWidth="1"/>
    <col min="21" max="21" width="19.875" style="527" customWidth="1"/>
    <col min="22" max="22" width="12.25" style="535" customWidth="1"/>
    <col min="23" max="24" width="12.25" style="347" customWidth="1"/>
    <col min="25" max="25" width="8.625" style="347" customWidth="1"/>
    <col min="26" max="26" width="12.25" style="347" customWidth="1"/>
    <col min="27" max="27" width="14.25" style="347" customWidth="1"/>
    <col min="28" max="28" width="15.5" style="347" customWidth="1"/>
    <col min="29" max="30" width="8.75" style="347" customWidth="1"/>
    <col min="31" max="34" width="12.25" style="347" customWidth="1"/>
    <col min="35" max="35" width="8.75" style="347" customWidth="1"/>
    <col min="36" max="36" width="12.125" style="347" customWidth="1"/>
    <col min="37" max="37" width="14.125" style="347" customWidth="1"/>
    <col min="38" max="40" width="8.75" style="347" customWidth="1"/>
    <col min="41" max="44" width="12.25" style="347" customWidth="1"/>
    <col min="45" max="45" width="8.75" style="314" customWidth="1"/>
    <col min="46" max="46" width="10.875" style="212" customWidth="1"/>
    <col min="47" max="47" width="14.25" style="202" customWidth="1"/>
    <col min="48" max="48" width="15.5" style="470" customWidth="1"/>
    <col min="49" max="49" width="12.75" style="470" customWidth="1"/>
    <col min="50" max="50" width="3.5" style="470" customWidth="1"/>
    <col min="51" max="51" width="6.625" style="470" customWidth="1"/>
    <col min="52" max="54" width="15.5" style="470" customWidth="1"/>
    <col min="55" max="55" width="11.625" style="470" customWidth="1"/>
    <col min="56" max="56" width="14.125" style="470" customWidth="1"/>
    <col min="57" max="57" width="13.375" style="470" customWidth="1"/>
    <col min="58" max="58" width="11.625" style="470" customWidth="1"/>
    <col min="59" max="59" width="11" style="470" customWidth="1"/>
    <col min="60" max="60" width="12.5" style="470" customWidth="1"/>
    <col min="61" max="61" width="14.125" style="470" customWidth="1"/>
    <col min="62" max="62" width="9.625" style="470" customWidth="1"/>
    <col min="63" max="63" width="9" style="470" customWidth="1"/>
    <col min="64" max="64" width="8.375" style="470" customWidth="1"/>
    <col min="65" max="65" width="14.25" style="470" customWidth="1"/>
    <col min="66" max="66" width="8.75" style="470" customWidth="1"/>
    <col min="67" max="16384" width="8.5" style="470"/>
  </cols>
  <sheetData>
    <row r="1" spans="1:71" s="80" customFormat="1" ht="15" customHeight="1" thickBot="1" x14ac:dyDescent="0.25">
      <c r="A1" s="79"/>
      <c r="B1" s="883" t="s">
        <v>217</v>
      </c>
      <c r="C1" s="884"/>
      <c r="D1" s="884"/>
      <c r="E1" s="884"/>
      <c r="F1" s="884"/>
      <c r="G1" s="884"/>
      <c r="H1" s="884"/>
      <c r="I1" s="885"/>
      <c r="J1" s="567" t="e">
        <f>AVERAGE(J4:J34)</f>
        <v>#DIV/0!</v>
      </c>
      <c r="L1" s="81" t="s">
        <v>97</v>
      </c>
      <c r="M1" s="82">
        <f>SUM(M4:M34)</f>
        <v>0</v>
      </c>
      <c r="N1" s="81"/>
      <c r="O1" s="545">
        <f>SUM(O4:O30)</f>
        <v>0</v>
      </c>
      <c r="Q1" s="937"/>
      <c r="R1" s="937"/>
      <c r="S1" s="475"/>
      <c r="T1" s="475"/>
      <c r="U1" s="529"/>
      <c r="V1" s="534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P1" s="355"/>
      <c r="AQ1" s="355"/>
      <c r="AR1" s="355"/>
      <c r="AS1" s="468"/>
      <c r="AT1" s="356"/>
      <c r="AU1" s="468"/>
      <c r="AV1" s="84"/>
      <c r="AW1" s="84"/>
      <c r="AX1" s="84"/>
      <c r="AY1" s="84"/>
      <c r="AZ1" s="84"/>
      <c r="BA1" s="84"/>
      <c r="BB1" s="84"/>
      <c r="BC1" s="84"/>
      <c r="BJ1" s="468"/>
      <c r="BK1" s="468"/>
      <c r="BL1" s="84"/>
      <c r="BM1" s="84"/>
      <c r="BN1" s="84"/>
      <c r="BO1" s="84"/>
      <c r="BP1" s="468"/>
      <c r="BQ1" s="468"/>
      <c r="BR1" s="468"/>
      <c r="BS1" s="468"/>
    </row>
    <row r="2" spans="1:71" s="80" customFormat="1" ht="15" customHeight="1" thickBot="1" x14ac:dyDescent="0.25">
      <c r="A2" s="79"/>
      <c r="B2" s="870" t="s">
        <v>164</v>
      </c>
      <c r="C2" s="871"/>
      <c r="D2" s="871"/>
      <c r="E2" s="871"/>
      <c r="F2" s="872"/>
      <c r="G2" s="871" t="s">
        <v>14</v>
      </c>
      <c r="H2" s="872"/>
      <c r="I2" s="873" t="s">
        <v>12</v>
      </c>
      <c r="J2" s="954" t="s">
        <v>224</v>
      </c>
      <c r="L2" s="81"/>
      <c r="M2" s="81"/>
      <c r="N2" s="81"/>
      <c r="O2" s="545"/>
      <c r="Q2" s="539"/>
      <c r="R2" s="476"/>
      <c r="S2" s="475"/>
      <c r="T2" s="475"/>
      <c r="U2" s="529"/>
      <c r="V2" s="534"/>
      <c r="W2" s="355"/>
      <c r="X2" s="355"/>
      <c r="Y2" s="355"/>
      <c r="Z2" s="357"/>
      <c r="AA2" s="355"/>
      <c r="AB2" s="355"/>
      <c r="AC2" s="355"/>
      <c r="AD2" s="355"/>
      <c r="AE2" s="355"/>
      <c r="AF2" s="355"/>
      <c r="AG2" s="355"/>
      <c r="AH2" s="355"/>
      <c r="AI2" s="357"/>
      <c r="AJ2" s="355"/>
      <c r="AK2" s="355"/>
      <c r="AL2" s="355"/>
      <c r="AM2" s="355"/>
      <c r="AN2" s="355"/>
      <c r="AO2" s="355"/>
      <c r="AP2" s="355"/>
      <c r="AQ2" s="355"/>
      <c r="AR2" s="357"/>
      <c r="AS2" s="468"/>
      <c r="AT2" s="356"/>
      <c r="AU2" s="86"/>
      <c r="AV2" s="468"/>
      <c r="AW2" s="468"/>
      <c r="AX2" s="468"/>
      <c r="AY2" s="468"/>
      <c r="BJ2" s="468"/>
      <c r="BK2" s="468"/>
      <c r="BL2" s="84"/>
      <c r="BM2" s="84"/>
      <c r="BN2" s="84"/>
      <c r="BO2" s="86"/>
      <c r="BP2" s="468"/>
      <c r="BQ2" s="468"/>
      <c r="BR2" s="468"/>
      <c r="BS2" s="468"/>
    </row>
    <row r="3" spans="1:71" ht="15.75" thickBot="1" x14ac:dyDescent="0.25">
      <c r="A3" s="416"/>
      <c r="B3" s="417" t="s">
        <v>218</v>
      </c>
      <c r="C3" s="145" t="s">
        <v>17</v>
      </c>
      <c r="D3" s="90" t="s">
        <v>128</v>
      </c>
      <c r="E3" s="90" t="s">
        <v>111</v>
      </c>
      <c r="F3" s="92" t="s">
        <v>30</v>
      </c>
      <c r="G3" s="89" t="s">
        <v>85</v>
      </c>
      <c r="H3" s="144" t="s">
        <v>11</v>
      </c>
      <c r="I3" s="874"/>
      <c r="J3" s="954"/>
      <c r="L3" s="81" t="s">
        <v>41</v>
      </c>
      <c r="M3" s="81" t="s">
        <v>48</v>
      </c>
      <c r="N3" s="81" t="s">
        <v>49</v>
      </c>
      <c r="O3" s="546" t="s">
        <v>44</v>
      </c>
      <c r="Q3" s="539"/>
      <c r="R3" s="476"/>
      <c r="T3" s="478"/>
      <c r="Z3" s="357"/>
      <c r="AC3" s="361"/>
      <c r="AD3" s="361"/>
      <c r="AE3" s="361"/>
      <c r="AI3" s="357"/>
      <c r="AR3" s="357"/>
      <c r="AS3" s="469"/>
      <c r="AT3" s="356"/>
      <c r="AU3" s="86"/>
      <c r="AV3" s="469"/>
      <c r="AW3" s="469"/>
      <c r="AX3" s="469"/>
      <c r="AY3" s="469"/>
      <c r="AZ3" s="312"/>
      <c r="BA3" s="312"/>
      <c r="BB3" s="312"/>
      <c r="BC3" s="312"/>
      <c r="BD3" s="312"/>
      <c r="BE3" s="312"/>
      <c r="BF3" s="312"/>
      <c r="BG3" s="312"/>
      <c r="BH3" s="312"/>
      <c r="BI3" s="312"/>
      <c r="BJ3" s="469"/>
      <c r="BK3" s="469"/>
      <c r="BL3" s="469"/>
      <c r="BM3" s="469"/>
      <c r="BN3" s="469"/>
      <c r="BO3" s="86"/>
      <c r="BP3" s="469"/>
      <c r="BQ3" s="469"/>
      <c r="BR3" s="469"/>
      <c r="BS3" s="469"/>
    </row>
    <row r="4" spans="1:71" ht="15" customHeight="1" x14ac:dyDescent="0.2">
      <c r="A4" s="646">
        <v>42401</v>
      </c>
      <c r="B4" s="115">
        <v>567</v>
      </c>
      <c r="C4" s="516"/>
      <c r="D4" s="517"/>
      <c r="E4" s="505"/>
      <c r="F4" s="420">
        <f t="shared" ref="F4:F32" si="0">E4/(B4*25)</f>
        <v>0</v>
      </c>
      <c r="G4" s="101">
        <v>1</v>
      </c>
      <c r="H4" s="509"/>
      <c r="I4" s="510">
        <f>E4+H4</f>
        <v>0</v>
      </c>
      <c r="J4" s="562"/>
      <c r="L4" s="94"/>
      <c r="M4" s="95"/>
      <c r="R4" s="479"/>
      <c r="S4" s="480"/>
      <c r="T4" s="478"/>
      <c r="W4" s="364"/>
      <c r="X4" s="361"/>
      <c r="Y4" s="361"/>
      <c r="Z4" s="361"/>
      <c r="AA4" s="364"/>
      <c r="AB4" s="364"/>
      <c r="AC4" s="361"/>
      <c r="AD4" s="361"/>
      <c r="AE4" s="361"/>
      <c r="AF4" s="361"/>
      <c r="AG4" s="361"/>
      <c r="AH4" s="361"/>
      <c r="AI4" s="361"/>
      <c r="AJ4" s="364"/>
      <c r="AK4" s="361"/>
      <c r="AL4" s="344"/>
      <c r="AM4" s="364"/>
      <c r="AN4" s="364"/>
      <c r="AO4" s="361"/>
      <c r="AP4" s="361"/>
      <c r="AQ4" s="361"/>
      <c r="AR4" s="361"/>
      <c r="AS4" s="108"/>
      <c r="AT4" s="356"/>
      <c r="AU4" s="109"/>
      <c r="AV4" s="110"/>
      <c r="AW4" s="110"/>
      <c r="AX4" s="109"/>
      <c r="AY4" s="108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109"/>
      <c r="BK4" s="109"/>
      <c r="BL4" s="109"/>
      <c r="BM4" s="108"/>
      <c r="BN4" s="109"/>
      <c r="BO4" s="109"/>
      <c r="BP4" s="469"/>
      <c r="BQ4" s="110"/>
      <c r="BR4" s="108"/>
      <c r="BS4" s="108"/>
    </row>
    <row r="5" spans="1:71" ht="15" customHeight="1" x14ac:dyDescent="0.2">
      <c r="A5" s="586">
        <v>42402</v>
      </c>
      <c r="B5" s="115">
        <v>567</v>
      </c>
      <c r="C5" s="516"/>
      <c r="D5" s="517"/>
      <c r="E5" s="505"/>
      <c r="F5" s="420">
        <f t="shared" si="0"/>
        <v>0</v>
      </c>
      <c r="G5" s="101">
        <v>1</v>
      </c>
      <c r="H5" s="509"/>
      <c r="I5" s="510">
        <f t="shared" ref="I5:I32" si="1">E5+H5</f>
        <v>0</v>
      </c>
      <c r="J5" s="562"/>
      <c r="L5" s="94"/>
      <c r="M5" s="95"/>
      <c r="Q5" s="516" t="s">
        <v>221</v>
      </c>
      <c r="R5" s="481" t="s">
        <v>231</v>
      </c>
      <c r="S5" s="480" t="s">
        <v>219</v>
      </c>
      <c r="T5" s="478" t="s">
        <v>220</v>
      </c>
      <c r="U5" s="530" t="s">
        <v>230</v>
      </c>
      <c r="V5" s="536"/>
      <c r="W5" s="392"/>
      <c r="X5" s="361"/>
      <c r="Y5" s="361"/>
      <c r="Z5" s="361"/>
      <c r="AA5" s="364"/>
      <c r="AB5" s="364"/>
      <c r="AC5" s="361"/>
      <c r="AD5" s="361"/>
      <c r="AE5" s="361"/>
      <c r="AF5" s="361"/>
      <c r="AG5" s="361"/>
      <c r="AH5" s="361"/>
      <c r="AI5" s="361"/>
      <c r="AJ5" s="364"/>
      <c r="AK5" s="361"/>
      <c r="AL5" s="344"/>
      <c r="AM5" s="364"/>
      <c r="AN5" s="364"/>
      <c r="AO5" s="361"/>
      <c r="AP5" s="361"/>
      <c r="AQ5" s="361"/>
      <c r="AR5" s="361"/>
      <c r="AS5" s="108"/>
      <c r="AT5" s="356"/>
      <c r="AU5" s="109"/>
      <c r="AV5" s="110"/>
      <c r="AW5" s="110"/>
      <c r="AX5" s="109"/>
      <c r="AY5" s="108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109"/>
      <c r="BK5" s="109"/>
      <c r="BL5" s="109"/>
      <c r="BM5" s="108"/>
      <c r="BN5" s="109"/>
      <c r="BO5" s="109"/>
      <c r="BP5" s="469"/>
      <c r="BQ5" s="110"/>
      <c r="BR5" s="108"/>
      <c r="BS5" s="108"/>
    </row>
    <row r="6" spans="1:71" ht="15" customHeight="1" x14ac:dyDescent="0.2">
      <c r="A6" s="586">
        <v>42403</v>
      </c>
      <c r="B6" s="115">
        <v>567</v>
      </c>
      <c r="C6" s="516"/>
      <c r="D6" s="517"/>
      <c r="E6" s="505"/>
      <c r="F6" s="420">
        <f t="shared" si="0"/>
        <v>0</v>
      </c>
      <c r="G6" s="101">
        <v>1</v>
      </c>
      <c r="H6" s="509"/>
      <c r="I6" s="510">
        <f t="shared" si="1"/>
        <v>0</v>
      </c>
      <c r="J6" s="562"/>
      <c r="L6" s="94"/>
      <c r="M6" s="95"/>
      <c r="Q6" s="516" t="e">
        <f>AVERAGE(J4:J34)</f>
        <v>#DIV/0!</v>
      </c>
      <c r="R6" s="493">
        <f>B34</f>
        <v>0</v>
      </c>
      <c r="S6" s="526" t="e">
        <f t="shared" ref="S6:S23" si="2">R6*$Q$6</f>
        <v>#DIV/0!</v>
      </c>
      <c r="T6" s="492" t="e">
        <f t="shared" ref="T6:T23" si="3">25/S6</f>
        <v>#DIV/0!</v>
      </c>
      <c r="U6" s="492" t="e">
        <f>S6/25</f>
        <v>#DIV/0!</v>
      </c>
      <c r="W6" s="364"/>
      <c r="X6" s="361"/>
      <c r="Y6" s="361"/>
      <c r="Z6" s="361"/>
      <c r="AA6" s="364"/>
      <c r="AB6" s="364"/>
      <c r="AC6" s="361"/>
      <c r="AD6" s="361"/>
      <c r="AE6" s="361"/>
      <c r="AF6" s="361"/>
      <c r="AG6" s="361"/>
      <c r="AH6" s="361"/>
      <c r="AI6" s="361"/>
      <c r="AJ6" s="364"/>
      <c r="AK6" s="361"/>
      <c r="AL6" s="344"/>
      <c r="AM6" s="364"/>
      <c r="AN6" s="364"/>
      <c r="AO6" s="361"/>
      <c r="AP6" s="361"/>
      <c r="AQ6" s="361"/>
      <c r="AR6" s="361"/>
      <c r="AS6" s="108"/>
      <c r="AT6" s="356"/>
      <c r="AU6" s="109"/>
      <c r="AV6" s="110"/>
      <c r="AW6" s="110"/>
      <c r="AX6" s="109"/>
      <c r="AY6" s="108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109"/>
      <c r="BK6" s="109"/>
      <c r="BL6" s="109"/>
      <c r="BM6" s="108"/>
      <c r="BN6" s="109"/>
      <c r="BO6" s="109"/>
      <c r="BP6" s="469"/>
      <c r="BQ6" s="110"/>
      <c r="BR6" s="108"/>
      <c r="BS6" s="108"/>
    </row>
    <row r="7" spans="1:71" ht="15" customHeight="1" x14ac:dyDescent="0.2">
      <c r="A7" s="586">
        <v>42404</v>
      </c>
      <c r="B7" s="115">
        <v>567</v>
      </c>
      <c r="C7" s="516"/>
      <c r="D7" s="517"/>
      <c r="E7" s="505"/>
      <c r="F7" s="420">
        <f t="shared" si="0"/>
        <v>0</v>
      </c>
      <c r="G7" s="101">
        <v>1</v>
      </c>
      <c r="H7" s="509"/>
      <c r="I7" s="510">
        <f t="shared" si="1"/>
        <v>0</v>
      </c>
      <c r="J7" s="562"/>
      <c r="L7" s="94"/>
      <c r="M7" s="95"/>
      <c r="R7" s="493">
        <f>R6+1</f>
        <v>1</v>
      </c>
      <c r="S7" s="526" t="e">
        <f t="shared" si="2"/>
        <v>#DIV/0!</v>
      </c>
      <c r="T7" s="492" t="e">
        <f t="shared" si="3"/>
        <v>#DIV/0!</v>
      </c>
      <c r="U7" s="492" t="e">
        <f t="shared" ref="U7:U36" si="4">S7/25</f>
        <v>#DIV/0!</v>
      </c>
      <c r="W7" s="364"/>
      <c r="X7" s="361"/>
      <c r="Y7" s="361"/>
      <c r="Z7" s="361"/>
      <c r="AA7" s="364"/>
      <c r="AB7" s="364"/>
      <c r="AC7" s="361"/>
      <c r="AD7" s="361"/>
      <c r="AE7" s="361"/>
      <c r="AF7" s="361"/>
      <c r="AG7" s="361"/>
      <c r="AH7" s="361"/>
      <c r="AI7" s="361"/>
      <c r="AJ7" s="364"/>
      <c r="AK7" s="361"/>
      <c r="AL7" s="344"/>
      <c r="AM7" s="364"/>
      <c r="AN7" s="364"/>
      <c r="AO7" s="361"/>
      <c r="AP7" s="361"/>
      <c r="AQ7" s="361"/>
      <c r="AR7" s="361"/>
      <c r="AS7" s="108"/>
      <c r="AT7" s="356"/>
      <c r="AU7" s="109"/>
      <c r="AV7" s="110"/>
      <c r="AW7" s="110"/>
      <c r="AX7" s="109"/>
      <c r="AY7" s="108"/>
      <c r="AZ7" s="312"/>
      <c r="BA7" s="312"/>
      <c r="BB7" s="312"/>
      <c r="BC7" s="312"/>
      <c r="BD7" s="312"/>
      <c r="BE7" s="312"/>
      <c r="BF7" s="312"/>
      <c r="BG7" s="312"/>
      <c r="BH7" s="312"/>
      <c r="BI7" s="312"/>
      <c r="BJ7" s="109"/>
      <c r="BK7" s="109"/>
      <c r="BL7" s="109"/>
      <c r="BM7" s="108"/>
      <c r="BN7" s="109"/>
      <c r="BO7" s="109"/>
      <c r="BP7" s="469"/>
      <c r="BQ7" s="110"/>
      <c r="BR7" s="108"/>
      <c r="BS7" s="108"/>
    </row>
    <row r="8" spans="1:71" ht="15" customHeight="1" x14ac:dyDescent="0.2">
      <c r="A8" s="586">
        <v>42405</v>
      </c>
      <c r="B8" s="115">
        <v>567</v>
      </c>
      <c r="C8" s="516">
        <f>60*25</f>
        <v>1500</v>
      </c>
      <c r="D8" s="517"/>
      <c r="E8" s="505"/>
      <c r="F8" s="420">
        <f t="shared" si="0"/>
        <v>0</v>
      </c>
      <c r="G8" s="101">
        <v>1</v>
      </c>
      <c r="H8" s="509"/>
      <c r="I8" s="510">
        <f t="shared" si="1"/>
        <v>0</v>
      </c>
      <c r="J8" s="562"/>
      <c r="L8" s="94"/>
      <c r="M8" s="95"/>
      <c r="R8" s="493">
        <f t="shared" ref="R8:R36" si="5">R7+1</f>
        <v>2</v>
      </c>
      <c r="S8" s="526" t="e">
        <f t="shared" si="2"/>
        <v>#DIV/0!</v>
      </c>
      <c r="T8" s="492" t="e">
        <f t="shared" si="3"/>
        <v>#DIV/0!</v>
      </c>
      <c r="U8" s="492" t="e">
        <f t="shared" si="4"/>
        <v>#DIV/0!</v>
      </c>
      <c r="W8" s="364"/>
      <c r="X8" s="361"/>
      <c r="Y8" s="361"/>
      <c r="Z8" s="361"/>
      <c r="AA8" s="364"/>
      <c r="AB8" s="364"/>
      <c r="AC8" s="361"/>
      <c r="AD8" s="361"/>
      <c r="AE8" s="361"/>
      <c r="AF8" s="361"/>
      <c r="AG8" s="361"/>
      <c r="AH8" s="361"/>
      <c r="AI8" s="361"/>
      <c r="AJ8" s="364"/>
      <c r="AK8" s="361"/>
      <c r="AL8" s="344"/>
      <c r="AM8" s="364"/>
      <c r="AN8" s="364"/>
      <c r="AO8" s="361"/>
      <c r="AP8" s="361"/>
      <c r="AQ8" s="361"/>
      <c r="AR8" s="361"/>
      <c r="AS8" s="108"/>
      <c r="AT8" s="356"/>
      <c r="AU8" s="109"/>
      <c r="AV8" s="110"/>
      <c r="AW8" s="110"/>
      <c r="AX8" s="109"/>
      <c r="AY8" s="108"/>
      <c r="AZ8" s="312"/>
      <c r="BA8" s="312"/>
      <c r="BB8" s="312"/>
      <c r="BC8" s="312"/>
      <c r="BD8" s="312"/>
      <c r="BE8" s="312"/>
      <c r="BF8" s="312"/>
      <c r="BG8" s="312"/>
      <c r="BH8" s="312"/>
      <c r="BI8" s="312"/>
      <c r="BJ8" s="109"/>
      <c r="BK8" s="109"/>
      <c r="BL8" s="109"/>
      <c r="BM8" s="108"/>
      <c r="BN8" s="109"/>
      <c r="BO8" s="109"/>
      <c r="BP8" s="469"/>
      <c r="BQ8" s="110"/>
      <c r="BR8" s="108"/>
      <c r="BS8" s="108"/>
    </row>
    <row r="9" spans="1:71" ht="15" customHeight="1" x14ac:dyDescent="0.2">
      <c r="A9" s="586">
        <v>42406</v>
      </c>
      <c r="B9" s="115">
        <v>627</v>
      </c>
      <c r="C9" s="516"/>
      <c r="D9" s="517"/>
      <c r="E9" s="505"/>
      <c r="F9" s="420">
        <f t="shared" si="0"/>
        <v>0</v>
      </c>
      <c r="G9" s="101">
        <v>1</v>
      </c>
      <c r="H9" s="509"/>
      <c r="I9" s="510">
        <f t="shared" si="1"/>
        <v>0</v>
      </c>
      <c r="J9" s="562"/>
      <c r="L9" s="94"/>
      <c r="M9" s="95"/>
      <c r="R9" s="493">
        <f t="shared" si="5"/>
        <v>3</v>
      </c>
      <c r="S9" s="526" t="e">
        <f t="shared" si="2"/>
        <v>#DIV/0!</v>
      </c>
      <c r="T9" s="492" t="e">
        <f t="shared" si="3"/>
        <v>#DIV/0!</v>
      </c>
      <c r="U9" s="492" t="e">
        <f t="shared" si="4"/>
        <v>#DIV/0!</v>
      </c>
      <c r="W9" s="364"/>
      <c r="X9" s="361"/>
      <c r="Y9" s="361"/>
      <c r="Z9" s="361"/>
      <c r="AA9" s="364"/>
      <c r="AB9" s="364"/>
      <c r="AC9" s="361"/>
      <c r="AD9" s="361"/>
      <c r="AE9" s="361"/>
      <c r="AF9" s="361"/>
      <c r="AG9" s="361"/>
      <c r="AH9" s="361"/>
      <c r="AI9" s="361"/>
      <c r="AJ9" s="364"/>
      <c r="AK9" s="361"/>
      <c r="AL9" s="344"/>
      <c r="AM9" s="364"/>
      <c r="AN9" s="364"/>
      <c r="AO9" s="361"/>
      <c r="AP9" s="361"/>
      <c r="AQ9" s="361"/>
      <c r="AR9" s="361"/>
      <c r="AS9" s="108"/>
      <c r="AT9" s="356"/>
      <c r="AU9" s="109"/>
      <c r="AV9" s="110"/>
      <c r="AW9" s="110"/>
      <c r="AX9" s="109"/>
      <c r="AY9" s="108"/>
      <c r="AZ9" s="312"/>
      <c r="BA9" s="312"/>
      <c r="BB9" s="312"/>
      <c r="BC9" s="312"/>
      <c r="BD9" s="312"/>
      <c r="BE9" s="312"/>
      <c r="BF9" s="312"/>
      <c r="BG9" s="312"/>
      <c r="BH9" s="312"/>
      <c r="BI9" s="312"/>
      <c r="BJ9" s="109"/>
      <c r="BK9" s="109"/>
      <c r="BL9" s="109"/>
      <c r="BM9" s="108"/>
      <c r="BN9" s="109"/>
      <c r="BO9" s="109"/>
      <c r="BP9" s="469"/>
      <c r="BQ9" s="110"/>
      <c r="BR9" s="108"/>
      <c r="BS9" s="108"/>
    </row>
    <row r="10" spans="1:71" ht="15" customHeight="1" x14ac:dyDescent="0.2">
      <c r="A10" s="586">
        <v>42407</v>
      </c>
      <c r="B10" s="115">
        <v>638</v>
      </c>
      <c r="C10" s="516">
        <f>11*25</f>
        <v>275</v>
      </c>
      <c r="D10" s="517"/>
      <c r="E10" s="505"/>
      <c r="F10" s="420">
        <f t="shared" si="0"/>
        <v>0</v>
      </c>
      <c r="G10" s="101">
        <v>1</v>
      </c>
      <c r="H10" s="509">
        <v>287.5</v>
      </c>
      <c r="I10" s="510">
        <f t="shared" si="1"/>
        <v>287.5</v>
      </c>
      <c r="J10" s="562"/>
      <c r="L10" s="94"/>
      <c r="M10" s="95"/>
      <c r="R10" s="493">
        <f t="shared" si="5"/>
        <v>4</v>
      </c>
      <c r="S10" s="526" t="e">
        <f t="shared" si="2"/>
        <v>#DIV/0!</v>
      </c>
      <c r="T10" s="492" t="e">
        <f t="shared" si="3"/>
        <v>#DIV/0!</v>
      </c>
      <c r="U10" s="492" t="e">
        <f t="shared" si="4"/>
        <v>#DIV/0!</v>
      </c>
      <c r="W10" s="364"/>
      <c r="X10" s="361"/>
      <c r="Y10" s="361"/>
      <c r="Z10" s="361"/>
      <c r="AA10" s="364"/>
      <c r="AB10" s="364"/>
      <c r="AC10" s="361"/>
      <c r="AD10" s="361"/>
      <c r="AE10" s="361"/>
      <c r="AF10" s="361"/>
      <c r="AG10" s="361"/>
      <c r="AH10" s="361"/>
      <c r="AI10" s="361"/>
      <c r="AJ10" s="364"/>
      <c r="AK10" s="361"/>
      <c r="AL10" s="344"/>
      <c r="AM10" s="364"/>
      <c r="AN10" s="364"/>
      <c r="AO10" s="361"/>
      <c r="AP10" s="361"/>
      <c r="AQ10" s="361"/>
      <c r="AR10" s="361"/>
      <c r="AS10" s="108"/>
      <c r="AT10" s="356"/>
      <c r="AU10" s="109"/>
      <c r="AV10" s="110"/>
      <c r="AW10" s="110"/>
      <c r="AX10" s="109"/>
      <c r="AY10" s="108"/>
      <c r="AZ10" s="312"/>
      <c r="BA10" s="312"/>
      <c r="BB10" s="312"/>
      <c r="BC10" s="312"/>
      <c r="BD10" s="312"/>
      <c r="BE10" s="312"/>
      <c r="BF10" s="312"/>
      <c r="BG10" s="312"/>
      <c r="BH10" s="312"/>
      <c r="BI10" s="312"/>
      <c r="BJ10" s="109"/>
      <c r="BK10" s="109"/>
      <c r="BL10" s="109"/>
      <c r="BM10" s="108"/>
      <c r="BN10" s="109"/>
      <c r="BO10" s="109"/>
      <c r="BP10" s="469"/>
      <c r="BQ10" s="110"/>
      <c r="BR10" s="108"/>
      <c r="BS10" s="108"/>
    </row>
    <row r="11" spans="1:71" ht="15" customHeight="1" x14ac:dyDescent="0.2">
      <c r="A11" s="586">
        <v>42408</v>
      </c>
      <c r="B11" s="115">
        <v>638</v>
      </c>
      <c r="C11" s="516"/>
      <c r="D11" s="517"/>
      <c r="E11" s="505"/>
      <c r="F11" s="420">
        <f t="shared" si="0"/>
        <v>0</v>
      </c>
      <c r="G11" s="101">
        <v>1</v>
      </c>
      <c r="H11" s="509"/>
      <c r="I11" s="510">
        <f t="shared" si="1"/>
        <v>0</v>
      </c>
      <c r="J11" s="562"/>
      <c r="L11" s="94"/>
      <c r="M11" s="95"/>
      <c r="R11" s="493">
        <f t="shared" si="5"/>
        <v>5</v>
      </c>
      <c r="S11" s="526" t="e">
        <f t="shared" si="2"/>
        <v>#DIV/0!</v>
      </c>
      <c r="T11" s="492" t="e">
        <f t="shared" si="3"/>
        <v>#DIV/0!</v>
      </c>
      <c r="U11" s="492" t="e">
        <f t="shared" si="4"/>
        <v>#DIV/0!</v>
      </c>
      <c r="W11" s="364"/>
      <c r="X11" s="361"/>
      <c r="Y11" s="361"/>
      <c r="Z11" s="361"/>
      <c r="AA11" s="364"/>
      <c r="AB11" s="364"/>
      <c r="AC11" s="361"/>
      <c r="AD11" s="361"/>
      <c r="AE11" s="361"/>
      <c r="AF11" s="361"/>
      <c r="AG11" s="361"/>
      <c r="AH11" s="361"/>
      <c r="AI11" s="361"/>
      <c r="AJ11" s="364"/>
      <c r="AK11" s="361"/>
      <c r="AL11" s="344"/>
      <c r="AM11" s="364"/>
      <c r="AN11" s="364"/>
      <c r="AO11" s="361"/>
      <c r="AP11" s="361"/>
      <c r="AQ11" s="361"/>
      <c r="AR11" s="361"/>
      <c r="AS11" s="108"/>
      <c r="AT11" s="356"/>
      <c r="AU11" s="109"/>
      <c r="AV11" s="110"/>
      <c r="AW11" s="110"/>
      <c r="AX11" s="109"/>
      <c r="AY11" s="108"/>
      <c r="AZ11" s="312"/>
      <c r="BA11" s="312"/>
      <c r="BB11" s="312"/>
      <c r="BC11" s="312"/>
      <c r="BD11" s="312"/>
      <c r="BE11" s="312"/>
      <c r="BF11" s="312"/>
      <c r="BG11" s="312"/>
      <c r="BH11" s="312"/>
      <c r="BI11" s="312"/>
      <c r="BJ11" s="109"/>
      <c r="BK11" s="109"/>
      <c r="BL11" s="109"/>
      <c r="BM11" s="108"/>
      <c r="BN11" s="109"/>
      <c r="BO11" s="109"/>
      <c r="BP11" s="469"/>
      <c r="BQ11" s="110"/>
      <c r="BR11" s="108"/>
      <c r="BS11" s="108"/>
    </row>
    <row r="12" spans="1:71" ht="15" customHeight="1" x14ac:dyDescent="0.2">
      <c r="A12" s="586">
        <v>42409</v>
      </c>
      <c r="B12" s="115">
        <v>638</v>
      </c>
      <c r="C12" s="516"/>
      <c r="D12" s="517"/>
      <c r="E12" s="505"/>
      <c r="F12" s="420">
        <f t="shared" si="0"/>
        <v>0</v>
      </c>
      <c r="G12" s="101">
        <v>1</v>
      </c>
      <c r="H12" s="509"/>
      <c r="I12" s="510">
        <f t="shared" si="1"/>
        <v>0</v>
      </c>
      <c r="J12" s="562"/>
      <c r="L12" s="94"/>
      <c r="M12" s="95"/>
      <c r="R12" s="493">
        <f t="shared" si="5"/>
        <v>6</v>
      </c>
      <c r="S12" s="526" t="e">
        <f t="shared" si="2"/>
        <v>#DIV/0!</v>
      </c>
      <c r="T12" s="492" t="e">
        <f t="shared" si="3"/>
        <v>#DIV/0!</v>
      </c>
      <c r="U12" s="492" t="e">
        <f t="shared" si="4"/>
        <v>#DIV/0!</v>
      </c>
      <c r="W12" s="364"/>
      <c r="X12" s="361"/>
      <c r="Y12" s="361"/>
      <c r="Z12" s="361"/>
      <c r="AA12" s="364"/>
      <c r="AB12" s="364"/>
      <c r="AC12" s="361"/>
      <c r="AD12" s="361"/>
      <c r="AE12" s="361"/>
      <c r="AF12" s="361"/>
      <c r="AG12" s="361"/>
      <c r="AH12" s="361"/>
      <c r="AI12" s="361"/>
      <c r="AJ12" s="364"/>
      <c r="AK12" s="361"/>
      <c r="AL12" s="344"/>
      <c r="AM12" s="364"/>
      <c r="AN12" s="364"/>
      <c r="AO12" s="361"/>
      <c r="AP12" s="361"/>
      <c r="AQ12" s="361"/>
      <c r="AR12" s="361"/>
      <c r="AS12" s="108"/>
      <c r="AT12" s="356"/>
      <c r="AU12" s="109"/>
      <c r="AV12" s="110"/>
      <c r="AW12" s="110"/>
      <c r="AX12" s="109"/>
      <c r="AY12" s="108"/>
      <c r="AZ12" s="312"/>
      <c r="BA12" s="312"/>
      <c r="BB12" s="312"/>
      <c r="BC12" s="312"/>
      <c r="BD12" s="312"/>
      <c r="BE12" s="312"/>
      <c r="BF12" s="312"/>
      <c r="BG12" s="312"/>
      <c r="BH12" s="312"/>
      <c r="BI12" s="312"/>
      <c r="BJ12" s="109"/>
      <c r="BK12" s="109"/>
      <c r="BL12" s="109"/>
      <c r="BM12" s="108"/>
      <c r="BN12" s="109"/>
      <c r="BO12" s="109"/>
      <c r="BP12" s="469"/>
      <c r="BQ12" s="110"/>
      <c r="BR12" s="108"/>
      <c r="BS12" s="108"/>
    </row>
    <row r="13" spans="1:71" ht="15" customHeight="1" x14ac:dyDescent="0.2">
      <c r="A13" s="586">
        <v>42410</v>
      </c>
      <c r="B13" s="115">
        <v>638</v>
      </c>
      <c r="C13" s="516"/>
      <c r="D13" s="517"/>
      <c r="E13" s="505"/>
      <c r="F13" s="420">
        <f t="shared" si="0"/>
        <v>0</v>
      </c>
      <c r="G13" s="101">
        <v>1</v>
      </c>
      <c r="H13" s="509"/>
      <c r="I13" s="510">
        <f t="shared" si="1"/>
        <v>0</v>
      </c>
      <c r="J13" s="562"/>
      <c r="L13" s="94"/>
      <c r="M13" s="95"/>
      <c r="R13" s="493">
        <f t="shared" si="5"/>
        <v>7</v>
      </c>
      <c r="S13" s="526" t="e">
        <f t="shared" si="2"/>
        <v>#DIV/0!</v>
      </c>
      <c r="T13" s="492" t="e">
        <f t="shared" si="3"/>
        <v>#DIV/0!</v>
      </c>
      <c r="U13" s="492" t="e">
        <f t="shared" si="4"/>
        <v>#DIV/0!</v>
      </c>
      <c r="W13" s="364"/>
      <c r="X13" s="361"/>
      <c r="Y13" s="361"/>
      <c r="Z13" s="361"/>
      <c r="AA13" s="364"/>
      <c r="AB13" s="364"/>
      <c r="AC13" s="361"/>
      <c r="AD13" s="361"/>
      <c r="AE13" s="361"/>
      <c r="AF13" s="361"/>
      <c r="AG13" s="361"/>
      <c r="AH13" s="361"/>
      <c r="AI13" s="361"/>
      <c r="AJ13" s="364"/>
      <c r="AK13" s="361"/>
      <c r="AL13" s="344"/>
      <c r="AM13" s="364"/>
      <c r="AN13" s="364"/>
      <c r="AO13" s="361"/>
      <c r="AP13" s="361"/>
      <c r="AQ13" s="361"/>
      <c r="AR13" s="361"/>
      <c r="AS13" s="108"/>
      <c r="AT13" s="356"/>
      <c r="AU13" s="109"/>
      <c r="AV13" s="110"/>
      <c r="AW13" s="110"/>
      <c r="AX13" s="109"/>
      <c r="AY13" s="108"/>
      <c r="AZ13" s="312"/>
      <c r="BA13" s="312"/>
      <c r="BB13" s="312"/>
      <c r="BC13" s="312"/>
      <c r="BD13" s="312"/>
      <c r="BE13" s="312"/>
      <c r="BF13" s="312"/>
      <c r="BG13" s="312"/>
      <c r="BH13" s="312"/>
      <c r="BI13" s="312"/>
      <c r="BJ13" s="109"/>
      <c r="BK13" s="109"/>
      <c r="BL13" s="109"/>
      <c r="BM13" s="108"/>
      <c r="BN13" s="109"/>
      <c r="BO13" s="109"/>
      <c r="BP13" s="469"/>
      <c r="BQ13" s="110"/>
      <c r="BR13" s="108"/>
      <c r="BS13" s="108"/>
    </row>
    <row r="14" spans="1:71" ht="15" customHeight="1" x14ac:dyDescent="0.2">
      <c r="A14" s="586">
        <v>42411</v>
      </c>
      <c r="B14" s="115">
        <v>638</v>
      </c>
      <c r="C14" s="516"/>
      <c r="D14" s="517"/>
      <c r="E14" s="505"/>
      <c r="F14" s="420">
        <f t="shared" si="0"/>
        <v>0</v>
      </c>
      <c r="G14" s="101">
        <v>1</v>
      </c>
      <c r="H14" s="509"/>
      <c r="I14" s="510">
        <f t="shared" si="1"/>
        <v>0</v>
      </c>
      <c r="J14" s="562"/>
      <c r="L14" s="94"/>
      <c r="M14" s="95"/>
      <c r="R14" s="493">
        <f t="shared" si="5"/>
        <v>8</v>
      </c>
      <c r="S14" s="526" t="e">
        <f t="shared" si="2"/>
        <v>#DIV/0!</v>
      </c>
      <c r="T14" s="492" t="e">
        <f t="shared" si="3"/>
        <v>#DIV/0!</v>
      </c>
      <c r="U14" s="492" t="e">
        <f t="shared" si="4"/>
        <v>#DIV/0!</v>
      </c>
      <c r="W14" s="364"/>
      <c r="X14" s="361"/>
      <c r="Y14" s="361"/>
      <c r="Z14" s="361"/>
      <c r="AA14" s="364"/>
      <c r="AB14" s="364"/>
      <c r="AC14" s="361"/>
      <c r="AD14" s="361"/>
      <c r="AE14" s="361"/>
      <c r="AF14" s="361"/>
      <c r="AG14" s="361"/>
      <c r="AH14" s="361"/>
      <c r="AI14" s="361"/>
      <c r="AJ14" s="364"/>
      <c r="AK14" s="361"/>
      <c r="AL14" s="344"/>
      <c r="AM14" s="364"/>
      <c r="AN14" s="364"/>
      <c r="AO14" s="361"/>
      <c r="AP14" s="361"/>
      <c r="AQ14" s="361"/>
      <c r="AR14" s="361"/>
      <c r="AS14" s="108"/>
      <c r="AT14" s="356"/>
      <c r="AU14" s="109"/>
      <c r="AV14" s="110"/>
      <c r="AW14" s="110"/>
      <c r="AX14" s="109"/>
      <c r="AY14" s="108"/>
      <c r="AZ14" s="312"/>
      <c r="BA14" s="312"/>
      <c r="BB14" s="312"/>
      <c r="BC14" s="312"/>
      <c r="BD14" s="312"/>
      <c r="BE14" s="312"/>
      <c r="BF14" s="312"/>
      <c r="BG14" s="312"/>
      <c r="BH14" s="312"/>
      <c r="BI14" s="312"/>
      <c r="BJ14" s="109"/>
      <c r="BK14" s="109"/>
      <c r="BL14" s="109"/>
      <c r="BM14" s="108"/>
      <c r="BN14" s="109"/>
      <c r="BO14" s="109"/>
      <c r="BP14" s="469"/>
      <c r="BQ14" s="110"/>
      <c r="BR14" s="108"/>
      <c r="BS14" s="108"/>
    </row>
    <row r="15" spans="1:71" ht="15" customHeight="1" x14ac:dyDescent="0.2">
      <c r="A15" s="586">
        <v>42412</v>
      </c>
      <c r="B15" s="115">
        <v>638</v>
      </c>
      <c r="C15" s="516"/>
      <c r="D15" s="517"/>
      <c r="E15" s="505">
        <v>1339.22</v>
      </c>
      <c r="F15" s="420">
        <f t="shared" si="0"/>
        <v>8.3963636363636365E-2</v>
      </c>
      <c r="G15" s="101">
        <v>1</v>
      </c>
      <c r="H15" s="509"/>
      <c r="I15" s="510">
        <f t="shared" si="1"/>
        <v>1339.22</v>
      </c>
      <c r="J15" s="562"/>
      <c r="L15" s="94"/>
      <c r="M15" s="95"/>
      <c r="Q15" s="540"/>
      <c r="R15" s="493">
        <f t="shared" si="5"/>
        <v>9</v>
      </c>
      <c r="S15" s="526" t="e">
        <f t="shared" si="2"/>
        <v>#DIV/0!</v>
      </c>
      <c r="T15" s="492" t="e">
        <f t="shared" si="3"/>
        <v>#DIV/0!</v>
      </c>
      <c r="U15" s="492" t="e">
        <f t="shared" si="4"/>
        <v>#DIV/0!</v>
      </c>
      <c r="W15" s="364"/>
      <c r="X15" s="361"/>
      <c r="Y15" s="361"/>
      <c r="Z15" s="361"/>
      <c r="AA15" s="364"/>
      <c r="AB15" s="364"/>
      <c r="AC15" s="361"/>
      <c r="AD15" s="361"/>
      <c r="AE15" s="361"/>
      <c r="AF15" s="361"/>
      <c r="AG15" s="361"/>
      <c r="AH15" s="361"/>
      <c r="AI15" s="361"/>
      <c r="AJ15" s="364"/>
      <c r="AK15" s="361"/>
      <c r="AL15" s="344"/>
      <c r="AM15" s="364"/>
      <c r="AN15" s="364"/>
      <c r="AO15" s="361"/>
      <c r="AP15" s="361"/>
      <c r="AQ15" s="361"/>
      <c r="AR15" s="361"/>
      <c r="AS15" s="108"/>
      <c r="AT15" s="356"/>
      <c r="AU15" s="109"/>
      <c r="AV15" s="110"/>
      <c r="AW15" s="110"/>
      <c r="AX15" s="109"/>
      <c r="AY15" s="108"/>
      <c r="AZ15" s="312"/>
      <c r="BA15" s="312"/>
      <c r="BB15" s="312"/>
      <c r="BC15" s="312"/>
      <c r="BD15" s="312"/>
      <c r="BE15" s="312"/>
      <c r="BF15" s="312"/>
      <c r="BG15" s="312"/>
      <c r="BH15" s="312"/>
      <c r="BI15" s="312"/>
      <c r="BJ15" s="109"/>
      <c r="BK15" s="109"/>
      <c r="BL15" s="109"/>
      <c r="BM15" s="108"/>
      <c r="BN15" s="109"/>
      <c r="BO15" s="109"/>
      <c r="BP15" s="469"/>
      <c r="BQ15" s="110"/>
      <c r="BR15" s="108"/>
      <c r="BS15" s="108"/>
    </row>
    <row r="16" spans="1:71" ht="15" customHeight="1" x14ac:dyDescent="0.2">
      <c r="A16" s="586">
        <v>42413</v>
      </c>
      <c r="B16" s="115">
        <v>620</v>
      </c>
      <c r="C16" s="516"/>
      <c r="D16" s="517"/>
      <c r="E16" s="505"/>
      <c r="F16" s="420">
        <f t="shared" si="0"/>
        <v>0</v>
      </c>
      <c r="G16" s="101">
        <v>1</v>
      </c>
      <c r="H16" s="509"/>
      <c r="I16" s="510">
        <f t="shared" si="1"/>
        <v>0</v>
      </c>
      <c r="J16" s="562"/>
      <c r="L16" s="94"/>
      <c r="M16" s="95"/>
      <c r="Q16" s="539"/>
      <c r="R16" s="493">
        <f t="shared" si="5"/>
        <v>10</v>
      </c>
      <c r="S16" s="526" t="e">
        <f t="shared" si="2"/>
        <v>#DIV/0!</v>
      </c>
      <c r="T16" s="492" t="e">
        <f t="shared" si="3"/>
        <v>#DIV/0!</v>
      </c>
      <c r="U16" s="492" t="e">
        <f t="shared" si="4"/>
        <v>#DIV/0!</v>
      </c>
      <c r="W16" s="364"/>
      <c r="X16" s="361"/>
      <c r="Y16" s="361"/>
      <c r="Z16" s="361"/>
      <c r="AA16" s="364"/>
      <c r="AB16" s="364"/>
      <c r="AC16" s="361"/>
      <c r="AD16" s="361"/>
      <c r="AE16" s="361"/>
      <c r="AF16" s="361"/>
      <c r="AG16" s="361"/>
      <c r="AH16" s="361"/>
      <c r="AI16" s="361"/>
      <c r="AJ16" s="364"/>
      <c r="AK16" s="361"/>
      <c r="AL16" s="344"/>
      <c r="AM16" s="364"/>
      <c r="AN16" s="364"/>
      <c r="AO16" s="361"/>
      <c r="AP16" s="361"/>
      <c r="AQ16" s="361"/>
      <c r="AR16" s="361"/>
      <c r="AS16" s="108"/>
      <c r="AT16" s="356"/>
      <c r="AU16" s="109"/>
      <c r="AV16" s="110"/>
      <c r="AW16" s="110"/>
      <c r="AX16" s="109"/>
      <c r="AY16" s="108"/>
      <c r="AZ16" s="312"/>
      <c r="BA16" s="312"/>
      <c r="BB16" s="312"/>
      <c r="BC16" s="312"/>
      <c r="BD16" s="312"/>
      <c r="BE16" s="312"/>
      <c r="BF16" s="312"/>
      <c r="BG16" s="312"/>
      <c r="BH16" s="312"/>
      <c r="BI16" s="312"/>
      <c r="BJ16" s="109"/>
      <c r="BK16" s="109"/>
      <c r="BL16" s="109"/>
      <c r="BM16" s="108"/>
      <c r="BN16" s="109"/>
      <c r="BO16" s="109"/>
      <c r="BP16" s="469"/>
      <c r="BQ16" s="110"/>
      <c r="BR16" s="108"/>
      <c r="BS16" s="108"/>
    </row>
    <row r="17" spans="1:71" ht="15" customHeight="1" x14ac:dyDescent="0.2">
      <c r="A17" s="586">
        <v>42414</v>
      </c>
      <c r="B17" s="115">
        <v>620</v>
      </c>
      <c r="C17" s="516"/>
      <c r="D17" s="517"/>
      <c r="E17" s="505"/>
      <c r="F17" s="420">
        <f t="shared" si="0"/>
        <v>0</v>
      </c>
      <c r="G17" s="101">
        <v>1</v>
      </c>
      <c r="H17" s="509"/>
      <c r="I17" s="510">
        <f t="shared" si="1"/>
        <v>0</v>
      </c>
      <c r="J17" s="562"/>
      <c r="L17" s="94"/>
      <c r="M17" s="95"/>
      <c r="R17" s="493">
        <f t="shared" si="5"/>
        <v>11</v>
      </c>
      <c r="S17" s="526" t="e">
        <f t="shared" si="2"/>
        <v>#DIV/0!</v>
      </c>
      <c r="T17" s="492" t="e">
        <f t="shared" si="3"/>
        <v>#DIV/0!</v>
      </c>
      <c r="U17" s="492" t="e">
        <f t="shared" si="4"/>
        <v>#DIV/0!</v>
      </c>
      <c r="W17" s="364"/>
      <c r="X17" s="361"/>
      <c r="Y17" s="361"/>
      <c r="Z17" s="361"/>
      <c r="AA17" s="364"/>
      <c r="AB17" s="364"/>
      <c r="AC17" s="361"/>
      <c r="AD17" s="361"/>
      <c r="AE17" s="361"/>
      <c r="AF17" s="361"/>
      <c r="AG17" s="361"/>
      <c r="AH17" s="361"/>
      <c r="AI17" s="361"/>
      <c r="AJ17" s="364"/>
      <c r="AK17" s="361"/>
      <c r="AL17" s="344"/>
      <c r="AM17" s="364"/>
      <c r="AN17" s="364"/>
      <c r="AO17" s="361"/>
      <c r="AP17" s="361"/>
      <c r="AQ17" s="361"/>
      <c r="AR17" s="361"/>
      <c r="AS17" s="108"/>
      <c r="AT17" s="356"/>
      <c r="AU17" s="109"/>
      <c r="AV17" s="110"/>
      <c r="AW17" s="110"/>
      <c r="AX17" s="109"/>
      <c r="AY17" s="108"/>
      <c r="AZ17" s="312"/>
      <c r="BA17" s="312"/>
      <c r="BB17" s="312"/>
      <c r="BC17" s="312"/>
      <c r="BD17" s="312"/>
      <c r="BE17" s="312"/>
      <c r="BF17" s="312"/>
      <c r="BG17" s="312"/>
      <c r="BH17" s="312"/>
      <c r="BI17" s="312"/>
      <c r="BJ17" s="109"/>
      <c r="BK17" s="109"/>
      <c r="BL17" s="109"/>
      <c r="BM17" s="108"/>
      <c r="BN17" s="109"/>
      <c r="BO17" s="109"/>
      <c r="BP17" s="469"/>
      <c r="BQ17" s="110"/>
      <c r="BR17" s="108"/>
      <c r="BS17" s="108"/>
    </row>
    <row r="18" spans="1:71" ht="15" customHeight="1" x14ac:dyDescent="0.2">
      <c r="A18" s="586">
        <v>42415</v>
      </c>
      <c r="B18" s="115">
        <v>620</v>
      </c>
      <c r="C18" s="516"/>
      <c r="D18" s="517"/>
      <c r="E18" s="505"/>
      <c r="F18" s="420">
        <f>E18/(B18*25)</f>
        <v>0</v>
      </c>
      <c r="G18" s="101">
        <v>1</v>
      </c>
      <c r="H18" s="509"/>
      <c r="I18" s="510">
        <f t="shared" si="1"/>
        <v>0</v>
      </c>
      <c r="J18" s="562"/>
      <c r="L18" s="94"/>
      <c r="M18" s="95"/>
      <c r="R18" s="493">
        <f t="shared" si="5"/>
        <v>12</v>
      </c>
      <c r="S18" s="526" t="e">
        <f t="shared" si="2"/>
        <v>#DIV/0!</v>
      </c>
      <c r="T18" s="492" t="e">
        <f t="shared" si="3"/>
        <v>#DIV/0!</v>
      </c>
      <c r="U18" s="492" t="e">
        <f t="shared" si="4"/>
        <v>#DIV/0!</v>
      </c>
      <c r="W18" s="364"/>
      <c r="X18" s="361"/>
      <c r="Y18" s="361"/>
      <c r="Z18" s="361"/>
      <c r="AA18" s="364"/>
      <c r="AB18" s="364"/>
      <c r="AC18" s="361"/>
      <c r="AD18" s="361"/>
      <c r="AE18" s="361"/>
      <c r="AF18" s="361"/>
      <c r="AG18" s="361"/>
      <c r="AH18" s="361"/>
      <c r="AI18" s="361"/>
      <c r="AJ18" s="364"/>
      <c r="AK18" s="361"/>
      <c r="AL18" s="344"/>
      <c r="AM18" s="364"/>
      <c r="AN18" s="364"/>
      <c r="AO18" s="361"/>
      <c r="AP18" s="361"/>
      <c r="AQ18" s="361"/>
      <c r="AR18" s="361"/>
      <c r="AS18" s="108"/>
      <c r="AT18" s="356"/>
      <c r="AU18" s="109"/>
      <c r="AV18" s="110"/>
      <c r="AW18" s="110"/>
      <c r="AX18" s="109"/>
      <c r="AY18" s="312"/>
      <c r="AZ18" s="312"/>
      <c r="BA18" s="312"/>
      <c r="BB18" s="312"/>
      <c r="BC18" s="312"/>
      <c r="BD18" s="312"/>
      <c r="BE18" s="312"/>
      <c r="BF18" s="312"/>
      <c r="BG18" s="312"/>
      <c r="BH18" s="312"/>
      <c r="BI18" s="312"/>
      <c r="BJ18" s="109"/>
      <c r="BK18" s="109"/>
      <c r="BL18" s="109"/>
      <c r="BM18" s="108"/>
      <c r="BN18" s="109"/>
      <c r="BO18" s="109"/>
      <c r="BP18" s="469"/>
      <c r="BQ18" s="110"/>
      <c r="BR18" s="108"/>
      <c r="BS18" s="108"/>
    </row>
    <row r="19" spans="1:71" ht="15" customHeight="1" x14ac:dyDescent="0.2">
      <c r="A19" s="586">
        <v>42416</v>
      </c>
      <c r="B19" s="115">
        <v>620</v>
      </c>
      <c r="C19" s="516"/>
      <c r="D19" s="517"/>
      <c r="E19" s="505"/>
      <c r="F19" s="420">
        <f t="shared" si="0"/>
        <v>0</v>
      </c>
      <c r="G19" s="101">
        <v>1</v>
      </c>
      <c r="H19" s="509"/>
      <c r="I19" s="510">
        <f t="shared" si="1"/>
        <v>0</v>
      </c>
      <c r="J19" s="562"/>
      <c r="L19" s="94"/>
      <c r="M19" s="95"/>
      <c r="R19" s="493">
        <f t="shared" si="5"/>
        <v>13</v>
      </c>
      <c r="S19" s="526" t="e">
        <f t="shared" si="2"/>
        <v>#DIV/0!</v>
      </c>
      <c r="T19" s="492" t="e">
        <f t="shared" si="3"/>
        <v>#DIV/0!</v>
      </c>
      <c r="U19" s="492" t="e">
        <f t="shared" si="4"/>
        <v>#DIV/0!</v>
      </c>
      <c r="W19" s="364"/>
      <c r="X19" s="361"/>
      <c r="Y19" s="361"/>
      <c r="Z19" s="361"/>
      <c r="AA19" s="364"/>
      <c r="AB19" s="364"/>
      <c r="AC19" s="361"/>
      <c r="AD19" s="361"/>
      <c r="AE19" s="361"/>
      <c r="AF19" s="361"/>
      <c r="AG19" s="361"/>
      <c r="AH19" s="361"/>
      <c r="AI19" s="361"/>
      <c r="AJ19" s="364"/>
      <c r="AK19" s="361"/>
      <c r="AL19" s="344"/>
      <c r="AM19" s="364"/>
      <c r="AN19" s="364"/>
      <c r="AO19" s="361"/>
      <c r="AP19" s="361"/>
      <c r="AQ19" s="361"/>
      <c r="AR19" s="361"/>
      <c r="AS19" s="108"/>
      <c r="AT19" s="356"/>
      <c r="AU19" s="109"/>
      <c r="AV19" s="110"/>
      <c r="AW19" s="110"/>
      <c r="AX19" s="109"/>
      <c r="AY19" s="108"/>
      <c r="AZ19" s="312"/>
      <c r="BA19" s="312"/>
      <c r="BB19" s="312"/>
      <c r="BC19" s="312"/>
      <c r="BD19" s="312"/>
      <c r="BE19" s="312"/>
      <c r="BF19" s="312"/>
      <c r="BG19" s="312"/>
      <c r="BH19" s="312"/>
      <c r="BI19" s="312"/>
      <c r="BJ19" s="109"/>
      <c r="BK19" s="109"/>
      <c r="BL19" s="109"/>
      <c r="BM19" s="108"/>
      <c r="BN19" s="109"/>
      <c r="BO19" s="109"/>
      <c r="BP19" s="469"/>
      <c r="BQ19" s="110"/>
      <c r="BR19" s="108"/>
      <c r="BS19" s="108"/>
    </row>
    <row r="20" spans="1:71" ht="15" customHeight="1" x14ac:dyDescent="0.2">
      <c r="A20" s="586">
        <v>42417</v>
      </c>
      <c r="B20" s="115">
        <v>620</v>
      </c>
      <c r="C20" s="516"/>
      <c r="D20" s="517"/>
      <c r="E20" s="505"/>
      <c r="F20" s="420">
        <f t="shared" si="0"/>
        <v>0</v>
      </c>
      <c r="G20" s="101">
        <v>1</v>
      </c>
      <c r="H20" s="509"/>
      <c r="I20" s="510">
        <f t="shared" si="1"/>
        <v>0</v>
      </c>
      <c r="J20" s="562"/>
      <c r="L20" s="94"/>
      <c r="M20" s="95"/>
      <c r="R20" s="493">
        <f t="shared" si="5"/>
        <v>14</v>
      </c>
      <c r="S20" s="526" t="e">
        <f t="shared" si="2"/>
        <v>#DIV/0!</v>
      </c>
      <c r="T20" s="492" t="e">
        <f t="shared" si="3"/>
        <v>#DIV/0!</v>
      </c>
      <c r="U20" s="492" t="e">
        <f t="shared" si="4"/>
        <v>#DIV/0!</v>
      </c>
      <c r="W20" s="364"/>
      <c r="X20" s="361"/>
      <c r="Y20" s="361"/>
      <c r="Z20" s="361"/>
      <c r="AA20" s="364"/>
      <c r="AB20" s="364"/>
      <c r="AC20" s="361"/>
      <c r="AD20" s="361"/>
      <c r="AE20" s="361"/>
      <c r="AF20" s="361"/>
      <c r="AG20" s="361"/>
      <c r="AH20" s="361"/>
      <c r="AI20" s="361"/>
      <c r="AJ20" s="364"/>
      <c r="AK20" s="361"/>
      <c r="AL20" s="344"/>
      <c r="AM20" s="364"/>
      <c r="AN20" s="364"/>
      <c r="AO20" s="361"/>
      <c r="AP20" s="361"/>
      <c r="AQ20" s="361"/>
      <c r="AR20" s="361"/>
      <c r="AS20" s="108"/>
      <c r="AT20" s="356"/>
      <c r="AU20" s="109"/>
      <c r="AV20" s="110"/>
      <c r="AW20" s="110"/>
      <c r="AX20" s="109"/>
      <c r="AY20" s="108"/>
      <c r="AZ20" s="312"/>
      <c r="BA20" s="312"/>
      <c r="BB20" s="312"/>
      <c r="BC20" s="312"/>
      <c r="BD20" s="312"/>
      <c r="BE20" s="312"/>
      <c r="BF20" s="312"/>
      <c r="BG20" s="312"/>
      <c r="BH20" s="312"/>
      <c r="BI20" s="312"/>
      <c r="BJ20" s="109"/>
      <c r="BK20" s="109"/>
      <c r="BL20" s="109"/>
      <c r="BM20" s="108"/>
      <c r="BN20" s="109"/>
      <c r="BO20" s="109"/>
      <c r="BP20" s="469"/>
      <c r="BQ20" s="110"/>
      <c r="BR20" s="108"/>
      <c r="BS20" s="108"/>
    </row>
    <row r="21" spans="1:71" ht="15" customHeight="1" x14ac:dyDescent="0.2">
      <c r="A21" s="586">
        <v>42418</v>
      </c>
      <c r="B21" s="115">
        <v>620</v>
      </c>
      <c r="C21" s="516"/>
      <c r="D21" s="517"/>
      <c r="E21" s="505"/>
      <c r="F21" s="420">
        <f t="shared" si="0"/>
        <v>0</v>
      </c>
      <c r="G21" s="101">
        <v>1</v>
      </c>
      <c r="H21" s="509"/>
      <c r="I21" s="510">
        <f t="shared" si="1"/>
        <v>0</v>
      </c>
      <c r="J21" s="562"/>
      <c r="L21" s="94"/>
      <c r="M21" s="95"/>
      <c r="R21" s="493">
        <f t="shared" si="5"/>
        <v>15</v>
      </c>
      <c r="S21" s="526" t="e">
        <f t="shared" si="2"/>
        <v>#DIV/0!</v>
      </c>
      <c r="T21" s="492" t="e">
        <f t="shared" si="3"/>
        <v>#DIV/0!</v>
      </c>
      <c r="U21" s="492" t="e">
        <f t="shared" si="4"/>
        <v>#DIV/0!</v>
      </c>
      <c r="W21" s="364"/>
      <c r="X21" s="361"/>
      <c r="Y21" s="361"/>
      <c r="Z21" s="361"/>
      <c r="AA21" s="364"/>
      <c r="AB21" s="364"/>
      <c r="AC21" s="361"/>
      <c r="AD21" s="361"/>
      <c r="AE21" s="361"/>
      <c r="AF21" s="361"/>
      <c r="AG21" s="361"/>
      <c r="AH21" s="361"/>
      <c r="AI21" s="361"/>
      <c r="AJ21" s="364"/>
      <c r="AK21" s="361"/>
      <c r="AL21" s="344"/>
      <c r="AM21" s="364"/>
      <c r="AN21" s="364"/>
      <c r="AO21" s="361"/>
      <c r="AP21" s="361"/>
      <c r="AQ21" s="361"/>
      <c r="AR21" s="361"/>
      <c r="AS21" s="108"/>
      <c r="AT21" s="356"/>
      <c r="AU21" s="109"/>
      <c r="AV21" s="110"/>
      <c r="AW21" s="110"/>
      <c r="AX21" s="109"/>
      <c r="AY21" s="108"/>
      <c r="AZ21" s="312"/>
      <c r="BA21" s="312"/>
      <c r="BB21" s="312"/>
      <c r="BC21" s="312"/>
      <c r="BD21" s="312"/>
      <c r="BE21" s="312"/>
      <c r="BF21" s="312"/>
      <c r="BG21" s="312"/>
      <c r="BH21" s="312"/>
      <c r="BI21" s="312"/>
      <c r="BJ21" s="109"/>
      <c r="BK21" s="109"/>
      <c r="BL21" s="109"/>
      <c r="BM21" s="108"/>
      <c r="BN21" s="109"/>
      <c r="BO21" s="109"/>
      <c r="BP21" s="469"/>
      <c r="BQ21" s="110"/>
      <c r="BR21" s="108"/>
      <c r="BS21" s="108"/>
    </row>
    <row r="22" spans="1:71" ht="15" customHeight="1" x14ac:dyDescent="0.2">
      <c r="A22" s="586">
        <v>42419</v>
      </c>
      <c r="B22" s="115">
        <v>620</v>
      </c>
      <c r="C22" s="516"/>
      <c r="D22" s="517"/>
      <c r="E22" s="505"/>
      <c r="F22" s="420">
        <f t="shared" si="0"/>
        <v>0</v>
      </c>
      <c r="G22" s="101">
        <v>1</v>
      </c>
      <c r="H22" s="509"/>
      <c r="I22" s="510">
        <f t="shared" si="1"/>
        <v>0</v>
      </c>
      <c r="J22" s="562"/>
      <c r="L22" s="94"/>
      <c r="M22" s="95"/>
      <c r="R22" s="493">
        <f t="shared" si="5"/>
        <v>16</v>
      </c>
      <c r="S22" s="526" t="e">
        <f t="shared" si="2"/>
        <v>#DIV/0!</v>
      </c>
      <c r="T22" s="492" t="e">
        <f t="shared" si="3"/>
        <v>#DIV/0!</v>
      </c>
      <c r="U22" s="492" t="e">
        <f t="shared" si="4"/>
        <v>#DIV/0!</v>
      </c>
      <c r="W22" s="364"/>
      <c r="X22" s="361"/>
      <c r="Y22" s="361"/>
      <c r="Z22" s="361"/>
      <c r="AA22" s="364"/>
      <c r="AB22" s="364"/>
      <c r="AC22" s="361"/>
      <c r="AD22" s="361"/>
      <c r="AE22" s="361"/>
      <c r="AF22" s="361"/>
      <c r="AG22" s="361"/>
      <c r="AH22" s="361"/>
      <c r="AI22" s="361"/>
      <c r="AJ22" s="364"/>
      <c r="AK22" s="361"/>
      <c r="AL22" s="344"/>
      <c r="AM22" s="364"/>
      <c r="AN22" s="364"/>
      <c r="AO22" s="361"/>
      <c r="AP22" s="361"/>
      <c r="AQ22" s="361"/>
      <c r="AR22" s="361"/>
      <c r="AS22" s="108"/>
      <c r="AT22" s="356"/>
      <c r="AU22" s="109"/>
      <c r="AV22" s="110"/>
      <c r="AW22" s="110"/>
      <c r="AX22" s="109"/>
      <c r="AY22" s="108"/>
      <c r="AZ22" s="312"/>
      <c r="BA22" s="312"/>
      <c r="BB22" s="312"/>
      <c r="BC22" s="312"/>
      <c r="BD22" s="312"/>
      <c r="BE22" s="312"/>
      <c r="BF22" s="312"/>
      <c r="BG22" s="312"/>
      <c r="BH22" s="312"/>
      <c r="BI22" s="312"/>
      <c r="BJ22" s="109"/>
      <c r="BK22" s="109"/>
      <c r="BL22" s="109"/>
      <c r="BM22" s="108"/>
      <c r="BN22" s="109"/>
      <c r="BO22" s="109"/>
      <c r="BP22" s="469"/>
      <c r="BQ22" s="110"/>
      <c r="BR22" s="108"/>
      <c r="BS22" s="108"/>
    </row>
    <row r="23" spans="1:71" ht="15" customHeight="1" x14ac:dyDescent="0.2">
      <c r="A23" s="586">
        <v>42420</v>
      </c>
      <c r="B23" s="115">
        <v>620</v>
      </c>
      <c r="C23" s="516"/>
      <c r="D23" s="517"/>
      <c r="E23" s="505"/>
      <c r="F23" s="420">
        <f t="shared" si="0"/>
        <v>0</v>
      </c>
      <c r="G23" s="101">
        <v>1</v>
      </c>
      <c r="H23" s="509"/>
      <c r="I23" s="510">
        <f t="shared" si="1"/>
        <v>0</v>
      </c>
      <c r="J23" s="562"/>
      <c r="L23" s="94"/>
      <c r="M23" s="95"/>
      <c r="R23" s="493">
        <f t="shared" si="5"/>
        <v>17</v>
      </c>
      <c r="S23" s="526" t="e">
        <f t="shared" si="2"/>
        <v>#DIV/0!</v>
      </c>
      <c r="T23" s="492" t="e">
        <f t="shared" si="3"/>
        <v>#DIV/0!</v>
      </c>
      <c r="U23" s="492" t="e">
        <f t="shared" si="4"/>
        <v>#DIV/0!</v>
      </c>
      <c r="W23" s="364"/>
      <c r="X23" s="361"/>
      <c r="Y23" s="361"/>
      <c r="Z23" s="361"/>
      <c r="AA23" s="364"/>
      <c r="AB23" s="364"/>
      <c r="AC23" s="361"/>
      <c r="AD23" s="361"/>
      <c r="AE23" s="361"/>
      <c r="AF23" s="361"/>
      <c r="AG23" s="361"/>
      <c r="AH23" s="361"/>
      <c r="AI23" s="361"/>
      <c r="AJ23" s="364"/>
      <c r="AK23" s="361"/>
      <c r="AL23" s="344"/>
      <c r="AM23" s="364"/>
      <c r="AN23" s="364"/>
      <c r="AO23" s="361"/>
      <c r="AP23" s="361"/>
      <c r="AQ23" s="361"/>
      <c r="AR23" s="361"/>
      <c r="AS23" s="108"/>
      <c r="AT23" s="356"/>
      <c r="AU23" s="109"/>
      <c r="AV23" s="110"/>
      <c r="AW23" s="110"/>
      <c r="AX23" s="109"/>
      <c r="AY23" s="108"/>
      <c r="AZ23" s="312"/>
      <c r="BA23" s="312"/>
      <c r="BB23" s="312"/>
      <c r="BC23" s="312"/>
      <c r="BD23" s="312"/>
      <c r="BE23" s="312"/>
      <c r="BF23" s="312"/>
      <c r="BG23" s="312"/>
      <c r="BH23" s="312"/>
      <c r="BI23" s="312"/>
      <c r="BJ23" s="109"/>
      <c r="BK23" s="109"/>
      <c r="BL23" s="109"/>
      <c r="BM23" s="108"/>
      <c r="BN23" s="109"/>
      <c r="BO23" s="109"/>
      <c r="BP23" s="469"/>
      <c r="BQ23" s="110"/>
      <c r="BR23" s="108"/>
      <c r="BS23" s="108"/>
    </row>
    <row r="24" spans="1:71" ht="15" customHeight="1" x14ac:dyDescent="0.2">
      <c r="A24" s="586">
        <v>42421</v>
      </c>
      <c r="B24" s="115">
        <v>620</v>
      </c>
      <c r="C24" s="516"/>
      <c r="D24" s="517"/>
      <c r="E24" s="505"/>
      <c r="F24" s="420">
        <f t="shared" si="0"/>
        <v>0</v>
      </c>
      <c r="G24" s="101">
        <v>1</v>
      </c>
      <c r="H24" s="509"/>
      <c r="I24" s="510">
        <f t="shared" si="1"/>
        <v>0</v>
      </c>
      <c r="J24" s="562"/>
      <c r="L24" s="94"/>
      <c r="M24" s="95"/>
      <c r="R24" s="493">
        <f t="shared" si="5"/>
        <v>18</v>
      </c>
      <c r="S24" s="526" t="e">
        <f t="shared" ref="S24:S30" si="6">R24*$Q$6</f>
        <v>#DIV/0!</v>
      </c>
      <c r="T24" s="492" t="e">
        <f t="shared" ref="T24:T30" si="7">25/S24</f>
        <v>#DIV/0!</v>
      </c>
      <c r="U24" s="492" t="e">
        <f t="shared" si="4"/>
        <v>#DIV/0!</v>
      </c>
      <c r="W24" s="364"/>
      <c r="X24" s="361"/>
      <c r="Y24" s="361"/>
      <c r="Z24" s="361"/>
      <c r="AA24" s="364"/>
      <c r="AB24" s="364"/>
      <c r="AC24" s="361"/>
      <c r="AD24" s="361"/>
      <c r="AE24" s="361"/>
      <c r="AF24" s="361"/>
      <c r="AG24" s="361"/>
      <c r="AH24" s="361"/>
      <c r="AI24" s="361"/>
      <c r="AJ24" s="364"/>
      <c r="AK24" s="361"/>
      <c r="AL24" s="344"/>
      <c r="AM24" s="364"/>
      <c r="AN24" s="364"/>
      <c r="AO24" s="361"/>
      <c r="AP24" s="361"/>
      <c r="AQ24" s="361"/>
      <c r="AR24" s="361"/>
      <c r="AS24" s="108"/>
      <c r="AT24" s="356"/>
      <c r="AU24" s="109"/>
      <c r="AV24" s="110"/>
      <c r="AW24" s="110"/>
      <c r="AX24" s="109"/>
      <c r="AY24" s="108"/>
      <c r="AZ24" s="312"/>
      <c r="BA24" s="312"/>
      <c r="BB24" s="312"/>
      <c r="BC24" s="312"/>
      <c r="BD24" s="312"/>
      <c r="BE24" s="312"/>
      <c r="BF24" s="312"/>
      <c r="BG24" s="312"/>
      <c r="BH24" s="312"/>
      <c r="BI24" s="312"/>
      <c r="BJ24" s="109"/>
      <c r="BK24" s="109"/>
      <c r="BL24" s="109"/>
      <c r="BM24" s="108"/>
      <c r="BN24" s="109"/>
      <c r="BO24" s="109"/>
      <c r="BP24" s="469"/>
      <c r="BQ24" s="110"/>
      <c r="BR24" s="108"/>
      <c r="BS24" s="108"/>
    </row>
    <row r="25" spans="1:71" ht="15" customHeight="1" x14ac:dyDescent="0.2">
      <c r="A25" s="586">
        <v>42422</v>
      </c>
      <c r="B25" s="115">
        <v>620</v>
      </c>
      <c r="C25" s="516"/>
      <c r="D25" s="517"/>
      <c r="E25" s="505"/>
      <c r="F25" s="420">
        <f t="shared" si="0"/>
        <v>0</v>
      </c>
      <c r="G25" s="101">
        <v>1</v>
      </c>
      <c r="H25" s="509"/>
      <c r="I25" s="510">
        <f t="shared" si="1"/>
        <v>0</v>
      </c>
      <c r="J25" s="562"/>
      <c r="L25" s="94"/>
      <c r="M25" s="95"/>
      <c r="R25" s="493">
        <f t="shared" si="5"/>
        <v>19</v>
      </c>
      <c r="S25" s="526" t="e">
        <f t="shared" si="6"/>
        <v>#DIV/0!</v>
      </c>
      <c r="T25" s="492" t="e">
        <f t="shared" si="7"/>
        <v>#DIV/0!</v>
      </c>
      <c r="U25" s="492" t="e">
        <f t="shared" si="4"/>
        <v>#DIV/0!</v>
      </c>
      <c r="W25" s="364"/>
      <c r="X25" s="361"/>
      <c r="Y25" s="361"/>
      <c r="Z25" s="361"/>
      <c r="AA25" s="364"/>
      <c r="AB25" s="364"/>
      <c r="AC25" s="361"/>
      <c r="AD25" s="361"/>
      <c r="AE25" s="361"/>
      <c r="AF25" s="361"/>
      <c r="AG25" s="361"/>
      <c r="AH25" s="361"/>
      <c r="AI25" s="361"/>
      <c r="AJ25" s="364"/>
      <c r="AK25" s="361"/>
      <c r="AL25" s="344"/>
      <c r="AM25" s="364"/>
      <c r="AN25" s="364"/>
      <c r="AO25" s="361"/>
      <c r="AP25" s="361"/>
      <c r="AQ25" s="361"/>
      <c r="AR25" s="361"/>
      <c r="AS25" s="108"/>
      <c r="AT25" s="356"/>
      <c r="AU25" s="109"/>
      <c r="AV25" s="110"/>
      <c r="AW25" s="110"/>
      <c r="AX25" s="109"/>
      <c r="AY25" s="108"/>
      <c r="AZ25" s="312"/>
      <c r="BA25" s="312"/>
      <c r="BB25" s="312"/>
      <c r="BC25" s="312"/>
      <c r="BD25" s="312"/>
      <c r="BE25" s="312"/>
      <c r="BF25" s="312"/>
      <c r="BG25" s="312"/>
      <c r="BH25" s="312"/>
      <c r="BI25" s="312"/>
      <c r="BJ25" s="109"/>
      <c r="BK25" s="109"/>
      <c r="BL25" s="109"/>
      <c r="BM25" s="108"/>
      <c r="BN25" s="109"/>
      <c r="BO25" s="109"/>
      <c r="BP25" s="469"/>
      <c r="BQ25" s="110"/>
      <c r="BR25" s="108"/>
      <c r="BS25" s="108"/>
    </row>
    <row r="26" spans="1:71" ht="15" customHeight="1" x14ac:dyDescent="0.2">
      <c r="A26" s="586">
        <v>42423</v>
      </c>
      <c r="B26" s="115">
        <v>620</v>
      </c>
      <c r="C26" s="516"/>
      <c r="D26" s="517"/>
      <c r="E26" s="505"/>
      <c r="F26" s="420">
        <f t="shared" si="0"/>
        <v>0</v>
      </c>
      <c r="G26" s="101">
        <v>1</v>
      </c>
      <c r="H26" s="509"/>
      <c r="I26" s="510">
        <f t="shared" si="1"/>
        <v>0</v>
      </c>
      <c r="J26" s="562"/>
      <c r="L26" s="94"/>
      <c r="M26" s="95"/>
      <c r="R26" s="493">
        <f t="shared" si="5"/>
        <v>20</v>
      </c>
      <c r="S26" s="526" t="e">
        <f t="shared" si="6"/>
        <v>#DIV/0!</v>
      </c>
      <c r="T26" s="492" t="e">
        <f t="shared" si="7"/>
        <v>#DIV/0!</v>
      </c>
      <c r="U26" s="492" t="e">
        <f t="shared" si="4"/>
        <v>#DIV/0!</v>
      </c>
      <c r="W26" s="364"/>
      <c r="X26" s="361"/>
      <c r="Y26" s="361"/>
      <c r="Z26" s="361"/>
      <c r="AA26" s="364"/>
      <c r="AB26" s="364"/>
      <c r="AC26" s="361"/>
      <c r="AD26" s="361"/>
      <c r="AE26" s="361"/>
      <c r="AF26" s="361"/>
      <c r="AG26" s="361"/>
      <c r="AH26" s="361"/>
      <c r="AI26" s="361"/>
      <c r="AJ26" s="364"/>
      <c r="AK26" s="361"/>
      <c r="AL26" s="344"/>
      <c r="AM26" s="364"/>
      <c r="AN26" s="364"/>
      <c r="AO26" s="361"/>
      <c r="AP26" s="361"/>
      <c r="AQ26" s="361"/>
      <c r="AR26" s="361"/>
      <c r="AS26" s="108"/>
      <c r="AT26" s="356"/>
      <c r="AU26" s="109"/>
      <c r="AV26" s="110"/>
      <c r="AW26" s="110"/>
      <c r="AX26" s="109"/>
      <c r="AY26" s="108"/>
      <c r="AZ26" s="312"/>
      <c r="BA26" s="312"/>
      <c r="BB26" s="312"/>
      <c r="BC26" s="312"/>
      <c r="BD26" s="312"/>
      <c r="BE26" s="312"/>
      <c r="BF26" s="312"/>
      <c r="BG26" s="312"/>
      <c r="BH26" s="312"/>
      <c r="BI26" s="312"/>
      <c r="BJ26" s="109"/>
      <c r="BK26" s="109"/>
      <c r="BL26" s="109"/>
      <c r="BM26" s="108"/>
      <c r="BN26" s="109"/>
      <c r="BO26" s="109"/>
      <c r="BP26" s="469"/>
      <c r="BQ26" s="110"/>
      <c r="BR26" s="108"/>
      <c r="BS26" s="108"/>
    </row>
    <row r="27" spans="1:71" ht="15" customHeight="1" x14ac:dyDescent="0.2">
      <c r="A27" s="586">
        <v>42424</v>
      </c>
      <c r="B27" s="115">
        <v>620</v>
      </c>
      <c r="C27" s="516"/>
      <c r="D27" s="517"/>
      <c r="E27" s="505"/>
      <c r="F27" s="420">
        <f t="shared" si="0"/>
        <v>0</v>
      </c>
      <c r="G27" s="101">
        <v>1</v>
      </c>
      <c r="H27" s="509"/>
      <c r="I27" s="510">
        <f t="shared" si="1"/>
        <v>0</v>
      </c>
      <c r="J27" s="562"/>
      <c r="L27" s="94"/>
      <c r="M27" s="95"/>
      <c r="R27" s="493">
        <f t="shared" si="5"/>
        <v>21</v>
      </c>
      <c r="S27" s="526" t="e">
        <f t="shared" si="6"/>
        <v>#DIV/0!</v>
      </c>
      <c r="T27" s="492" t="e">
        <f t="shared" si="7"/>
        <v>#DIV/0!</v>
      </c>
      <c r="U27" s="492" t="e">
        <f t="shared" si="4"/>
        <v>#DIV/0!</v>
      </c>
      <c r="W27" s="364"/>
      <c r="X27" s="361"/>
      <c r="Y27" s="361"/>
      <c r="Z27" s="361"/>
      <c r="AA27" s="364"/>
      <c r="AB27" s="364"/>
      <c r="AC27" s="361"/>
      <c r="AD27" s="361"/>
      <c r="AE27" s="361"/>
      <c r="AF27" s="361"/>
      <c r="AG27" s="361"/>
      <c r="AH27" s="361"/>
      <c r="AI27" s="361"/>
      <c r="AJ27" s="364"/>
      <c r="AK27" s="361"/>
      <c r="AL27" s="344"/>
      <c r="AM27" s="364"/>
      <c r="AN27" s="364"/>
      <c r="AO27" s="361"/>
      <c r="AP27" s="361"/>
      <c r="AQ27" s="361"/>
      <c r="AR27" s="361"/>
      <c r="AS27" s="108"/>
      <c r="AT27" s="356"/>
      <c r="AU27" s="109"/>
      <c r="AV27" s="110"/>
      <c r="AW27" s="110"/>
      <c r="AX27" s="109"/>
      <c r="AY27" s="108"/>
      <c r="AZ27" s="312"/>
      <c r="BA27" s="312"/>
      <c r="BB27" s="312"/>
      <c r="BC27" s="312"/>
      <c r="BD27" s="312"/>
      <c r="BE27" s="312"/>
      <c r="BF27" s="312"/>
      <c r="BG27" s="312"/>
      <c r="BH27" s="312"/>
      <c r="BI27" s="312"/>
      <c r="BJ27" s="109"/>
      <c r="BK27" s="109"/>
      <c r="BL27" s="109"/>
      <c r="BM27" s="108"/>
      <c r="BN27" s="109"/>
      <c r="BO27" s="109"/>
      <c r="BP27" s="469"/>
      <c r="BQ27" s="110"/>
      <c r="BR27" s="108"/>
      <c r="BS27" s="108"/>
    </row>
    <row r="28" spans="1:71" ht="15" customHeight="1" x14ac:dyDescent="0.2">
      <c r="A28" s="586">
        <v>42425</v>
      </c>
      <c r="B28" s="115">
        <v>620</v>
      </c>
      <c r="C28" s="516"/>
      <c r="D28" s="517"/>
      <c r="E28" s="505"/>
      <c r="F28" s="420">
        <f t="shared" si="0"/>
        <v>0</v>
      </c>
      <c r="G28" s="101">
        <v>1</v>
      </c>
      <c r="H28" s="509"/>
      <c r="I28" s="510">
        <f t="shared" si="1"/>
        <v>0</v>
      </c>
      <c r="J28" s="562"/>
      <c r="L28" s="94"/>
      <c r="M28" s="95"/>
      <c r="R28" s="493">
        <f t="shared" si="5"/>
        <v>22</v>
      </c>
      <c r="S28" s="526" t="e">
        <f t="shared" si="6"/>
        <v>#DIV/0!</v>
      </c>
      <c r="T28" s="492" t="e">
        <f t="shared" si="7"/>
        <v>#DIV/0!</v>
      </c>
      <c r="U28" s="492" t="e">
        <f t="shared" si="4"/>
        <v>#DIV/0!</v>
      </c>
      <c r="W28" s="364"/>
      <c r="X28" s="361"/>
      <c r="Y28" s="361"/>
      <c r="Z28" s="361"/>
      <c r="AA28" s="364"/>
      <c r="AB28" s="364"/>
      <c r="AC28" s="361"/>
      <c r="AD28" s="361"/>
      <c r="AE28" s="361"/>
      <c r="AF28" s="361"/>
      <c r="AG28" s="361"/>
      <c r="AH28" s="361"/>
      <c r="AI28" s="361"/>
      <c r="AJ28" s="364"/>
      <c r="AK28" s="361"/>
      <c r="AL28" s="344"/>
      <c r="AM28" s="364"/>
      <c r="AN28" s="364"/>
      <c r="AO28" s="361"/>
      <c r="AP28" s="361"/>
      <c r="AQ28" s="361"/>
      <c r="AR28" s="361"/>
      <c r="AS28" s="108"/>
      <c r="AT28" s="356"/>
      <c r="AU28" s="109"/>
      <c r="AV28" s="110"/>
      <c r="AW28" s="110"/>
      <c r="AX28" s="109"/>
      <c r="AY28" s="108"/>
      <c r="AZ28" s="312"/>
      <c r="BA28" s="312"/>
      <c r="BB28" s="312"/>
      <c r="BC28" s="312"/>
      <c r="BD28" s="312"/>
      <c r="BE28" s="312"/>
      <c r="BF28" s="312"/>
      <c r="BG28" s="312"/>
      <c r="BH28" s="312"/>
      <c r="BI28" s="312"/>
      <c r="BJ28" s="109"/>
      <c r="BK28" s="109"/>
      <c r="BL28" s="109"/>
      <c r="BM28" s="108"/>
      <c r="BN28" s="109"/>
      <c r="BO28" s="109"/>
      <c r="BP28" s="469"/>
      <c r="BQ28" s="110"/>
      <c r="BR28" s="108"/>
      <c r="BS28" s="108"/>
    </row>
    <row r="29" spans="1:71" ht="15" customHeight="1" x14ac:dyDescent="0.2">
      <c r="A29" s="586">
        <v>42426</v>
      </c>
      <c r="B29" s="115">
        <v>620</v>
      </c>
      <c r="C29" s="516"/>
      <c r="D29" s="517"/>
      <c r="E29" s="505"/>
      <c r="F29" s="420">
        <f t="shared" si="0"/>
        <v>0</v>
      </c>
      <c r="G29" s="101">
        <v>1</v>
      </c>
      <c r="H29" s="509"/>
      <c r="I29" s="510">
        <f t="shared" si="1"/>
        <v>0</v>
      </c>
      <c r="J29" s="562"/>
      <c r="L29" s="94"/>
      <c r="M29" s="95"/>
      <c r="R29" s="493">
        <f t="shared" si="5"/>
        <v>23</v>
      </c>
      <c r="S29" s="526" t="e">
        <f t="shared" si="6"/>
        <v>#DIV/0!</v>
      </c>
      <c r="T29" s="492" t="e">
        <f t="shared" si="7"/>
        <v>#DIV/0!</v>
      </c>
      <c r="U29" s="492" t="e">
        <f t="shared" si="4"/>
        <v>#DIV/0!</v>
      </c>
      <c r="W29" s="364"/>
      <c r="X29" s="361"/>
      <c r="Y29" s="361"/>
      <c r="Z29" s="361"/>
      <c r="AA29" s="364"/>
      <c r="AB29" s="364"/>
      <c r="AC29" s="361"/>
      <c r="AD29" s="361"/>
      <c r="AE29" s="361"/>
      <c r="AF29" s="361"/>
      <c r="AG29" s="361"/>
      <c r="AH29" s="361"/>
      <c r="AI29" s="361"/>
      <c r="AJ29" s="364"/>
      <c r="AK29" s="361"/>
      <c r="AL29" s="344"/>
      <c r="AM29" s="364"/>
      <c r="AN29" s="364"/>
      <c r="AO29" s="361"/>
      <c r="AP29" s="361"/>
      <c r="AQ29" s="361"/>
      <c r="AR29" s="361"/>
      <c r="AS29" s="108"/>
      <c r="AT29" s="356"/>
      <c r="AU29" s="109"/>
      <c r="AV29" s="110"/>
      <c r="AW29" s="110"/>
      <c r="AX29" s="109"/>
      <c r="AY29" s="108"/>
      <c r="AZ29" s="312"/>
      <c r="BA29" s="312"/>
      <c r="BB29" s="312"/>
      <c r="BC29" s="312"/>
      <c r="BD29" s="312"/>
      <c r="BE29" s="312"/>
      <c r="BF29" s="312"/>
      <c r="BG29" s="312"/>
      <c r="BH29" s="312"/>
      <c r="BI29" s="312"/>
      <c r="BJ29" s="109"/>
      <c r="BK29" s="109"/>
      <c r="BL29" s="109"/>
      <c r="BM29" s="108"/>
      <c r="BN29" s="109"/>
      <c r="BO29" s="109"/>
      <c r="BP29" s="469"/>
      <c r="BQ29" s="110"/>
      <c r="BR29" s="108"/>
      <c r="BS29" s="108"/>
    </row>
    <row r="30" spans="1:71" ht="15" customHeight="1" x14ac:dyDescent="0.2">
      <c r="A30" s="586">
        <v>42427</v>
      </c>
      <c r="B30" s="115">
        <v>620</v>
      </c>
      <c r="C30" s="516"/>
      <c r="D30" s="517"/>
      <c r="E30" s="505"/>
      <c r="F30" s="420">
        <f t="shared" si="0"/>
        <v>0</v>
      </c>
      <c r="G30" s="101">
        <v>1</v>
      </c>
      <c r="H30" s="509"/>
      <c r="I30" s="510">
        <f t="shared" si="1"/>
        <v>0</v>
      </c>
      <c r="J30" s="562"/>
      <c r="L30" s="94"/>
      <c r="M30" s="95"/>
      <c r="R30" s="493">
        <f t="shared" si="5"/>
        <v>24</v>
      </c>
      <c r="S30" s="526" t="e">
        <f t="shared" si="6"/>
        <v>#DIV/0!</v>
      </c>
      <c r="T30" s="492" t="e">
        <f t="shared" si="7"/>
        <v>#DIV/0!</v>
      </c>
      <c r="U30" s="492" t="e">
        <f t="shared" si="4"/>
        <v>#DIV/0!</v>
      </c>
      <c r="W30" s="364"/>
      <c r="X30" s="361"/>
      <c r="Y30" s="361"/>
      <c r="Z30" s="361"/>
      <c r="AA30" s="364"/>
      <c r="AB30" s="364"/>
      <c r="AC30" s="361"/>
      <c r="AD30" s="361"/>
      <c r="AE30" s="361"/>
      <c r="AF30" s="361"/>
      <c r="AG30" s="361"/>
      <c r="AH30" s="361"/>
      <c r="AI30" s="361"/>
      <c r="AJ30" s="364"/>
      <c r="AK30" s="361"/>
      <c r="AL30" s="344"/>
      <c r="AM30" s="364"/>
      <c r="AN30" s="364"/>
      <c r="AO30" s="361"/>
      <c r="AP30" s="361"/>
      <c r="AQ30" s="361"/>
      <c r="AR30" s="361"/>
      <c r="AS30" s="108"/>
      <c r="AT30" s="356"/>
      <c r="AU30" s="109"/>
      <c r="AV30" s="110"/>
      <c r="AW30" s="110"/>
      <c r="AX30" s="109"/>
      <c r="AY30" s="108"/>
      <c r="AZ30" s="312"/>
      <c r="BA30" s="312"/>
      <c r="BB30" s="312"/>
      <c r="BC30" s="312"/>
      <c r="BD30" s="312"/>
      <c r="BE30" s="312"/>
      <c r="BF30" s="312"/>
      <c r="BG30" s="312"/>
      <c r="BH30" s="312"/>
      <c r="BI30" s="312"/>
      <c r="BJ30" s="109"/>
      <c r="BK30" s="109"/>
      <c r="BL30" s="109"/>
      <c r="BM30" s="108"/>
      <c r="BN30" s="109"/>
      <c r="BO30" s="109"/>
      <c r="BP30" s="469"/>
      <c r="BQ30" s="110"/>
      <c r="BR30" s="108"/>
      <c r="BS30" s="108"/>
    </row>
    <row r="31" spans="1:71" s="81" customFormat="1" ht="15" customHeight="1" x14ac:dyDescent="0.2">
      <c r="A31" s="586">
        <v>42428</v>
      </c>
      <c r="B31" s="115">
        <v>620</v>
      </c>
      <c r="C31" s="516"/>
      <c r="D31" s="517"/>
      <c r="E31" s="505"/>
      <c r="F31" s="420">
        <f t="shared" si="0"/>
        <v>0</v>
      </c>
      <c r="G31" s="101">
        <v>1</v>
      </c>
      <c r="H31" s="509"/>
      <c r="I31" s="510">
        <f t="shared" si="1"/>
        <v>0</v>
      </c>
      <c r="J31" s="562"/>
      <c r="L31" s="94"/>
      <c r="M31" s="95"/>
      <c r="N31" s="470"/>
      <c r="O31" s="244"/>
      <c r="Q31" s="539"/>
      <c r="R31" s="493">
        <f t="shared" si="5"/>
        <v>25</v>
      </c>
      <c r="S31" s="526" t="e">
        <f t="shared" ref="S31:S36" si="8">R31*$Q$6</f>
        <v>#DIV/0!</v>
      </c>
      <c r="T31" s="492" t="e">
        <f t="shared" ref="T31:T36" si="9">25/S31</f>
        <v>#DIV/0!</v>
      </c>
      <c r="U31" s="492" t="e">
        <f t="shared" si="4"/>
        <v>#DIV/0!</v>
      </c>
      <c r="V31" s="535"/>
      <c r="W31" s="364"/>
      <c r="X31" s="361"/>
      <c r="Y31" s="361"/>
      <c r="Z31" s="361"/>
      <c r="AA31" s="364"/>
      <c r="AB31" s="364"/>
      <c r="AC31" s="361"/>
      <c r="AD31" s="361"/>
      <c r="AE31" s="361"/>
      <c r="AF31" s="361"/>
      <c r="AG31" s="361"/>
      <c r="AH31" s="361"/>
      <c r="AI31" s="361"/>
      <c r="AJ31" s="364"/>
      <c r="AK31" s="361"/>
      <c r="AL31" s="344"/>
      <c r="AM31" s="364"/>
      <c r="AN31" s="364"/>
      <c r="AO31" s="361"/>
      <c r="AP31" s="361"/>
      <c r="AQ31" s="361"/>
      <c r="AR31" s="361"/>
      <c r="AS31" s="108"/>
      <c r="AT31" s="356"/>
      <c r="AU31" s="109"/>
      <c r="AV31" s="110"/>
      <c r="AW31" s="110"/>
      <c r="AX31" s="109"/>
      <c r="AY31" s="108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109"/>
      <c r="BK31" s="109"/>
      <c r="BL31" s="109"/>
      <c r="BM31" s="108"/>
      <c r="BN31" s="109"/>
      <c r="BO31" s="109"/>
      <c r="BP31" s="468"/>
      <c r="BQ31" s="137"/>
      <c r="BR31" s="174"/>
      <c r="BS31" s="174"/>
    </row>
    <row r="32" spans="1:71" ht="15" customHeight="1" x14ac:dyDescent="0.2">
      <c r="A32" s="586">
        <v>42429</v>
      </c>
      <c r="B32" s="115">
        <v>620</v>
      </c>
      <c r="C32" s="516"/>
      <c r="D32" s="517"/>
      <c r="E32" s="505"/>
      <c r="F32" s="420">
        <f t="shared" si="0"/>
        <v>0</v>
      </c>
      <c r="G32" s="101">
        <v>1</v>
      </c>
      <c r="H32" s="509"/>
      <c r="I32" s="510">
        <f t="shared" si="1"/>
        <v>0</v>
      </c>
      <c r="J32" s="562"/>
      <c r="L32" s="94"/>
      <c r="M32" s="95"/>
      <c r="R32" s="493">
        <f t="shared" si="5"/>
        <v>26</v>
      </c>
      <c r="S32" s="526" t="e">
        <f t="shared" si="8"/>
        <v>#DIV/0!</v>
      </c>
      <c r="T32" s="492" t="e">
        <f t="shared" si="9"/>
        <v>#DIV/0!</v>
      </c>
      <c r="U32" s="492" t="e">
        <f t="shared" si="4"/>
        <v>#DIV/0!</v>
      </c>
      <c r="W32" s="364"/>
      <c r="X32" s="361"/>
      <c r="Y32" s="361"/>
      <c r="Z32" s="361"/>
      <c r="AA32" s="364"/>
      <c r="AB32" s="364"/>
      <c r="AC32" s="361"/>
      <c r="AD32" s="361"/>
      <c r="AE32" s="361"/>
      <c r="AF32" s="361"/>
      <c r="AG32" s="361"/>
      <c r="AH32" s="361"/>
      <c r="AI32" s="361"/>
      <c r="AJ32" s="364"/>
      <c r="AK32" s="361"/>
      <c r="AL32" s="344"/>
      <c r="AM32" s="364"/>
      <c r="AN32" s="364"/>
      <c r="AO32" s="361"/>
      <c r="AP32" s="361"/>
      <c r="AQ32" s="361"/>
      <c r="AR32" s="361"/>
      <c r="AS32" s="108"/>
      <c r="AT32" s="356"/>
      <c r="AU32" s="109"/>
      <c r="AV32" s="110"/>
      <c r="AW32" s="110"/>
      <c r="AX32" s="109"/>
      <c r="AY32" s="108"/>
      <c r="AZ32" s="312"/>
      <c r="BA32" s="312"/>
      <c r="BB32" s="312"/>
      <c r="BC32" s="312"/>
      <c r="BD32" s="312"/>
      <c r="BE32" s="312"/>
      <c r="BF32" s="312"/>
      <c r="BG32" s="312"/>
      <c r="BH32" s="312"/>
      <c r="BI32" s="312"/>
      <c r="BJ32" s="109"/>
      <c r="BK32" s="109"/>
      <c r="BL32" s="109"/>
      <c r="BM32" s="108"/>
      <c r="BN32" s="109"/>
      <c r="BO32" s="109"/>
      <c r="BP32" s="469"/>
      <c r="BQ32" s="110"/>
      <c r="BR32" s="108"/>
      <c r="BS32" s="108"/>
    </row>
    <row r="33" spans="1:71" ht="15" customHeight="1" x14ac:dyDescent="0.2">
      <c r="A33" s="586"/>
      <c r="B33" s="115"/>
      <c r="C33" s="516"/>
      <c r="D33" s="517"/>
      <c r="E33" s="505"/>
      <c r="F33" s="420"/>
      <c r="G33" s="101"/>
      <c r="H33" s="509"/>
      <c r="I33" s="510"/>
      <c r="J33" s="562"/>
      <c r="L33" s="94"/>
      <c r="M33" s="95"/>
      <c r="R33" s="493">
        <f t="shared" si="5"/>
        <v>27</v>
      </c>
      <c r="S33" s="526" t="e">
        <f t="shared" si="8"/>
        <v>#DIV/0!</v>
      </c>
      <c r="T33" s="492" t="e">
        <f t="shared" si="9"/>
        <v>#DIV/0!</v>
      </c>
      <c r="U33" s="492" t="e">
        <f t="shared" si="4"/>
        <v>#DIV/0!</v>
      </c>
      <c r="W33" s="364"/>
      <c r="X33" s="361"/>
      <c r="Y33" s="361"/>
      <c r="Z33" s="361"/>
      <c r="AA33" s="364"/>
      <c r="AB33" s="364"/>
      <c r="AC33" s="361"/>
      <c r="AD33" s="361"/>
      <c r="AE33" s="361"/>
      <c r="AF33" s="361"/>
      <c r="AG33" s="361"/>
      <c r="AH33" s="361"/>
      <c r="AI33" s="361"/>
      <c r="AJ33" s="364"/>
      <c r="AK33" s="361"/>
      <c r="AL33" s="344"/>
      <c r="AM33" s="364"/>
      <c r="AN33" s="364"/>
      <c r="AO33" s="361"/>
      <c r="AP33" s="361"/>
      <c r="AQ33" s="361"/>
      <c r="AR33" s="361"/>
      <c r="AS33" s="108"/>
      <c r="AT33" s="356"/>
      <c r="AU33" s="109"/>
      <c r="AV33" s="110"/>
      <c r="AW33" s="110"/>
      <c r="AX33" s="109"/>
      <c r="AY33" s="108"/>
      <c r="AZ33" s="312"/>
      <c r="BA33" s="312"/>
      <c r="BB33" s="312"/>
      <c r="BC33" s="312"/>
      <c r="BD33" s="312"/>
      <c r="BE33" s="312"/>
      <c r="BF33" s="312"/>
      <c r="BG33" s="312"/>
      <c r="BH33" s="312"/>
      <c r="BI33" s="312"/>
      <c r="BJ33" s="109"/>
      <c r="BK33" s="109"/>
      <c r="BL33" s="109"/>
      <c r="BM33" s="108"/>
      <c r="BN33" s="109"/>
      <c r="BO33" s="109"/>
      <c r="BP33" s="469"/>
      <c r="BQ33" s="469"/>
      <c r="BR33" s="469"/>
      <c r="BS33" s="312"/>
    </row>
    <row r="34" spans="1:71" ht="15" customHeight="1" x14ac:dyDescent="0.2">
      <c r="A34" s="586"/>
      <c r="B34" s="115"/>
      <c r="C34" s="516"/>
      <c r="D34" s="517"/>
      <c r="E34" s="505"/>
      <c r="F34" s="420"/>
      <c r="G34" s="101"/>
      <c r="H34" s="509"/>
      <c r="I34" s="510"/>
      <c r="J34" s="562"/>
      <c r="L34" s="94"/>
      <c r="M34" s="95"/>
      <c r="R34" s="493">
        <f t="shared" si="5"/>
        <v>28</v>
      </c>
      <c r="S34" s="526" t="e">
        <f t="shared" si="8"/>
        <v>#DIV/0!</v>
      </c>
      <c r="T34" s="492" t="e">
        <f t="shared" si="9"/>
        <v>#DIV/0!</v>
      </c>
      <c r="U34" s="492" t="e">
        <f t="shared" si="4"/>
        <v>#DIV/0!</v>
      </c>
      <c r="W34" s="364"/>
      <c r="X34" s="361"/>
      <c r="Y34" s="361"/>
      <c r="Z34" s="361"/>
      <c r="AA34" s="364"/>
      <c r="AB34" s="364"/>
      <c r="AC34" s="361"/>
      <c r="AD34" s="361"/>
      <c r="AE34" s="361"/>
      <c r="AF34" s="361"/>
      <c r="AG34" s="361"/>
      <c r="AH34" s="361"/>
      <c r="AI34" s="361"/>
      <c r="AJ34" s="364"/>
      <c r="AK34" s="361"/>
      <c r="AL34" s="344"/>
      <c r="AM34" s="364"/>
      <c r="AN34" s="364"/>
      <c r="AO34" s="361"/>
      <c r="AP34" s="361"/>
      <c r="AQ34" s="361"/>
      <c r="AR34" s="361"/>
      <c r="AS34" s="108"/>
      <c r="AT34" s="356"/>
      <c r="AU34" s="109"/>
      <c r="AV34" s="110"/>
      <c r="AW34" s="110"/>
      <c r="AX34" s="109"/>
      <c r="AY34" s="108"/>
      <c r="AZ34" s="312"/>
      <c r="BA34" s="312"/>
      <c r="BB34" s="312"/>
      <c r="BC34" s="312"/>
      <c r="BD34" s="312"/>
      <c r="BE34" s="312"/>
      <c r="BF34" s="312"/>
      <c r="BG34" s="312"/>
      <c r="BH34" s="312"/>
      <c r="BI34" s="312"/>
      <c r="BJ34" s="109"/>
      <c r="BK34" s="109"/>
      <c r="BL34" s="109"/>
      <c r="BM34" s="108"/>
      <c r="BN34" s="109"/>
      <c r="BO34" s="109"/>
      <c r="BP34" s="469"/>
      <c r="BQ34" s="469"/>
      <c r="BR34" s="469"/>
      <c r="BS34" s="312"/>
    </row>
    <row r="35" spans="1:71" ht="15" customHeight="1" thickBot="1" x14ac:dyDescent="0.25">
      <c r="A35" s="586"/>
      <c r="B35" s="121"/>
      <c r="C35" s="518"/>
      <c r="D35" s="519"/>
      <c r="E35" s="506"/>
      <c r="F35" s="422"/>
      <c r="G35" s="117"/>
      <c r="H35" s="511"/>
      <c r="I35" s="512"/>
      <c r="R35" s="493">
        <f t="shared" si="5"/>
        <v>29</v>
      </c>
      <c r="S35" s="526" t="e">
        <f t="shared" si="8"/>
        <v>#DIV/0!</v>
      </c>
      <c r="T35" s="492" t="e">
        <f t="shared" si="9"/>
        <v>#DIV/0!</v>
      </c>
      <c r="U35" s="492" t="e">
        <f t="shared" si="4"/>
        <v>#DIV/0!</v>
      </c>
      <c r="W35" s="364"/>
      <c r="X35" s="361"/>
      <c r="Y35" s="361"/>
      <c r="Z35" s="361"/>
      <c r="AA35" s="364"/>
      <c r="AB35" s="364"/>
      <c r="AC35" s="361"/>
      <c r="AD35" s="361"/>
      <c r="AE35" s="361"/>
      <c r="AF35" s="361"/>
      <c r="AG35" s="361"/>
      <c r="AH35" s="361"/>
      <c r="AI35" s="361"/>
      <c r="AJ35" s="364"/>
      <c r="AK35" s="361"/>
      <c r="AL35" s="344"/>
      <c r="AM35" s="364"/>
      <c r="AN35" s="364"/>
      <c r="AO35" s="361"/>
      <c r="AP35" s="361"/>
      <c r="AQ35" s="361"/>
      <c r="AR35" s="361"/>
      <c r="AS35" s="108"/>
      <c r="AT35" s="356"/>
      <c r="AU35" s="109"/>
      <c r="AV35" s="110"/>
      <c r="AW35" s="110"/>
      <c r="AX35" s="109"/>
      <c r="AY35" s="108"/>
      <c r="AZ35" s="312"/>
      <c r="BA35" s="312"/>
      <c r="BB35" s="312"/>
      <c r="BC35" s="312"/>
      <c r="BD35" s="312"/>
      <c r="BE35" s="312"/>
      <c r="BF35" s="312"/>
      <c r="BG35" s="312"/>
      <c r="BH35" s="312"/>
      <c r="BI35" s="312"/>
      <c r="BJ35" s="109"/>
      <c r="BK35" s="109"/>
      <c r="BL35" s="109"/>
      <c r="BM35" s="108"/>
      <c r="BN35" s="109"/>
      <c r="BO35" s="109"/>
      <c r="BP35" s="469"/>
      <c r="BQ35" s="469"/>
      <c r="BR35" s="469"/>
      <c r="BS35" s="312"/>
    </row>
    <row r="36" spans="1:71" ht="15" customHeight="1" x14ac:dyDescent="0.2">
      <c r="A36" s="123" t="s">
        <v>6</v>
      </c>
      <c r="B36" s="105"/>
      <c r="C36" s="520">
        <f>SUM(C4:C34)</f>
        <v>1775</v>
      </c>
      <c r="D36" s="521"/>
      <c r="E36" s="507">
        <f>SUM(E4:E34)</f>
        <v>1339.22</v>
      </c>
      <c r="F36" s="424">
        <f>SUM(F4:F35)</f>
        <v>8.3963636363636365E-2</v>
      </c>
      <c r="G36" s="232"/>
      <c r="H36" s="524">
        <f>SUM(H4:H35)</f>
        <v>287.5</v>
      </c>
      <c r="I36" s="513">
        <f>SUM(I4:I35)</f>
        <v>1626.72</v>
      </c>
      <c r="R36" s="493">
        <f t="shared" si="5"/>
        <v>30</v>
      </c>
      <c r="S36" s="526" t="e">
        <f t="shared" si="8"/>
        <v>#DIV/0!</v>
      </c>
      <c r="T36" s="492" t="e">
        <f t="shared" si="9"/>
        <v>#DIV/0!</v>
      </c>
      <c r="U36" s="492" t="e">
        <f t="shared" si="4"/>
        <v>#DIV/0!</v>
      </c>
      <c r="V36" s="536"/>
      <c r="W36" s="375"/>
      <c r="X36" s="361"/>
      <c r="Y36" s="361"/>
      <c r="Z36" s="361"/>
      <c r="AA36" s="364"/>
      <c r="AB36" s="364"/>
      <c r="AC36" s="361"/>
      <c r="AD36" s="344"/>
      <c r="AE36" s="344"/>
      <c r="AF36" s="361"/>
      <c r="AG36" s="361"/>
      <c r="AH36" s="361"/>
      <c r="AI36" s="361"/>
      <c r="AJ36" s="364"/>
      <c r="AK36" s="361"/>
      <c r="AL36" s="344"/>
      <c r="AM36" s="375"/>
      <c r="AN36" s="375"/>
      <c r="AO36" s="361"/>
      <c r="AP36" s="361"/>
      <c r="AQ36" s="361"/>
      <c r="AR36" s="361"/>
      <c r="AS36" s="110"/>
      <c r="AT36" s="356"/>
      <c r="AU36" s="109"/>
      <c r="AV36" s="110"/>
      <c r="AW36" s="110"/>
      <c r="AX36" s="109"/>
      <c r="AY36" s="110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109"/>
      <c r="BK36" s="109"/>
      <c r="BL36" s="109"/>
      <c r="BM36" s="110"/>
      <c r="BN36" s="109"/>
      <c r="BO36" s="109"/>
      <c r="BP36" s="469"/>
      <c r="BQ36" s="469"/>
      <c r="BR36" s="469"/>
      <c r="BS36" s="312"/>
    </row>
    <row r="37" spans="1:71" ht="15" customHeight="1" x14ac:dyDescent="0.2">
      <c r="A37" s="124"/>
      <c r="B37" s="112"/>
      <c r="C37" s="516"/>
      <c r="D37" s="517"/>
      <c r="E37" s="505"/>
      <c r="F37" s="420"/>
      <c r="G37" s="101"/>
      <c r="H37" s="509"/>
      <c r="I37" s="510"/>
      <c r="R37" s="493"/>
      <c r="S37" s="491"/>
      <c r="T37" s="492"/>
      <c r="W37" s="364"/>
      <c r="X37" s="364"/>
      <c r="Y37" s="361"/>
      <c r="Z37" s="361"/>
      <c r="AA37" s="361"/>
      <c r="AB37" s="361"/>
      <c r="AC37" s="361"/>
      <c r="AD37" s="361"/>
      <c r="AE37" s="361"/>
      <c r="AF37" s="364"/>
      <c r="AG37" s="364"/>
      <c r="AH37" s="361"/>
      <c r="AI37" s="361"/>
      <c r="AJ37" s="364"/>
      <c r="AK37" s="377"/>
      <c r="AL37" s="377"/>
      <c r="AM37" s="364"/>
      <c r="AN37" s="364"/>
      <c r="AO37" s="361"/>
      <c r="AP37" s="361"/>
      <c r="AQ37" s="344"/>
      <c r="AR37" s="361"/>
      <c r="AS37" s="108"/>
      <c r="AT37" s="356"/>
      <c r="AU37" s="467"/>
      <c r="AV37" s="110"/>
      <c r="AW37" s="110"/>
      <c r="AX37" s="467"/>
      <c r="AY37" s="108"/>
      <c r="AZ37" s="312"/>
      <c r="BA37" s="312"/>
      <c r="BB37" s="312"/>
      <c r="BC37" s="312"/>
      <c r="BD37" s="312"/>
      <c r="BE37" s="312"/>
      <c r="BF37" s="312"/>
      <c r="BG37" s="312"/>
      <c r="BH37" s="312"/>
      <c r="BI37" s="312"/>
      <c r="BJ37" s="467"/>
      <c r="BK37" s="467"/>
      <c r="BL37" s="467"/>
      <c r="BM37" s="108"/>
      <c r="BN37" s="467"/>
      <c r="BO37" s="467"/>
      <c r="BP37" s="469"/>
      <c r="BQ37" s="469"/>
      <c r="BR37" s="469"/>
      <c r="BS37" s="312"/>
    </row>
    <row r="38" spans="1:71" ht="15" customHeight="1" x14ac:dyDescent="0.2">
      <c r="A38" s="128" t="s">
        <v>16</v>
      </c>
      <c r="B38" s="134"/>
      <c r="C38" s="522">
        <f>AVERAGE(C4:C34)</f>
        <v>887.5</v>
      </c>
      <c r="D38" s="523"/>
      <c r="E38" s="508">
        <f>AVERAGE(E4:E34)</f>
        <v>1339.22</v>
      </c>
      <c r="F38" s="426">
        <f>AVERAGE(F4:F34)</f>
        <v>2.8952978056426331E-3</v>
      </c>
      <c r="G38" s="172"/>
      <c r="H38" s="514">
        <f>AVERAGE(H4:H35)</f>
        <v>287.5</v>
      </c>
      <c r="I38" s="515">
        <f>H38</f>
        <v>287.5</v>
      </c>
      <c r="R38" s="531"/>
      <c r="S38" s="532"/>
      <c r="T38" s="533"/>
      <c r="U38" s="528"/>
      <c r="V38" s="537"/>
      <c r="W38" s="382"/>
      <c r="X38" s="380"/>
      <c r="Y38" s="380"/>
      <c r="Z38" s="380"/>
      <c r="AA38" s="379"/>
      <c r="AB38" s="379"/>
      <c r="AC38" s="380"/>
      <c r="AD38" s="381"/>
      <c r="AE38" s="381"/>
      <c r="AF38" s="380"/>
      <c r="AG38" s="380"/>
      <c r="AH38" s="380"/>
      <c r="AI38" s="380"/>
      <c r="AJ38" s="379"/>
      <c r="AK38" s="380"/>
      <c r="AL38" s="380"/>
      <c r="AM38" s="382"/>
      <c r="AN38" s="382"/>
      <c r="AO38" s="380"/>
      <c r="AP38" s="380"/>
      <c r="AQ38" s="380"/>
      <c r="AR38" s="380"/>
      <c r="AS38" s="469"/>
      <c r="AT38" s="356"/>
      <c r="AU38" s="469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</row>
    <row r="39" spans="1:71" ht="15" customHeight="1" x14ac:dyDescent="0.2">
      <c r="A39" s="135" t="s">
        <v>15</v>
      </c>
      <c r="B39" s="955">
        <f>E36+H36-C36+1507.28</f>
        <v>1359</v>
      </c>
      <c r="C39" s="955"/>
      <c r="D39" s="955"/>
      <c r="E39" s="955"/>
      <c r="F39" s="955"/>
      <c r="G39" s="955"/>
      <c r="H39" s="955"/>
      <c r="I39" s="956"/>
      <c r="L39" s="81"/>
      <c r="M39" s="81"/>
      <c r="N39" s="81"/>
      <c r="O39" s="547"/>
      <c r="R39" s="493"/>
      <c r="S39" s="491"/>
      <c r="T39" s="492"/>
      <c r="U39" s="529"/>
      <c r="V39" s="534"/>
      <c r="W39" s="383"/>
      <c r="X39" s="383"/>
      <c r="Y39" s="383"/>
      <c r="Z39" s="383"/>
      <c r="AA39" s="383"/>
      <c r="AB39" s="383"/>
      <c r="AC39" s="383"/>
      <c r="AD39" s="383"/>
      <c r="AE39" s="383"/>
      <c r="AF39" s="383"/>
      <c r="AG39" s="383"/>
      <c r="AH39" s="383"/>
      <c r="AI39" s="383"/>
      <c r="AJ39" s="383"/>
      <c r="AK39" s="383"/>
      <c r="AL39" s="383"/>
      <c r="AM39" s="383"/>
      <c r="AN39" s="383"/>
      <c r="AO39" s="383"/>
      <c r="AP39" s="383"/>
      <c r="AQ39" s="383"/>
      <c r="AR39" s="383"/>
      <c r="AS39" s="466"/>
      <c r="AT39" s="356"/>
      <c r="AU39" s="466"/>
      <c r="AV39" s="466"/>
      <c r="AW39" s="466"/>
      <c r="AX39" s="466"/>
      <c r="AY39" s="466"/>
      <c r="AZ39" s="312"/>
      <c r="BA39" s="312"/>
      <c r="BB39" s="312"/>
      <c r="BC39" s="312"/>
      <c r="BD39" s="312"/>
      <c r="BE39" s="312"/>
      <c r="BF39" s="312"/>
      <c r="BG39" s="312"/>
      <c r="BH39" s="312"/>
      <c r="BI39" s="312"/>
      <c r="BJ39" s="466"/>
      <c r="BK39" s="466"/>
      <c r="BL39" s="136"/>
      <c r="BM39" s="136"/>
      <c r="BN39" s="136"/>
      <c r="BO39" s="136"/>
      <c r="BP39" s="469"/>
      <c r="BQ39" s="469"/>
      <c r="BR39" s="469"/>
      <c r="BS39" s="312"/>
    </row>
    <row r="40" spans="1:71" ht="15.75" thickBot="1" x14ac:dyDescent="0.25">
      <c r="A40" s="337" t="s">
        <v>1</v>
      </c>
      <c r="B40" s="957">
        <v>20</v>
      </c>
      <c r="C40" s="957"/>
      <c r="D40" s="957"/>
      <c r="E40" s="957"/>
      <c r="F40" s="957"/>
      <c r="G40" s="957"/>
      <c r="H40" s="957"/>
      <c r="I40" s="958"/>
      <c r="R40" s="493"/>
      <c r="S40" s="491"/>
      <c r="T40" s="492"/>
      <c r="U40" s="530"/>
      <c r="V40" s="536"/>
      <c r="W40" s="384"/>
      <c r="X40" s="384"/>
      <c r="Y40" s="384"/>
      <c r="Z40" s="384"/>
      <c r="AA40" s="384"/>
      <c r="AB40" s="384"/>
      <c r="AC40" s="384"/>
      <c r="AD40" s="384"/>
      <c r="AE40" s="384"/>
      <c r="AF40" s="384"/>
      <c r="AG40" s="384"/>
      <c r="AH40" s="384"/>
      <c r="AI40" s="384"/>
      <c r="AJ40" s="384"/>
      <c r="AK40" s="384"/>
      <c r="AL40" s="384"/>
      <c r="AM40" s="384"/>
      <c r="AN40" s="384"/>
      <c r="AO40" s="384"/>
      <c r="AP40" s="384"/>
      <c r="AQ40" s="384"/>
      <c r="AR40" s="384"/>
      <c r="AS40" s="467"/>
      <c r="AT40" s="356"/>
      <c r="AU40" s="467"/>
      <c r="AV40" s="467"/>
      <c r="AW40" s="467"/>
      <c r="AX40" s="467"/>
      <c r="AY40" s="467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467"/>
      <c r="BK40" s="467"/>
      <c r="BL40" s="139"/>
      <c r="BM40" s="139"/>
      <c r="BN40" s="139"/>
      <c r="BO40" s="139"/>
      <c r="BP40" s="469"/>
      <c r="BQ40" s="469"/>
      <c r="BR40" s="469"/>
      <c r="BS40" s="312"/>
    </row>
    <row r="41" spans="1:71" s="312" customFormat="1" x14ac:dyDescent="0.2">
      <c r="A41" s="504"/>
      <c r="B41" s="525"/>
      <c r="C41" s="504"/>
      <c r="D41" s="504"/>
      <c r="E41" s="504"/>
      <c r="F41" s="504"/>
      <c r="G41" s="504"/>
      <c r="H41" s="504"/>
      <c r="I41" s="525"/>
      <c r="J41" s="504"/>
      <c r="K41" s="563"/>
      <c r="O41" s="548"/>
      <c r="Q41" s="516"/>
      <c r="R41" s="538"/>
      <c r="S41" s="532"/>
      <c r="T41" s="533"/>
      <c r="U41" s="527"/>
      <c r="V41" s="535"/>
      <c r="W41" s="347"/>
      <c r="X41" s="347"/>
      <c r="Y41" s="347"/>
      <c r="Z41" s="347"/>
      <c r="AA41" s="347"/>
      <c r="AB41" s="347"/>
      <c r="AC41" s="347"/>
      <c r="AD41" s="347"/>
      <c r="AE41" s="347"/>
      <c r="AF41" s="347"/>
      <c r="AG41" s="347"/>
      <c r="AH41" s="347"/>
      <c r="AI41" s="347"/>
      <c r="AJ41" s="347"/>
      <c r="AK41" s="347"/>
      <c r="AL41" s="347"/>
      <c r="AM41" s="347"/>
      <c r="AN41" s="347"/>
      <c r="AO41" s="347"/>
      <c r="AP41" s="347"/>
      <c r="AQ41" s="347"/>
      <c r="AR41" s="347"/>
      <c r="AS41" s="504"/>
      <c r="AT41" s="356"/>
      <c r="AU41" s="504"/>
      <c r="AV41" s="504"/>
      <c r="AW41" s="504"/>
      <c r="AX41" s="504"/>
      <c r="AY41" s="504"/>
      <c r="BJ41" s="504"/>
      <c r="BK41" s="504"/>
      <c r="BL41" s="504"/>
      <c r="BM41" s="504"/>
      <c r="BN41" s="504"/>
      <c r="BO41" s="504"/>
      <c r="BP41" s="504"/>
      <c r="BQ41" s="504"/>
      <c r="BR41" s="504"/>
      <c r="BS41" s="504"/>
    </row>
    <row r="42" spans="1:71" s="312" customFormat="1" ht="15" customHeight="1" x14ac:dyDescent="0.2">
      <c r="A42" s="467"/>
      <c r="B42" s="875"/>
      <c r="C42" s="875"/>
      <c r="D42" s="875"/>
      <c r="E42" s="875"/>
      <c r="F42" s="875"/>
      <c r="G42" s="875"/>
      <c r="H42" s="875"/>
      <c r="I42" s="875"/>
      <c r="O42" s="548"/>
      <c r="Q42" s="516"/>
      <c r="R42" s="494"/>
      <c r="S42" s="491"/>
      <c r="T42" s="492"/>
      <c r="U42" s="527"/>
      <c r="V42" s="535"/>
      <c r="W42" s="355"/>
      <c r="X42" s="355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  <c r="AL42" s="355"/>
      <c r="AM42" s="355"/>
      <c r="AN42" s="355"/>
      <c r="AO42" s="355"/>
      <c r="AP42" s="355"/>
      <c r="AQ42" s="355"/>
      <c r="AR42" s="355"/>
      <c r="AS42" s="469"/>
      <c r="AT42" s="356"/>
      <c r="AU42" s="469"/>
      <c r="AV42" s="469"/>
      <c r="AW42" s="469"/>
      <c r="AX42" s="469"/>
      <c r="AY42" s="469"/>
      <c r="AZ42" s="469"/>
      <c r="BA42" s="469"/>
      <c r="BB42" s="469"/>
      <c r="BL42" s="469"/>
      <c r="BM42" s="469"/>
      <c r="BN42" s="469"/>
      <c r="BO42" s="469"/>
      <c r="BP42" s="469"/>
      <c r="BQ42" s="469"/>
      <c r="BR42" s="469"/>
    </row>
    <row r="43" spans="1:71" ht="15" customHeight="1" x14ac:dyDescent="0.2">
      <c r="A43" s="467"/>
      <c r="B43" s="932"/>
      <c r="C43" s="932"/>
      <c r="D43" s="932"/>
      <c r="E43" s="932"/>
      <c r="F43" s="932"/>
      <c r="G43" s="932"/>
      <c r="H43" s="932"/>
      <c r="I43" s="933"/>
      <c r="J43" s="84"/>
      <c r="K43" s="84"/>
      <c r="L43" s="84"/>
      <c r="M43" s="84"/>
      <c r="N43" s="84"/>
      <c r="O43" s="545"/>
      <c r="P43" s="84"/>
      <c r="R43" s="494"/>
      <c r="S43" s="491"/>
      <c r="T43" s="492"/>
      <c r="W43" s="355"/>
      <c r="X43" s="355"/>
      <c r="Y43" s="355"/>
      <c r="Z43" s="357"/>
      <c r="AA43" s="355"/>
      <c r="AB43" s="355"/>
      <c r="AC43" s="355"/>
      <c r="AD43" s="355"/>
      <c r="AE43" s="355"/>
      <c r="AF43" s="355"/>
      <c r="AG43" s="355"/>
      <c r="AH43" s="355"/>
      <c r="AI43" s="357"/>
      <c r="AJ43" s="355"/>
      <c r="AK43" s="355"/>
      <c r="AL43" s="355"/>
      <c r="AM43" s="355"/>
      <c r="AN43" s="355"/>
      <c r="AO43" s="355"/>
      <c r="AP43" s="355"/>
      <c r="AQ43" s="355"/>
      <c r="AR43" s="357"/>
      <c r="AS43" s="469"/>
      <c r="AT43" s="356"/>
      <c r="AU43" s="86"/>
      <c r="AV43" s="469"/>
      <c r="AW43" s="469"/>
      <c r="AX43" s="469"/>
      <c r="AY43" s="469"/>
      <c r="AZ43" s="469"/>
      <c r="BA43" s="469"/>
      <c r="BB43" s="469"/>
      <c r="BC43" s="312"/>
      <c r="BD43" s="312"/>
      <c r="BE43" s="312"/>
      <c r="BF43" s="312"/>
      <c r="BG43" s="312"/>
      <c r="BH43" s="312"/>
      <c r="BI43" s="312"/>
      <c r="BJ43" s="312"/>
      <c r="BK43" s="312"/>
      <c r="BL43" s="469"/>
      <c r="BM43" s="469"/>
      <c r="BN43" s="469"/>
      <c r="BO43" s="469"/>
      <c r="BP43" s="469"/>
      <c r="BQ43" s="469"/>
      <c r="BR43" s="469"/>
      <c r="BS43" s="312"/>
    </row>
    <row r="44" spans="1:71" ht="15" customHeight="1" x14ac:dyDescent="0.2">
      <c r="A44" s="345"/>
      <c r="B44" s="469"/>
      <c r="C44" s="469"/>
      <c r="D44" s="469"/>
      <c r="E44" s="469"/>
      <c r="F44" s="109"/>
      <c r="G44" s="469"/>
      <c r="H44" s="469"/>
      <c r="I44" s="933"/>
      <c r="J44" s="469"/>
      <c r="K44" s="563"/>
      <c r="L44" s="469"/>
      <c r="M44" s="469"/>
      <c r="N44" s="469"/>
      <c r="O44" s="549"/>
      <c r="P44" s="469"/>
      <c r="R44" s="538"/>
      <c r="S44" s="532"/>
      <c r="T44" s="533"/>
      <c r="Z44" s="357"/>
      <c r="AI44" s="357"/>
      <c r="AR44" s="357"/>
      <c r="AS44" s="469"/>
      <c r="AT44" s="356"/>
      <c r="AU44" s="86"/>
      <c r="AV44" s="469"/>
      <c r="AW44" s="469"/>
      <c r="AX44" s="469"/>
      <c r="AY44" s="469"/>
      <c r="AZ44" s="469"/>
      <c r="BA44" s="469"/>
      <c r="BB44" s="469"/>
      <c r="BC44" s="312"/>
      <c r="BD44" s="312"/>
      <c r="BE44" s="312"/>
      <c r="BF44" s="312"/>
      <c r="BG44" s="312"/>
      <c r="BH44" s="312"/>
      <c r="BI44" s="312"/>
      <c r="BJ44" s="312"/>
      <c r="BK44" s="312"/>
      <c r="BL44" s="469"/>
      <c r="BM44" s="469"/>
      <c r="BN44" s="469"/>
      <c r="BO44" s="469"/>
      <c r="BP44" s="469"/>
      <c r="BQ44" s="469"/>
      <c r="BR44" s="469"/>
      <c r="BS44" s="312"/>
    </row>
    <row r="45" spans="1:71" ht="15" customHeight="1" x14ac:dyDescent="0.2">
      <c r="A45" s="386"/>
      <c r="B45" s="110"/>
      <c r="C45" s="110"/>
      <c r="D45" s="110"/>
      <c r="E45" s="110"/>
      <c r="F45" s="109"/>
      <c r="G45" s="109"/>
      <c r="H45" s="109"/>
      <c r="I45" s="109"/>
      <c r="J45" s="110"/>
      <c r="K45" s="110"/>
      <c r="L45" s="109"/>
      <c r="M45" s="109"/>
      <c r="N45" s="467"/>
      <c r="O45" s="549"/>
      <c r="P45" s="467"/>
      <c r="R45" s="494"/>
      <c r="S45" s="491"/>
      <c r="T45" s="492"/>
      <c r="W45" s="364"/>
      <c r="X45" s="361"/>
      <c r="Y45" s="361"/>
      <c r="Z45" s="361"/>
      <c r="AA45" s="364"/>
      <c r="AB45" s="364"/>
      <c r="AC45" s="361"/>
      <c r="AD45" s="344"/>
      <c r="AE45" s="344"/>
      <c r="AF45" s="361"/>
      <c r="AG45" s="361"/>
      <c r="AH45" s="361"/>
      <c r="AI45" s="361"/>
      <c r="AJ45" s="364"/>
      <c r="AK45" s="361"/>
      <c r="AL45" s="344"/>
      <c r="AM45" s="364"/>
      <c r="AN45" s="364"/>
      <c r="AO45" s="361"/>
      <c r="AP45" s="361"/>
      <c r="AQ45" s="361"/>
      <c r="AR45" s="361"/>
      <c r="AS45" s="469"/>
      <c r="AT45" s="356"/>
      <c r="AU45" s="109"/>
      <c r="AV45" s="469"/>
      <c r="AW45" s="469"/>
      <c r="AX45" s="469"/>
      <c r="AY45" s="469"/>
      <c r="AZ45" s="469"/>
      <c r="BA45" s="469"/>
      <c r="BB45" s="469"/>
      <c r="BC45" s="312"/>
      <c r="BD45" s="312"/>
      <c r="BE45" s="312"/>
      <c r="BF45" s="312"/>
      <c r="BG45" s="312"/>
      <c r="BH45" s="312"/>
      <c r="BI45" s="312"/>
      <c r="BJ45" s="312"/>
      <c r="BK45" s="312"/>
      <c r="BL45" s="469"/>
      <c r="BM45" s="469"/>
      <c r="BN45" s="469"/>
      <c r="BO45" s="469"/>
      <c r="BP45" s="469"/>
      <c r="BQ45" s="469"/>
      <c r="BR45" s="469"/>
      <c r="BS45" s="312"/>
    </row>
    <row r="46" spans="1:71" ht="15" customHeight="1" x14ac:dyDescent="0.2">
      <c r="A46" s="386"/>
      <c r="B46" s="110"/>
      <c r="C46" s="110"/>
      <c r="D46" s="110"/>
      <c r="E46" s="110"/>
      <c r="F46" s="109"/>
      <c r="G46" s="109"/>
      <c r="H46" s="109"/>
      <c r="I46" s="109"/>
      <c r="J46" s="110"/>
      <c r="K46" s="110"/>
      <c r="L46" s="109"/>
      <c r="M46" s="109"/>
      <c r="N46" s="467"/>
      <c r="O46" s="549"/>
      <c r="P46" s="467"/>
      <c r="R46" s="494"/>
      <c r="S46" s="491"/>
      <c r="T46" s="492"/>
      <c r="W46" s="364"/>
      <c r="X46" s="361"/>
      <c r="Y46" s="361"/>
      <c r="Z46" s="361"/>
      <c r="AA46" s="364"/>
      <c r="AB46" s="364"/>
      <c r="AC46" s="361"/>
      <c r="AD46" s="344"/>
      <c r="AE46" s="344"/>
      <c r="AF46" s="361"/>
      <c r="AG46" s="361"/>
      <c r="AH46" s="361"/>
      <c r="AI46" s="361"/>
      <c r="AJ46" s="364"/>
      <c r="AK46" s="361"/>
      <c r="AL46" s="344"/>
      <c r="AM46" s="364"/>
      <c r="AN46" s="364"/>
      <c r="AO46" s="361"/>
      <c r="AP46" s="361"/>
      <c r="AQ46" s="361"/>
      <c r="AR46" s="361"/>
      <c r="AS46" s="469"/>
      <c r="AT46" s="356"/>
      <c r="AU46" s="109"/>
      <c r="AV46" s="469"/>
      <c r="AW46" s="469"/>
      <c r="AX46" s="469"/>
      <c r="AY46" s="469"/>
      <c r="AZ46" s="469"/>
      <c r="BA46" s="469"/>
      <c r="BB46" s="469"/>
      <c r="BC46" s="312"/>
      <c r="BD46" s="312"/>
      <c r="BE46" s="312"/>
      <c r="BF46" s="312"/>
      <c r="BG46" s="312"/>
      <c r="BH46" s="312"/>
      <c r="BI46" s="312"/>
      <c r="BJ46" s="312"/>
      <c r="BK46" s="312"/>
      <c r="BL46" s="469"/>
      <c r="BM46" s="469"/>
      <c r="BN46" s="469"/>
      <c r="BO46" s="469"/>
      <c r="BP46" s="469"/>
      <c r="BQ46" s="469"/>
      <c r="BR46" s="469"/>
      <c r="BS46" s="312"/>
    </row>
    <row r="47" spans="1:71" ht="15" customHeight="1" x14ac:dyDescent="0.2">
      <c r="A47" s="386"/>
      <c r="B47" s="110"/>
      <c r="C47" s="110"/>
      <c r="D47" s="110"/>
      <c r="E47" s="110"/>
      <c r="F47" s="109"/>
      <c r="G47" s="109"/>
      <c r="H47" s="109"/>
      <c r="I47" s="109"/>
      <c r="J47" s="110"/>
      <c r="K47" s="110"/>
      <c r="L47" s="109"/>
      <c r="M47" s="109"/>
      <c r="N47" s="467"/>
      <c r="O47" s="549"/>
      <c r="P47" s="467"/>
      <c r="R47" s="494"/>
      <c r="S47" s="491"/>
      <c r="T47" s="492"/>
      <c r="W47" s="364"/>
      <c r="X47" s="361"/>
      <c r="Y47" s="361"/>
      <c r="Z47" s="361"/>
      <c r="AA47" s="364"/>
      <c r="AB47" s="364"/>
      <c r="AC47" s="361"/>
      <c r="AD47" s="344"/>
      <c r="AE47" s="344"/>
      <c r="AF47" s="361"/>
      <c r="AG47" s="361"/>
      <c r="AH47" s="361"/>
      <c r="AI47" s="361"/>
      <c r="AJ47" s="364"/>
      <c r="AK47" s="361"/>
      <c r="AL47" s="344"/>
      <c r="AM47" s="364"/>
      <c r="AN47" s="364"/>
      <c r="AO47" s="361"/>
      <c r="AP47" s="361"/>
      <c r="AQ47" s="361"/>
      <c r="AR47" s="361"/>
      <c r="AS47" s="469"/>
      <c r="AT47" s="356"/>
      <c r="AU47" s="109"/>
      <c r="AV47" s="469"/>
      <c r="AW47" s="469"/>
      <c r="AX47" s="469"/>
      <c r="AY47" s="469"/>
      <c r="AZ47" s="469"/>
      <c r="BA47" s="469"/>
      <c r="BB47" s="469"/>
      <c r="BC47" s="312"/>
      <c r="BD47" s="312"/>
      <c r="BE47" s="312"/>
      <c r="BF47" s="312"/>
      <c r="BG47" s="312"/>
      <c r="BH47" s="312"/>
      <c r="BI47" s="312"/>
      <c r="BJ47" s="312"/>
      <c r="BK47" s="312"/>
      <c r="BL47" s="469"/>
      <c r="BM47" s="469"/>
      <c r="BN47" s="469"/>
      <c r="BO47" s="469"/>
      <c r="BP47" s="469"/>
      <c r="BQ47" s="469"/>
      <c r="BR47" s="469"/>
      <c r="BS47" s="312"/>
    </row>
    <row r="48" spans="1:71" ht="15" customHeight="1" x14ac:dyDescent="0.2">
      <c r="A48" s="386"/>
      <c r="B48" s="110"/>
      <c r="C48" s="110"/>
      <c r="D48" s="110"/>
      <c r="E48" s="110"/>
      <c r="F48" s="109"/>
      <c r="G48" s="109"/>
      <c r="H48" s="109"/>
      <c r="I48" s="109"/>
      <c r="J48" s="110"/>
      <c r="K48" s="110"/>
      <c r="L48" s="109"/>
      <c r="M48" s="109"/>
      <c r="N48" s="467"/>
      <c r="O48" s="549"/>
      <c r="P48" s="467"/>
      <c r="R48" s="538"/>
      <c r="S48" s="532"/>
      <c r="T48" s="533"/>
      <c r="W48" s="364"/>
      <c r="X48" s="361"/>
      <c r="Y48" s="361"/>
      <c r="Z48" s="361"/>
      <c r="AA48" s="364"/>
      <c r="AB48" s="364"/>
      <c r="AC48" s="361"/>
      <c r="AD48" s="344"/>
      <c r="AE48" s="344"/>
      <c r="AF48" s="361"/>
      <c r="AG48" s="361"/>
      <c r="AH48" s="361"/>
      <c r="AI48" s="361"/>
      <c r="AJ48" s="364"/>
      <c r="AK48" s="361"/>
      <c r="AL48" s="344"/>
      <c r="AM48" s="364"/>
      <c r="AN48" s="364"/>
      <c r="AO48" s="361"/>
      <c r="AP48" s="361"/>
      <c r="AQ48" s="361"/>
      <c r="AR48" s="361"/>
      <c r="AS48" s="469"/>
      <c r="AT48" s="356"/>
      <c r="AU48" s="109"/>
      <c r="AV48" s="469"/>
      <c r="AW48" s="469"/>
      <c r="AX48" s="469"/>
      <c r="AY48" s="469"/>
      <c r="AZ48" s="469"/>
      <c r="BA48" s="469"/>
      <c r="BB48" s="469"/>
      <c r="BC48" s="312"/>
      <c r="BD48" s="312"/>
      <c r="BE48" s="312"/>
      <c r="BF48" s="312"/>
      <c r="BG48" s="312"/>
      <c r="BH48" s="312"/>
      <c r="BI48" s="312"/>
      <c r="BJ48" s="312"/>
      <c r="BK48" s="312"/>
      <c r="BL48" s="469"/>
      <c r="BM48" s="469"/>
      <c r="BN48" s="469"/>
      <c r="BO48" s="469"/>
      <c r="BP48" s="469"/>
      <c r="BQ48" s="469"/>
      <c r="BR48" s="469"/>
      <c r="BS48" s="312"/>
    </row>
    <row r="49" spans="1:71" ht="15" customHeight="1" x14ac:dyDescent="0.2">
      <c r="A49" s="386"/>
      <c r="B49" s="110"/>
      <c r="C49" s="110"/>
      <c r="D49" s="110"/>
      <c r="E49" s="110"/>
      <c r="F49" s="109"/>
      <c r="G49" s="109"/>
      <c r="H49" s="109"/>
      <c r="I49" s="109"/>
      <c r="J49" s="110"/>
      <c r="K49" s="110"/>
      <c r="L49" s="109"/>
      <c r="M49" s="109"/>
      <c r="N49" s="467"/>
      <c r="O49" s="549"/>
      <c r="P49" s="467"/>
      <c r="R49" s="494"/>
      <c r="S49" s="491"/>
      <c r="T49" s="492"/>
      <c r="W49" s="364"/>
      <c r="X49" s="361"/>
      <c r="Y49" s="361"/>
      <c r="Z49" s="361"/>
      <c r="AA49" s="364"/>
      <c r="AB49" s="364"/>
      <c r="AC49" s="361"/>
      <c r="AD49" s="344"/>
      <c r="AE49" s="344"/>
      <c r="AF49" s="361"/>
      <c r="AG49" s="361"/>
      <c r="AH49" s="361"/>
      <c r="AI49" s="361"/>
      <c r="AJ49" s="364"/>
      <c r="AK49" s="361"/>
      <c r="AL49" s="344"/>
      <c r="AM49" s="364"/>
      <c r="AN49" s="364"/>
      <c r="AO49" s="361"/>
      <c r="AP49" s="361"/>
      <c r="AQ49" s="361"/>
      <c r="AR49" s="361"/>
      <c r="AS49" s="469"/>
      <c r="AT49" s="356"/>
      <c r="AU49" s="109"/>
      <c r="AV49" s="469"/>
      <c r="AW49" s="469"/>
      <c r="AX49" s="469"/>
      <c r="AY49" s="469"/>
      <c r="AZ49" s="469"/>
      <c r="BA49" s="469"/>
      <c r="BB49" s="469"/>
      <c r="BC49" s="312"/>
      <c r="BD49" s="312"/>
      <c r="BE49" s="312"/>
      <c r="BF49" s="312"/>
      <c r="BG49" s="312"/>
      <c r="BH49" s="312"/>
      <c r="BI49" s="312"/>
      <c r="BJ49" s="312"/>
      <c r="BK49" s="312"/>
      <c r="BL49" s="469"/>
      <c r="BM49" s="469"/>
      <c r="BN49" s="469"/>
      <c r="BO49" s="469"/>
      <c r="BP49" s="469"/>
      <c r="BQ49" s="469"/>
      <c r="BR49" s="469"/>
      <c r="BS49" s="312"/>
    </row>
    <row r="50" spans="1:71" ht="15" customHeight="1" x14ac:dyDescent="0.2">
      <c r="A50" s="386"/>
      <c r="B50" s="110"/>
      <c r="C50" s="110"/>
      <c r="D50" s="110"/>
      <c r="E50" s="110"/>
      <c r="F50" s="109"/>
      <c r="G50" s="109"/>
      <c r="H50" s="109"/>
      <c r="I50" s="109"/>
      <c r="J50" s="110"/>
      <c r="K50" s="110"/>
      <c r="L50" s="109"/>
      <c r="M50" s="109"/>
      <c r="N50" s="467"/>
      <c r="O50" s="549"/>
      <c r="P50" s="467"/>
      <c r="R50" s="494"/>
      <c r="S50" s="491"/>
      <c r="T50" s="492"/>
      <c r="W50" s="364"/>
      <c r="X50" s="361"/>
      <c r="Y50" s="361"/>
      <c r="Z50" s="361"/>
      <c r="AA50" s="364"/>
      <c r="AB50" s="364"/>
      <c r="AC50" s="361"/>
      <c r="AD50" s="344"/>
      <c r="AE50" s="344"/>
      <c r="AF50" s="361"/>
      <c r="AG50" s="361"/>
      <c r="AH50" s="361"/>
      <c r="AI50" s="361"/>
      <c r="AJ50" s="364"/>
      <c r="AK50" s="361"/>
      <c r="AL50" s="344"/>
      <c r="AM50" s="364"/>
      <c r="AN50" s="364"/>
      <c r="AO50" s="361"/>
      <c r="AP50" s="361"/>
      <c r="AQ50" s="361"/>
      <c r="AR50" s="361"/>
      <c r="AS50" s="469"/>
      <c r="AT50" s="356"/>
      <c r="AU50" s="109"/>
      <c r="AV50" s="469"/>
      <c r="AW50" s="469"/>
      <c r="AX50" s="469"/>
      <c r="AY50" s="469"/>
      <c r="AZ50" s="469"/>
      <c r="BA50" s="469"/>
      <c r="BB50" s="469"/>
      <c r="BC50" s="312"/>
      <c r="BD50" s="312"/>
      <c r="BE50" s="312"/>
      <c r="BF50" s="312"/>
      <c r="BG50" s="312"/>
      <c r="BH50" s="312"/>
      <c r="BI50" s="312"/>
      <c r="BJ50" s="312"/>
      <c r="BK50" s="312"/>
      <c r="BL50" s="469"/>
      <c r="BM50" s="469"/>
      <c r="BN50" s="469"/>
      <c r="BO50" s="469"/>
      <c r="BP50" s="469"/>
      <c r="BQ50" s="469"/>
      <c r="BR50" s="469"/>
      <c r="BS50" s="312"/>
    </row>
    <row r="51" spans="1:71" ht="15" customHeight="1" x14ac:dyDescent="0.2">
      <c r="A51" s="386"/>
      <c r="B51" s="110"/>
      <c r="C51" s="110"/>
      <c r="D51" s="110"/>
      <c r="E51" s="110"/>
      <c r="F51" s="109"/>
      <c r="G51" s="109"/>
      <c r="H51" s="109"/>
      <c r="I51" s="109"/>
      <c r="J51" s="110"/>
      <c r="K51" s="110"/>
      <c r="L51" s="109"/>
      <c r="M51" s="109"/>
      <c r="N51" s="467"/>
      <c r="O51" s="549"/>
      <c r="P51" s="467"/>
      <c r="R51" s="494"/>
      <c r="S51" s="491"/>
      <c r="T51" s="492"/>
      <c r="W51" s="364"/>
      <c r="X51" s="361"/>
      <c r="Y51" s="361"/>
      <c r="Z51" s="361"/>
      <c r="AA51" s="364"/>
      <c r="AB51" s="364"/>
      <c r="AC51" s="361"/>
      <c r="AD51" s="344"/>
      <c r="AE51" s="344"/>
      <c r="AF51" s="361"/>
      <c r="AG51" s="361"/>
      <c r="AH51" s="361"/>
      <c r="AI51" s="361"/>
      <c r="AJ51" s="364"/>
      <c r="AK51" s="361"/>
      <c r="AL51" s="344"/>
      <c r="AM51" s="364"/>
      <c r="AN51" s="364"/>
      <c r="AO51" s="361"/>
      <c r="AP51" s="361"/>
      <c r="AQ51" s="361"/>
      <c r="AR51" s="361"/>
      <c r="AS51" s="469"/>
      <c r="AT51" s="356"/>
      <c r="AU51" s="109"/>
      <c r="AV51" s="469"/>
      <c r="AW51" s="469"/>
      <c r="AX51" s="469"/>
      <c r="AY51" s="469"/>
      <c r="AZ51" s="469"/>
      <c r="BA51" s="469"/>
      <c r="BB51" s="469"/>
      <c r="BC51" s="312"/>
      <c r="BD51" s="312"/>
      <c r="BE51" s="312"/>
      <c r="BF51" s="312"/>
      <c r="BG51" s="312"/>
      <c r="BH51" s="312"/>
      <c r="BI51" s="312"/>
      <c r="BJ51" s="312"/>
      <c r="BK51" s="312"/>
      <c r="BL51" s="469"/>
      <c r="BM51" s="469"/>
      <c r="BN51" s="469"/>
      <c r="BO51" s="469"/>
      <c r="BP51" s="469"/>
      <c r="BQ51" s="469"/>
      <c r="BR51" s="469"/>
      <c r="BS51" s="312"/>
    </row>
    <row r="52" spans="1:71" ht="15" customHeight="1" x14ac:dyDescent="0.2">
      <c r="A52" s="386"/>
      <c r="B52" s="110"/>
      <c r="C52" s="110"/>
      <c r="D52" s="110"/>
      <c r="E52" s="110"/>
      <c r="F52" s="109"/>
      <c r="G52" s="109"/>
      <c r="H52" s="109"/>
      <c r="I52" s="109"/>
      <c r="J52" s="110"/>
      <c r="K52" s="110"/>
      <c r="L52" s="109"/>
      <c r="M52" s="109"/>
      <c r="N52" s="467"/>
      <c r="O52" s="549"/>
      <c r="P52" s="467"/>
      <c r="R52" s="538"/>
      <c r="S52" s="532"/>
      <c r="T52" s="533"/>
      <c r="W52" s="364"/>
      <c r="X52" s="361"/>
      <c r="Y52" s="361"/>
      <c r="Z52" s="361"/>
      <c r="AA52" s="364"/>
      <c r="AB52" s="364"/>
      <c r="AC52" s="361"/>
      <c r="AD52" s="344"/>
      <c r="AE52" s="344"/>
      <c r="AF52" s="361"/>
      <c r="AG52" s="361"/>
      <c r="AH52" s="361"/>
      <c r="AI52" s="361"/>
      <c r="AJ52" s="364"/>
      <c r="AK52" s="361"/>
      <c r="AL52" s="344"/>
      <c r="AM52" s="364"/>
      <c r="AN52" s="364"/>
      <c r="AO52" s="361"/>
      <c r="AP52" s="361"/>
      <c r="AQ52" s="361"/>
      <c r="AR52" s="361"/>
      <c r="AS52" s="469"/>
      <c r="AT52" s="356"/>
      <c r="AU52" s="109"/>
      <c r="AV52" s="469"/>
      <c r="AW52" s="469"/>
      <c r="AX52" s="469"/>
      <c r="AY52" s="469"/>
      <c r="AZ52" s="469"/>
      <c r="BA52" s="469"/>
      <c r="BB52" s="469"/>
      <c r="BC52" s="312"/>
      <c r="BD52" s="312"/>
      <c r="BE52" s="312"/>
      <c r="BF52" s="312"/>
      <c r="BG52" s="312"/>
      <c r="BH52" s="312"/>
      <c r="BI52" s="312"/>
      <c r="BJ52" s="312"/>
      <c r="BK52" s="312"/>
      <c r="BL52" s="469"/>
      <c r="BM52" s="469"/>
      <c r="BN52" s="469"/>
      <c r="BO52" s="469"/>
      <c r="BP52" s="469"/>
      <c r="BQ52" s="469"/>
      <c r="BR52" s="469"/>
      <c r="BS52" s="312"/>
    </row>
    <row r="53" spans="1:71" ht="15" customHeight="1" x14ac:dyDescent="0.2">
      <c r="A53" s="386"/>
      <c r="B53" s="110"/>
      <c r="C53" s="110"/>
      <c r="D53" s="110"/>
      <c r="E53" s="110"/>
      <c r="F53" s="109"/>
      <c r="G53" s="109"/>
      <c r="H53" s="109"/>
      <c r="I53" s="109"/>
      <c r="J53" s="110"/>
      <c r="K53" s="110"/>
      <c r="L53" s="109"/>
      <c r="M53" s="109"/>
      <c r="N53" s="467"/>
      <c r="O53" s="549"/>
      <c r="P53" s="467"/>
      <c r="R53" s="494"/>
      <c r="S53" s="491"/>
      <c r="T53" s="492"/>
      <c r="W53" s="364"/>
      <c r="X53" s="361"/>
      <c r="Y53" s="361"/>
      <c r="Z53" s="361"/>
      <c r="AA53" s="364"/>
      <c r="AB53" s="364"/>
      <c r="AC53" s="361"/>
      <c r="AD53" s="344"/>
      <c r="AE53" s="344"/>
      <c r="AF53" s="361"/>
      <c r="AG53" s="361"/>
      <c r="AH53" s="361"/>
      <c r="AI53" s="361"/>
      <c r="AJ53" s="364"/>
      <c r="AK53" s="361"/>
      <c r="AL53" s="344"/>
      <c r="AM53" s="364"/>
      <c r="AN53" s="364"/>
      <c r="AO53" s="361"/>
      <c r="AP53" s="361"/>
      <c r="AQ53" s="361"/>
      <c r="AR53" s="361"/>
      <c r="AS53" s="469"/>
      <c r="AT53" s="356"/>
      <c r="AU53" s="109"/>
      <c r="AV53" s="469"/>
      <c r="AW53" s="469"/>
      <c r="AX53" s="469"/>
      <c r="AY53" s="469"/>
      <c r="AZ53" s="469"/>
      <c r="BA53" s="469"/>
      <c r="BB53" s="469"/>
      <c r="BC53" s="312"/>
      <c r="BD53" s="312"/>
      <c r="BE53" s="312"/>
      <c r="BF53" s="312"/>
      <c r="BG53" s="312"/>
      <c r="BH53" s="312"/>
      <c r="BI53" s="312"/>
      <c r="BJ53" s="312"/>
      <c r="BK53" s="312"/>
      <c r="BL53" s="469"/>
      <c r="BM53" s="469"/>
      <c r="BN53" s="469"/>
      <c r="BO53" s="469"/>
      <c r="BP53" s="469"/>
      <c r="BQ53" s="469"/>
      <c r="BR53" s="469"/>
      <c r="BS53" s="312"/>
    </row>
    <row r="54" spans="1:71" ht="15" customHeight="1" x14ac:dyDescent="0.2">
      <c r="A54" s="386"/>
      <c r="B54" s="110"/>
      <c r="C54" s="110"/>
      <c r="D54" s="110"/>
      <c r="E54" s="110"/>
      <c r="F54" s="109"/>
      <c r="G54" s="109"/>
      <c r="H54" s="109"/>
      <c r="I54" s="109"/>
      <c r="J54" s="110"/>
      <c r="K54" s="110"/>
      <c r="L54" s="109"/>
      <c r="M54" s="109"/>
      <c r="N54" s="467"/>
      <c r="O54" s="549"/>
      <c r="P54" s="467"/>
      <c r="R54" s="494"/>
      <c r="S54" s="491"/>
      <c r="T54" s="492"/>
      <c r="W54" s="364"/>
      <c r="X54" s="361"/>
      <c r="Y54" s="361"/>
      <c r="Z54" s="361"/>
      <c r="AA54" s="364"/>
      <c r="AB54" s="364"/>
      <c r="AC54" s="361"/>
      <c r="AD54" s="344"/>
      <c r="AE54" s="344"/>
      <c r="AF54" s="361"/>
      <c r="AG54" s="361"/>
      <c r="AH54" s="361"/>
      <c r="AI54" s="361"/>
      <c r="AJ54" s="364"/>
      <c r="AK54" s="361"/>
      <c r="AL54" s="344"/>
      <c r="AM54" s="364"/>
      <c r="AN54" s="364"/>
      <c r="AO54" s="361"/>
      <c r="AP54" s="361"/>
      <c r="AQ54" s="361"/>
      <c r="AR54" s="361"/>
      <c r="AS54" s="469"/>
      <c r="AT54" s="356"/>
      <c r="AU54" s="109"/>
      <c r="AV54" s="469"/>
      <c r="AW54" s="469"/>
      <c r="AX54" s="469"/>
      <c r="AY54" s="469"/>
      <c r="AZ54" s="469"/>
      <c r="BA54" s="469"/>
      <c r="BB54" s="469"/>
      <c r="BC54" s="312"/>
      <c r="BD54" s="312"/>
      <c r="BE54" s="312"/>
      <c r="BF54" s="312"/>
      <c r="BG54" s="312"/>
      <c r="BH54" s="312"/>
      <c r="BI54" s="312"/>
      <c r="BJ54" s="312"/>
      <c r="BK54" s="312"/>
      <c r="BL54" s="469"/>
      <c r="BM54" s="469"/>
      <c r="BN54" s="469"/>
      <c r="BO54" s="469"/>
      <c r="BP54" s="469"/>
      <c r="BQ54" s="469"/>
      <c r="BR54" s="469"/>
      <c r="BS54" s="312"/>
    </row>
    <row r="55" spans="1:71" ht="15" customHeight="1" x14ac:dyDescent="0.2">
      <c r="A55" s="386"/>
      <c r="B55" s="110"/>
      <c r="C55" s="110"/>
      <c r="D55" s="110"/>
      <c r="E55" s="110"/>
      <c r="F55" s="109"/>
      <c r="G55" s="109"/>
      <c r="H55" s="109"/>
      <c r="I55" s="109"/>
      <c r="J55" s="110"/>
      <c r="K55" s="110"/>
      <c r="L55" s="109"/>
      <c r="M55" s="109"/>
      <c r="N55" s="467"/>
      <c r="O55" s="549"/>
      <c r="P55" s="467"/>
      <c r="R55" s="494"/>
      <c r="S55" s="491"/>
      <c r="T55" s="492"/>
      <c r="W55" s="364"/>
      <c r="X55" s="361"/>
      <c r="Y55" s="361"/>
      <c r="Z55" s="361"/>
      <c r="AA55" s="364"/>
      <c r="AB55" s="364"/>
      <c r="AC55" s="361"/>
      <c r="AD55" s="344"/>
      <c r="AE55" s="344"/>
      <c r="AF55" s="361"/>
      <c r="AG55" s="361"/>
      <c r="AH55" s="361"/>
      <c r="AI55" s="361"/>
      <c r="AJ55" s="364"/>
      <c r="AK55" s="361"/>
      <c r="AL55" s="344"/>
      <c r="AM55" s="364"/>
      <c r="AN55" s="364"/>
      <c r="AO55" s="361"/>
      <c r="AP55" s="361"/>
      <c r="AQ55" s="361"/>
      <c r="AR55" s="361"/>
      <c r="AS55" s="469"/>
      <c r="AT55" s="356"/>
      <c r="AU55" s="109"/>
      <c r="AV55" s="469"/>
      <c r="AW55" s="469"/>
      <c r="AX55" s="469"/>
      <c r="AY55" s="469"/>
      <c r="AZ55" s="469"/>
      <c r="BA55" s="469"/>
      <c r="BB55" s="469"/>
      <c r="BC55" s="312"/>
      <c r="BD55" s="312"/>
      <c r="BE55" s="312"/>
      <c r="BF55" s="312"/>
      <c r="BG55" s="312"/>
      <c r="BH55" s="312"/>
      <c r="BI55" s="312"/>
      <c r="BJ55" s="312"/>
      <c r="BK55" s="312"/>
      <c r="BL55" s="469"/>
      <c r="BM55" s="469"/>
      <c r="BN55" s="469"/>
      <c r="BO55" s="469"/>
      <c r="BP55" s="469"/>
      <c r="BQ55" s="469"/>
      <c r="BR55" s="469"/>
      <c r="BS55" s="312"/>
    </row>
    <row r="56" spans="1:71" ht="15" customHeight="1" x14ac:dyDescent="0.2">
      <c r="A56" s="386"/>
      <c r="B56" s="110"/>
      <c r="C56" s="110"/>
      <c r="D56" s="110"/>
      <c r="E56" s="110"/>
      <c r="F56" s="109"/>
      <c r="G56" s="109"/>
      <c r="H56" s="109"/>
      <c r="I56" s="109"/>
      <c r="J56" s="110"/>
      <c r="K56" s="110"/>
      <c r="L56" s="109"/>
      <c r="M56" s="109"/>
      <c r="N56" s="467"/>
      <c r="O56" s="549"/>
      <c r="P56" s="467"/>
      <c r="R56" s="494"/>
      <c r="S56" s="491"/>
      <c r="T56" s="492"/>
      <c r="W56" s="364"/>
      <c r="X56" s="361"/>
      <c r="Y56" s="361"/>
      <c r="Z56" s="361"/>
      <c r="AA56" s="364"/>
      <c r="AB56" s="364"/>
      <c r="AC56" s="361"/>
      <c r="AD56" s="344"/>
      <c r="AE56" s="344"/>
      <c r="AF56" s="361"/>
      <c r="AG56" s="361"/>
      <c r="AH56" s="361"/>
      <c r="AI56" s="361"/>
      <c r="AJ56" s="364"/>
      <c r="AK56" s="361"/>
      <c r="AL56" s="344"/>
      <c r="AM56" s="364"/>
      <c r="AN56" s="364"/>
      <c r="AO56" s="361"/>
      <c r="AP56" s="361"/>
      <c r="AQ56" s="361"/>
      <c r="AR56" s="361"/>
      <c r="AS56" s="469"/>
      <c r="AT56" s="356"/>
      <c r="AU56" s="109"/>
      <c r="AV56" s="469"/>
      <c r="AW56" s="469"/>
      <c r="AX56" s="469"/>
      <c r="AY56" s="469"/>
      <c r="AZ56" s="469"/>
      <c r="BA56" s="469"/>
      <c r="BB56" s="469"/>
      <c r="BC56" s="312"/>
      <c r="BD56" s="312"/>
      <c r="BE56" s="312"/>
      <c r="BF56" s="312"/>
      <c r="BG56" s="312"/>
      <c r="BH56" s="312"/>
      <c r="BI56" s="312"/>
      <c r="BJ56" s="312"/>
      <c r="BK56" s="312"/>
      <c r="BL56" s="469"/>
      <c r="BM56" s="469"/>
      <c r="BN56" s="469"/>
      <c r="BO56" s="469"/>
      <c r="BP56" s="469"/>
      <c r="BQ56" s="469"/>
      <c r="BR56" s="469"/>
      <c r="BS56" s="312"/>
    </row>
    <row r="57" spans="1:71" ht="15" customHeight="1" x14ac:dyDescent="0.2">
      <c r="A57" s="386"/>
      <c r="B57" s="110"/>
      <c r="C57" s="110"/>
      <c r="D57" s="110"/>
      <c r="E57" s="110"/>
      <c r="F57" s="109"/>
      <c r="G57" s="109"/>
      <c r="H57" s="109"/>
      <c r="I57" s="109"/>
      <c r="J57" s="110"/>
      <c r="K57" s="110"/>
      <c r="L57" s="109"/>
      <c r="M57" s="109"/>
      <c r="N57" s="467"/>
      <c r="O57" s="549"/>
      <c r="P57" s="467"/>
      <c r="R57" s="538"/>
      <c r="S57" s="532"/>
      <c r="T57" s="533"/>
      <c r="W57" s="364"/>
      <c r="X57" s="361"/>
      <c r="Y57" s="361"/>
      <c r="Z57" s="361"/>
      <c r="AA57" s="364"/>
      <c r="AB57" s="364"/>
      <c r="AC57" s="361"/>
      <c r="AD57" s="344"/>
      <c r="AE57" s="344"/>
      <c r="AF57" s="361"/>
      <c r="AG57" s="361"/>
      <c r="AH57" s="361"/>
      <c r="AI57" s="361"/>
      <c r="AJ57" s="364"/>
      <c r="AK57" s="361"/>
      <c r="AL57" s="344"/>
      <c r="AM57" s="364"/>
      <c r="AN57" s="364"/>
      <c r="AO57" s="361"/>
      <c r="AP57" s="361"/>
      <c r="AQ57" s="361"/>
      <c r="AR57" s="361"/>
      <c r="AS57" s="469"/>
      <c r="AT57" s="356"/>
      <c r="AU57" s="109"/>
      <c r="AV57" s="469"/>
      <c r="AW57" s="469"/>
      <c r="AX57" s="469"/>
      <c r="AY57" s="469"/>
      <c r="AZ57" s="469"/>
      <c r="BA57" s="469"/>
      <c r="BB57" s="469"/>
      <c r="BC57" s="312"/>
      <c r="BD57" s="312"/>
      <c r="BE57" s="312"/>
      <c r="BF57" s="312"/>
      <c r="BG57" s="312"/>
      <c r="BH57" s="312"/>
      <c r="BI57" s="312"/>
      <c r="BJ57" s="312"/>
      <c r="BK57" s="312"/>
      <c r="BL57" s="469"/>
      <c r="BM57" s="469"/>
      <c r="BN57" s="469"/>
      <c r="BO57" s="469"/>
      <c r="BP57" s="469"/>
      <c r="BQ57" s="469"/>
      <c r="BR57" s="469"/>
      <c r="BS57" s="312"/>
    </row>
    <row r="58" spans="1:71" ht="15" customHeight="1" x14ac:dyDescent="0.2">
      <c r="A58" s="386"/>
      <c r="B58" s="110"/>
      <c r="C58" s="110"/>
      <c r="D58" s="110"/>
      <c r="E58" s="110"/>
      <c r="F58" s="109"/>
      <c r="G58" s="109"/>
      <c r="H58" s="109"/>
      <c r="I58" s="109"/>
      <c r="J58" s="110"/>
      <c r="K58" s="110"/>
      <c r="L58" s="109"/>
      <c r="M58" s="109"/>
      <c r="N58" s="467"/>
      <c r="O58" s="549"/>
      <c r="P58" s="467"/>
      <c r="R58" s="494"/>
      <c r="S58" s="491"/>
      <c r="T58" s="492"/>
      <c r="W58" s="364"/>
      <c r="X58" s="361"/>
      <c r="Y58" s="361"/>
      <c r="Z58" s="361"/>
      <c r="AA58" s="364"/>
      <c r="AB58" s="364"/>
      <c r="AC58" s="361"/>
      <c r="AD58" s="344"/>
      <c r="AE58" s="344"/>
      <c r="AF58" s="361"/>
      <c r="AG58" s="361"/>
      <c r="AH58" s="361"/>
      <c r="AI58" s="361"/>
      <c r="AJ58" s="364"/>
      <c r="AK58" s="361"/>
      <c r="AL58" s="344"/>
      <c r="AM58" s="364"/>
      <c r="AN58" s="364"/>
      <c r="AO58" s="361"/>
      <c r="AP58" s="361"/>
      <c r="AQ58" s="361"/>
      <c r="AR58" s="361"/>
      <c r="AS58" s="469"/>
      <c r="AT58" s="356"/>
      <c r="AU58" s="109"/>
      <c r="AV58" s="469"/>
      <c r="AW58" s="469"/>
      <c r="AX58" s="469"/>
      <c r="AY58" s="469"/>
      <c r="AZ58" s="469"/>
      <c r="BA58" s="469"/>
      <c r="BB58" s="469"/>
      <c r="BC58" s="312"/>
      <c r="BD58" s="312"/>
      <c r="BE58" s="312"/>
      <c r="BF58" s="312"/>
      <c r="BG58" s="312"/>
      <c r="BH58" s="312"/>
      <c r="BI58" s="312"/>
      <c r="BJ58" s="312"/>
      <c r="BK58" s="312"/>
      <c r="BL58" s="469"/>
      <c r="BM58" s="469"/>
      <c r="BN58" s="469"/>
      <c r="BO58" s="469"/>
      <c r="BP58" s="469"/>
      <c r="BQ58" s="469"/>
      <c r="BR58" s="469"/>
      <c r="BS58" s="312"/>
    </row>
    <row r="59" spans="1:71" ht="15" customHeight="1" x14ac:dyDescent="0.2">
      <c r="A59" s="386"/>
      <c r="B59" s="110"/>
      <c r="C59" s="110"/>
      <c r="D59" s="110"/>
      <c r="E59" s="110"/>
      <c r="F59" s="109"/>
      <c r="G59" s="109"/>
      <c r="H59" s="109"/>
      <c r="I59" s="109"/>
      <c r="J59" s="110"/>
      <c r="K59" s="110"/>
      <c r="L59" s="109"/>
      <c r="M59" s="109"/>
      <c r="N59" s="467"/>
      <c r="O59" s="549"/>
      <c r="P59" s="467"/>
      <c r="R59" s="494"/>
      <c r="S59" s="491"/>
      <c r="T59" s="492"/>
      <c r="W59" s="364"/>
      <c r="X59" s="361"/>
      <c r="Y59" s="361"/>
      <c r="Z59" s="361"/>
      <c r="AA59" s="364"/>
      <c r="AB59" s="364"/>
      <c r="AC59" s="361"/>
      <c r="AD59" s="344"/>
      <c r="AE59" s="344"/>
      <c r="AF59" s="361"/>
      <c r="AG59" s="361"/>
      <c r="AH59" s="361"/>
      <c r="AI59" s="361"/>
      <c r="AJ59" s="364"/>
      <c r="AK59" s="361"/>
      <c r="AL59" s="344"/>
      <c r="AM59" s="364"/>
      <c r="AN59" s="364"/>
      <c r="AO59" s="361"/>
      <c r="AP59" s="361"/>
      <c r="AQ59" s="361"/>
      <c r="AR59" s="361"/>
      <c r="AS59" s="469"/>
      <c r="AT59" s="356"/>
      <c r="AU59" s="109"/>
      <c r="AV59" s="469"/>
      <c r="AW59" s="469"/>
      <c r="AX59" s="469"/>
      <c r="AY59" s="469"/>
      <c r="AZ59" s="469"/>
      <c r="BA59" s="469"/>
      <c r="BB59" s="469"/>
      <c r="BC59" s="312"/>
      <c r="BD59" s="312"/>
      <c r="BE59" s="312"/>
      <c r="BF59" s="312"/>
      <c r="BG59" s="312"/>
      <c r="BH59" s="312"/>
      <c r="BI59" s="312"/>
      <c r="BJ59" s="312"/>
      <c r="BK59" s="312"/>
      <c r="BL59" s="469"/>
      <c r="BM59" s="469"/>
      <c r="BN59" s="469"/>
      <c r="BO59" s="469"/>
      <c r="BP59" s="469"/>
      <c r="BQ59" s="469"/>
      <c r="BR59" s="469"/>
      <c r="BS59" s="312"/>
    </row>
    <row r="60" spans="1:71" ht="15" customHeight="1" x14ac:dyDescent="0.2">
      <c r="A60" s="386"/>
      <c r="B60" s="110"/>
      <c r="C60" s="110"/>
      <c r="D60" s="110"/>
      <c r="E60" s="110"/>
      <c r="F60" s="109"/>
      <c r="G60" s="109"/>
      <c r="H60" s="109"/>
      <c r="I60" s="109"/>
      <c r="J60" s="110"/>
      <c r="K60" s="110"/>
      <c r="L60" s="109"/>
      <c r="M60" s="109"/>
      <c r="N60" s="467"/>
      <c r="O60" s="549"/>
      <c r="P60" s="467"/>
      <c r="R60" s="494"/>
      <c r="S60" s="491"/>
      <c r="T60" s="492"/>
      <c r="W60" s="364"/>
      <c r="X60" s="361"/>
      <c r="Y60" s="361"/>
      <c r="Z60" s="361"/>
      <c r="AA60" s="364"/>
      <c r="AB60" s="364"/>
      <c r="AC60" s="361"/>
      <c r="AD60" s="344"/>
      <c r="AE60" s="344"/>
      <c r="AF60" s="361"/>
      <c r="AG60" s="361"/>
      <c r="AH60" s="361"/>
      <c r="AI60" s="361"/>
      <c r="AJ60" s="364"/>
      <c r="AK60" s="361"/>
      <c r="AL60" s="344"/>
      <c r="AM60" s="364"/>
      <c r="AN60" s="364"/>
      <c r="AO60" s="361"/>
      <c r="AP60" s="361"/>
      <c r="AQ60" s="361"/>
      <c r="AR60" s="361"/>
      <c r="AS60" s="469"/>
      <c r="AT60" s="356"/>
      <c r="AU60" s="109"/>
      <c r="AV60" s="469"/>
      <c r="AW60" s="469"/>
      <c r="AX60" s="469"/>
      <c r="AY60" s="469"/>
      <c r="AZ60" s="469"/>
      <c r="BA60" s="469"/>
      <c r="BB60" s="469"/>
      <c r="BC60" s="312"/>
      <c r="BD60" s="312"/>
      <c r="BE60" s="312"/>
      <c r="BF60" s="312"/>
      <c r="BG60" s="312"/>
      <c r="BH60" s="312"/>
      <c r="BI60" s="312"/>
      <c r="BJ60" s="312"/>
      <c r="BK60" s="312"/>
      <c r="BL60" s="469"/>
      <c r="BM60" s="469"/>
      <c r="BN60" s="469"/>
      <c r="BO60" s="469"/>
      <c r="BP60" s="469"/>
      <c r="BQ60" s="469"/>
      <c r="BR60" s="469"/>
      <c r="BS60" s="312"/>
    </row>
    <row r="61" spans="1:71" ht="15" customHeight="1" x14ac:dyDescent="0.2">
      <c r="A61" s="386"/>
      <c r="B61" s="110"/>
      <c r="C61" s="110"/>
      <c r="D61" s="110"/>
      <c r="E61" s="110"/>
      <c r="F61" s="109"/>
      <c r="G61" s="109"/>
      <c r="H61" s="109"/>
      <c r="I61" s="109"/>
      <c r="J61" s="110"/>
      <c r="K61" s="110"/>
      <c r="L61" s="109"/>
      <c r="M61" s="109"/>
      <c r="N61" s="467"/>
      <c r="O61" s="549"/>
      <c r="P61" s="467"/>
      <c r="R61" s="494"/>
      <c r="S61" s="491"/>
      <c r="T61" s="492"/>
      <c r="W61" s="364"/>
      <c r="X61" s="361"/>
      <c r="Y61" s="361"/>
      <c r="Z61" s="361"/>
      <c r="AA61" s="364"/>
      <c r="AB61" s="364"/>
      <c r="AC61" s="361"/>
      <c r="AD61" s="344"/>
      <c r="AE61" s="344"/>
      <c r="AF61" s="361"/>
      <c r="AG61" s="361"/>
      <c r="AH61" s="361"/>
      <c r="AI61" s="361"/>
      <c r="AJ61" s="364"/>
      <c r="AK61" s="361"/>
      <c r="AL61" s="344"/>
      <c r="AM61" s="364"/>
      <c r="AN61" s="364"/>
      <c r="AO61" s="361"/>
      <c r="AP61" s="361"/>
      <c r="AQ61" s="361"/>
      <c r="AR61" s="361"/>
      <c r="AS61" s="469"/>
      <c r="AT61" s="356"/>
      <c r="AU61" s="109"/>
      <c r="AV61" s="469"/>
      <c r="AW61" s="469"/>
      <c r="AX61" s="469"/>
      <c r="AY61" s="469"/>
      <c r="AZ61" s="469"/>
      <c r="BA61" s="469"/>
      <c r="BB61" s="469"/>
      <c r="BC61" s="312"/>
      <c r="BD61" s="312"/>
      <c r="BE61" s="312"/>
      <c r="BF61" s="312"/>
      <c r="BG61" s="312"/>
      <c r="BH61" s="312"/>
      <c r="BI61" s="312"/>
      <c r="BJ61" s="312"/>
      <c r="BK61" s="312"/>
      <c r="BL61" s="469"/>
      <c r="BM61" s="469"/>
      <c r="BN61" s="469"/>
      <c r="BO61" s="469"/>
      <c r="BP61" s="469"/>
      <c r="BQ61" s="469"/>
      <c r="BR61" s="469"/>
      <c r="BS61" s="312"/>
    </row>
    <row r="62" spans="1:71" ht="15" customHeight="1" x14ac:dyDescent="0.2">
      <c r="A62" s="386"/>
      <c r="B62" s="110"/>
      <c r="C62" s="110"/>
      <c r="D62" s="110"/>
      <c r="E62" s="110"/>
      <c r="F62" s="109"/>
      <c r="G62" s="109"/>
      <c r="H62" s="109"/>
      <c r="I62" s="109"/>
      <c r="J62" s="110"/>
      <c r="K62" s="110"/>
      <c r="L62" s="109"/>
      <c r="M62" s="109"/>
      <c r="N62" s="467"/>
      <c r="O62" s="549"/>
      <c r="P62" s="467"/>
      <c r="R62" s="538"/>
      <c r="S62" s="532"/>
      <c r="T62" s="533"/>
      <c r="W62" s="364"/>
      <c r="X62" s="361"/>
      <c r="Y62" s="361"/>
      <c r="Z62" s="361"/>
      <c r="AA62" s="364"/>
      <c r="AB62" s="364"/>
      <c r="AC62" s="361"/>
      <c r="AD62" s="344"/>
      <c r="AE62" s="344"/>
      <c r="AF62" s="361"/>
      <c r="AG62" s="361"/>
      <c r="AH62" s="361"/>
      <c r="AI62" s="361"/>
      <c r="AJ62" s="364"/>
      <c r="AK62" s="361"/>
      <c r="AL62" s="344"/>
      <c r="AM62" s="364"/>
      <c r="AN62" s="364"/>
      <c r="AO62" s="361"/>
      <c r="AP62" s="361"/>
      <c r="AQ62" s="361"/>
      <c r="AR62" s="361"/>
      <c r="AS62" s="469"/>
      <c r="AT62" s="356"/>
      <c r="AU62" s="109"/>
      <c r="AV62" s="469"/>
      <c r="AW62" s="469"/>
      <c r="AX62" s="469"/>
      <c r="AY62" s="469"/>
      <c r="AZ62" s="469"/>
      <c r="BA62" s="469"/>
      <c r="BB62" s="469"/>
      <c r="BC62" s="312"/>
      <c r="BD62" s="312"/>
      <c r="BE62" s="312"/>
      <c r="BF62" s="312"/>
      <c r="BG62" s="312"/>
      <c r="BH62" s="312"/>
      <c r="BI62" s="312"/>
      <c r="BJ62" s="312"/>
      <c r="BK62" s="312"/>
      <c r="BL62" s="469"/>
      <c r="BM62" s="469"/>
      <c r="BN62" s="469"/>
      <c r="BO62" s="469"/>
      <c r="BP62" s="469"/>
      <c r="BQ62" s="469"/>
      <c r="BR62" s="469"/>
      <c r="BS62" s="312"/>
    </row>
    <row r="63" spans="1:71" ht="15" customHeight="1" x14ac:dyDescent="0.2">
      <c r="A63" s="386"/>
      <c r="B63" s="110"/>
      <c r="C63" s="110"/>
      <c r="D63" s="110"/>
      <c r="E63" s="110"/>
      <c r="F63" s="109"/>
      <c r="G63" s="109"/>
      <c r="H63" s="109"/>
      <c r="I63" s="109"/>
      <c r="J63" s="110"/>
      <c r="K63" s="110"/>
      <c r="L63" s="109"/>
      <c r="M63" s="109"/>
      <c r="N63" s="467"/>
      <c r="O63" s="549"/>
      <c r="P63" s="467"/>
      <c r="R63" s="494"/>
      <c r="S63" s="491"/>
      <c r="T63" s="492"/>
      <c r="W63" s="364"/>
      <c r="X63" s="361"/>
      <c r="Y63" s="361"/>
      <c r="Z63" s="361"/>
      <c r="AA63" s="364"/>
      <c r="AB63" s="364"/>
      <c r="AC63" s="361"/>
      <c r="AD63" s="344"/>
      <c r="AE63" s="344"/>
      <c r="AF63" s="361"/>
      <c r="AG63" s="361"/>
      <c r="AH63" s="361"/>
      <c r="AI63" s="361"/>
      <c r="AJ63" s="364"/>
      <c r="AK63" s="361"/>
      <c r="AL63" s="344"/>
      <c r="AM63" s="364"/>
      <c r="AN63" s="364"/>
      <c r="AO63" s="361"/>
      <c r="AP63" s="361"/>
      <c r="AQ63" s="361"/>
      <c r="AR63" s="361"/>
      <c r="AS63" s="469"/>
      <c r="AT63" s="356"/>
      <c r="AU63" s="109"/>
      <c r="AV63" s="469"/>
      <c r="AW63" s="469"/>
      <c r="AX63" s="469"/>
      <c r="AY63" s="469"/>
      <c r="AZ63" s="469"/>
      <c r="BA63" s="469"/>
      <c r="BB63" s="469"/>
      <c r="BC63" s="312"/>
      <c r="BD63" s="312"/>
      <c r="BE63" s="312"/>
      <c r="BF63" s="312"/>
      <c r="BG63" s="312"/>
      <c r="BH63" s="312"/>
      <c r="BI63" s="312"/>
      <c r="BJ63" s="312"/>
      <c r="BK63" s="312"/>
      <c r="BL63" s="469"/>
      <c r="BM63" s="469"/>
      <c r="BN63" s="469"/>
      <c r="BO63" s="469"/>
      <c r="BP63" s="469"/>
      <c r="BQ63" s="469"/>
      <c r="BR63" s="469"/>
      <c r="BS63" s="312"/>
    </row>
    <row r="64" spans="1:71" ht="15" customHeight="1" x14ac:dyDescent="0.2">
      <c r="A64" s="386"/>
      <c r="B64" s="110"/>
      <c r="C64" s="110"/>
      <c r="D64" s="110"/>
      <c r="E64" s="110"/>
      <c r="F64" s="109"/>
      <c r="G64" s="109"/>
      <c r="H64" s="109"/>
      <c r="I64" s="109"/>
      <c r="J64" s="110"/>
      <c r="K64" s="110"/>
      <c r="L64" s="109"/>
      <c r="M64" s="109"/>
      <c r="N64" s="467"/>
      <c r="O64" s="549"/>
      <c r="P64" s="467"/>
      <c r="R64" s="494"/>
      <c r="S64" s="491"/>
      <c r="T64" s="492"/>
      <c r="W64" s="364"/>
      <c r="X64" s="361"/>
      <c r="Y64" s="361"/>
      <c r="Z64" s="361"/>
      <c r="AA64" s="364"/>
      <c r="AB64" s="364"/>
      <c r="AC64" s="361"/>
      <c r="AD64" s="344"/>
      <c r="AE64" s="344"/>
      <c r="AF64" s="361"/>
      <c r="AG64" s="361"/>
      <c r="AH64" s="361"/>
      <c r="AI64" s="361"/>
      <c r="AJ64" s="364"/>
      <c r="AK64" s="361"/>
      <c r="AL64" s="344"/>
      <c r="AM64" s="364"/>
      <c r="AN64" s="364"/>
      <c r="AO64" s="361"/>
      <c r="AP64" s="361"/>
      <c r="AQ64" s="361"/>
      <c r="AR64" s="361"/>
      <c r="AS64" s="469"/>
      <c r="AT64" s="356"/>
      <c r="AU64" s="109"/>
      <c r="AV64" s="469"/>
      <c r="AW64" s="469"/>
      <c r="AX64" s="469"/>
      <c r="AY64" s="469"/>
      <c r="AZ64" s="469"/>
      <c r="BA64" s="469"/>
      <c r="BB64" s="469"/>
      <c r="BC64" s="312"/>
      <c r="BD64" s="312"/>
      <c r="BE64" s="312"/>
      <c r="BF64" s="312"/>
      <c r="BG64" s="312"/>
      <c r="BH64" s="312"/>
      <c r="BI64" s="312"/>
      <c r="BJ64" s="312"/>
      <c r="BK64" s="312"/>
      <c r="BL64" s="469"/>
      <c r="BM64" s="469"/>
      <c r="BN64" s="469"/>
      <c r="BO64" s="469"/>
      <c r="BP64" s="469"/>
      <c r="BQ64" s="469"/>
      <c r="BR64" s="469"/>
      <c r="BS64" s="312"/>
    </row>
    <row r="65" spans="1:71" ht="15" customHeight="1" x14ac:dyDescent="0.2">
      <c r="A65" s="386"/>
      <c r="B65" s="110"/>
      <c r="C65" s="110"/>
      <c r="D65" s="110"/>
      <c r="E65" s="110"/>
      <c r="F65" s="109"/>
      <c r="G65" s="109"/>
      <c r="H65" s="109"/>
      <c r="I65" s="109"/>
      <c r="J65" s="110"/>
      <c r="K65" s="110"/>
      <c r="L65" s="109"/>
      <c r="M65" s="109"/>
      <c r="N65" s="467"/>
      <c r="O65" s="549"/>
      <c r="P65" s="467"/>
      <c r="R65" s="494"/>
      <c r="S65" s="491"/>
      <c r="T65" s="492"/>
      <c r="W65" s="364"/>
      <c r="X65" s="361"/>
      <c r="Y65" s="361"/>
      <c r="Z65" s="361"/>
      <c r="AA65" s="364"/>
      <c r="AB65" s="364"/>
      <c r="AC65" s="361"/>
      <c r="AD65" s="344"/>
      <c r="AE65" s="344"/>
      <c r="AF65" s="361"/>
      <c r="AG65" s="361"/>
      <c r="AH65" s="361"/>
      <c r="AI65" s="361"/>
      <c r="AJ65" s="364"/>
      <c r="AK65" s="361"/>
      <c r="AL65" s="344"/>
      <c r="AM65" s="364"/>
      <c r="AN65" s="364"/>
      <c r="AO65" s="361"/>
      <c r="AP65" s="361"/>
      <c r="AQ65" s="361"/>
      <c r="AR65" s="361"/>
      <c r="AS65" s="469"/>
      <c r="AT65" s="356"/>
      <c r="AU65" s="109"/>
      <c r="AV65" s="469"/>
      <c r="AW65" s="469"/>
      <c r="AX65" s="469"/>
      <c r="AY65" s="469"/>
      <c r="AZ65" s="469"/>
      <c r="BA65" s="469"/>
      <c r="BB65" s="469"/>
      <c r="BC65" s="312"/>
      <c r="BD65" s="312"/>
      <c r="BE65" s="312"/>
      <c r="BF65" s="312"/>
      <c r="BG65" s="312"/>
      <c r="BH65" s="312"/>
      <c r="BI65" s="312"/>
      <c r="BJ65" s="312"/>
      <c r="BK65" s="312"/>
      <c r="BL65" s="469"/>
      <c r="BM65" s="469"/>
      <c r="BN65" s="469"/>
      <c r="BO65" s="469"/>
      <c r="BP65" s="469"/>
      <c r="BQ65" s="469"/>
      <c r="BR65" s="469"/>
      <c r="BS65" s="312"/>
    </row>
    <row r="66" spans="1:71" ht="15" customHeight="1" x14ac:dyDescent="0.2">
      <c r="A66" s="386"/>
      <c r="B66" s="110"/>
      <c r="C66" s="110"/>
      <c r="D66" s="110"/>
      <c r="E66" s="110"/>
      <c r="F66" s="109"/>
      <c r="G66" s="109"/>
      <c r="H66" s="109"/>
      <c r="I66" s="109"/>
      <c r="J66" s="110"/>
      <c r="K66" s="110"/>
      <c r="L66" s="109"/>
      <c r="M66" s="109"/>
      <c r="N66" s="467"/>
      <c r="O66" s="549"/>
      <c r="P66" s="467"/>
      <c r="R66" s="494"/>
      <c r="S66" s="491"/>
      <c r="T66" s="492"/>
      <c r="W66" s="364"/>
      <c r="X66" s="361"/>
      <c r="Y66" s="361"/>
      <c r="Z66" s="361"/>
      <c r="AA66" s="364"/>
      <c r="AB66" s="364"/>
      <c r="AC66" s="361"/>
      <c r="AD66" s="344"/>
      <c r="AE66" s="344"/>
      <c r="AF66" s="361"/>
      <c r="AG66" s="361"/>
      <c r="AH66" s="361"/>
      <c r="AI66" s="361"/>
      <c r="AJ66" s="364"/>
      <c r="AK66" s="361"/>
      <c r="AL66" s="344"/>
      <c r="AM66" s="364"/>
      <c r="AN66" s="364"/>
      <c r="AO66" s="361"/>
      <c r="AP66" s="361"/>
      <c r="AQ66" s="361"/>
      <c r="AR66" s="361"/>
      <c r="AS66" s="469"/>
      <c r="AT66" s="356"/>
      <c r="AU66" s="109"/>
      <c r="AV66" s="469"/>
      <c r="AW66" s="469"/>
      <c r="AX66" s="469"/>
      <c r="AY66" s="469"/>
      <c r="AZ66" s="469"/>
      <c r="BA66" s="469"/>
      <c r="BB66" s="469"/>
      <c r="BC66" s="312"/>
      <c r="BD66" s="312"/>
      <c r="BE66" s="312"/>
      <c r="BF66" s="312"/>
      <c r="BG66" s="312"/>
      <c r="BH66" s="312"/>
      <c r="BI66" s="312"/>
      <c r="BJ66" s="312"/>
      <c r="BK66" s="312"/>
      <c r="BL66" s="469"/>
      <c r="BM66" s="469"/>
      <c r="BN66" s="469"/>
      <c r="BO66" s="469"/>
      <c r="BP66" s="469"/>
      <c r="BQ66" s="469"/>
      <c r="BR66" s="469"/>
      <c r="BS66" s="312"/>
    </row>
    <row r="67" spans="1:71" ht="15" customHeight="1" x14ac:dyDescent="0.2">
      <c r="A67" s="386"/>
      <c r="B67" s="110"/>
      <c r="C67" s="110"/>
      <c r="D67" s="110"/>
      <c r="E67" s="110"/>
      <c r="F67" s="109"/>
      <c r="G67" s="109"/>
      <c r="H67" s="109"/>
      <c r="I67" s="109"/>
      <c r="J67" s="110"/>
      <c r="K67" s="110"/>
      <c r="L67" s="109"/>
      <c r="M67" s="109"/>
      <c r="N67" s="467"/>
      <c r="O67" s="549"/>
      <c r="P67" s="467"/>
      <c r="R67" s="538"/>
      <c r="S67" s="532"/>
      <c r="T67" s="533"/>
      <c r="W67" s="364"/>
      <c r="X67" s="361"/>
      <c r="Y67" s="361"/>
      <c r="Z67" s="361"/>
      <c r="AA67" s="364"/>
      <c r="AB67" s="364"/>
      <c r="AC67" s="361"/>
      <c r="AD67" s="344"/>
      <c r="AE67" s="344"/>
      <c r="AF67" s="361"/>
      <c r="AG67" s="361"/>
      <c r="AH67" s="361"/>
      <c r="AI67" s="361"/>
      <c r="AJ67" s="364"/>
      <c r="AK67" s="361"/>
      <c r="AL67" s="344"/>
      <c r="AM67" s="364"/>
      <c r="AN67" s="364"/>
      <c r="AO67" s="361"/>
      <c r="AP67" s="361"/>
      <c r="AQ67" s="361"/>
      <c r="AR67" s="361"/>
      <c r="AS67" s="469"/>
      <c r="AT67" s="356"/>
      <c r="AU67" s="109"/>
      <c r="AV67" s="469"/>
      <c r="AW67" s="469"/>
      <c r="AX67" s="469"/>
      <c r="AY67" s="469"/>
      <c r="AZ67" s="469"/>
      <c r="BA67" s="469"/>
      <c r="BB67" s="469"/>
      <c r="BC67" s="312"/>
      <c r="BD67" s="312"/>
      <c r="BE67" s="312"/>
      <c r="BF67" s="312"/>
      <c r="BG67" s="312"/>
      <c r="BH67" s="312"/>
      <c r="BI67" s="312"/>
      <c r="BJ67" s="312"/>
      <c r="BK67" s="312"/>
      <c r="BL67" s="469"/>
      <c r="BM67" s="469"/>
      <c r="BN67" s="469"/>
      <c r="BO67" s="469"/>
      <c r="BP67" s="469"/>
      <c r="BQ67" s="469"/>
      <c r="BR67" s="469"/>
      <c r="BS67" s="312"/>
    </row>
    <row r="68" spans="1:71" ht="15" customHeight="1" x14ac:dyDescent="0.2">
      <c r="A68" s="386"/>
      <c r="B68" s="110"/>
      <c r="C68" s="110"/>
      <c r="D68" s="110"/>
      <c r="E68" s="110"/>
      <c r="F68" s="109"/>
      <c r="G68" s="109"/>
      <c r="H68" s="109"/>
      <c r="I68" s="109"/>
      <c r="J68" s="110"/>
      <c r="K68" s="110"/>
      <c r="L68" s="109"/>
      <c r="M68" s="109"/>
      <c r="N68" s="467"/>
      <c r="O68" s="549"/>
      <c r="P68" s="467"/>
      <c r="R68" s="482"/>
      <c r="S68" s="480"/>
      <c r="T68" s="478"/>
      <c r="W68" s="364"/>
      <c r="X68" s="361"/>
      <c r="Y68" s="361"/>
      <c r="Z68" s="361"/>
      <c r="AA68" s="364"/>
      <c r="AB68" s="364"/>
      <c r="AC68" s="361"/>
      <c r="AD68" s="344"/>
      <c r="AE68" s="344"/>
      <c r="AF68" s="361"/>
      <c r="AG68" s="361"/>
      <c r="AH68" s="361"/>
      <c r="AI68" s="361"/>
      <c r="AJ68" s="364"/>
      <c r="AK68" s="361"/>
      <c r="AL68" s="344"/>
      <c r="AM68" s="364"/>
      <c r="AN68" s="364"/>
      <c r="AO68" s="361"/>
      <c r="AP68" s="361"/>
      <c r="AQ68" s="361"/>
      <c r="AR68" s="361"/>
      <c r="AS68" s="469"/>
      <c r="AT68" s="356"/>
      <c r="AU68" s="109"/>
      <c r="AV68" s="469"/>
      <c r="AW68" s="469"/>
      <c r="AX68" s="469"/>
      <c r="AY68" s="469"/>
      <c r="AZ68" s="469"/>
      <c r="BA68" s="469"/>
      <c r="BB68" s="469"/>
      <c r="BC68" s="312"/>
      <c r="BD68" s="312"/>
      <c r="BE68" s="312"/>
      <c r="BF68" s="312"/>
      <c r="BG68" s="312"/>
      <c r="BH68" s="312"/>
      <c r="BI68" s="312"/>
      <c r="BJ68" s="312"/>
      <c r="BK68" s="312"/>
      <c r="BL68" s="469"/>
      <c r="BM68" s="469"/>
      <c r="BN68" s="469"/>
      <c r="BO68" s="469"/>
      <c r="BP68" s="469"/>
      <c r="BQ68" s="469"/>
      <c r="BR68" s="469"/>
      <c r="BS68" s="312"/>
    </row>
    <row r="69" spans="1:71" ht="15" customHeight="1" x14ac:dyDescent="0.2">
      <c r="A69" s="386"/>
      <c r="B69" s="110"/>
      <c r="C69" s="110"/>
      <c r="D69" s="110"/>
      <c r="E69" s="110"/>
      <c r="F69" s="109"/>
      <c r="G69" s="109"/>
      <c r="H69" s="109"/>
      <c r="I69" s="109"/>
      <c r="J69" s="110"/>
      <c r="K69" s="110"/>
      <c r="L69" s="109"/>
      <c r="M69" s="109"/>
      <c r="N69" s="467"/>
      <c r="O69" s="549"/>
      <c r="P69" s="467"/>
      <c r="R69" s="482"/>
      <c r="S69" s="480"/>
      <c r="T69" s="478"/>
      <c r="W69" s="364"/>
      <c r="X69" s="361"/>
      <c r="Y69" s="361"/>
      <c r="Z69" s="361"/>
      <c r="AA69" s="364"/>
      <c r="AB69" s="364"/>
      <c r="AC69" s="361"/>
      <c r="AD69" s="344"/>
      <c r="AE69" s="344"/>
      <c r="AF69" s="361"/>
      <c r="AG69" s="361"/>
      <c r="AH69" s="361"/>
      <c r="AI69" s="361"/>
      <c r="AJ69" s="364"/>
      <c r="AK69" s="361"/>
      <c r="AL69" s="344"/>
      <c r="AM69" s="364"/>
      <c r="AN69" s="364"/>
      <c r="AO69" s="361"/>
      <c r="AP69" s="361"/>
      <c r="AQ69" s="361"/>
      <c r="AR69" s="361"/>
      <c r="AS69" s="469"/>
      <c r="AT69" s="356"/>
      <c r="AU69" s="109"/>
      <c r="AV69" s="469"/>
      <c r="AW69" s="469"/>
      <c r="AX69" s="469"/>
      <c r="AY69" s="469"/>
      <c r="AZ69" s="469"/>
      <c r="BA69" s="469"/>
      <c r="BB69" s="469"/>
      <c r="BC69" s="312"/>
      <c r="BD69" s="312"/>
      <c r="BE69" s="312"/>
      <c r="BF69" s="312"/>
      <c r="BG69" s="312"/>
      <c r="BH69" s="312"/>
      <c r="BI69" s="312"/>
      <c r="BJ69" s="312"/>
      <c r="BK69" s="312"/>
      <c r="BL69" s="469"/>
      <c r="BM69" s="469"/>
      <c r="BN69" s="469"/>
      <c r="BO69" s="469"/>
      <c r="BP69" s="469"/>
      <c r="BQ69" s="469"/>
      <c r="BR69" s="469"/>
      <c r="BS69" s="312"/>
    </row>
    <row r="70" spans="1:71" ht="15" customHeight="1" x14ac:dyDescent="0.2">
      <c r="A70" s="386"/>
      <c r="B70" s="110"/>
      <c r="C70" s="110"/>
      <c r="D70" s="110"/>
      <c r="E70" s="110"/>
      <c r="F70" s="109"/>
      <c r="G70" s="109"/>
      <c r="H70" s="109"/>
      <c r="I70" s="109"/>
      <c r="J70" s="110"/>
      <c r="K70" s="110"/>
      <c r="L70" s="109"/>
      <c r="M70" s="109"/>
      <c r="N70" s="467"/>
      <c r="O70" s="549"/>
      <c r="P70" s="467"/>
      <c r="R70" s="482"/>
      <c r="S70" s="480"/>
      <c r="T70" s="478"/>
      <c r="W70" s="364"/>
      <c r="X70" s="361"/>
      <c r="Y70" s="361"/>
      <c r="Z70" s="361"/>
      <c r="AA70" s="364"/>
      <c r="AB70" s="364"/>
      <c r="AC70" s="361"/>
      <c r="AD70" s="344"/>
      <c r="AE70" s="344"/>
      <c r="AF70" s="361"/>
      <c r="AG70" s="361"/>
      <c r="AH70" s="361"/>
      <c r="AI70" s="361"/>
      <c r="AJ70" s="364"/>
      <c r="AK70" s="361"/>
      <c r="AL70" s="344"/>
      <c r="AM70" s="364"/>
      <c r="AN70" s="364"/>
      <c r="AO70" s="361"/>
      <c r="AP70" s="361"/>
      <c r="AQ70" s="361"/>
      <c r="AR70" s="361"/>
      <c r="AS70" s="469"/>
      <c r="AT70" s="356"/>
      <c r="AU70" s="109"/>
      <c r="AV70" s="469"/>
      <c r="AW70" s="469"/>
      <c r="AX70" s="469"/>
      <c r="AY70" s="469"/>
      <c r="AZ70" s="469"/>
      <c r="BA70" s="469"/>
      <c r="BB70" s="469"/>
      <c r="BC70" s="312"/>
      <c r="BD70" s="312"/>
      <c r="BE70" s="312"/>
      <c r="BF70" s="312"/>
      <c r="BG70" s="312"/>
      <c r="BH70" s="312"/>
      <c r="BI70" s="312"/>
      <c r="BJ70" s="312"/>
      <c r="BK70" s="312"/>
      <c r="BL70" s="469"/>
      <c r="BM70" s="469"/>
      <c r="BN70" s="469"/>
      <c r="BO70" s="469"/>
      <c r="BP70" s="469"/>
      <c r="BQ70" s="469"/>
      <c r="BR70" s="469"/>
      <c r="BS70" s="312"/>
    </row>
    <row r="71" spans="1:71" ht="15" customHeight="1" x14ac:dyDescent="0.2">
      <c r="A71" s="386"/>
      <c r="B71" s="110"/>
      <c r="C71" s="110"/>
      <c r="D71" s="110"/>
      <c r="E71" s="110"/>
      <c r="F71" s="109"/>
      <c r="G71" s="109"/>
      <c r="H71" s="109"/>
      <c r="I71" s="109"/>
      <c r="J71" s="110"/>
      <c r="K71" s="110"/>
      <c r="L71" s="109"/>
      <c r="M71" s="109"/>
      <c r="N71" s="467"/>
      <c r="O71" s="549"/>
      <c r="P71" s="467"/>
      <c r="R71" s="482"/>
      <c r="S71" s="480"/>
      <c r="T71" s="478"/>
      <c r="W71" s="364"/>
      <c r="X71" s="361"/>
      <c r="Y71" s="361"/>
      <c r="Z71" s="361"/>
      <c r="AA71" s="364"/>
      <c r="AB71" s="364"/>
      <c r="AC71" s="361"/>
      <c r="AD71" s="344"/>
      <c r="AE71" s="344"/>
      <c r="AF71" s="361"/>
      <c r="AG71" s="361"/>
      <c r="AH71" s="361"/>
      <c r="AI71" s="361"/>
      <c r="AJ71" s="364"/>
      <c r="AK71" s="361"/>
      <c r="AL71" s="344"/>
      <c r="AM71" s="364"/>
      <c r="AN71" s="364"/>
      <c r="AO71" s="361"/>
      <c r="AP71" s="361"/>
      <c r="AQ71" s="361"/>
      <c r="AR71" s="361"/>
      <c r="AS71" s="469"/>
      <c r="AT71" s="356"/>
      <c r="AU71" s="109"/>
      <c r="AV71" s="469"/>
      <c r="AW71" s="469"/>
      <c r="AX71" s="469"/>
      <c r="AY71" s="469"/>
      <c r="AZ71" s="469"/>
      <c r="BA71" s="469"/>
      <c r="BB71" s="469"/>
      <c r="BC71" s="312"/>
      <c r="BD71" s="312"/>
      <c r="BE71" s="312"/>
      <c r="BF71" s="312"/>
      <c r="BG71" s="312"/>
      <c r="BH71" s="312"/>
      <c r="BI71" s="312"/>
      <c r="BJ71" s="312"/>
      <c r="BK71" s="312"/>
      <c r="BL71" s="469"/>
      <c r="BM71" s="469"/>
      <c r="BN71" s="469"/>
      <c r="BO71" s="469"/>
      <c r="BP71" s="469"/>
      <c r="BQ71" s="469"/>
      <c r="BR71" s="469"/>
      <c r="BS71" s="312"/>
    </row>
    <row r="72" spans="1:71" ht="15" customHeight="1" x14ac:dyDescent="0.2">
      <c r="A72" s="386"/>
      <c r="B72" s="110"/>
      <c r="C72" s="110"/>
      <c r="D72" s="110"/>
      <c r="E72" s="110"/>
      <c r="F72" s="109"/>
      <c r="G72" s="109"/>
      <c r="H72" s="109"/>
      <c r="I72" s="109"/>
      <c r="J72" s="110"/>
      <c r="K72" s="110"/>
      <c r="L72" s="109"/>
      <c r="M72" s="109"/>
      <c r="N72" s="467"/>
      <c r="O72" s="549"/>
      <c r="P72" s="467"/>
      <c r="R72" s="482"/>
      <c r="S72" s="480"/>
      <c r="T72" s="478"/>
      <c r="W72" s="364"/>
      <c r="X72" s="361"/>
      <c r="Y72" s="361"/>
      <c r="Z72" s="361"/>
      <c r="AA72" s="364"/>
      <c r="AB72" s="364"/>
      <c r="AC72" s="361"/>
      <c r="AD72" s="344"/>
      <c r="AE72" s="344"/>
      <c r="AF72" s="361"/>
      <c r="AG72" s="361"/>
      <c r="AH72" s="361"/>
      <c r="AI72" s="361"/>
      <c r="AJ72" s="364"/>
      <c r="AK72" s="361"/>
      <c r="AL72" s="344"/>
      <c r="AM72" s="364"/>
      <c r="AN72" s="364"/>
      <c r="AO72" s="361"/>
      <c r="AP72" s="361"/>
      <c r="AQ72" s="361"/>
      <c r="AR72" s="361"/>
      <c r="AS72" s="469"/>
      <c r="AT72" s="356"/>
      <c r="AU72" s="109"/>
      <c r="AV72" s="469"/>
      <c r="AW72" s="469"/>
      <c r="AX72" s="469"/>
      <c r="AY72" s="469"/>
      <c r="AZ72" s="469"/>
      <c r="BA72" s="469"/>
      <c r="BB72" s="469"/>
      <c r="BC72" s="312"/>
      <c r="BD72" s="312"/>
      <c r="BE72" s="312"/>
      <c r="BF72" s="312"/>
      <c r="BG72" s="312"/>
      <c r="BH72" s="312"/>
      <c r="BI72" s="312"/>
      <c r="BJ72" s="312"/>
      <c r="BK72" s="312"/>
      <c r="BL72" s="469"/>
      <c r="BM72" s="469"/>
      <c r="BN72" s="469"/>
      <c r="BO72" s="469"/>
      <c r="BP72" s="469"/>
      <c r="BQ72" s="469"/>
      <c r="BR72" s="469"/>
      <c r="BS72" s="312"/>
    </row>
    <row r="73" spans="1:71" ht="15" customHeight="1" x14ac:dyDescent="0.2">
      <c r="A73" s="386"/>
      <c r="B73" s="110"/>
      <c r="C73" s="110"/>
      <c r="D73" s="110"/>
      <c r="E73" s="110"/>
      <c r="F73" s="109"/>
      <c r="G73" s="109"/>
      <c r="H73" s="109"/>
      <c r="I73" s="109"/>
      <c r="J73" s="110"/>
      <c r="K73" s="110"/>
      <c r="L73" s="109"/>
      <c r="M73" s="109"/>
      <c r="N73" s="467"/>
      <c r="O73" s="549"/>
      <c r="P73" s="467"/>
      <c r="R73" s="482"/>
      <c r="S73" s="480"/>
      <c r="T73" s="478"/>
      <c r="W73" s="364"/>
      <c r="X73" s="361"/>
      <c r="Y73" s="361"/>
      <c r="Z73" s="361"/>
      <c r="AA73" s="364"/>
      <c r="AB73" s="364"/>
      <c r="AC73" s="361"/>
      <c r="AD73" s="344"/>
      <c r="AE73" s="344"/>
      <c r="AF73" s="361"/>
      <c r="AG73" s="361"/>
      <c r="AH73" s="361"/>
      <c r="AI73" s="361"/>
      <c r="AJ73" s="364"/>
      <c r="AK73" s="361"/>
      <c r="AL73" s="344"/>
      <c r="AM73" s="364"/>
      <c r="AN73" s="364"/>
      <c r="AO73" s="361"/>
      <c r="AP73" s="361"/>
      <c r="AQ73" s="361"/>
      <c r="AR73" s="361"/>
      <c r="AS73" s="469"/>
      <c r="AT73" s="356"/>
      <c r="AU73" s="109"/>
      <c r="AV73" s="469"/>
      <c r="AW73" s="469"/>
      <c r="AX73" s="469"/>
      <c r="AY73" s="469"/>
      <c r="AZ73" s="469"/>
      <c r="BA73" s="469"/>
      <c r="BB73" s="469"/>
      <c r="BC73" s="312"/>
      <c r="BD73" s="312"/>
      <c r="BE73" s="312"/>
      <c r="BF73" s="312"/>
      <c r="BG73" s="312"/>
      <c r="BH73" s="312"/>
      <c r="BI73" s="312"/>
      <c r="BJ73" s="312"/>
      <c r="BK73" s="312"/>
      <c r="BL73" s="469"/>
      <c r="BM73" s="469"/>
      <c r="BN73" s="469"/>
      <c r="BO73" s="469"/>
      <c r="BP73" s="469"/>
      <c r="BQ73" s="469"/>
      <c r="BR73" s="469"/>
      <c r="BS73" s="312"/>
    </row>
    <row r="74" spans="1:71" ht="15" customHeight="1" x14ac:dyDescent="0.2">
      <c r="A74" s="386"/>
      <c r="B74" s="110"/>
      <c r="C74" s="110"/>
      <c r="D74" s="110"/>
      <c r="E74" s="110"/>
      <c r="F74" s="109"/>
      <c r="G74" s="109"/>
      <c r="H74" s="109"/>
      <c r="I74" s="109"/>
      <c r="J74" s="110"/>
      <c r="K74" s="110"/>
      <c r="L74" s="109"/>
      <c r="M74" s="109"/>
      <c r="N74" s="467"/>
      <c r="O74" s="549"/>
      <c r="P74" s="467"/>
      <c r="R74" s="482"/>
      <c r="S74" s="480"/>
      <c r="T74" s="478"/>
      <c r="W74" s="364"/>
      <c r="X74" s="361"/>
      <c r="Y74" s="361"/>
      <c r="Z74" s="361"/>
      <c r="AA74" s="364"/>
      <c r="AB74" s="364"/>
      <c r="AC74" s="361"/>
      <c r="AD74" s="344"/>
      <c r="AE74" s="344"/>
      <c r="AF74" s="361"/>
      <c r="AG74" s="361"/>
      <c r="AH74" s="361"/>
      <c r="AI74" s="361"/>
      <c r="AJ74" s="364"/>
      <c r="AK74" s="361"/>
      <c r="AL74" s="344"/>
      <c r="AM74" s="364"/>
      <c r="AN74" s="364"/>
      <c r="AO74" s="361"/>
      <c r="AP74" s="361"/>
      <c r="AQ74" s="361"/>
      <c r="AR74" s="361"/>
      <c r="AS74" s="469"/>
      <c r="AT74" s="356"/>
      <c r="AU74" s="109"/>
      <c r="AV74" s="469"/>
      <c r="AW74" s="469"/>
      <c r="AX74" s="469"/>
      <c r="AY74" s="469"/>
      <c r="AZ74" s="469"/>
      <c r="BA74" s="469"/>
      <c r="BB74" s="469"/>
      <c r="BC74" s="312"/>
      <c r="BD74" s="312"/>
      <c r="BE74" s="312"/>
      <c r="BF74" s="312"/>
      <c r="BG74" s="312"/>
      <c r="BH74" s="312"/>
      <c r="BI74" s="312"/>
      <c r="BJ74" s="312"/>
      <c r="BK74" s="312"/>
      <c r="BL74" s="469"/>
      <c r="BM74" s="469"/>
      <c r="BN74" s="469"/>
      <c r="BO74" s="469"/>
      <c r="BP74" s="469"/>
      <c r="BQ74" s="469"/>
      <c r="BR74" s="469"/>
      <c r="BS74" s="312"/>
    </row>
    <row r="75" spans="1:71" ht="15" customHeight="1" x14ac:dyDescent="0.2">
      <c r="A75" s="386"/>
      <c r="B75" s="110"/>
      <c r="C75" s="110"/>
      <c r="D75" s="110"/>
      <c r="E75" s="110"/>
      <c r="F75" s="109"/>
      <c r="G75" s="109"/>
      <c r="H75" s="109"/>
      <c r="I75" s="109"/>
      <c r="J75" s="110"/>
      <c r="K75" s="110"/>
      <c r="L75" s="109"/>
      <c r="M75" s="109"/>
      <c r="N75" s="467"/>
      <c r="O75" s="549"/>
      <c r="P75" s="467"/>
      <c r="R75" s="482"/>
      <c r="S75" s="480"/>
      <c r="T75" s="478"/>
      <c r="W75" s="364"/>
      <c r="X75" s="361"/>
      <c r="Y75" s="361"/>
      <c r="Z75" s="361"/>
      <c r="AA75" s="364"/>
      <c r="AB75" s="364"/>
      <c r="AC75" s="361"/>
      <c r="AD75" s="344"/>
      <c r="AE75" s="344"/>
      <c r="AF75" s="361"/>
      <c r="AG75" s="361"/>
      <c r="AH75" s="361"/>
      <c r="AI75" s="361"/>
      <c r="AJ75" s="364"/>
      <c r="AK75" s="361"/>
      <c r="AL75" s="344"/>
      <c r="AM75" s="364"/>
      <c r="AN75" s="364"/>
      <c r="AO75" s="361"/>
      <c r="AP75" s="361"/>
      <c r="AQ75" s="361"/>
      <c r="AR75" s="361"/>
      <c r="AS75" s="469"/>
      <c r="AT75" s="356"/>
      <c r="AU75" s="109"/>
      <c r="AV75" s="469"/>
      <c r="AW75" s="469"/>
      <c r="AX75" s="469"/>
      <c r="AY75" s="469"/>
      <c r="AZ75" s="469"/>
      <c r="BA75" s="469"/>
      <c r="BB75" s="469"/>
      <c r="BC75" s="312"/>
      <c r="BD75" s="312"/>
      <c r="BE75" s="312"/>
      <c r="BF75" s="312"/>
      <c r="BG75" s="312"/>
      <c r="BH75" s="312"/>
      <c r="BI75" s="312"/>
      <c r="BJ75" s="312"/>
      <c r="BK75" s="312"/>
      <c r="BL75" s="469"/>
      <c r="BM75" s="469"/>
      <c r="BN75" s="469"/>
      <c r="BO75" s="469"/>
      <c r="BP75" s="469"/>
      <c r="BQ75" s="469"/>
      <c r="BR75" s="469"/>
      <c r="BS75" s="312"/>
    </row>
    <row r="76" spans="1:71" ht="15" customHeight="1" x14ac:dyDescent="0.2">
      <c r="A76" s="386"/>
      <c r="B76" s="110"/>
      <c r="C76" s="110"/>
      <c r="D76" s="110"/>
      <c r="E76" s="110"/>
      <c r="F76" s="109"/>
      <c r="G76" s="109"/>
      <c r="H76" s="109"/>
      <c r="I76" s="109"/>
      <c r="J76" s="110"/>
      <c r="K76" s="110"/>
      <c r="L76" s="109"/>
      <c r="M76" s="109"/>
      <c r="N76" s="467"/>
      <c r="O76" s="549"/>
      <c r="P76" s="467"/>
      <c r="R76" s="482"/>
      <c r="S76" s="480"/>
      <c r="T76" s="478"/>
      <c r="W76" s="364"/>
      <c r="X76" s="361"/>
      <c r="Y76" s="361"/>
      <c r="Z76" s="361"/>
      <c r="AA76" s="364"/>
      <c r="AB76" s="364"/>
      <c r="AC76" s="361"/>
      <c r="AD76" s="344"/>
      <c r="AE76" s="344"/>
      <c r="AF76" s="361"/>
      <c r="AG76" s="361"/>
      <c r="AH76" s="361"/>
      <c r="AI76" s="361"/>
      <c r="AJ76" s="364"/>
      <c r="AK76" s="361"/>
      <c r="AL76" s="344"/>
      <c r="AM76" s="364"/>
      <c r="AN76" s="364"/>
      <c r="AO76" s="361"/>
      <c r="AP76" s="361"/>
      <c r="AQ76" s="361"/>
      <c r="AR76" s="361"/>
      <c r="AS76" s="469"/>
      <c r="AT76" s="356"/>
      <c r="AU76" s="469"/>
      <c r="AV76" s="469"/>
      <c r="AW76" s="469"/>
      <c r="AX76" s="469"/>
      <c r="AY76" s="469"/>
      <c r="AZ76" s="469"/>
      <c r="BA76" s="469"/>
      <c r="BB76" s="469"/>
      <c r="BC76" s="312"/>
      <c r="BD76" s="312"/>
      <c r="BE76" s="312"/>
      <c r="BF76" s="312"/>
      <c r="BG76" s="312"/>
      <c r="BH76" s="312"/>
      <c r="BI76" s="312"/>
      <c r="BJ76" s="312"/>
      <c r="BK76" s="312"/>
      <c r="BL76" s="469"/>
      <c r="BM76" s="469"/>
      <c r="BN76" s="469"/>
      <c r="BO76" s="469"/>
      <c r="BP76" s="469"/>
      <c r="BQ76" s="469"/>
      <c r="BR76" s="469"/>
      <c r="BS76" s="312"/>
    </row>
    <row r="77" spans="1:71" ht="15" customHeight="1" x14ac:dyDescent="0.2">
      <c r="A77" s="469"/>
      <c r="B77" s="110"/>
      <c r="C77" s="110"/>
      <c r="D77" s="110"/>
      <c r="E77" s="110"/>
      <c r="F77" s="467"/>
      <c r="G77" s="109"/>
      <c r="H77" s="109"/>
      <c r="I77" s="109"/>
      <c r="J77" s="110"/>
      <c r="K77" s="110"/>
      <c r="L77" s="109"/>
      <c r="M77" s="109"/>
      <c r="N77" s="467"/>
      <c r="O77" s="549"/>
      <c r="P77" s="467"/>
      <c r="S77" s="480"/>
      <c r="T77" s="478"/>
      <c r="V77" s="536"/>
      <c r="W77" s="375"/>
      <c r="X77" s="361"/>
      <c r="Y77" s="361"/>
      <c r="Z77" s="361"/>
      <c r="AA77" s="364"/>
      <c r="AB77" s="364"/>
      <c r="AC77" s="361"/>
      <c r="AD77" s="344"/>
      <c r="AE77" s="344"/>
      <c r="AF77" s="361"/>
      <c r="AG77" s="361"/>
      <c r="AH77" s="361"/>
      <c r="AI77" s="361"/>
      <c r="AJ77" s="364"/>
      <c r="AK77" s="361"/>
      <c r="AL77" s="344"/>
      <c r="AM77" s="375"/>
      <c r="AN77" s="375"/>
      <c r="AO77" s="361"/>
      <c r="AP77" s="361"/>
      <c r="AQ77" s="361"/>
      <c r="AR77" s="361"/>
      <c r="AS77" s="469"/>
      <c r="AT77" s="356"/>
      <c r="AU77" s="469"/>
      <c r="AV77" s="469"/>
      <c r="AW77" s="469"/>
      <c r="AX77" s="469"/>
      <c r="AY77" s="469"/>
      <c r="AZ77" s="469"/>
      <c r="BA77" s="469"/>
      <c r="BB77" s="469"/>
      <c r="BC77" s="312"/>
      <c r="BD77" s="312"/>
      <c r="BE77" s="312"/>
      <c r="BF77" s="312"/>
      <c r="BG77" s="312"/>
      <c r="BH77" s="312"/>
      <c r="BI77" s="312"/>
      <c r="BJ77" s="312"/>
      <c r="BK77" s="312"/>
      <c r="BL77" s="469"/>
      <c r="BM77" s="469"/>
      <c r="BN77" s="469"/>
      <c r="BO77" s="469"/>
      <c r="BP77" s="469"/>
      <c r="BQ77" s="469"/>
      <c r="BR77" s="469"/>
      <c r="BS77" s="312"/>
    </row>
    <row r="78" spans="1:71" ht="15" customHeight="1" x14ac:dyDescent="0.2">
      <c r="A78" s="469"/>
      <c r="B78" s="109"/>
      <c r="C78" s="109"/>
      <c r="D78" s="109"/>
      <c r="E78" s="109"/>
      <c r="F78" s="109"/>
      <c r="G78" s="110"/>
      <c r="H78" s="109"/>
      <c r="I78" s="109"/>
      <c r="J78" s="110"/>
      <c r="K78" s="110"/>
      <c r="L78" s="353"/>
      <c r="M78" s="353"/>
      <c r="N78" s="353"/>
      <c r="O78" s="549"/>
      <c r="P78" s="353"/>
      <c r="S78" s="480"/>
      <c r="T78" s="490"/>
      <c r="W78" s="364"/>
      <c r="X78" s="361"/>
      <c r="Y78" s="344"/>
      <c r="Z78" s="361"/>
      <c r="AA78" s="364"/>
      <c r="AB78" s="364"/>
      <c r="AC78" s="377"/>
      <c r="AD78" s="377"/>
      <c r="AE78" s="377"/>
      <c r="AF78" s="361"/>
      <c r="AG78" s="361"/>
      <c r="AH78" s="344"/>
      <c r="AI78" s="361"/>
      <c r="AJ78" s="364"/>
      <c r="AK78" s="377"/>
      <c r="AL78" s="377"/>
      <c r="AM78" s="364"/>
      <c r="AN78" s="364"/>
      <c r="AO78" s="361"/>
      <c r="AP78" s="361"/>
      <c r="AQ78" s="344"/>
      <c r="AR78" s="361"/>
      <c r="AS78" s="469"/>
      <c r="AT78" s="356"/>
      <c r="AU78" s="469"/>
      <c r="AV78" s="469"/>
      <c r="AW78" s="469"/>
      <c r="AX78" s="469"/>
      <c r="AY78" s="469"/>
      <c r="AZ78" s="469"/>
      <c r="BA78" s="469"/>
      <c r="BB78" s="469"/>
      <c r="BC78" s="312"/>
      <c r="BD78" s="312"/>
      <c r="BE78" s="312"/>
      <c r="BF78" s="312"/>
      <c r="BG78" s="312"/>
      <c r="BH78" s="312"/>
      <c r="BI78" s="312"/>
      <c r="BJ78" s="312"/>
      <c r="BK78" s="312"/>
      <c r="BL78" s="469"/>
      <c r="BM78" s="469"/>
      <c r="BN78" s="469"/>
      <c r="BO78" s="469"/>
      <c r="BP78" s="469"/>
      <c r="BQ78" s="469"/>
      <c r="BR78" s="469"/>
      <c r="BS78" s="312"/>
    </row>
    <row r="79" spans="1:71" ht="15" customHeight="1" x14ac:dyDescent="0.2">
      <c r="A79" s="388"/>
      <c r="B79" s="348"/>
      <c r="C79" s="348"/>
      <c r="D79" s="348"/>
      <c r="E79" s="348"/>
      <c r="F79" s="389"/>
      <c r="G79" s="349"/>
      <c r="H79" s="349"/>
      <c r="I79" s="349"/>
      <c r="J79" s="348"/>
      <c r="K79" s="348"/>
      <c r="L79" s="349"/>
      <c r="M79" s="349"/>
      <c r="N79" s="349"/>
      <c r="O79" s="550"/>
      <c r="P79" s="349"/>
      <c r="R79" s="483"/>
      <c r="S79" s="484"/>
      <c r="T79" s="485"/>
      <c r="U79" s="528"/>
      <c r="V79" s="537"/>
      <c r="W79" s="382"/>
      <c r="X79" s="380"/>
      <c r="Y79" s="380"/>
      <c r="Z79" s="380"/>
      <c r="AA79" s="379"/>
      <c r="AB79" s="379"/>
      <c r="AC79" s="380"/>
      <c r="AD79" s="380"/>
      <c r="AE79" s="380"/>
      <c r="AF79" s="380"/>
      <c r="AG79" s="380"/>
      <c r="AH79" s="380"/>
      <c r="AI79" s="380"/>
      <c r="AJ79" s="379"/>
      <c r="AK79" s="380"/>
      <c r="AL79" s="380"/>
      <c r="AM79" s="382"/>
      <c r="AN79" s="382"/>
      <c r="AO79" s="380"/>
      <c r="AP79" s="380"/>
      <c r="AQ79" s="380"/>
      <c r="AR79" s="380"/>
      <c r="AS79" s="469"/>
      <c r="AT79" s="356"/>
      <c r="AU79" s="469"/>
      <c r="AV79" s="469"/>
      <c r="AW79" s="469"/>
      <c r="AX79" s="469"/>
      <c r="AY79" s="469"/>
      <c r="AZ79" s="469"/>
      <c r="BA79" s="469"/>
      <c r="BB79" s="469"/>
      <c r="BC79" s="312"/>
      <c r="BD79" s="312"/>
      <c r="BE79" s="312"/>
      <c r="BF79" s="312"/>
      <c r="BG79" s="312"/>
      <c r="BH79" s="312"/>
      <c r="BI79" s="312"/>
      <c r="BJ79" s="312"/>
      <c r="BK79" s="312"/>
      <c r="BL79" s="469"/>
      <c r="BM79" s="469"/>
      <c r="BN79" s="469"/>
      <c r="BO79" s="469"/>
      <c r="BP79" s="469"/>
      <c r="BQ79" s="469"/>
      <c r="BR79" s="469"/>
      <c r="BS79" s="312"/>
    </row>
    <row r="80" spans="1:71" ht="15" customHeight="1" x14ac:dyDescent="0.2">
      <c r="A80" s="468"/>
      <c r="B80" s="881"/>
      <c r="C80" s="881"/>
      <c r="D80" s="881"/>
      <c r="E80" s="881"/>
      <c r="F80" s="881"/>
      <c r="G80" s="881"/>
      <c r="H80" s="881"/>
      <c r="I80" s="881"/>
      <c r="J80" s="136"/>
      <c r="K80" s="136"/>
      <c r="L80" s="136"/>
      <c r="M80" s="136"/>
      <c r="N80" s="136"/>
      <c r="O80" s="545"/>
      <c r="P80" s="136"/>
      <c r="R80" s="474"/>
      <c r="S80" s="486"/>
      <c r="T80" s="486"/>
      <c r="U80" s="529"/>
      <c r="V80" s="534"/>
      <c r="W80" s="383"/>
      <c r="X80" s="383"/>
      <c r="Y80" s="383"/>
      <c r="Z80" s="383"/>
      <c r="AA80" s="383"/>
      <c r="AB80" s="383"/>
      <c r="AC80" s="383"/>
      <c r="AD80" s="383"/>
      <c r="AE80" s="383"/>
      <c r="AF80" s="383"/>
      <c r="AG80" s="383"/>
      <c r="AH80" s="383"/>
      <c r="AI80" s="383"/>
      <c r="AJ80" s="383"/>
      <c r="AK80" s="383"/>
      <c r="AL80" s="383"/>
      <c r="AM80" s="383"/>
      <c r="AN80" s="383"/>
      <c r="AO80" s="383"/>
      <c r="AP80" s="383"/>
      <c r="AQ80" s="383"/>
      <c r="AR80" s="383"/>
      <c r="AS80" s="469"/>
      <c r="AT80" s="356"/>
      <c r="AU80" s="469"/>
      <c r="AV80" s="469"/>
      <c r="AW80" s="469"/>
      <c r="AX80" s="469"/>
      <c r="AY80" s="469"/>
      <c r="AZ80" s="469"/>
      <c r="BA80" s="469"/>
      <c r="BB80" s="469"/>
      <c r="BC80" s="312"/>
      <c r="BD80" s="312"/>
      <c r="BE80" s="312"/>
      <c r="BF80" s="312"/>
      <c r="BG80" s="312"/>
      <c r="BH80" s="312"/>
      <c r="BI80" s="312"/>
      <c r="BJ80" s="312"/>
      <c r="BK80" s="312"/>
      <c r="BL80" s="469"/>
      <c r="BM80" s="469"/>
      <c r="BN80" s="469"/>
      <c r="BO80" s="469"/>
      <c r="BP80" s="469"/>
      <c r="BQ80" s="469"/>
      <c r="BR80" s="469"/>
      <c r="BS80" s="312"/>
    </row>
    <row r="81" spans="1:71" ht="15" customHeight="1" x14ac:dyDescent="0.2">
      <c r="A81" s="469"/>
      <c r="B81" s="866"/>
      <c r="C81" s="866"/>
      <c r="D81" s="866"/>
      <c r="E81" s="866"/>
      <c r="F81" s="866"/>
      <c r="G81" s="866"/>
      <c r="H81" s="866"/>
      <c r="I81" s="866"/>
      <c r="J81" s="139"/>
      <c r="K81" s="139"/>
      <c r="L81" s="139"/>
      <c r="M81" s="139"/>
      <c r="N81" s="139"/>
      <c r="O81" s="551"/>
      <c r="P81" s="139"/>
      <c r="Q81" s="543"/>
      <c r="S81" s="487"/>
      <c r="T81" s="487"/>
      <c r="U81" s="530"/>
      <c r="V81" s="536"/>
      <c r="W81" s="384"/>
      <c r="X81" s="384"/>
      <c r="Y81" s="384"/>
      <c r="Z81" s="384"/>
      <c r="AA81" s="384"/>
      <c r="AB81" s="384"/>
      <c r="AC81" s="384"/>
      <c r="AD81" s="384"/>
      <c r="AE81" s="384"/>
      <c r="AF81" s="384"/>
      <c r="AG81" s="384"/>
      <c r="AH81" s="384"/>
      <c r="AI81" s="384"/>
      <c r="AJ81" s="384"/>
      <c r="AK81" s="384"/>
      <c r="AL81" s="384"/>
      <c r="AM81" s="384"/>
      <c r="AN81" s="384"/>
      <c r="AO81" s="384"/>
      <c r="AP81" s="384"/>
      <c r="AQ81" s="384"/>
      <c r="AR81" s="384"/>
      <c r="AS81" s="469"/>
      <c r="AT81" s="356"/>
      <c r="AU81" s="469"/>
      <c r="AV81" s="469"/>
      <c r="AW81" s="469"/>
      <c r="AX81" s="469"/>
      <c r="AY81" s="469"/>
      <c r="AZ81" s="469"/>
      <c r="BA81" s="469"/>
      <c r="BB81" s="469"/>
      <c r="BC81" s="312"/>
      <c r="BD81" s="312"/>
      <c r="BE81" s="312"/>
      <c r="BF81" s="312"/>
      <c r="BG81" s="312"/>
      <c r="BH81" s="312"/>
      <c r="BI81" s="312"/>
      <c r="BJ81" s="312"/>
      <c r="BK81" s="312"/>
      <c r="BL81" s="469"/>
      <c r="BM81" s="469"/>
      <c r="BN81" s="469"/>
      <c r="BO81" s="469"/>
      <c r="BP81" s="469"/>
      <c r="BQ81" s="469"/>
      <c r="BR81" s="469"/>
      <c r="BS81" s="312"/>
    </row>
    <row r="82" spans="1:71" ht="3" customHeight="1" x14ac:dyDescent="0.2">
      <c r="A82" s="469"/>
      <c r="B82" s="469"/>
      <c r="C82" s="469"/>
      <c r="D82" s="469"/>
      <c r="E82" s="469"/>
      <c r="F82" s="469"/>
      <c r="G82" s="469"/>
      <c r="H82" s="469"/>
      <c r="I82" s="469"/>
      <c r="J82" s="469"/>
      <c r="K82" s="563"/>
      <c r="L82" s="469"/>
      <c r="M82" s="469"/>
      <c r="N82" s="469"/>
      <c r="O82" s="549"/>
      <c r="P82" s="469"/>
      <c r="Q82" s="541"/>
      <c r="AS82" s="390"/>
      <c r="AT82" s="386"/>
      <c r="AU82" s="469"/>
      <c r="AV82" s="469"/>
      <c r="AW82" s="469"/>
      <c r="AX82" s="469"/>
      <c r="AY82" s="469"/>
      <c r="AZ82" s="312"/>
      <c r="BA82" s="312"/>
      <c r="BB82" s="312"/>
      <c r="BC82" s="312"/>
      <c r="BD82" s="312"/>
      <c r="BE82" s="312"/>
      <c r="BF82" s="312"/>
      <c r="BG82" s="312"/>
      <c r="BH82" s="312"/>
      <c r="BI82" s="312"/>
      <c r="BJ82" s="469"/>
      <c r="BK82" s="469"/>
      <c r="BL82" s="469"/>
      <c r="BM82" s="469"/>
      <c r="BN82" s="469"/>
      <c r="BO82" s="469"/>
      <c r="BP82" s="469"/>
      <c r="BQ82" s="469"/>
      <c r="BR82" s="312"/>
      <c r="BS82" s="312"/>
    </row>
    <row r="83" spans="1:71" s="312" customFormat="1" ht="15" customHeight="1" x14ac:dyDescent="0.2">
      <c r="A83" s="467"/>
      <c r="B83" s="875"/>
      <c r="C83" s="875"/>
      <c r="D83" s="875"/>
      <c r="E83" s="875"/>
      <c r="F83" s="875"/>
      <c r="G83" s="875"/>
      <c r="H83" s="875"/>
      <c r="I83" s="875"/>
      <c r="J83" s="84"/>
      <c r="K83" s="84"/>
      <c r="L83" s="84"/>
      <c r="M83" s="84"/>
      <c r="N83" s="84"/>
      <c r="O83" s="545"/>
      <c r="P83" s="84"/>
      <c r="Q83" s="542"/>
      <c r="R83" s="488"/>
      <c r="S83" s="475"/>
      <c r="T83" s="475"/>
      <c r="U83" s="529"/>
      <c r="V83" s="534"/>
      <c r="W83" s="355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  <c r="AM83" s="355"/>
      <c r="AN83" s="355"/>
      <c r="AO83" s="355"/>
      <c r="AP83" s="355"/>
      <c r="AQ83" s="355"/>
      <c r="AR83" s="355"/>
      <c r="AS83" s="469"/>
      <c r="AT83" s="356"/>
      <c r="AU83" s="469"/>
      <c r="AV83" s="469"/>
      <c r="AW83" s="469"/>
      <c r="AX83" s="469"/>
      <c r="AY83" s="469"/>
      <c r="AZ83" s="469"/>
      <c r="BA83" s="469"/>
      <c r="BB83" s="469"/>
      <c r="BL83" s="469"/>
      <c r="BM83" s="469"/>
      <c r="BN83" s="469"/>
      <c r="BO83" s="469"/>
      <c r="BP83" s="469"/>
      <c r="BQ83" s="469"/>
      <c r="BR83" s="469"/>
    </row>
    <row r="84" spans="1:71" s="312" customFormat="1" ht="15" customHeight="1" x14ac:dyDescent="0.2">
      <c r="A84" s="467"/>
      <c r="B84" s="932"/>
      <c r="C84" s="932"/>
      <c r="D84" s="932"/>
      <c r="E84" s="932"/>
      <c r="F84" s="932"/>
      <c r="G84" s="932"/>
      <c r="H84" s="932"/>
      <c r="I84" s="933"/>
      <c r="J84" s="84"/>
      <c r="K84" s="84"/>
      <c r="L84" s="84"/>
      <c r="M84" s="84"/>
      <c r="N84" s="84"/>
      <c r="O84" s="545"/>
      <c r="P84" s="84"/>
      <c r="Q84" s="542"/>
      <c r="R84" s="488"/>
      <c r="S84" s="475"/>
      <c r="T84" s="475"/>
      <c r="U84" s="529"/>
      <c r="V84" s="534"/>
      <c r="W84" s="355"/>
      <c r="X84" s="355"/>
      <c r="Y84" s="355"/>
      <c r="Z84" s="357"/>
      <c r="AA84" s="355"/>
      <c r="AB84" s="355"/>
      <c r="AC84" s="355"/>
      <c r="AD84" s="355"/>
      <c r="AE84" s="355"/>
      <c r="AF84" s="355"/>
      <c r="AG84" s="355"/>
      <c r="AH84" s="355"/>
      <c r="AI84" s="357"/>
      <c r="AJ84" s="355"/>
      <c r="AK84" s="355"/>
      <c r="AL84" s="355"/>
      <c r="AM84" s="355"/>
      <c r="AN84" s="355"/>
      <c r="AO84" s="355"/>
      <c r="AP84" s="355"/>
      <c r="AQ84" s="355"/>
      <c r="AR84" s="357"/>
      <c r="AS84" s="469"/>
      <c r="AT84" s="356"/>
      <c r="AU84" s="86"/>
      <c r="AV84" s="469"/>
      <c r="AW84" s="469"/>
      <c r="AX84" s="469"/>
      <c r="AY84" s="469"/>
      <c r="AZ84" s="469"/>
      <c r="BA84" s="469"/>
      <c r="BB84" s="469"/>
      <c r="BL84" s="469"/>
      <c r="BM84" s="469"/>
      <c r="BN84" s="469"/>
      <c r="BO84" s="469"/>
      <c r="BP84" s="469"/>
      <c r="BQ84" s="469"/>
      <c r="BR84" s="469"/>
    </row>
    <row r="85" spans="1:71" s="312" customFormat="1" ht="15" customHeight="1" x14ac:dyDescent="0.2">
      <c r="A85" s="345"/>
      <c r="B85" s="469"/>
      <c r="C85" s="469"/>
      <c r="D85" s="469"/>
      <c r="E85" s="469"/>
      <c r="F85" s="109"/>
      <c r="G85" s="469"/>
      <c r="H85" s="469"/>
      <c r="I85" s="933"/>
      <c r="J85" s="469"/>
      <c r="K85" s="563"/>
      <c r="L85" s="469"/>
      <c r="M85" s="469"/>
      <c r="N85" s="469"/>
      <c r="O85" s="549"/>
      <c r="P85" s="469"/>
      <c r="Q85" s="541"/>
      <c r="R85" s="489"/>
      <c r="S85" s="477"/>
      <c r="T85" s="478"/>
      <c r="U85" s="527"/>
      <c r="V85" s="535"/>
      <c r="W85" s="347"/>
      <c r="X85" s="347"/>
      <c r="Y85" s="347"/>
      <c r="Z85" s="357"/>
      <c r="AA85" s="347"/>
      <c r="AB85" s="347"/>
      <c r="AC85" s="347"/>
      <c r="AD85" s="347"/>
      <c r="AE85" s="347"/>
      <c r="AF85" s="347"/>
      <c r="AG85" s="347"/>
      <c r="AH85" s="347"/>
      <c r="AI85" s="357"/>
      <c r="AJ85" s="347"/>
      <c r="AK85" s="347"/>
      <c r="AL85" s="347"/>
      <c r="AM85" s="357"/>
      <c r="AN85" s="357"/>
      <c r="AO85" s="347"/>
      <c r="AP85" s="347"/>
      <c r="AQ85" s="347"/>
      <c r="AR85" s="357"/>
      <c r="AS85" s="469"/>
      <c r="AT85" s="356"/>
      <c r="AU85" s="86"/>
      <c r="AV85" s="469"/>
      <c r="AW85" s="469"/>
      <c r="AX85" s="469"/>
      <c r="AY85" s="469"/>
      <c r="AZ85" s="469"/>
      <c r="BA85" s="469"/>
      <c r="BB85" s="469"/>
      <c r="BL85" s="469"/>
      <c r="BM85" s="469"/>
      <c r="BN85" s="469"/>
      <c r="BO85" s="469"/>
      <c r="BP85" s="469"/>
      <c r="BQ85" s="469"/>
      <c r="BR85" s="469"/>
    </row>
    <row r="86" spans="1:71" s="312" customFormat="1" ht="15" customHeight="1" x14ac:dyDescent="0.2">
      <c r="A86" s="386"/>
      <c r="B86" s="110"/>
      <c r="C86" s="110"/>
      <c r="D86" s="110"/>
      <c r="E86" s="110"/>
      <c r="F86" s="109"/>
      <c r="G86" s="109"/>
      <c r="H86" s="109"/>
      <c r="I86" s="109"/>
      <c r="J86" s="110"/>
      <c r="K86" s="110"/>
      <c r="L86" s="109"/>
      <c r="M86" s="109"/>
      <c r="N86" s="467"/>
      <c r="O86" s="549"/>
      <c r="P86" s="467"/>
      <c r="Q86" s="541"/>
      <c r="R86" s="482"/>
      <c r="S86" s="480"/>
      <c r="T86" s="478"/>
      <c r="U86" s="527"/>
      <c r="V86" s="535"/>
      <c r="W86" s="364"/>
      <c r="X86" s="361"/>
      <c r="Y86" s="361"/>
      <c r="Z86" s="361"/>
      <c r="AA86" s="364"/>
      <c r="AB86" s="364"/>
      <c r="AC86" s="361"/>
      <c r="AD86" s="344"/>
      <c r="AE86" s="344"/>
      <c r="AF86" s="344"/>
      <c r="AG86" s="344"/>
      <c r="AH86" s="361"/>
      <c r="AI86" s="361"/>
      <c r="AJ86" s="364"/>
      <c r="AK86" s="361"/>
      <c r="AL86" s="391"/>
      <c r="AM86" s="375"/>
      <c r="AN86" s="375"/>
      <c r="AO86" s="344"/>
      <c r="AP86" s="344"/>
      <c r="AQ86" s="361"/>
      <c r="AR86" s="361"/>
      <c r="AS86" s="469"/>
      <c r="AT86" s="356"/>
      <c r="AU86" s="109"/>
      <c r="AV86" s="469"/>
      <c r="AW86" s="469"/>
      <c r="AX86" s="469"/>
      <c r="AY86" s="469"/>
      <c r="AZ86" s="469"/>
      <c r="BA86" s="469"/>
      <c r="BB86" s="469"/>
      <c r="BL86" s="469"/>
      <c r="BM86" s="469"/>
      <c r="BN86" s="469"/>
      <c r="BO86" s="469"/>
      <c r="BP86" s="469"/>
      <c r="BQ86" s="469"/>
      <c r="BR86" s="469"/>
    </row>
    <row r="87" spans="1:71" s="312" customFormat="1" ht="15" customHeight="1" x14ac:dyDescent="0.2">
      <c r="A87" s="386"/>
      <c r="B87" s="110"/>
      <c r="C87" s="110"/>
      <c r="D87" s="110"/>
      <c r="E87" s="110"/>
      <c r="F87" s="109"/>
      <c r="G87" s="109"/>
      <c r="H87" s="109"/>
      <c r="I87" s="109"/>
      <c r="J87" s="110"/>
      <c r="K87" s="110"/>
      <c r="L87" s="109"/>
      <c r="M87" s="109"/>
      <c r="N87" s="467"/>
      <c r="O87" s="549"/>
      <c r="P87" s="467"/>
      <c r="Q87" s="541"/>
      <c r="R87" s="482"/>
      <c r="S87" s="480"/>
      <c r="T87" s="478"/>
      <c r="U87" s="527"/>
      <c r="V87" s="535"/>
      <c r="W87" s="364"/>
      <c r="X87" s="361"/>
      <c r="Y87" s="361"/>
      <c r="Z87" s="361"/>
      <c r="AA87" s="364"/>
      <c r="AB87" s="364"/>
      <c r="AC87" s="361"/>
      <c r="AD87" s="344"/>
      <c r="AE87" s="344"/>
      <c r="AF87" s="344"/>
      <c r="AG87" s="344"/>
      <c r="AH87" s="361"/>
      <c r="AI87" s="361"/>
      <c r="AJ87" s="364"/>
      <c r="AK87" s="361"/>
      <c r="AL87" s="391"/>
      <c r="AM87" s="375"/>
      <c r="AN87" s="375"/>
      <c r="AO87" s="344"/>
      <c r="AP87" s="344"/>
      <c r="AQ87" s="361"/>
      <c r="AR87" s="361"/>
      <c r="AS87" s="469"/>
      <c r="AT87" s="356"/>
      <c r="AU87" s="109"/>
      <c r="AV87" s="469"/>
      <c r="AW87" s="469"/>
    </row>
    <row r="88" spans="1:71" s="312" customFormat="1" ht="15" customHeight="1" x14ac:dyDescent="0.2">
      <c r="A88" s="386"/>
      <c r="B88" s="110"/>
      <c r="C88" s="110"/>
      <c r="D88" s="110"/>
      <c r="E88" s="110"/>
      <c r="F88" s="109"/>
      <c r="G88" s="109"/>
      <c r="H88" s="109"/>
      <c r="I88" s="109"/>
      <c r="J88" s="110"/>
      <c r="K88" s="110"/>
      <c r="L88" s="109"/>
      <c r="M88" s="109"/>
      <c r="N88" s="467"/>
      <c r="O88" s="549"/>
      <c r="P88" s="467"/>
      <c r="Q88" s="541"/>
      <c r="R88" s="482"/>
      <c r="S88" s="480"/>
      <c r="T88" s="478"/>
      <c r="U88" s="527"/>
      <c r="V88" s="535"/>
      <c r="W88" s="364"/>
      <c r="X88" s="361"/>
      <c r="Y88" s="361"/>
      <c r="Z88" s="361"/>
      <c r="AA88" s="364"/>
      <c r="AB88" s="364"/>
      <c r="AC88" s="361"/>
      <c r="AD88" s="344"/>
      <c r="AE88" s="344"/>
      <c r="AF88" s="344"/>
      <c r="AG88" s="344"/>
      <c r="AH88" s="361"/>
      <c r="AI88" s="361"/>
      <c r="AJ88" s="364"/>
      <c r="AK88" s="361"/>
      <c r="AL88" s="391"/>
      <c r="AM88" s="375"/>
      <c r="AN88" s="375"/>
      <c r="AO88" s="344"/>
      <c r="AP88" s="344"/>
      <c r="AQ88" s="361"/>
      <c r="AR88" s="361"/>
      <c r="AS88" s="469"/>
      <c r="AT88" s="356"/>
      <c r="AU88" s="109"/>
      <c r="AV88" s="469"/>
      <c r="AW88" s="469"/>
    </row>
    <row r="89" spans="1:71" s="312" customFormat="1" ht="15" customHeight="1" x14ac:dyDescent="0.2">
      <c r="A89" s="386"/>
      <c r="B89" s="110"/>
      <c r="C89" s="110"/>
      <c r="D89" s="110"/>
      <c r="E89" s="110"/>
      <c r="F89" s="109"/>
      <c r="G89" s="109"/>
      <c r="H89" s="109"/>
      <c r="I89" s="109"/>
      <c r="J89" s="110"/>
      <c r="K89" s="110"/>
      <c r="L89" s="109"/>
      <c r="M89" s="109"/>
      <c r="N89" s="467"/>
      <c r="O89" s="549"/>
      <c r="P89" s="467"/>
      <c r="Q89" s="541"/>
      <c r="R89" s="482"/>
      <c r="S89" s="480"/>
      <c r="T89" s="478"/>
      <c r="U89" s="527"/>
      <c r="V89" s="535"/>
      <c r="W89" s="364"/>
      <c r="X89" s="361"/>
      <c r="Y89" s="361"/>
      <c r="Z89" s="361"/>
      <c r="AA89" s="364"/>
      <c r="AB89" s="364"/>
      <c r="AC89" s="361"/>
      <c r="AD89" s="344"/>
      <c r="AE89" s="344"/>
      <c r="AF89" s="344"/>
      <c r="AG89" s="344"/>
      <c r="AH89" s="361"/>
      <c r="AI89" s="361"/>
      <c r="AJ89" s="364"/>
      <c r="AK89" s="361"/>
      <c r="AL89" s="391"/>
      <c r="AM89" s="375"/>
      <c r="AN89" s="375"/>
      <c r="AO89" s="344"/>
      <c r="AP89" s="344"/>
      <c r="AQ89" s="361"/>
      <c r="AR89" s="361"/>
      <c r="AS89" s="469"/>
      <c r="AT89" s="356"/>
      <c r="AU89" s="109"/>
      <c r="AV89" s="469"/>
      <c r="AW89" s="469"/>
    </row>
    <row r="90" spans="1:71" s="312" customFormat="1" ht="15" customHeight="1" x14ac:dyDescent="0.2">
      <c r="A90" s="386"/>
      <c r="B90" s="110"/>
      <c r="C90" s="110"/>
      <c r="D90" s="110"/>
      <c r="E90" s="110"/>
      <c r="F90" s="109"/>
      <c r="G90" s="109"/>
      <c r="H90" s="109"/>
      <c r="I90" s="109"/>
      <c r="J90" s="110"/>
      <c r="K90" s="110"/>
      <c r="L90" s="109"/>
      <c r="M90" s="109"/>
      <c r="N90" s="467"/>
      <c r="O90" s="549"/>
      <c r="P90" s="467"/>
      <c r="Q90" s="541"/>
      <c r="R90" s="482"/>
      <c r="S90" s="480"/>
      <c r="T90" s="478"/>
      <c r="U90" s="527"/>
      <c r="V90" s="535"/>
      <c r="W90" s="364"/>
      <c r="X90" s="361"/>
      <c r="Y90" s="361"/>
      <c r="Z90" s="361"/>
      <c r="AA90" s="364"/>
      <c r="AB90" s="364"/>
      <c r="AC90" s="361"/>
      <c r="AD90" s="344"/>
      <c r="AE90" s="344"/>
      <c r="AF90" s="344"/>
      <c r="AG90" s="344"/>
      <c r="AH90" s="361"/>
      <c r="AI90" s="361"/>
      <c r="AJ90" s="364"/>
      <c r="AK90" s="361"/>
      <c r="AL90" s="391"/>
      <c r="AM90" s="375"/>
      <c r="AN90" s="375"/>
      <c r="AO90" s="344"/>
      <c r="AP90" s="344"/>
      <c r="AQ90" s="361"/>
      <c r="AR90" s="361"/>
      <c r="AS90" s="469"/>
      <c r="AT90" s="356"/>
      <c r="AU90" s="109"/>
      <c r="AV90" s="469"/>
      <c r="AW90" s="469"/>
    </row>
    <row r="91" spans="1:71" s="312" customFormat="1" ht="15" customHeight="1" x14ac:dyDescent="0.2">
      <c r="A91" s="386"/>
      <c r="B91" s="110"/>
      <c r="C91" s="110"/>
      <c r="D91" s="110"/>
      <c r="E91" s="110"/>
      <c r="F91" s="109"/>
      <c r="G91" s="109"/>
      <c r="H91" s="109"/>
      <c r="I91" s="109"/>
      <c r="J91" s="110"/>
      <c r="K91" s="110"/>
      <c r="L91" s="109"/>
      <c r="M91" s="109"/>
      <c r="N91" s="467"/>
      <c r="O91" s="549"/>
      <c r="P91" s="467"/>
      <c r="Q91" s="541"/>
      <c r="R91" s="482"/>
      <c r="S91" s="480"/>
      <c r="T91" s="478"/>
      <c r="U91" s="527"/>
      <c r="V91" s="535"/>
      <c r="W91" s="364"/>
      <c r="X91" s="361"/>
      <c r="Y91" s="361"/>
      <c r="Z91" s="361"/>
      <c r="AA91" s="364"/>
      <c r="AB91" s="364"/>
      <c r="AC91" s="361"/>
      <c r="AD91" s="344"/>
      <c r="AE91" s="344"/>
      <c r="AF91" s="344"/>
      <c r="AG91" s="344"/>
      <c r="AH91" s="361"/>
      <c r="AI91" s="361"/>
      <c r="AJ91" s="364"/>
      <c r="AK91" s="361"/>
      <c r="AL91" s="391"/>
      <c r="AM91" s="375"/>
      <c r="AN91" s="375"/>
      <c r="AO91" s="344"/>
      <c r="AP91" s="344"/>
      <c r="AQ91" s="361"/>
      <c r="AR91" s="361"/>
      <c r="AS91" s="469"/>
      <c r="AT91" s="356"/>
      <c r="AU91" s="109"/>
      <c r="AV91" s="469"/>
      <c r="AW91" s="469"/>
    </row>
    <row r="92" spans="1:71" s="312" customFormat="1" ht="15" customHeight="1" x14ac:dyDescent="0.2">
      <c r="A92" s="386"/>
      <c r="B92" s="110"/>
      <c r="C92" s="110"/>
      <c r="D92" s="110"/>
      <c r="E92" s="110"/>
      <c r="F92" s="109"/>
      <c r="G92" s="109"/>
      <c r="H92" s="109"/>
      <c r="I92" s="109"/>
      <c r="J92" s="110"/>
      <c r="K92" s="110"/>
      <c r="L92" s="109"/>
      <c r="M92" s="109"/>
      <c r="N92" s="467"/>
      <c r="O92" s="549"/>
      <c r="P92" s="467"/>
      <c r="Q92" s="541"/>
      <c r="R92" s="482"/>
      <c r="S92" s="480"/>
      <c r="T92" s="478"/>
      <c r="U92" s="527"/>
      <c r="V92" s="535"/>
      <c r="W92" s="364"/>
      <c r="X92" s="361"/>
      <c r="Y92" s="361"/>
      <c r="Z92" s="361"/>
      <c r="AA92" s="364"/>
      <c r="AB92" s="364"/>
      <c r="AC92" s="361"/>
      <c r="AD92" s="344"/>
      <c r="AE92" s="344"/>
      <c r="AF92" s="344"/>
      <c r="AG92" s="344"/>
      <c r="AH92" s="361"/>
      <c r="AI92" s="361"/>
      <c r="AJ92" s="364"/>
      <c r="AK92" s="361"/>
      <c r="AL92" s="391"/>
      <c r="AM92" s="375"/>
      <c r="AN92" s="375"/>
      <c r="AO92" s="344"/>
      <c r="AP92" s="344"/>
      <c r="AQ92" s="361"/>
      <c r="AR92" s="361"/>
      <c r="AS92" s="469"/>
      <c r="AT92" s="356"/>
      <c r="AU92" s="109"/>
      <c r="AV92" s="469"/>
      <c r="AW92" s="469"/>
    </row>
    <row r="93" spans="1:71" s="312" customFormat="1" ht="15" customHeight="1" x14ac:dyDescent="0.2">
      <c r="A93" s="386"/>
      <c r="B93" s="110"/>
      <c r="C93" s="110"/>
      <c r="D93" s="110"/>
      <c r="E93" s="110"/>
      <c r="F93" s="109"/>
      <c r="G93" s="109"/>
      <c r="H93" s="109"/>
      <c r="I93" s="109"/>
      <c r="J93" s="110"/>
      <c r="K93" s="110"/>
      <c r="L93" s="109"/>
      <c r="M93" s="109"/>
      <c r="N93" s="467"/>
      <c r="O93" s="549"/>
      <c r="P93" s="467"/>
      <c r="Q93" s="541"/>
      <c r="R93" s="482"/>
      <c r="S93" s="480"/>
      <c r="T93" s="478"/>
      <c r="U93" s="527"/>
      <c r="V93" s="535"/>
      <c r="W93" s="364"/>
      <c r="X93" s="361"/>
      <c r="Y93" s="361"/>
      <c r="Z93" s="361"/>
      <c r="AA93" s="364"/>
      <c r="AB93" s="364"/>
      <c r="AC93" s="361"/>
      <c r="AD93" s="344"/>
      <c r="AE93" s="344"/>
      <c r="AF93" s="344"/>
      <c r="AG93" s="344"/>
      <c r="AH93" s="361"/>
      <c r="AI93" s="361"/>
      <c r="AJ93" s="364"/>
      <c r="AK93" s="361"/>
      <c r="AL93" s="391"/>
      <c r="AM93" s="375"/>
      <c r="AN93" s="375"/>
      <c r="AO93" s="344"/>
      <c r="AP93" s="344"/>
      <c r="AQ93" s="361"/>
      <c r="AR93" s="361"/>
      <c r="AS93" s="469"/>
      <c r="AT93" s="356"/>
      <c r="AU93" s="109"/>
      <c r="AV93" s="469"/>
      <c r="AW93" s="469"/>
    </row>
    <row r="94" spans="1:71" s="312" customFormat="1" ht="15" customHeight="1" x14ac:dyDescent="0.2">
      <c r="A94" s="386"/>
      <c r="B94" s="110"/>
      <c r="C94" s="110"/>
      <c r="D94" s="110"/>
      <c r="E94" s="110"/>
      <c r="F94" s="109"/>
      <c r="G94" s="109"/>
      <c r="H94" s="109"/>
      <c r="I94" s="109"/>
      <c r="J94" s="110"/>
      <c r="K94" s="110"/>
      <c r="L94" s="109"/>
      <c r="M94" s="109"/>
      <c r="N94" s="467"/>
      <c r="O94" s="549"/>
      <c r="P94" s="467"/>
      <c r="Q94" s="541"/>
      <c r="R94" s="482"/>
      <c r="S94" s="480"/>
      <c r="T94" s="478"/>
      <c r="U94" s="527"/>
      <c r="V94" s="535"/>
      <c r="W94" s="364"/>
      <c r="X94" s="361"/>
      <c r="Y94" s="361"/>
      <c r="Z94" s="361"/>
      <c r="AA94" s="364"/>
      <c r="AB94" s="364"/>
      <c r="AC94" s="361"/>
      <c r="AD94" s="344"/>
      <c r="AE94" s="344"/>
      <c r="AF94" s="344"/>
      <c r="AG94" s="344"/>
      <c r="AH94" s="361"/>
      <c r="AI94" s="361"/>
      <c r="AJ94" s="364"/>
      <c r="AK94" s="361"/>
      <c r="AL94" s="391"/>
      <c r="AM94" s="375"/>
      <c r="AN94" s="375"/>
      <c r="AO94" s="344"/>
      <c r="AP94" s="344"/>
      <c r="AQ94" s="361"/>
      <c r="AR94" s="361"/>
      <c r="AS94" s="469"/>
      <c r="AT94" s="356"/>
      <c r="AU94" s="109"/>
      <c r="AV94" s="469"/>
      <c r="AW94" s="469"/>
    </row>
    <row r="95" spans="1:71" s="312" customFormat="1" ht="15" customHeight="1" x14ac:dyDescent="0.2">
      <c r="A95" s="386"/>
      <c r="B95" s="110"/>
      <c r="C95" s="110"/>
      <c r="D95" s="110"/>
      <c r="E95" s="110"/>
      <c r="F95" s="109"/>
      <c r="G95" s="109"/>
      <c r="H95" s="109"/>
      <c r="I95" s="109"/>
      <c r="J95" s="110"/>
      <c r="K95" s="110"/>
      <c r="L95" s="109"/>
      <c r="M95" s="109"/>
      <c r="N95" s="467"/>
      <c r="O95" s="549"/>
      <c r="P95" s="467"/>
      <c r="Q95" s="541"/>
      <c r="R95" s="482"/>
      <c r="S95" s="480"/>
      <c r="T95" s="478"/>
      <c r="U95" s="527"/>
      <c r="V95" s="535"/>
      <c r="W95" s="364"/>
      <c r="X95" s="361"/>
      <c r="Y95" s="361"/>
      <c r="Z95" s="361"/>
      <c r="AA95" s="364"/>
      <c r="AB95" s="364"/>
      <c r="AC95" s="361"/>
      <c r="AD95" s="344"/>
      <c r="AE95" s="344"/>
      <c r="AF95" s="344"/>
      <c r="AG95" s="344"/>
      <c r="AH95" s="361"/>
      <c r="AI95" s="361"/>
      <c r="AJ95" s="364"/>
      <c r="AK95" s="361"/>
      <c r="AL95" s="391"/>
      <c r="AM95" s="375"/>
      <c r="AN95" s="375"/>
      <c r="AO95" s="344"/>
      <c r="AP95" s="344"/>
      <c r="AQ95" s="361"/>
      <c r="AR95" s="361"/>
      <c r="AS95" s="469"/>
      <c r="AT95" s="356"/>
      <c r="AU95" s="109"/>
      <c r="AV95" s="469"/>
      <c r="AW95" s="469"/>
    </row>
    <row r="96" spans="1:71" s="312" customFormat="1" ht="15" customHeight="1" x14ac:dyDescent="0.2">
      <c r="A96" s="386"/>
      <c r="B96" s="110"/>
      <c r="C96" s="110"/>
      <c r="D96" s="110"/>
      <c r="E96" s="110"/>
      <c r="F96" s="109"/>
      <c r="G96" s="109"/>
      <c r="H96" s="109"/>
      <c r="I96" s="109"/>
      <c r="J96" s="110"/>
      <c r="K96" s="110"/>
      <c r="L96" s="109"/>
      <c r="M96" s="109"/>
      <c r="N96" s="467"/>
      <c r="O96" s="549"/>
      <c r="P96" s="467"/>
      <c r="Q96" s="541"/>
      <c r="R96" s="482"/>
      <c r="S96" s="480"/>
      <c r="T96" s="478"/>
      <c r="U96" s="527"/>
      <c r="V96" s="535"/>
      <c r="W96" s="364"/>
      <c r="X96" s="361"/>
      <c r="Y96" s="361"/>
      <c r="Z96" s="361"/>
      <c r="AA96" s="364"/>
      <c r="AB96" s="364"/>
      <c r="AC96" s="361"/>
      <c r="AD96" s="344"/>
      <c r="AE96" s="344"/>
      <c r="AF96" s="344"/>
      <c r="AG96" s="344"/>
      <c r="AH96" s="361"/>
      <c r="AI96" s="361"/>
      <c r="AJ96" s="364"/>
      <c r="AK96" s="361"/>
      <c r="AL96" s="391"/>
      <c r="AM96" s="375"/>
      <c r="AN96" s="375"/>
      <c r="AO96" s="344"/>
      <c r="AP96" s="344"/>
      <c r="AQ96" s="361"/>
      <c r="AR96" s="361"/>
      <c r="AS96" s="469"/>
      <c r="AT96" s="356"/>
      <c r="AU96" s="109"/>
      <c r="AV96" s="469"/>
      <c r="AW96" s="469"/>
    </row>
    <row r="97" spans="1:49" s="312" customFormat="1" ht="15" customHeight="1" x14ac:dyDescent="0.2">
      <c r="A97" s="386"/>
      <c r="B97" s="110"/>
      <c r="C97" s="110"/>
      <c r="D97" s="110"/>
      <c r="E97" s="110"/>
      <c r="F97" s="109"/>
      <c r="G97" s="109"/>
      <c r="H97" s="109"/>
      <c r="I97" s="109"/>
      <c r="J97" s="110"/>
      <c r="K97" s="110"/>
      <c r="L97" s="109"/>
      <c r="M97" s="109"/>
      <c r="N97" s="467"/>
      <c r="O97" s="549"/>
      <c r="P97" s="467"/>
      <c r="Q97" s="541"/>
      <c r="R97" s="482"/>
      <c r="S97" s="480"/>
      <c r="T97" s="478"/>
      <c r="U97" s="527"/>
      <c r="V97" s="535"/>
      <c r="W97" s="364"/>
      <c r="X97" s="361"/>
      <c r="Y97" s="361"/>
      <c r="Z97" s="361"/>
      <c r="AA97" s="364"/>
      <c r="AB97" s="364"/>
      <c r="AC97" s="361"/>
      <c r="AD97" s="344"/>
      <c r="AE97" s="344"/>
      <c r="AF97" s="344"/>
      <c r="AG97" s="344"/>
      <c r="AH97" s="361"/>
      <c r="AI97" s="361"/>
      <c r="AJ97" s="364"/>
      <c r="AK97" s="361"/>
      <c r="AL97" s="391"/>
      <c r="AM97" s="375"/>
      <c r="AN97" s="375"/>
      <c r="AO97" s="344"/>
      <c r="AP97" s="344"/>
      <c r="AQ97" s="361"/>
      <c r="AR97" s="361"/>
      <c r="AS97" s="469"/>
      <c r="AT97" s="356"/>
      <c r="AU97" s="109"/>
      <c r="AV97" s="469"/>
      <c r="AW97" s="469"/>
    </row>
    <row r="98" spans="1:49" s="312" customFormat="1" ht="15" customHeight="1" x14ac:dyDescent="0.2">
      <c r="A98" s="386"/>
      <c r="B98" s="110"/>
      <c r="C98" s="110"/>
      <c r="D98" s="110"/>
      <c r="E98" s="110"/>
      <c r="F98" s="109"/>
      <c r="G98" s="109"/>
      <c r="H98" s="109"/>
      <c r="I98" s="109"/>
      <c r="J98" s="110"/>
      <c r="K98" s="110"/>
      <c r="L98" s="109"/>
      <c r="M98" s="109"/>
      <c r="N98" s="467"/>
      <c r="O98" s="549"/>
      <c r="P98" s="467"/>
      <c r="Q98" s="541"/>
      <c r="R98" s="482"/>
      <c r="S98" s="480"/>
      <c r="T98" s="478"/>
      <c r="U98" s="527"/>
      <c r="V98" s="535"/>
      <c r="W98" s="364"/>
      <c r="X98" s="361"/>
      <c r="Y98" s="361"/>
      <c r="Z98" s="361"/>
      <c r="AA98" s="364"/>
      <c r="AB98" s="364"/>
      <c r="AC98" s="361"/>
      <c r="AD98" s="344"/>
      <c r="AE98" s="344"/>
      <c r="AF98" s="344"/>
      <c r="AG98" s="344"/>
      <c r="AH98" s="361"/>
      <c r="AI98" s="361"/>
      <c r="AJ98" s="364"/>
      <c r="AK98" s="361"/>
      <c r="AL98" s="391"/>
      <c r="AM98" s="375"/>
      <c r="AN98" s="375"/>
      <c r="AO98" s="344"/>
      <c r="AP98" s="344"/>
      <c r="AQ98" s="361"/>
      <c r="AR98" s="361"/>
      <c r="AS98" s="469"/>
      <c r="AT98" s="356"/>
      <c r="AU98" s="109"/>
      <c r="AV98" s="469"/>
      <c r="AW98" s="469"/>
    </row>
    <row r="99" spans="1:49" s="312" customFormat="1" ht="15" customHeight="1" x14ac:dyDescent="0.2">
      <c r="A99" s="386"/>
      <c r="B99" s="110"/>
      <c r="C99" s="110"/>
      <c r="D99" s="110"/>
      <c r="E99" s="110"/>
      <c r="F99" s="109"/>
      <c r="G99" s="109"/>
      <c r="H99" s="109"/>
      <c r="I99" s="109"/>
      <c r="J99" s="110"/>
      <c r="K99" s="110"/>
      <c r="L99" s="109"/>
      <c r="M99" s="109"/>
      <c r="N99" s="467"/>
      <c r="O99" s="549"/>
      <c r="P99" s="467"/>
      <c r="Q99" s="541"/>
      <c r="R99" s="482"/>
      <c r="S99" s="480"/>
      <c r="T99" s="478"/>
      <c r="U99" s="527"/>
      <c r="V99" s="535"/>
      <c r="W99" s="364"/>
      <c r="X99" s="361"/>
      <c r="Y99" s="361"/>
      <c r="Z99" s="361"/>
      <c r="AA99" s="364"/>
      <c r="AB99" s="364"/>
      <c r="AC99" s="361"/>
      <c r="AD99" s="344"/>
      <c r="AE99" s="344"/>
      <c r="AF99" s="344"/>
      <c r="AG99" s="344"/>
      <c r="AH99" s="361"/>
      <c r="AI99" s="361"/>
      <c r="AJ99" s="364"/>
      <c r="AK99" s="361"/>
      <c r="AL99" s="391"/>
      <c r="AM99" s="375"/>
      <c r="AN99" s="375"/>
      <c r="AO99" s="344"/>
      <c r="AP99" s="344"/>
      <c r="AQ99" s="361"/>
      <c r="AR99" s="361"/>
      <c r="AS99" s="469"/>
      <c r="AT99" s="356"/>
      <c r="AU99" s="109"/>
      <c r="AV99" s="469"/>
      <c r="AW99" s="469"/>
    </row>
    <row r="100" spans="1:49" s="312" customFormat="1" ht="15" customHeight="1" x14ac:dyDescent="0.2">
      <c r="A100" s="386"/>
      <c r="B100" s="110"/>
      <c r="C100" s="110"/>
      <c r="D100" s="110"/>
      <c r="E100" s="110"/>
      <c r="F100" s="109"/>
      <c r="G100" s="109"/>
      <c r="H100" s="109"/>
      <c r="I100" s="109"/>
      <c r="J100" s="110"/>
      <c r="K100" s="110"/>
      <c r="L100" s="109"/>
      <c r="M100" s="109"/>
      <c r="N100" s="467"/>
      <c r="O100" s="549"/>
      <c r="P100" s="467"/>
      <c r="Q100" s="541"/>
      <c r="R100" s="482"/>
      <c r="S100" s="480"/>
      <c r="T100" s="478"/>
      <c r="U100" s="527"/>
      <c r="V100" s="535"/>
      <c r="W100" s="364"/>
      <c r="X100" s="361"/>
      <c r="Y100" s="361"/>
      <c r="Z100" s="361"/>
      <c r="AA100" s="364"/>
      <c r="AB100" s="364"/>
      <c r="AC100" s="361"/>
      <c r="AD100" s="344"/>
      <c r="AE100" s="344"/>
      <c r="AF100" s="344"/>
      <c r="AG100" s="344"/>
      <c r="AH100" s="361"/>
      <c r="AI100" s="361"/>
      <c r="AJ100" s="364"/>
      <c r="AK100" s="361"/>
      <c r="AL100" s="391"/>
      <c r="AM100" s="375"/>
      <c r="AN100" s="375"/>
      <c r="AO100" s="344"/>
      <c r="AP100" s="344"/>
      <c r="AQ100" s="361"/>
      <c r="AR100" s="361"/>
      <c r="AS100" s="469"/>
      <c r="AT100" s="356"/>
      <c r="AU100" s="109"/>
      <c r="AV100" s="469"/>
      <c r="AW100" s="469"/>
    </row>
    <row r="101" spans="1:49" s="312" customFormat="1" ht="15" customHeight="1" x14ac:dyDescent="0.2">
      <c r="A101" s="386"/>
      <c r="B101" s="110"/>
      <c r="C101" s="110"/>
      <c r="D101" s="110"/>
      <c r="E101" s="110"/>
      <c r="F101" s="109"/>
      <c r="G101" s="109"/>
      <c r="H101" s="109"/>
      <c r="I101" s="109"/>
      <c r="J101" s="110"/>
      <c r="K101" s="110"/>
      <c r="L101" s="109"/>
      <c r="M101" s="109"/>
      <c r="N101" s="467"/>
      <c r="O101" s="549"/>
      <c r="P101" s="467"/>
      <c r="Q101" s="541"/>
      <c r="R101" s="482"/>
      <c r="S101" s="480"/>
      <c r="T101" s="478"/>
      <c r="U101" s="527"/>
      <c r="V101" s="535"/>
      <c r="W101" s="364"/>
      <c r="X101" s="361"/>
      <c r="Y101" s="361"/>
      <c r="Z101" s="361"/>
      <c r="AA101" s="364"/>
      <c r="AB101" s="364"/>
      <c r="AC101" s="361"/>
      <c r="AD101" s="344"/>
      <c r="AE101" s="344"/>
      <c r="AF101" s="344"/>
      <c r="AG101" s="344"/>
      <c r="AH101" s="361"/>
      <c r="AI101" s="361"/>
      <c r="AJ101" s="364"/>
      <c r="AK101" s="361"/>
      <c r="AL101" s="391"/>
      <c r="AM101" s="375"/>
      <c r="AN101" s="375"/>
      <c r="AO101" s="344"/>
      <c r="AP101" s="344"/>
      <c r="AQ101" s="361"/>
      <c r="AR101" s="361"/>
      <c r="AS101" s="469"/>
      <c r="AT101" s="356"/>
      <c r="AU101" s="109"/>
      <c r="AV101" s="469"/>
      <c r="AW101" s="469"/>
    </row>
    <row r="102" spans="1:49" s="312" customFormat="1" ht="15" customHeight="1" x14ac:dyDescent="0.2">
      <c r="A102" s="386"/>
      <c r="B102" s="110"/>
      <c r="C102" s="110"/>
      <c r="D102" s="110"/>
      <c r="E102" s="110"/>
      <c r="F102" s="109"/>
      <c r="G102" s="109"/>
      <c r="H102" s="109"/>
      <c r="I102" s="109"/>
      <c r="J102" s="110"/>
      <c r="K102" s="110"/>
      <c r="L102" s="109"/>
      <c r="M102" s="109"/>
      <c r="N102" s="467"/>
      <c r="O102" s="549"/>
      <c r="P102" s="467"/>
      <c r="Q102" s="541"/>
      <c r="R102" s="482"/>
      <c r="S102" s="480"/>
      <c r="T102" s="478"/>
      <c r="U102" s="527"/>
      <c r="V102" s="535"/>
      <c r="W102" s="364"/>
      <c r="X102" s="361"/>
      <c r="Y102" s="361"/>
      <c r="Z102" s="361"/>
      <c r="AA102" s="364"/>
      <c r="AB102" s="364"/>
      <c r="AC102" s="361"/>
      <c r="AD102" s="344"/>
      <c r="AE102" s="344"/>
      <c r="AF102" s="344"/>
      <c r="AG102" s="344"/>
      <c r="AH102" s="361"/>
      <c r="AI102" s="361"/>
      <c r="AJ102" s="364"/>
      <c r="AK102" s="361"/>
      <c r="AL102" s="391"/>
      <c r="AM102" s="375"/>
      <c r="AN102" s="375"/>
      <c r="AO102" s="344"/>
      <c r="AP102" s="344"/>
      <c r="AQ102" s="361"/>
      <c r="AR102" s="361"/>
      <c r="AS102" s="469"/>
      <c r="AT102" s="356"/>
      <c r="AU102" s="109"/>
      <c r="AV102" s="469"/>
      <c r="AW102" s="469"/>
    </row>
    <row r="103" spans="1:49" s="312" customFormat="1" ht="15" customHeight="1" x14ac:dyDescent="0.2">
      <c r="A103" s="386"/>
      <c r="B103" s="110"/>
      <c r="C103" s="110"/>
      <c r="D103" s="110"/>
      <c r="E103" s="110"/>
      <c r="F103" s="109"/>
      <c r="G103" s="109"/>
      <c r="H103" s="109"/>
      <c r="I103" s="109"/>
      <c r="J103" s="110"/>
      <c r="K103" s="110"/>
      <c r="L103" s="109"/>
      <c r="M103" s="109"/>
      <c r="N103" s="467"/>
      <c r="O103" s="549"/>
      <c r="P103" s="467"/>
      <c r="Q103" s="541"/>
      <c r="R103" s="482"/>
      <c r="S103" s="480"/>
      <c r="T103" s="478"/>
      <c r="U103" s="527"/>
      <c r="V103" s="535"/>
      <c r="W103" s="364"/>
      <c r="X103" s="361"/>
      <c r="Y103" s="361"/>
      <c r="Z103" s="361"/>
      <c r="AA103" s="364"/>
      <c r="AB103" s="364"/>
      <c r="AC103" s="361"/>
      <c r="AD103" s="344"/>
      <c r="AE103" s="344"/>
      <c r="AF103" s="344"/>
      <c r="AG103" s="344"/>
      <c r="AH103" s="361"/>
      <c r="AI103" s="361"/>
      <c r="AJ103" s="364"/>
      <c r="AK103" s="361"/>
      <c r="AL103" s="391"/>
      <c r="AM103" s="375"/>
      <c r="AN103" s="375"/>
      <c r="AO103" s="344"/>
      <c r="AP103" s="344"/>
      <c r="AQ103" s="361"/>
      <c r="AR103" s="361"/>
      <c r="AS103" s="469"/>
      <c r="AT103" s="356"/>
      <c r="AU103" s="109"/>
      <c r="AV103" s="469"/>
      <c r="AW103" s="469"/>
    </row>
    <row r="104" spans="1:49" s="312" customFormat="1" ht="15" customHeight="1" x14ac:dyDescent="0.2">
      <c r="A104" s="386"/>
      <c r="B104" s="110"/>
      <c r="C104" s="110"/>
      <c r="D104" s="110"/>
      <c r="E104" s="110"/>
      <c r="F104" s="109"/>
      <c r="G104" s="109"/>
      <c r="H104" s="109"/>
      <c r="I104" s="109"/>
      <c r="J104" s="110"/>
      <c r="K104" s="110"/>
      <c r="L104" s="109"/>
      <c r="M104" s="109"/>
      <c r="N104" s="467"/>
      <c r="O104" s="549"/>
      <c r="P104" s="467"/>
      <c r="Q104" s="541"/>
      <c r="R104" s="482"/>
      <c r="S104" s="480"/>
      <c r="T104" s="478"/>
      <c r="U104" s="527"/>
      <c r="V104" s="535"/>
      <c r="W104" s="364"/>
      <c r="X104" s="361"/>
      <c r="Y104" s="361"/>
      <c r="Z104" s="361"/>
      <c r="AA104" s="364"/>
      <c r="AB104" s="364"/>
      <c r="AC104" s="361"/>
      <c r="AD104" s="344"/>
      <c r="AE104" s="344"/>
      <c r="AF104" s="344"/>
      <c r="AG104" s="344"/>
      <c r="AH104" s="361"/>
      <c r="AI104" s="361"/>
      <c r="AJ104" s="364"/>
      <c r="AK104" s="361"/>
      <c r="AL104" s="391"/>
      <c r="AM104" s="375"/>
      <c r="AN104" s="375"/>
      <c r="AO104" s="344"/>
      <c r="AP104" s="344"/>
      <c r="AQ104" s="361"/>
      <c r="AR104" s="361"/>
      <c r="AS104" s="469"/>
      <c r="AT104" s="356"/>
      <c r="AU104" s="109"/>
      <c r="AV104" s="469"/>
      <c r="AW104" s="469"/>
    </row>
    <row r="105" spans="1:49" s="312" customFormat="1" ht="15" customHeight="1" x14ac:dyDescent="0.2">
      <c r="A105" s="386"/>
      <c r="B105" s="110"/>
      <c r="C105" s="110"/>
      <c r="D105" s="110"/>
      <c r="E105" s="110"/>
      <c r="F105" s="109"/>
      <c r="G105" s="109"/>
      <c r="H105" s="109"/>
      <c r="I105" s="109"/>
      <c r="J105" s="110"/>
      <c r="K105" s="110"/>
      <c r="L105" s="109"/>
      <c r="M105" s="109"/>
      <c r="N105" s="467"/>
      <c r="O105" s="549"/>
      <c r="P105" s="467"/>
      <c r="Q105" s="541"/>
      <c r="R105" s="482"/>
      <c r="S105" s="480"/>
      <c r="T105" s="478"/>
      <c r="U105" s="527"/>
      <c r="V105" s="535"/>
      <c r="W105" s="364"/>
      <c r="X105" s="361"/>
      <c r="Y105" s="361"/>
      <c r="Z105" s="361"/>
      <c r="AA105" s="364"/>
      <c r="AB105" s="364"/>
      <c r="AC105" s="361"/>
      <c r="AD105" s="344"/>
      <c r="AE105" s="344"/>
      <c r="AF105" s="344"/>
      <c r="AG105" s="344"/>
      <c r="AH105" s="361"/>
      <c r="AI105" s="361"/>
      <c r="AJ105" s="364"/>
      <c r="AK105" s="361"/>
      <c r="AL105" s="391"/>
      <c r="AM105" s="375"/>
      <c r="AN105" s="375"/>
      <c r="AO105" s="344"/>
      <c r="AP105" s="344"/>
      <c r="AQ105" s="361"/>
      <c r="AR105" s="361"/>
      <c r="AS105" s="469"/>
      <c r="AT105" s="356"/>
      <c r="AU105" s="109"/>
      <c r="AV105" s="469"/>
      <c r="AW105" s="469"/>
    </row>
    <row r="106" spans="1:49" s="312" customFormat="1" ht="15" customHeight="1" x14ac:dyDescent="0.2">
      <c r="A106" s="386"/>
      <c r="B106" s="110"/>
      <c r="C106" s="110"/>
      <c r="D106" s="110"/>
      <c r="E106" s="110"/>
      <c r="F106" s="109"/>
      <c r="G106" s="109"/>
      <c r="H106" s="109"/>
      <c r="I106" s="109"/>
      <c r="J106" s="110"/>
      <c r="K106" s="110"/>
      <c r="L106" s="109"/>
      <c r="M106" s="109"/>
      <c r="N106" s="467"/>
      <c r="O106" s="549"/>
      <c r="P106" s="467"/>
      <c r="Q106" s="541"/>
      <c r="R106" s="482"/>
      <c r="S106" s="480"/>
      <c r="T106" s="478"/>
      <c r="U106" s="527"/>
      <c r="V106" s="535"/>
      <c r="W106" s="364"/>
      <c r="X106" s="361"/>
      <c r="Y106" s="361"/>
      <c r="Z106" s="361"/>
      <c r="AA106" s="364"/>
      <c r="AB106" s="364"/>
      <c r="AC106" s="361"/>
      <c r="AD106" s="344"/>
      <c r="AE106" s="344"/>
      <c r="AF106" s="344"/>
      <c r="AG106" s="344"/>
      <c r="AH106" s="361"/>
      <c r="AI106" s="361"/>
      <c r="AJ106" s="364"/>
      <c r="AK106" s="361"/>
      <c r="AL106" s="391"/>
      <c r="AM106" s="375"/>
      <c r="AN106" s="375"/>
      <c r="AO106" s="344"/>
      <c r="AP106" s="344"/>
      <c r="AQ106" s="361"/>
      <c r="AR106" s="361"/>
      <c r="AS106" s="469"/>
      <c r="AT106" s="356"/>
      <c r="AU106" s="109"/>
      <c r="AV106" s="469"/>
      <c r="AW106" s="469"/>
    </row>
    <row r="107" spans="1:49" s="312" customFormat="1" ht="15" customHeight="1" x14ac:dyDescent="0.2">
      <c r="A107" s="386"/>
      <c r="B107" s="110"/>
      <c r="C107" s="110"/>
      <c r="D107" s="110"/>
      <c r="E107" s="110"/>
      <c r="F107" s="109"/>
      <c r="G107" s="109"/>
      <c r="H107" s="109"/>
      <c r="I107" s="109"/>
      <c r="J107" s="110"/>
      <c r="K107" s="110"/>
      <c r="L107" s="109"/>
      <c r="M107" s="109"/>
      <c r="N107" s="467"/>
      <c r="O107" s="549"/>
      <c r="P107" s="467"/>
      <c r="Q107" s="541"/>
      <c r="R107" s="482"/>
      <c r="S107" s="480"/>
      <c r="T107" s="478"/>
      <c r="U107" s="527"/>
      <c r="V107" s="535"/>
      <c r="W107" s="364"/>
      <c r="X107" s="361"/>
      <c r="Y107" s="361"/>
      <c r="Z107" s="361"/>
      <c r="AA107" s="364"/>
      <c r="AB107" s="364"/>
      <c r="AC107" s="361"/>
      <c r="AD107" s="344"/>
      <c r="AE107" s="344"/>
      <c r="AF107" s="344"/>
      <c r="AG107" s="344"/>
      <c r="AH107" s="361"/>
      <c r="AI107" s="361"/>
      <c r="AJ107" s="364"/>
      <c r="AK107" s="361"/>
      <c r="AL107" s="391"/>
      <c r="AM107" s="375"/>
      <c r="AN107" s="375"/>
      <c r="AO107" s="344"/>
      <c r="AP107" s="344"/>
      <c r="AQ107" s="361"/>
      <c r="AR107" s="361"/>
      <c r="AS107" s="469"/>
      <c r="AT107" s="356"/>
      <c r="AU107" s="109"/>
      <c r="AV107" s="469"/>
      <c r="AW107" s="469"/>
    </row>
    <row r="108" spans="1:49" s="312" customFormat="1" ht="15" customHeight="1" x14ac:dyDescent="0.2">
      <c r="A108" s="386"/>
      <c r="B108" s="110"/>
      <c r="C108" s="110"/>
      <c r="D108" s="110"/>
      <c r="E108" s="110"/>
      <c r="F108" s="109"/>
      <c r="G108" s="109"/>
      <c r="H108" s="109"/>
      <c r="I108" s="109"/>
      <c r="J108" s="110"/>
      <c r="K108" s="110"/>
      <c r="L108" s="109"/>
      <c r="M108" s="109"/>
      <c r="N108" s="467"/>
      <c r="O108" s="549"/>
      <c r="P108" s="467"/>
      <c r="Q108" s="541"/>
      <c r="R108" s="482"/>
      <c r="S108" s="480"/>
      <c r="T108" s="478"/>
      <c r="U108" s="527"/>
      <c r="V108" s="535"/>
      <c r="W108" s="364"/>
      <c r="X108" s="361"/>
      <c r="Y108" s="361"/>
      <c r="Z108" s="361"/>
      <c r="AA108" s="364"/>
      <c r="AB108" s="364"/>
      <c r="AC108" s="361"/>
      <c r="AD108" s="344"/>
      <c r="AE108" s="344"/>
      <c r="AF108" s="344"/>
      <c r="AG108" s="344"/>
      <c r="AH108" s="361"/>
      <c r="AI108" s="361"/>
      <c r="AJ108" s="364"/>
      <c r="AK108" s="361"/>
      <c r="AL108" s="391"/>
      <c r="AM108" s="375"/>
      <c r="AN108" s="375"/>
      <c r="AO108" s="344"/>
      <c r="AP108" s="344"/>
      <c r="AQ108" s="361"/>
      <c r="AR108" s="361"/>
      <c r="AS108" s="469"/>
      <c r="AT108" s="356"/>
      <c r="AU108" s="109"/>
      <c r="AV108" s="469"/>
      <c r="AW108" s="469"/>
    </row>
    <row r="109" spans="1:49" s="312" customFormat="1" ht="15" customHeight="1" x14ac:dyDescent="0.2">
      <c r="A109" s="386"/>
      <c r="B109" s="110"/>
      <c r="C109" s="110"/>
      <c r="D109" s="110"/>
      <c r="E109" s="110"/>
      <c r="F109" s="109"/>
      <c r="G109" s="109"/>
      <c r="H109" s="109"/>
      <c r="I109" s="109"/>
      <c r="J109" s="110"/>
      <c r="K109" s="110"/>
      <c r="L109" s="109"/>
      <c r="M109" s="109"/>
      <c r="N109" s="467"/>
      <c r="O109" s="549"/>
      <c r="P109" s="467"/>
      <c r="Q109" s="541"/>
      <c r="R109" s="482"/>
      <c r="S109" s="480"/>
      <c r="T109" s="478"/>
      <c r="U109" s="527"/>
      <c r="V109" s="535"/>
      <c r="W109" s="364"/>
      <c r="X109" s="361"/>
      <c r="Y109" s="361"/>
      <c r="Z109" s="361"/>
      <c r="AA109" s="364"/>
      <c r="AB109" s="364"/>
      <c r="AC109" s="361"/>
      <c r="AD109" s="344"/>
      <c r="AE109" s="344"/>
      <c r="AF109" s="344"/>
      <c r="AG109" s="344"/>
      <c r="AH109" s="361"/>
      <c r="AI109" s="361"/>
      <c r="AJ109" s="364"/>
      <c r="AK109" s="361"/>
      <c r="AL109" s="391"/>
      <c r="AM109" s="375"/>
      <c r="AN109" s="375"/>
      <c r="AO109" s="344"/>
      <c r="AP109" s="344"/>
      <c r="AQ109" s="361"/>
      <c r="AR109" s="361"/>
      <c r="AS109" s="469"/>
      <c r="AT109" s="356"/>
      <c r="AU109" s="109"/>
      <c r="AV109" s="469"/>
      <c r="AW109" s="469"/>
    </row>
    <row r="110" spans="1:49" s="312" customFormat="1" ht="15" customHeight="1" x14ac:dyDescent="0.2">
      <c r="A110" s="386"/>
      <c r="B110" s="110"/>
      <c r="C110" s="110"/>
      <c r="D110" s="110"/>
      <c r="E110" s="110"/>
      <c r="F110" s="109"/>
      <c r="G110" s="109"/>
      <c r="H110" s="109"/>
      <c r="I110" s="109"/>
      <c r="J110" s="110"/>
      <c r="K110" s="110"/>
      <c r="L110" s="109"/>
      <c r="M110" s="109"/>
      <c r="N110" s="467"/>
      <c r="O110" s="549"/>
      <c r="P110" s="467"/>
      <c r="Q110" s="541"/>
      <c r="R110" s="482"/>
      <c r="S110" s="480"/>
      <c r="T110" s="478"/>
      <c r="U110" s="527"/>
      <c r="V110" s="535"/>
      <c r="W110" s="364"/>
      <c r="X110" s="361"/>
      <c r="Y110" s="361"/>
      <c r="Z110" s="361"/>
      <c r="AA110" s="364"/>
      <c r="AB110" s="364"/>
      <c r="AC110" s="361"/>
      <c r="AD110" s="344"/>
      <c r="AE110" s="344"/>
      <c r="AF110" s="344"/>
      <c r="AG110" s="344"/>
      <c r="AH110" s="361"/>
      <c r="AI110" s="361"/>
      <c r="AJ110" s="364"/>
      <c r="AK110" s="361"/>
      <c r="AL110" s="391"/>
      <c r="AM110" s="375"/>
      <c r="AN110" s="375"/>
      <c r="AO110" s="344"/>
      <c r="AP110" s="344"/>
      <c r="AQ110" s="361"/>
      <c r="AR110" s="361"/>
      <c r="AS110" s="469"/>
      <c r="AT110" s="356"/>
      <c r="AU110" s="109"/>
      <c r="AV110" s="469"/>
      <c r="AW110" s="469"/>
    </row>
    <row r="111" spans="1:49" s="312" customFormat="1" ht="15" customHeight="1" x14ac:dyDescent="0.2">
      <c r="A111" s="386"/>
      <c r="B111" s="110"/>
      <c r="C111" s="110"/>
      <c r="D111" s="110"/>
      <c r="E111" s="110"/>
      <c r="F111" s="109"/>
      <c r="G111" s="109"/>
      <c r="H111" s="109"/>
      <c r="I111" s="109"/>
      <c r="J111" s="110"/>
      <c r="K111" s="110"/>
      <c r="L111" s="109"/>
      <c r="M111" s="109"/>
      <c r="N111" s="467"/>
      <c r="O111" s="549"/>
      <c r="P111" s="467"/>
      <c r="Q111" s="541"/>
      <c r="R111" s="482"/>
      <c r="S111" s="480"/>
      <c r="T111" s="478"/>
      <c r="U111" s="527"/>
      <c r="V111" s="535"/>
      <c r="W111" s="364"/>
      <c r="X111" s="361"/>
      <c r="Y111" s="361"/>
      <c r="Z111" s="361"/>
      <c r="AA111" s="364"/>
      <c r="AB111" s="364"/>
      <c r="AC111" s="361"/>
      <c r="AD111" s="344"/>
      <c r="AE111" s="344"/>
      <c r="AF111" s="344"/>
      <c r="AG111" s="344"/>
      <c r="AH111" s="361"/>
      <c r="AI111" s="361"/>
      <c r="AJ111" s="364"/>
      <c r="AK111" s="361"/>
      <c r="AL111" s="391"/>
      <c r="AM111" s="375"/>
      <c r="AN111" s="375"/>
      <c r="AO111" s="344"/>
      <c r="AP111" s="344"/>
      <c r="AQ111" s="361"/>
      <c r="AR111" s="361"/>
      <c r="AS111" s="469"/>
      <c r="AT111" s="356"/>
      <c r="AU111" s="109"/>
      <c r="AV111" s="469"/>
      <c r="AW111" s="469"/>
    </row>
    <row r="112" spans="1:49" s="312" customFormat="1" ht="15" customHeight="1" x14ac:dyDescent="0.2">
      <c r="A112" s="386"/>
      <c r="B112" s="110"/>
      <c r="C112" s="110"/>
      <c r="D112" s="110"/>
      <c r="E112" s="110"/>
      <c r="F112" s="109"/>
      <c r="G112" s="109"/>
      <c r="H112" s="109"/>
      <c r="I112" s="109"/>
      <c r="J112" s="110"/>
      <c r="K112" s="110"/>
      <c r="L112" s="109"/>
      <c r="M112" s="109"/>
      <c r="N112" s="467"/>
      <c r="O112" s="549"/>
      <c r="P112" s="467"/>
      <c r="Q112" s="541"/>
      <c r="R112" s="482"/>
      <c r="S112" s="480"/>
      <c r="T112" s="478"/>
      <c r="U112" s="527"/>
      <c r="V112" s="535"/>
      <c r="W112" s="364"/>
      <c r="X112" s="361"/>
      <c r="Y112" s="361"/>
      <c r="Z112" s="361"/>
      <c r="AA112" s="364"/>
      <c r="AB112" s="364"/>
      <c r="AC112" s="361"/>
      <c r="AD112" s="344"/>
      <c r="AE112" s="344"/>
      <c r="AF112" s="344"/>
      <c r="AG112" s="344"/>
      <c r="AH112" s="361"/>
      <c r="AI112" s="361"/>
      <c r="AJ112" s="364"/>
      <c r="AK112" s="361"/>
      <c r="AL112" s="391"/>
      <c r="AM112" s="375"/>
      <c r="AN112" s="375"/>
      <c r="AO112" s="344"/>
      <c r="AP112" s="344"/>
      <c r="AQ112" s="361"/>
      <c r="AR112" s="361"/>
      <c r="AS112" s="469"/>
      <c r="AT112" s="356"/>
      <c r="AU112" s="109"/>
      <c r="AV112" s="469"/>
      <c r="AW112" s="469"/>
    </row>
    <row r="113" spans="1:71" s="312" customFormat="1" ht="15" customHeight="1" x14ac:dyDescent="0.2">
      <c r="A113" s="386"/>
      <c r="B113" s="110"/>
      <c r="C113" s="110"/>
      <c r="D113" s="110"/>
      <c r="E113" s="110"/>
      <c r="F113" s="109"/>
      <c r="G113" s="109"/>
      <c r="H113" s="109"/>
      <c r="I113" s="109"/>
      <c r="J113" s="110"/>
      <c r="K113" s="110"/>
      <c r="L113" s="109"/>
      <c r="M113" s="109"/>
      <c r="N113" s="467"/>
      <c r="O113" s="549"/>
      <c r="P113" s="467"/>
      <c r="Q113" s="541"/>
      <c r="R113" s="482"/>
      <c r="S113" s="480"/>
      <c r="T113" s="478"/>
      <c r="U113" s="527"/>
      <c r="V113" s="535"/>
      <c r="W113" s="364"/>
      <c r="X113" s="361"/>
      <c r="Y113" s="361"/>
      <c r="Z113" s="361"/>
      <c r="AA113" s="364"/>
      <c r="AB113" s="364"/>
      <c r="AC113" s="361"/>
      <c r="AD113" s="344"/>
      <c r="AE113" s="344"/>
      <c r="AF113" s="344"/>
      <c r="AG113" s="344"/>
      <c r="AH113" s="361"/>
      <c r="AI113" s="361"/>
      <c r="AJ113" s="364"/>
      <c r="AK113" s="361"/>
      <c r="AL113" s="391"/>
      <c r="AM113" s="375"/>
      <c r="AN113" s="375"/>
      <c r="AO113" s="344"/>
      <c r="AP113" s="344"/>
      <c r="AQ113" s="361"/>
      <c r="AR113" s="361"/>
      <c r="AS113" s="469"/>
      <c r="AT113" s="356"/>
      <c r="AU113" s="109"/>
      <c r="AV113" s="469"/>
      <c r="AW113" s="469"/>
    </row>
    <row r="114" spans="1:71" s="312" customFormat="1" ht="15" customHeight="1" x14ac:dyDescent="0.2">
      <c r="A114" s="386"/>
      <c r="B114" s="110"/>
      <c r="C114" s="110"/>
      <c r="D114" s="110"/>
      <c r="E114" s="110"/>
      <c r="F114" s="109"/>
      <c r="G114" s="109"/>
      <c r="H114" s="109"/>
      <c r="I114" s="109"/>
      <c r="J114" s="110"/>
      <c r="K114" s="110"/>
      <c r="L114" s="109"/>
      <c r="M114" s="109"/>
      <c r="N114" s="467"/>
      <c r="O114" s="549"/>
      <c r="P114" s="467"/>
      <c r="Q114" s="541"/>
      <c r="R114" s="482"/>
      <c r="S114" s="480"/>
      <c r="T114" s="478"/>
      <c r="U114" s="527"/>
      <c r="V114" s="535"/>
      <c r="W114" s="364"/>
      <c r="X114" s="361"/>
      <c r="Y114" s="361"/>
      <c r="Z114" s="361"/>
      <c r="AA114" s="364"/>
      <c r="AB114" s="364"/>
      <c r="AC114" s="361"/>
      <c r="AD114" s="344"/>
      <c r="AE114" s="344"/>
      <c r="AF114" s="344"/>
      <c r="AG114" s="344"/>
      <c r="AH114" s="361"/>
      <c r="AI114" s="361"/>
      <c r="AJ114" s="364"/>
      <c r="AK114" s="361"/>
      <c r="AL114" s="391"/>
      <c r="AM114" s="375"/>
      <c r="AN114" s="375"/>
      <c r="AO114" s="344"/>
      <c r="AP114" s="344"/>
      <c r="AQ114" s="361"/>
      <c r="AR114" s="361"/>
      <c r="AS114" s="469"/>
      <c r="AT114" s="356"/>
      <c r="AU114" s="109"/>
      <c r="AV114" s="469"/>
      <c r="AW114" s="469"/>
    </row>
    <row r="115" spans="1:71" s="312" customFormat="1" ht="15" customHeight="1" x14ac:dyDescent="0.2">
      <c r="A115" s="386"/>
      <c r="B115" s="110"/>
      <c r="C115" s="110"/>
      <c r="D115" s="110"/>
      <c r="E115" s="110"/>
      <c r="F115" s="109"/>
      <c r="G115" s="109"/>
      <c r="H115" s="109"/>
      <c r="I115" s="109"/>
      <c r="J115" s="110"/>
      <c r="K115" s="110"/>
      <c r="L115" s="109"/>
      <c r="M115" s="109"/>
      <c r="N115" s="467"/>
      <c r="O115" s="549"/>
      <c r="P115" s="467"/>
      <c r="Q115" s="541"/>
      <c r="R115" s="482"/>
      <c r="S115" s="480"/>
      <c r="T115" s="478"/>
      <c r="U115" s="527"/>
      <c r="V115" s="535"/>
      <c r="W115" s="364"/>
      <c r="X115" s="361"/>
      <c r="Y115" s="361"/>
      <c r="Z115" s="361"/>
      <c r="AA115" s="364"/>
      <c r="AB115" s="364"/>
      <c r="AC115" s="361"/>
      <c r="AD115" s="344"/>
      <c r="AE115" s="344"/>
      <c r="AF115" s="344"/>
      <c r="AG115" s="344"/>
      <c r="AH115" s="361"/>
      <c r="AI115" s="361"/>
      <c r="AJ115" s="364"/>
      <c r="AK115" s="361"/>
      <c r="AL115" s="391"/>
      <c r="AM115" s="375"/>
      <c r="AN115" s="375"/>
      <c r="AO115" s="344"/>
      <c r="AP115" s="344"/>
      <c r="AQ115" s="361"/>
      <c r="AR115" s="361"/>
      <c r="AS115" s="469"/>
      <c r="AT115" s="356"/>
      <c r="AU115" s="109"/>
      <c r="AV115" s="469"/>
      <c r="AW115" s="469"/>
    </row>
    <row r="116" spans="1:71" s="312" customFormat="1" ht="15" customHeight="1" x14ac:dyDescent="0.2">
      <c r="A116" s="386"/>
      <c r="B116" s="110"/>
      <c r="C116" s="110"/>
      <c r="D116" s="110"/>
      <c r="E116" s="110"/>
      <c r="F116" s="109"/>
      <c r="G116" s="109"/>
      <c r="H116" s="109"/>
      <c r="I116" s="109"/>
      <c r="J116" s="110"/>
      <c r="K116" s="110"/>
      <c r="L116" s="109"/>
      <c r="M116" s="109"/>
      <c r="N116" s="467"/>
      <c r="O116" s="549"/>
      <c r="P116" s="467"/>
      <c r="Q116" s="541"/>
      <c r="R116" s="482"/>
      <c r="S116" s="480"/>
      <c r="T116" s="478"/>
      <c r="U116" s="527"/>
      <c r="V116" s="535"/>
      <c r="W116" s="364"/>
      <c r="X116" s="361"/>
      <c r="Y116" s="361"/>
      <c r="Z116" s="361"/>
      <c r="AA116" s="364"/>
      <c r="AB116" s="364"/>
      <c r="AC116" s="361"/>
      <c r="AD116" s="344"/>
      <c r="AE116" s="344"/>
      <c r="AF116" s="344"/>
      <c r="AG116" s="344"/>
      <c r="AH116" s="361"/>
      <c r="AI116" s="361"/>
      <c r="AJ116" s="364"/>
      <c r="AK116" s="361"/>
      <c r="AL116" s="391"/>
      <c r="AM116" s="375"/>
      <c r="AN116" s="375"/>
      <c r="AO116" s="344"/>
      <c r="AP116" s="344"/>
      <c r="AQ116" s="361"/>
      <c r="AR116" s="361"/>
      <c r="AS116" s="469"/>
      <c r="AT116" s="356"/>
      <c r="AU116" s="109"/>
      <c r="AV116" s="469"/>
      <c r="AW116" s="469"/>
    </row>
    <row r="117" spans="1:71" s="312" customFormat="1" ht="15" customHeight="1" x14ac:dyDescent="0.2">
      <c r="A117" s="386"/>
      <c r="B117" s="110"/>
      <c r="C117" s="110"/>
      <c r="D117" s="110"/>
      <c r="E117" s="110"/>
      <c r="F117" s="109"/>
      <c r="G117" s="109"/>
      <c r="H117" s="109"/>
      <c r="I117" s="109"/>
      <c r="J117" s="110"/>
      <c r="K117" s="110"/>
      <c r="L117" s="109"/>
      <c r="M117" s="109"/>
      <c r="N117" s="467"/>
      <c r="O117" s="549"/>
      <c r="P117" s="467"/>
      <c r="Q117" s="541"/>
      <c r="R117" s="482"/>
      <c r="S117" s="480"/>
      <c r="T117" s="478"/>
      <c r="U117" s="527"/>
      <c r="V117" s="535"/>
      <c r="W117" s="364"/>
      <c r="X117" s="361"/>
      <c r="Y117" s="361"/>
      <c r="Z117" s="361"/>
      <c r="AA117" s="364"/>
      <c r="AB117" s="364"/>
      <c r="AC117" s="361"/>
      <c r="AD117" s="344"/>
      <c r="AE117" s="344"/>
      <c r="AF117" s="344"/>
      <c r="AG117" s="344"/>
      <c r="AH117" s="361"/>
      <c r="AI117" s="361"/>
      <c r="AJ117" s="364"/>
      <c r="AK117" s="361"/>
      <c r="AL117" s="391"/>
      <c r="AM117" s="375"/>
      <c r="AN117" s="375"/>
      <c r="AO117" s="344"/>
      <c r="AP117" s="344"/>
      <c r="AQ117" s="361"/>
      <c r="AR117" s="361"/>
      <c r="AS117" s="469"/>
      <c r="AT117" s="356"/>
      <c r="AU117" s="469"/>
      <c r="AV117" s="469"/>
      <c r="AW117" s="469"/>
    </row>
    <row r="118" spans="1:71" s="312" customFormat="1" ht="15" customHeight="1" x14ac:dyDescent="0.2">
      <c r="A118" s="469"/>
      <c r="B118" s="110"/>
      <c r="C118" s="110"/>
      <c r="D118" s="110"/>
      <c r="E118" s="110"/>
      <c r="F118" s="467"/>
      <c r="G118" s="109"/>
      <c r="H118" s="109"/>
      <c r="I118" s="109"/>
      <c r="J118" s="110"/>
      <c r="K118" s="110"/>
      <c r="L118" s="109"/>
      <c r="M118" s="109"/>
      <c r="N118" s="467"/>
      <c r="O118" s="549"/>
      <c r="P118" s="467"/>
      <c r="Q118" s="543"/>
      <c r="R118" s="477"/>
      <c r="S118" s="480"/>
      <c r="T118" s="478"/>
      <c r="U118" s="527"/>
      <c r="V118" s="536"/>
      <c r="W118" s="375"/>
      <c r="X118" s="361"/>
      <c r="Y118" s="361"/>
      <c r="Z118" s="361"/>
      <c r="AA118" s="364"/>
      <c r="AB118" s="364"/>
      <c r="AC118" s="361"/>
      <c r="AD118" s="344"/>
      <c r="AE118" s="344"/>
      <c r="AF118" s="344"/>
      <c r="AG118" s="344"/>
      <c r="AH118" s="361"/>
      <c r="AI118" s="361"/>
      <c r="AJ118" s="364"/>
      <c r="AK118" s="361"/>
      <c r="AL118" s="391"/>
      <c r="AM118" s="375"/>
      <c r="AN118" s="375"/>
      <c r="AO118" s="344"/>
      <c r="AP118" s="344"/>
      <c r="AQ118" s="361"/>
      <c r="AR118" s="361"/>
      <c r="AS118" s="469"/>
      <c r="AT118" s="356"/>
      <c r="AU118" s="469"/>
      <c r="AV118" s="469"/>
      <c r="AW118" s="469"/>
    </row>
    <row r="119" spans="1:71" s="312" customFormat="1" ht="15" customHeight="1" x14ac:dyDescent="0.2">
      <c r="A119" s="469"/>
      <c r="B119" s="109"/>
      <c r="C119" s="109"/>
      <c r="D119" s="109"/>
      <c r="E119" s="109"/>
      <c r="F119" s="109"/>
      <c r="G119" s="110"/>
      <c r="H119" s="109"/>
      <c r="I119" s="109"/>
      <c r="J119" s="110"/>
      <c r="K119" s="110"/>
      <c r="L119" s="353"/>
      <c r="M119" s="353"/>
      <c r="N119" s="353"/>
      <c r="O119" s="549"/>
      <c r="P119" s="353"/>
      <c r="Q119" s="541"/>
      <c r="R119" s="477"/>
      <c r="S119" s="478"/>
      <c r="T119" s="478"/>
      <c r="U119" s="527"/>
      <c r="V119" s="535"/>
      <c r="W119" s="364"/>
      <c r="X119" s="364"/>
      <c r="Y119" s="361"/>
      <c r="Z119" s="361"/>
      <c r="AA119" s="364"/>
      <c r="AB119" s="364"/>
      <c r="AC119" s="377"/>
      <c r="AD119" s="377"/>
      <c r="AE119" s="377"/>
      <c r="AF119" s="344"/>
      <c r="AG119" s="344"/>
      <c r="AH119" s="344"/>
      <c r="AI119" s="361"/>
      <c r="AJ119" s="344"/>
      <c r="AK119" s="377"/>
      <c r="AL119" s="391"/>
      <c r="AM119" s="392"/>
      <c r="AN119" s="392"/>
      <c r="AO119" s="344"/>
      <c r="AP119" s="344"/>
      <c r="AQ119" s="344"/>
      <c r="AR119" s="361"/>
      <c r="AS119" s="469"/>
      <c r="AT119" s="356"/>
      <c r="AU119" s="469"/>
      <c r="AV119" s="469"/>
      <c r="AW119" s="469"/>
    </row>
    <row r="120" spans="1:71" s="312" customFormat="1" ht="15" customHeight="1" x14ac:dyDescent="0.2">
      <c r="A120" s="388"/>
      <c r="B120" s="348"/>
      <c r="C120" s="348"/>
      <c r="D120" s="348"/>
      <c r="E120" s="348"/>
      <c r="F120" s="389"/>
      <c r="G120" s="349"/>
      <c r="H120" s="349"/>
      <c r="I120" s="349"/>
      <c r="J120" s="348"/>
      <c r="K120" s="348"/>
      <c r="L120" s="349"/>
      <c r="M120" s="349"/>
      <c r="N120" s="349"/>
      <c r="O120" s="550"/>
      <c r="P120" s="349"/>
      <c r="Q120" s="544"/>
      <c r="R120" s="483"/>
      <c r="S120" s="484"/>
      <c r="T120" s="485"/>
      <c r="U120" s="528"/>
      <c r="V120" s="537"/>
      <c r="W120" s="382"/>
      <c r="X120" s="380"/>
      <c r="Y120" s="380"/>
      <c r="Z120" s="380"/>
      <c r="AA120" s="379"/>
      <c r="AB120" s="379"/>
      <c r="AC120" s="380"/>
      <c r="AD120" s="380"/>
      <c r="AE120" s="380"/>
      <c r="AF120" s="393"/>
      <c r="AG120" s="393"/>
      <c r="AH120" s="380"/>
      <c r="AI120" s="380"/>
      <c r="AJ120" s="379"/>
      <c r="AK120" s="380"/>
      <c r="AL120" s="394"/>
      <c r="AM120" s="382"/>
      <c r="AN120" s="382"/>
      <c r="AO120" s="393"/>
      <c r="AP120" s="393"/>
      <c r="AQ120" s="380"/>
      <c r="AR120" s="380"/>
      <c r="AS120" s="469"/>
      <c r="AT120" s="356"/>
      <c r="AU120" s="469"/>
      <c r="AV120" s="469"/>
      <c r="AW120" s="469"/>
    </row>
    <row r="121" spans="1:71" s="312" customFormat="1" ht="15" customHeight="1" x14ac:dyDescent="0.2">
      <c r="A121" s="468"/>
      <c r="B121" s="881"/>
      <c r="C121" s="881"/>
      <c r="D121" s="881"/>
      <c r="E121" s="881"/>
      <c r="F121" s="881"/>
      <c r="G121" s="881"/>
      <c r="H121" s="881"/>
      <c r="I121" s="881"/>
      <c r="J121" s="136"/>
      <c r="K121" s="136"/>
      <c r="L121" s="136"/>
      <c r="M121" s="136"/>
      <c r="N121" s="136"/>
      <c r="O121" s="545"/>
      <c r="P121" s="136"/>
      <c r="Q121" s="542"/>
      <c r="R121" s="474"/>
      <c r="S121" s="486"/>
      <c r="T121" s="486"/>
      <c r="U121" s="529"/>
      <c r="V121" s="534"/>
      <c r="W121" s="383"/>
      <c r="X121" s="383"/>
      <c r="Y121" s="383"/>
      <c r="Z121" s="383"/>
      <c r="AA121" s="383"/>
      <c r="AB121" s="383"/>
      <c r="AC121" s="383"/>
      <c r="AD121" s="383"/>
      <c r="AE121" s="383"/>
      <c r="AF121" s="383"/>
      <c r="AG121" s="383"/>
      <c r="AH121" s="383"/>
      <c r="AI121" s="383"/>
      <c r="AJ121" s="383"/>
      <c r="AK121" s="383"/>
      <c r="AL121" s="383"/>
      <c r="AM121" s="383"/>
      <c r="AN121" s="383"/>
      <c r="AO121" s="383"/>
      <c r="AP121" s="383"/>
      <c r="AQ121" s="383"/>
      <c r="AR121" s="383"/>
      <c r="AS121" s="469"/>
      <c r="AT121" s="356"/>
      <c r="AU121" s="469"/>
      <c r="AV121" s="469"/>
      <c r="AW121" s="469"/>
    </row>
    <row r="122" spans="1:71" s="312" customFormat="1" ht="15" customHeight="1" x14ac:dyDescent="0.2">
      <c r="A122" s="469"/>
      <c r="B122" s="866"/>
      <c r="C122" s="866"/>
      <c r="D122" s="866"/>
      <c r="E122" s="866"/>
      <c r="F122" s="866"/>
      <c r="G122" s="866"/>
      <c r="H122" s="866"/>
      <c r="I122" s="866"/>
      <c r="J122" s="139"/>
      <c r="K122" s="139"/>
      <c r="L122" s="139"/>
      <c r="M122" s="139"/>
      <c r="N122" s="139"/>
      <c r="O122" s="551"/>
      <c r="P122" s="139"/>
      <c r="Q122" s="543"/>
      <c r="R122" s="477"/>
      <c r="S122" s="487"/>
      <c r="T122" s="487"/>
      <c r="U122" s="530"/>
      <c r="V122" s="536"/>
      <c r="W122" s="384"/>
      <c r="X122" s="384"/>
      <c r="Y122" s="384"/>
      <c r="Z122" s="384"/>
      <c r="AA122" s="384"/>
      <c r="AB122" s="384"/>
      <c r="AC122" s="384"/>
      <c r="AD122" s="384"/>
      <c r="AE122" s="384"/>
      <c r="AF122" s="384"/>
      <c r="AG122" s="384"/>
      <c r="AH122" s="384"/>
      <c r="AI122" s="384"/>
      <c r="AJ122" s="384"/>
      <c r="AK122" s="384"/>
      <c r="AL122" s="384"/>
      <c r="AM122" s="384"/>
      <c r="AN122" s="384"/>
      <c r="AO122" s="384"/>
      <c r="AP122" s="384"/>
      <c r="AQ122" s="384"/>
      <c r="AR122" s="384"/>
      <c r="AS122" s="469"/>
      <c r="AT122" s="356"/>
      <c r="AU122" s="469"/>
      <c r="AV122" s="469"/>
      <c r="AW122" s="469"/>
    </row>
    <row r="123" spans="1:71" s="312" customFormat="1" ht="3" customHeight="1" x14ac:dyDescent="0.2">
      <c r="A123" s="469"/>
      <c r="B123" s="469"/>
      <c r="C123" s="469"/>
      <c r="D123" s="469"/>
      <c r="E123" s="469"/>
      <c r="F123" s="469"/>
      <c r="G123" s="469"/>
      <c r="H123" s="469"/>
      <c r="I123" s="469"/>
      <c r="J123" s="469"/>
      <c r="K123" s="563"/>
      <c r="L123" s="469"/>
      <c r="M123" s="469"/>
      <c r="N123" s="469"/>
      <c r="O123" s="549"/>
      <c r="P123" s="469"/>
      <c r="Q123" s="541"/>
      <c r="R123" s="477"/>
      <c r="S123" s="477"/>
      <c r="T123" s="477"/>
      <c r="U123" s="527"/>
      <c r="V123" s="535"/>
      <c r="W123" s="347"/>
      <c r="X123" s="347"/>
      <c r="Y123" s="347"/>
      <c r="Z123" s="347"/>
      <c r="AA123" s="347"/>
      <c r="AB123" s="347"/>
      <c r="AC123" s="347"/>
      <c r="AD123" s="347"/>
      <c r="AE123" s="347"/>
      <c r="AF123" s="347"/>
      <c r="AG123" s="347"/>
      <c r="AH123" s="347"/>
      <c r="AI123" s="347"/>
      <c r="AJ123" s="347"/>
      <c r="AK123" s="347"/>
      <c r="AL123" s="347"/>
      <c r="AM123" s="347"/>
      <c r="AN123" s="347"/>
      <c r="AO123" s="347"/>
      <c r="AP123" s="347"/>
      <c r="AQ123" s="347"/>
      <c r="AR123" s="347"/>
      <c r="AS123" s="390"/>
      <c r="AT123" s="386"/>
      <c r="AU123" s="469"/>
    </row>
    <row r="124" spans="1:71" ht="15" customHeight="1" x14ac:dyDescent="0.2">
      <c r="A124" s="469"/>
      <c r="B124" s="469"/>
      <c r="C124" s="469"/>
      <c r="D124" s="469"/>
      <c r="E124" s="469"/>
      <c r="F124" s="469"/>
      <c r="G124" s="469"/>
      <c r="H124" s="469"/>
      <c r="I124" s="469"/>
      <c r="J124" s="469"/>
      <c r="K124" s="563"/>
      <c r="L124" s="469"/>
      <c r="M124" s="469"/>
      <c r="N124" s="469"/>
      <c r="O124" s="549"/>
      <c r="P124" s="469"/>
      <c r="Q124" s="541"/>
      <c r="AS124" s="390"/>
      <c r="AT124" s="386"/>
      <c r="AU124" s="469"/>
      <c r="AV124" s="312"/>
      <c r="AW124" s="312"/>
      <c r="AX124" s="312"/>
      <c r="AY124" s="312"/>
      <c r="AZ124" s="312"/>
      <c r="BA124" s="312"/>
      <c r="BB124" s="312"/>
      <c r="BC124" s="312"/>
      <c r="BD124" s="312"/>
      <c r="BE124" s="312"/>
      <c r="BF124" s="312"/>
      <c r="BG124" s="312"/>
      <c r="BH124" s="312"/>
      <c r="BI124" s="312"/>
      <c r="BJ124" s="312"/>
      <c r="BK124" s="312"/>
      <c r="BL124" s="312"/>
      <c r="BM124" s="312"/>
      <c r="BN124" s="312"/>
      <c r="BO124" s="312"/>
      <c r="BP124" s="312"/>
      <c r="BQ124" s="312"/>
      <c r="BR124" s="312"/>
      <c r="BS124" s="312"/>
    </row>
    <row r="125" spans="1:71" ht="15" customHeight="1" x14ac:dyDescent="0.2">
      <c r="A125" s="469"/>
      <c r="B125" s="469"/>
      <c r="C125" s="469"/>
      <c r="D125" s="469"/>
      <c r="E125" s="469"/>
      <c r="F125" s="469"/>
      <c r="G125" s="469"/>
      <c r="H125" s="469"/>
      <c r="I125" s="469"/>
      <c r="J125" s="469"/>
      <c r="K125" s="563"/>
      <c r="L125" s="469"/>
      <c r="M125" s="469"/>
      <c r="N125" s="469"/>
      <c r="O125" s="549"/>
      <c r="P125" s="469"/>
      <c r="Q125" s="541"/>
      <c r="AS125" s="390"/>
      <c r="AT125" s="386"/>
      <c r="AU125" s="469"/>
      <c r="AV125" s="312"/>
      <c r="AW125" s="312"/>
      <c r="AX125" s="312"/>
      <c r="AY125" s="312"/>
      <c r="AZ125" s="312"/>
      <c r="BA125" s="312"/>
      <c r="BB125" s="312"/>
      <c r="BC125" s="312"/>
      <c r="BD125" s="312"/>
      <c r="BE125" s="312"/>
      <c r="BF125" s="312"/>
      <c r="BG125" s="312"/>
      <c r="BH125" s="312"/>
      <c r="BI125" s="312"/>
      <c r="BJ125" s="312"/>
      <c r="BK125" s="312"/>
      <c r="BL125" s="312"/>
      <c r="BM125" s="312"/>
      <c r="BN125" s="312"/>
      <c r="BO125" s="312"/>
      <c r="BP125" s="312"/>
      <c r="BQ125" s="312"/>
      <c r="BR125" s="312"/>
      <c r="BS125" s="312"/>
    </row>
    <row r="126" spans="1:71" ht="15" customHeight="1" x14ac:dyDescent="0.2">
      <c r="A126" s="469"/>
      <c r="B126" s="469"/>
      <c r="C126" s="469"/>
      <c r="D126" s="469"/>
      <c r="E126" s="469"/>
      <c r="F126" s="469"/>
      <c r="G126" s="469"/>
      <c r="H126" s="469"/>
      <c r="I126" s="469"/>
      <c r="J126" s="469"/>
      <c r="K126" s="563"/>
      <c r="L126" s="469"/>
      <c r="M126" s="469"/>
      <c r="N126" s="469"/>
      <c r="O126" s="549"/>
      <c r="P126" s="469"/>
      <c r="Q126" s="541"/>
      <c r="AS126" s="390"/>
      <c r="AT126" s="386"/>
      <c r="AU126" s="469"/>
      <c r="AV126" s="312"/>
      <c r="AW126" s="312"/>
      <c r="AX126" s="312"/>
      <c r="AY126" s="312"/>
      <c r="AZ126" s="312"/>
      <c r="BA126" s="312"/>
      <c r="BB126" s="312"/>
      <c r="BC126" s="312"/>
      <c r="BD126" s="312"/>
      <c r="BE126" s="312"/>
      <c r="BF126" s="312"/>
      <c r="BG126" s="312"/>
      <c r="BH126" s="312"/>
      <c r="BI126" s="312"/>
      <c r="BJ126" s="312"/>
      <c r="BK126" s="312"/>
      <c r="BL126" s="312"/>
      <c r="BM126" s="312"/>
      <c r="BN126" s="312"/>
      <c r="BO126" s="312"/>
      <c r="BP126" s="312"/>
      <c r="BQ126" s="312"/>
      <c r="BR126" s="312"/>
      <c r="BS126" s="312"/>
    </row>
    <row r="127" spans="1:71" ht="15" customHeight="1" x14ac:dyDescent="0.2">
      <c r="A127" s="469"/>
      <c r="B127" s="469"/>
      <c r="C127" s="469"/>
      <c r="D127" s="469"/>
      <c r="E127" s="469"/>
      <c r="F127" s="469"/>
      <c r="G127" s="469"/>
      <c r="H127" s="469"/>
      <c r="I127" s="469"/>
      <c r="J127" s="469"/>
      <c r="K127" s="563"/>
      <c r="L127" s="469"/>
      <c r="M127" s="469"/>
      <c r="N127" s="469"/>
      <c r="O127" s="549"/>
      <c r="P127" s="469"/>
      <c r="Q127" s="541"/>
      <c r="AS127" s="390"/>
      <c r="AT127" s="386"/>
      <c r="AU127" s="469"/>
      <c r="AV127" s="312"/>
      <c r="AW127" s="312"/>
      <c r="AX127" s="312"/>
      <c r="AY127" s="312"/>
      <c r="AZ127" s="312"/>
      <c r="BA127" s="312"/>
      <c r="BB127" s="312"/>
      <c r="BC127" s="312"/>
      <c r="BD127" s="312"/>
      <c r="BE127" s="312"/>
      <c r="BF127" s="312"/>
      <c r="BG127" s="312"/>
      <c r="BH127" s="312"/>
      <c r="BI127" s="312"/>
      <c r="BJ127" s="312"/>
      <c r="BK127" s="312"/>
      <c r="BL127" s="312"/>
      <c r="BM127" s="312"/>
      <c r="BN127" s="312"/>
      <c r="BO127" s="312"/>
      <c r="BP127" s="312"/>
      <c r="BQ127" s="312"/>
      <c r="BR127" s="312"/>
      <c r="BS127" s="312"/>
    </row>
    <row r="128" spans="1:71" ht="15" customHeight="1" x14ac:dyDescent="0.2">
      <c r="A128" s="469"/>
      <c r="B128" s="469"/>
      <c r="C128" s="469"/>
      <c r="D128" s="469"/>
      <c r="E128" s="469"/>
      <c r="F128" s="469"/>
      <c r="G128" s="469"/>
      <c r="H128" s="469"/>
      <c r="I128" s="469"/>
      <c r="J128" s="469"/>
      <c r="K128" s="563"/>
      <c r="L128" s="469"/>
      <c r="M128" s="469"/>
      <c r="N128" s="469"/>
      <c r="O128" s="549"/>
      <c r="P128" s="469"/>
      <c r="Q128" s="541"/>
      <c r="AS128" s="390"/>
      <c r="AT128" s="386"/>
      <c r="AU128" s="469"/>
      <c r="AV128" s="312"/>
      <c r="AW128" s="312"/>
      <c r="AX128" s="312"/>
      <c r="AY128" s="312"/>
      <c r="AZ128" s="312"/>
      <c r="BA128" s="312"/>
      <c r="BB128" s="312"/>
      <c r="BC128" s="312"/>
      <c r="BD128" s="312"/>
      <c r="BE128" s="312"/>
      <c r="BF128" s="312"/>
      <c r="BG128" s="312"/>
      <c r="BH128" s="312"/>
      <c r="BI128" s="312"/>
      <c r="BJ128" s="312"/>
      <c r="BK128" s="312"/>
      <c r="BL128" s="312"/>
      <c r="BM128" s="312"/>
      <c r="BN128" s="312"/>
      <c r="BO128" s="312"/>
      <c r="BP128" s="312"/>
      <c r="BQ128" s="312"/>
      <c r="BR128" s="312"/>
      <c r="BS128" s="312"/>
    </row>
    <row r="129" spans="1:71" ht="15" customHeight="1" x14ac:dyDescent="0.2">
      <c r="A129" s="469"/>
      <c r="B129" s="469"/>
      <c r="C129" s="469"/>
      <c r="D129" s="469"/>
      <c r="E129" s="469"/>
      <c r="F129" s="469"/>
      <c r="G129" s="469"/>
      <c r="H129" s="469"/>
      <c r="I129" s="469"/>
      <c r="J129" s="469"/>
      <c r="K129" s="563"/>
      <c r="L129" s="469"/>
      <c r="M129" s="469"/>
      <c r="N129" s="469"/>
      <c r="O129" s="549"/>
      <c r="P129" s="469"/>
      <c r="Q129" s="541"/>
      <c r="AS129" s="390"/>
      <c r="AT129" s="386"/>
      <c r="AU129" s="469"/>
      <c r="AV129" s="312"/>
      <c r="AW129" s="312"/>
      <c r="AX129" s="312"/>
      <c r="AY129" s="312"/>
      <c r="AZ129" s="312"/>
      <c r="BA129" s="312"/>
      <c r="BB129" s="312"/>
      <c r="BC129" s="312"/>
      <c r="BD129" s="312"/>
      <c r="BE129" s="312"/>
      <c r="BF129" s="312"/>
      <c r="BG129" s="312"/>
      <c r="BH129" s="312"/>
      <c r="BI129" s="312"/>
      <c r="BJ129" s="312"/>
      <c r="BK129" s="312"/>
      <c r="BL129" s="312"/>
      <c r="BM129" s="312"/>
      <c r="BN129" s="312"/>
      <c r="BO129" s="312"/>
      <c r="BP129" s="312"/>
      <c r="BQ129" s="312"/>
      <c r="BR129" s="312"/>
      <c r="BS129" s="312"/>
    </row>
    <row r="130" spans="1:71" ht="15" customHeight="1" x14ac:dyDescent="0.2">
      <c r="A130" s="469"/>
      <c r="B130" s="469"/>
      <c r="C130" s="469"/>
      <c r="D130" s="469"/>
      <c r="E130" s="469"/>
      <c r="F130" s="469"/>
      <c r="G130" s="469"/>
      <c r="H130" s="469"/>
      <c r="I130" s="469"/>
      <c r="J130" s="469"/>
      <c r="K130" s="563"/>
      <c r="L130" s="469"/>
      <c r="M130" s="469"/>
      <c r="N130" s="469"/>
      <c r="O130" s="549"/>
      <c r="P130" s="469"/>
      <c r="Q130" s="541"/>
      <c r="AS130" s="390"/>
      <c r="AT130" s="386"/>
      <c r="AU130" s="469"/>
      <c r="AV130" s="312"/>
      <c r="AW130" s="312"/>
      <c r="AX130" s="312"/>
      <c r="AY130" s="312"/>
      <c r="AZ130" s="312"/>
      <c r="BA130" s="312"/>
      <c r="BB130" s="312"/>
      <c r="BC130" s="312"/>
      <c r="BD130" s="312"/>
      <c r="BE130" s="312"/>
      <c r="BF130" s="312"/>
      <c r="BG130" s="312"/>
      <c r="BH130" s="312"/>
      <c r="BI130" s="312"/>
      <c r="BJ130" s="312"/>
      <c r="BK130" s="312"/>
      <c r="BL130" s="312"/>
      <c r="BM130" s="312"/>
      <c r="BN130" s="312"/>
      <c r="BO130" s="312"/>
      <c r="BP130" s="312"/>
      <c r="BQ130" s="312"/>
      <c r="BR130" s="312"/>
      <c r="BS130" s="312"/>
    </row>
    <row r="131" spans="1:71" ht="15" customHeight="1" x14ac:dyDescent="0.2">
      <c r="A131" s="469"/>
      <c r="B131" s="469"/>
      <c r="C131" s="469"/>
      <c r="D131" s="469"/>
      <c r="E131" s="469"/>
      <c r="F131" s="469"/>
      <c r="G131" s="469"/>
      <c r="H131" s="469"/>
      <c r="I131" s="469"/>
      <c r="J131" s="469"/>
      <c r="K131" s="563"/>
      <c r="L131" s="469"/>
      <c r="M131" s="469"/>
      <c r="N131" s="469"/>
      <c r="O131" s="549"/>
      <c r="P131" s="469"/>
      <c r="Q131" s="541"/>
      <c r="AS131" s="390"/>
      <c r="AT131" s="386"/>
      <c r="AU131" s="469"/>
      <c r="AV131" s="312"/>
      <c r="AW131" s="312"/>
      <c r="AX131" s="312"/>
      <c r="AY131" s="312"/>
      <c r="AZ131" s="312"/>
      <c r="BA131" s="312"/>
      <c r="BB131" s="312"/>
      <c r="BC131" s="312"/>
      <c r="BD131" s="312"/>
      <c r="BE131" s="312"/>
      <c r="BF131" s="312"/>
      <c r="BG131" s="312"/>
      <c r="BH131" s="312"/>
      <c r="BI131" s="312"/>
      <c r="BJ131" s="312"/>
      <c r="BK131" s="312"/>
      <c r="BL131" s="312"/>
      <c r="BM131" s="312"/>
      <c r="BN131" s="312"/>
      <c r="BO131" s="312"/>
      <c r="BP131" s="312"/>
      <c r="BQ131" s="312"/>
      <c r="BR131" s="312"/>
      <c r="BS131" s="312"/>
    </row>
    <row r="132" spans="1:71" ht="15" customHeight="1" x14ac:dyDescent="0.2">
      <c r="A132" s="469"/>
      <c r="B132" s="469"/>
      <c r="C132" s="469"/>
      <c r="D132" s="469"/>
      <c r="E132" s="469"/>
      <c r="F132" s="469"/>
      <c r="G132" s="469"/>
      <c r="H132" s="469"/>
      <c r="I132" s="469"/>
      <c r="J132" s="469"/>
      <c r="K132" s="563"/>
      <c r="L132" s="469"/>
      <c r="M132" s="469"/>
      <c r="N132" s="469"/>
      <c r="O132" s="549"/>
      <c r="P132" s="469"/>
      <c r="Q132" s="541"/>
      <c r="AS132" s="390"/>
      <c r="AT132" s="386"/>
      <c r="AU132" s="469"/>
      <c r="AV132" s="312"/>
      <c r="AW132" s="312"/>
      <c r="AX132" s="312"/>
      <c r="AY132" s="312"/>
      <c r="AZ132" s="312"/>
      <c r="BA132" s="312"/>
      <c r="BB132" s="312"/>
      <c r="BC132" s="312"/>
      <c r="BD132" s="312"/>
      <c r="BE132" s="312"/>
      <c r="BF132" s="312"/>
      <c r="BG132" s="312"/>
      <c r="BH132" s="312"/>
      <c r="BI132" s="312"/>
      <c r="BJ132" s="312"/>
      <c r="BK132" s="312"/>
      <c r="BL132" s="312"/>
      <c r="BM132" s="312"/>
      <c r="BN132" s="312"/>
      <c r="BO132" s="312"/>
      <c r="BP132" s="312"/>
      <c r="BQ132" s="312"/>
      <c r="BR132" s="312"/>
      <c r="BS132" s="312"/>
    </row>
    <row r="133" spans="1:71" ht="15" customHeight="1" x14ac:dyDescent="0.2">
      <c r="A133" s="469"/>
      <c r="B133" s="469"/>
      <c r="C133" s="469"/>
      <c r="D133" s="469"/>
      <c r="E133" s="469"/>
      <c r="F133" s="469"/>
      <c r="G133" s="469"/>
      <c r="H133" s="469"/>
      <c r="I133" s="469"/>
      <c r="J133" s="469"/>
      <c r="K133" s="563"/>
      <c r="L133" s="469"/>
      <c r="M133" s="469"/>
      <c r="N133" s="469"/>
      <c r="O133" s="549"/>
      <c r="P133" s="469"/>
      <c r="Q133" s="541"/>
      <c r="AS133" s="390"/>
      <c r="AT133" s="386"/>
      <c r="AU133" s="469"/>
      <c r="AV133" s="312"/>
      <c r="AW133" s="312"/>
      <c r="AX133" s="312"/>
      <c r="AY133" s="312"/>
      <c r="AZ133" s="312"/>
      <c r="BA133" s="312"/>
      <c r="BB133" s="312"/>
      <c r="BC133" s="312"/>
      <c r="BD133" s="312"/>
      <c r="BE133" s="312"/>
      <c r="BF133" s="312"/>
      <c r="BG133" s="312"/>
      <c r="BH133" s="312"/>
      <c r="BI133" s="312"/>
      <c r="BJ133" s="312"/>
      <c r="BK133" s="312"/>
      <c r="BL133" s="312"/>
      <c r="BM133" s="312"/>
      <c r="BN133" s="312"/>
      <c r="BO133" s="312"/>
      <c r="BP133" s="312"/>
      <c r="BQ133" s="312"/>
      <c r="BR133" s="312"/>
      <c r="BS133" s="312"/>
    </row>
    <row r="134" spans="1:71" ht="15" customHeight="1" x14ac:dyDescent="0.2">
      <c r="A134" s="469"/>
      <c r="B134" s="469"/>
      <c r="C134" s="469"/>
      <c r="D134" s="469"/>
      <c r="E134" s="469"/>
      <c r="F134" s="469"/>
      <c r="G134" s="469"/>
      <c r="H134" s="469"/>
      <c r="I134" s="469"/>
      <c r="J134" s="469"/>
      <c r="K134" s="563"/>
      <c r="L134" s="469"/>
      <c r="M134" s="469"/>
      <c r="N134" s="469"/>
      <c r="O134" s="549"/>
      <c r="P134" s="469"/>
      <c r="Q134" s="541"/>
      <c r="AS134" s="390"/>
      <c r="AT134" s="386"/>
      <c r="AU134" s="469"/>
      <c r="AV134" s="312"/>
      <c r="AW134" s="312"/>
      <c r="AX134" s="312"/>
      <c r="AY134" s="312"/>
      <c r="AZ134" s="312"/>
      <c r="BA134" s="312"/>
      <c r="BB134" s="312"/>
      <c r="BC134" s="312"/>
      <c r="BD134" s="312"/>
      <c r="BE134" s="312"/>
      <c r="BF134" s="312"/>
      <c r="BG134" s="312"/>
      <c r="BH134" s="312"/>
      <c r="BI134" s="312"/>
      <c r="BJ134" s="312"/>
      <c r="BK134" s="312"/>
      <c r="BL134" s="312"/>
      <c r="BM134" s="312"/>
      <c r="BN134" s="312"/>
      <c r="BO134" s="312"/>
      <c r="BP134" s="312"/>
      <c r="BQ134" s="312"/>
      <c r="BR134" s="312"/>
      <c r="BS134" s="312"/>
    </row>
    <row r="135" spans="1:71" ht="15" customHeight="1" x14ac:dyDescent="0.2">
      <c r="A135" s="469"/>
      <c r="B135" s="469"/>
      <c r="C135" s="469"/>
      <c r="D135" s="469"/>
      <c r="E135" s="469"/>
      <c r="F135" s="469"/>
      <c r="G135" s="469"/>
      <c r="H135" s="469"/>
      <c r="I135" s="469"/>
      <c r="J135" s="469"/>
      <c r="K135" s="563"/>
      <c r="L135" s="469"/>
      <c r="M135" s="469"/>
      <c r="N135" s="469"/>
      <c r="O135" s="549"/>
      <c r="P135" s="469"/>
      <c r="Q135" s="541"/>
      <c r="AS135" s="390"/>
      <c r="AT135" s="386"/>
      <c r="AU135" s="469"/>
      <c r="AV135" s="312"/>
      <c r="AW135" s="312"/>
      <c r="AX135" s="312"/>
      <c r="AY135" s="312"/>
      <c r="AZ135" s="312"/>
      <c r="BA135" s="312"/>
      <c r="BB135" s="312"/>
      <c r="BC135" s="312"/>
      <c r="BD135" s="312"/>
      <c r="BE135" s="312"/>
      <c r="BF135" s="312"/>
      <c r="BG135" s="312"/>
      <c r="BH135" s="312"/>
      <c r="BI135" s="312"/>
      <c r="BJ135" s="312"/>
      <c r="BK135" s="312"/>
      <c r="BL135" s="312"/>
      <c r="BM135" s="312"/>
      <c r="BN135" s="312"/>
      <c r="BO135" s="312"/>
      <c r="BP135" s="312"/>
      <c r="BQ135" s="312"/>
      <c r="BR135" s="312"/>
      <c r="BS135" s="312"/>
    </row>
    <row r="136" spans="1:71" ht="15" customHeight="1" x14ac:dyDescent="0.2">
      <c r="A136" s="469"/>
      <c r="B136" s="469"/>
      <c r="C136" s="469"/>
      <c r="D136" s="469"/>
      <c r="E136" s="469"/>
      <c r="F136" s="469"/>
      <c r="G136" s="469"/>
      <c r="H136" s="469"/>
      <c r="I136" s="469"/>
      <c r="J136" s="469"/>
      <c r="K136" s="563"/>
      <c r="L136" s="469"/>
      <c r="M136" s="469"/>
      <c r="N136" s="469"/>
      <c r="O136" s="549"/>
      <c r="P136" s="469"/>
      <c r="Q136" s="541"/>
      <c r="AS136" s="390"/>
      <c r="AT136" s="386"/>
      <c r="AU136" s="469"/>
      <c r="AV136" s="312"/>
      <c r="AW136" s="312"/>
      <c r="AX136" s="312"/>
      <c r="AY136" s="312"/>
      <c r="AZ136" s="312"/>
      <c r="BA136" s="312"/>
      <c r="BB136" s="312"/>
      <c r="BC136" s="312"/>
      <c r="BD136" s="312"/>
      <c r="BE136" s="312"/>
      <c r="BF136" s="312"/>
      <c r="BG136" s="312"/>
      <c r="BH136" s="312"/>
      <c r="BI136" s="312"/>
      <c r="BJ136" s="312"/>
      <c r="BK136" s="312"/>
      <c r="BL136" s="312"/>
      <c r="BM136" s="312"/>
      <c r="BN136" s="312"/>
      <c r="BO136" s="312"/>
      <c r="BP136" s="312"/>
      <c r="BQ136" s="312"/>
      <c r="BR136" s="312"/>
      <c r="BS136" s="312"/>
    </row>
    <row r="137" spans="1:71" ht="15" customHeight="1" x14ac:dyDescent="0.2">
      <c r="A137" s="469"/>
      <c r="B137" s="469"/>
      <c r="C137" s="469"/>
      <c r="D137" s="469"/>
      <c r="E137" s="469"/>
      <c r="F137" s="469"/>
      <c r="G137" s="469"/>
      <c r="H137" s="469"/>
      <c r="I137" s="469"/>
      <c r="J137" s="469"/>
      <c r="K137" s="563"/>
      <c r="L137" s="469"/>
      <c r="M137" s="469"/>
      <c r="N137" s="469"/>
      <c r="O137" s="549"/>
      <c r="P137" s="469"/>
      <c r="Q137" s="541"/>
      <c r="AS137" s="390"/>
      <c r="AT137" s="386"/>
      <c r="AU137" s="469"/>
      <c r="AV137" s="312"/>
      <c r="AW137" s="312"/>
      <c r="AX137" s="312"/>
      <c r="AY137" s="312"/>
      <c r="AZ137" s="312"/>
      <c r="BA137" s="312"/>
      <c r="BB137" s="312"/>
      <c r="BC137" s="312"/>
      <c r="BD137" s="312"/>
      <c r="BE137" s="312"/>
      <c r="BF137" s="312"/>
      <c r="BG137" s="312"/>
      <c r="BH137" s="312"/>
      <c r="BI137" s="312"/>
      <c r="BJ137" s="312"/>
      <c r="BK137" s="312"/>
      <c r="BL137" s="312"/>
      <c r="BM137" s="312"/>
      <c r="BN137" s="312"/>
      <c r="BO137" s="312"/>
      <c r="BP137" s="312"/>
      <c r="BQ137" s="312"/>
      <c r="BR137" s="312"/>
      <c r="BS137" s="312"/>
    </row>
    <row r="138" spans="1:71" ht="15" customHeight="1" x14ac:dyDescent="0.2">
      <c r="A138" s="469"/>
      <c r="B138" s="469"/>
      <c r="C138" s="469"/>
      <c r="D138" s="469"/>
      <c r="E138" s="469"/>
      <c r="F138" s="469"/>
      <c r="G138" s="469"/>
      <c r="H138" s="469"/>
      <c r="I138" s="469"/>
      <c r="J138" s="469"/>
      <c r="K138" s="563"/>
      <c r="L138" s="469"/>
      <c r="M138" s="469"/>
      <c r="N138" s="469"/>
      <c r="O138" s="549"/>
      <c r="P138" s="469"/>
      <c r="Q138" s="541"/>
      <c r="AS138" s="390"/>
      <c r="AT138" s="386"/>
      <c r="AU138" s="469"/>
      <c r="AV138" s="312"/>
      <c r="AW138" s="312"/>
      <c r="AX138" s="312"/>
      <c r="AY138" s="312"/>
      <c r="AZ138" s="312"/>
      <c r="BA138" s="312"/>
      <c r="BB138" s="312"/>
      <c r="BC138" s="312"/>
      <c r="BD138" s="312"/>
      <c r="BE138" s="312"/>
      <c r="BF138" s="312"/>
      <c r="BG138" s="312"/>
      <c r="BH138" s="312"/>
      <c r="BI138" s="312"/>
      <c r="BJ138" s="312"/>
      <c r="BK138" s="312"/>
      <c r="BL138" s="312"/>
      <c r="BM138" s="312"/>
      <c r="BN138" s="312"/>
      <c r="BO138" s="312"/>
      <c r="BP138" s="312"/>
      <c r="BQ138" s="312"/>
      <c r="BR138" s="312"/>
      <c r="BS138" s="312"/>
    </row>
    <row r="139" spans="1:71" ht="15" customHeight="1" x14ac:dyDescent="0.2">
      <c r="A139" s="469"/>
      <c r="B139" s="469"/>
      <c r="C139" s="469"/>
      <c r="D139" s="469"/>
      <c r="E139" s="469"/>
      <c r="F139" s="469"/>
      <c r="G139" s="469"/>
      <c r="H139" s="469"/>
      <c r="I139" s="469"/>
      <c r="J139" s="469"/>
      <c r="K139" s="563"/>
      <c r="L139" s="469"/>
      <c r="M139" s="469"/>
      <c r="N139" s="469"/>
      <c r="O139" s="549"/>
      <c r="P139" s="469"/>
      <c r="Q139" s="541"/>
      <c r="AS139" s="390"/>
      <c r="AT139" s="386"/>
      <c r="AU139" s="469"/>
      <c r="AV139" s="312"/>
      <c r="AW139" s="312"/>
      <c r="AX139" s="312"/>
      <c r="AY139" s="312"/>
      <c r="AZ139" s="312"/>
      <c r="BA139" s="312"/>
      <c r="BB139" s="312"/>
      <c r="BC139" s="312"/>
      <c r="BD139" s="312"/>
      <c r="BE139" s="312"/>
      <c r="BF139" s="312"/>
      <c r="BG139" s="312"/>
      <c r="BH139" s="312"/>
      <c r="BI139" s="312"/>
      <c r="BJ139" s="312"/>
      <c r="BK139" s="312"/>
      <c r="BL139" s="312"/>
      <c r="BM139" s="312"/>
      <c r="BN139" s="312"/>
      <c r="BO139" s="312"/>
      <c r="BP139" s="312"/>
      <c r="BQ139" s="312"/>
      <c r="BR139" s="312"/>
      <c r="BS139" s="312"/>
    </row>
    <row r="140" spans="1:71" ht="15" customHeight="1" x14ac:dyDescent="0.2">
      <c r="A140" s="469"/>
      <c r="B140" s="469"/>
      <c r="C140" s="469"/>
      <c r="D140" s="469"/>
      <c r="E140" s="469"/>
      <c r="F140" s="469"/>
      <c r="G140" s="469"/>
      <c r="H140" s="469"/>
      <c r="I140" s="469"/>
      <c r="J140" s="469"/>
      <c r="K140" s="563"/>
      <c r="L140" s="469"/>
      <c r="M140" s="469"/>
      <c r="N140" s="469"/>
      <c r="O140" s="549"/>
      <c r="P140" s="469"/>
      <c r="Q140" s="541"/>
      <c r="AS140" s="390"/>
      <c r="AT140" s="386"/>
      <c r="AU140" s="469"/>
      <c r="AV140" s="312"/>
      <c r="AW140" s="312"/>
      <c r="AX140" s="312"/>
      <c r="AY140" s="312"/>
      <c r="AZ140" s="312"/>
      <c r="BA140" s="312"/>
      <c r="BB140" s="312"/>
      <c r="BC140" s="312"/>
      <c r="BD140" s="312"/>
      <c r="BE140" s="312"/>
      <c r="BF140" s="312"/>
      <c r="BG140" s="312"/>
      <c r="BH140" s="312"/>
      <c r="BI140" s="312"/>
      <c r="BJ140" s="312"/>
      <c r="BK140" s="312"/>
      <c r="BL140" s="312"/>
      <c r="BM140" s="312"/>
      <c r="BN140" s="312"/>
      <c r="BO140" s="312"/>
      <c r="BP140" s="312"/>
      <c r="BQ140" s="312"/>
      <c r="BR140" s="312"/>
      <c r="BS140" s="312"/>
    </row>
    <row r="141" spans="1:71" ht="15" customHeight="1" x14ac:dyDescent="0.2">
      <c r="A141" s="469"/>
      <c r="B141" s="469"/>
      <c r="C141" s="469"/>
      <c r="D141" s="469"/>
      <c r="E141" s="469"/>
      <c r="F141" s="469"/>
      <c r="G141" s="469"/>
      <c r="H141" s="469"/>
      <c r="I141" s="469"/>
      <c r="J141" s="469"/>
      <c r="K141" s="563"/>
      <c r="L141" s="469"/>
      <c r="M141" s="469"/>
      <c r="N141" s="469"/>
      <c r="O141" s="549"/>
      <c r="P141" s="469"/>
      <c r="Q141" s="541"/>
      <c r="AS141" s="390"/>
      <c r="AT141" s="386"/>
      <c r="AU141" s="469"/>
      <c r="AV141" s="312"/>
      <c r="AW141" s="312"/>
      <c r="AX141" s="312"/>
      <c r="AY141" s="312"/>
      <c r="AZ141" s="312"/>
      <c r="BA141" s="312"/>
      <c r="BB141" s="312"/>
      <c r="BC141" s="312"/>
      <c r="BD141" s="312"/>
      <c r="BE141" s="312"/>
      <c r="BF141" s="312"/>
      <c r="BG141" s="312"/>
      <c r="BH141" s="312"/>
      <c r="BI141" s="312"/>
      <c r="BJ141" s="312"/>
      <c r="BK141" s="312"/>
      <c r="BL141" s="312"/>
      <c r="BM141" s="312"/>
      <c r="BN141" s="312"/>
      <c r="BO141" s="312"/>
      <c r="BP141" s="312"/>
      <c r="BQ141" s="312"/>
      <c r="BR141" s="312"/>
      <c r="BS141" s="312"/>
    </row>
    <row r="142" spans="1:71" ht="15" customHeight="1" x14ac:dyDescent="0.2">
      <c r="A142" s="469"/>
      <c r="B142" s="469"/>
      <c r="C142" s="469"/>
      <c r="D142" s="469"/>
      <c r="E142" s="469"/>
      <c r="F142" s="469"/>
      <c r="G142" s="469"/>
      <c r="H142" s="469"/>
      <c r="I142" s="469"/>
      <c r="J142" s="469"/>
      <c r="K142" s="563"/>
      <c r="L142" s="469"/>
      <c r="M142" s="469"/>
      <c r="N142" s="469"/>
      <c r="O142" s="549"/>
      <c r="P142" s="469"/>
      <c r="Q142" s="541"/>
      <c r="AS142" s="390"/>
      <c r="AT142" s="386"/>
      <c r="AU142" s="469"/>
      <c r="AV142" s="312"/>
      <c r="AW142" s="312"/>
      <c r="AX142" s="312"/>
      <c r="AY142" s="312"/>
      <c r="AZ142" s="312"/>
      <c r="BA142" s="312"/>
      <c r="BB142" s="312"/>
      <c r="BC142" s="312"/>
      <c r="BD142" s="312"/>
      <c r="BE142" s="312"/>
      <c r="BF142" s="312"/>
      <c r="BG142" s="312"/>
      <c r="BH142" s="312"/>
      <c r="BI142" s="312"/>
      <c r="BJ142" s="312"/>
      <c r="BK142" s="312"/>
      <c r="BL142" s="312"/>
      <c r="BM142" s="312"/>
      <c r="BN142" s="312"/>
      <c r="BO142" s="312"/>
      <c r="BP142" s="312"/>
      <c r="BQ142" s="312"/>
      <c r="BR142" s="312"/>
      <c r="BS142" s="312"/>
    </row>
    <row r="143" spans="1:71" ht="15" customHeight="1" x14ac:dyDescent="0.2">
      <c r="A143" s="469"/>
      <c r="B143" s="469"/>
      <c r="C143" s="469"/>
      <c r="D143" s="469"/>
      <c r="E143" s="469"/>
      <c r="F143" s="469"/>
      <c r="G143" s="469"/>
      <c r="H143" s="469"/>
      <c r="I143" s="469"/>
      <c r="J143" s="469"/>
      <c r="K143" s="563"/>
      <c r="L143" s="469"/>
      <c r="M143" s="469"/>
      <c r="N143" s="469"/>
      <c r="O143" s="549"/>
      <c r="P143" s="469"/>
      <c r="Q143" s="541"/>
      <c r="AS143" s="390"/>
      <c r="AT143" s="386"/>
      <c r="AU143" s="469"/>
      <c r="AV143" s="312"/>
      <c r="AW143" s="312"/>
      <c r="AX143" s="312"/>
      <c r="AY143" s="312"/>
      <c r="AZ143" s="312"/>
      <c r="BA143" s="312"/>
      <c r="BB143" s="312"/>
      <c r="BC143" s="312"/>
      <c r="BD143" s="312"/>
      <c r="BE143" s="312"/>
      <c r="BF143" s="312"/>
      <c r="BG143" s="312"/>
      <c r="BH143" s="312"/>
      <c r="BI143" s="312"/>
      <c r="BJ143" s="312"/>
      <c r="BK143" s="312"/>
      <c r="BL143" s="312"/>
      <c r="BM143" s="312"/>
      <c r="BN143" s="312"/>
      <c r="BO143" s="312"/>
      <c r="BP143" s="312"/>
      <c r="BQ143" s="312"/>
      <c r="BR143" s="312"/>
      <c r="BS143" s="312"/>
    </row>
    <row r="144" spans="1:71" ht="15" customHeight="1" x14ac:dyDescent="0.2">
      <c r="A144" s="469"/>
      <c r="B144" s="469"/>
      <c r="C144" s="469"/>
      <c r="D144" s="469"/>
      <c r="E144" s="469"/>
      <c r="F144" s="469"/>
      <c r="G144" s="469"/>
      <c r="H144" s="469"/>
      <c r="I144" s="469"/>
      <c r="J144" s="469"/>
      <c r="K144" s="563"/>
      <c r="L144" s="469"/>
      <c r="M144" s="469"/>
      <c r="N144" s="469"/>
      <c r="O144" s="549"/>
      <c r="P144" s="469"/>
      <c r="Q144" s="541"/>
      <c r="AS144" s="390"/>
      <c r="AT144" s="386"/>
      <c r="AU144" s="469"/>
      <c r="AV144" s="312"/>
      <c r="AW144" s="312"/>
      <c r="AX144" s="312"/>
      <c r="AY144" s="312"/>
      <c r="AZ144" s="312"/>
      <c r="BA144" s="312"/>
      <c r="BB144" s="312"/>
      <c r="BC144" s="312"/>
      <c r="BD144" s="312"/>
      <c r="BE144" s="312"/>
      <c r="BF144" s="312"/>
      <c r="BG144" s="312"/>
      <c r="BH144" s="312"/>
      <c r="BI144" s="312"/>
      <c r="BJ144" s="312"/>
      <c r="BK144" s="312"/>
      <c r="BL144" s="312"/>
      <c r="BM144" s="312"/>
      <c r="BN144" s="312"/>
      <c r="BO144" s="312"/>
      <c r="BP144" s="312"/>
      <c r="BQ144" s="312"/>
      <c r="BR144" s="312"/>
      <c r="BS144" s="312"/>
    </row>
    <row r="145" spans="1:71" ht="15" customHeight="1" x14ac:dyDescent="0.2">
      <c r="A145" s="469"/>
      <c r="B145" s="469"/>
      <c r="C145" s="469"/>
      <c r="D145" s="469"/>
      <c r="E145" s="469"/>
      <c r="F145" s="469"/>
      <c r="G145" s="469"/>
      <c r="H145" s="469"/>
      <c r="I145" s="469"/>
      <c r="J145" s="469"/>
      <c r="K145" s="563"/>
      <c r="L145" s="469"/>
      <c r="M145" s="469"/>
      <c r="N145" s="469"/>
      <c r="O145" s="549"/>
      <c r="P145" s="469"/>
      <c r="Q145" s="541"/>
      <c r="AS145" s="390"/>
      <c r="AT145" s="386"/>
      <c r="AU145" s="469"/>
      <c r="AV145" s="312"/>
      <c r="AW145" s="312"/>
      <c r="AX145" s="312"/>
      <c r="AY145" s="312"/>
      <c r="AZ145" s="312"/>
      <c r="BA145" s="312"/>
      <c r="BB145" s="312"/>
      <c r="BC145" s="312"/>
      <c r="BD145" s="312"/>
      <c r="BE145" s="312"/>
      <c r="BF145" s="312"/>
      <c r="BG145" s="312"/>
      <c r="BH145" s="312"/>
      <c r="BI145" s="312"/>
      <c r="BJ145" s="312"/>
      <c r="BK145" s="312"/>
      <c r="BL145" s="312"/>
      <c r="BM145" s="312"/>
      <c r="BN145" s="312"/>
      <c r="BO145" s="312"/>
      <c r="BP145" s="312"/>
      <c r="BQ145" s="312"/>
      <c r="BR145" s="312"/>
      <c r="BS145" s="312"/>
    </row>
    <row r="146" spans="1:71" ht="15" customHeight="1" x14ac:dyDescent="0.2">
      <c r="A146" s="469"/>
      <c r="B146" s="469"/>
      <c r="C146" s="469"/>
      <c r="D146" s="469"/>
      <c r="E146" s="469"/>
      <c r="F146" s="469"/>
      <c r="G146" s="469"/>
      <c r="H146" s="469"/>
      <c r="I146" s="469"/>
      <c r="J146" s="469"/>
      <c r="K146" s="563"/>
      <c r="L146" s="469"/>
      <c r="M146" s="469"/>
      <c r="N146" s="469"/>
      <c r="O146" s="549"/>
      <c r="P146" s="469"/>
      <c r="Q146" s="541"/>
      <c r="AS146" s="390"/>
      <c r="AT146" s="386"/>
      <c r="AU146" s="469"/>
      <c r="AV146" s="312"/>
      <c r="AW146" s="312"/>
      <c r="AX146" s="312"/>
      <c r="AY146" s="312"/>
      <c r="AZ146" s="312"/>
      <c r="BA146" s="312"/>
      <c r="BB146" s="312"/>
      <c r="BC146" s="312"/>
      <c r="BD146" s="312"/>
      <c r="BE146" s="312"/>
      <c r="BF146" s="312"/>
      <c r="BG146" s="312"/>
      <c r="BH146" s="312"/>
      <c r="BI146" s="312"/>
      <c r="BJ146" s="312"/>
      <c r="BK146" s="312"/>
      <c r="BL146" s="312"/>
      <c r="BM146" s="312"/>
      <c r="BN146" s="312"/>
      <c r="BO146" s="312"/>
      <c r="BP146" s="312"/>
      <c r="BQ146" s="312"/>
      <c r="BR146" s="312"/>
      <c r="BS146" s="312"/>
    </row>
    <row r="147" spans="1:71" ht="15" customHeight="1" x14ac:dyDescent="0.2">
      <c r="A147" s="469"/>
      <c r="B147" s="469"/>
      <c r="C147" s="469"/>
      <c r="D147" s="469"/>
      <c r="E147" s="469"/>
      <c r="F147" s="469"/>
      <c r="G147" s="469"/>
      <c r="H147" s="469"/>
      <c r="I147" s="469"/>
      <c r="J147" s="469"/>
      <c r="K147" s="563"/>
      <c r="L147" s="469"/>
      <c r="M147" s="469"/>
      <c r="N147" s="469"/>
      <c r="O147" s="549"/>
      <c r="P147" s="469"/>
      <c r="Q147" s="541"/>
      <c r="AS147" s="390"/>
      <c r="AT147" s="386"/>
      <c r="AU147" s="469"/>
      <c r="AV147" s="312"/>
      <c r="AW147" s="312"/>
      <c r="AX147" s="312"/>
      <c r="AY147" s="312"/>
      <c r="AZ147" s="312"/>
      <c r="BA147" s="312"/>
      <c r="BB147" s="312"/>
      <c r="BC147" s="312"/>
      <c r="BD147" s="312"/>
      <c r="BE147" s="312"/>
      <c r="BF147" s="312"/>
      <c r="BG147" s="312"/>
      <c r="BH147" s="312"/>
      <c r="BI147" s="312"/>
      <c r="BJ147" s="312"/>
      <c r="BK147" s="312"/>
      <c r="BL147" s="312"/>
      <c r="BM147" s="312"/>
      <c r="BN147" s="312"/>
      <c r="BO147" s="312"/>
      <c r="BP147" s="312"/>
      <c r="BQ147" s="312"/>
      <c r="BR147" s="312"/>
      <c r="BS147" s="312"/>
    </row>
    <row r="148" spans="1:71" ht="15" customHeight="1" x14ac:dyDescent="0.2">
      <c r="A148" s="469"/>
      <c r="B148" s="469"/>
      <c r="C148" s="469"/>
      <c r="D148" s="469"/>
      <c r="E148" s="469"/>
      <c r="F148" s="469"/>
      <c r="G148" s="469"/>
      <c r="H148" s="469"/>
      <c r="I148" s="469"/>
      <c r="J148" s="469"/>
      <c r="K148" s="563"/>
      <c r="L148" s="469"/>
      <c r="M148" s="469"/>
      <c r="N148" s="469"/>
      <c r="O148" s="549"/>
      <c r="P148" s="469"/>
      <c r="Q148" s="541"/>
      <c r="AS148" s="390"/>
      <c r="AT148" s="386"/>
      <c r="AU148" s="469"/>
      <c r="AV148" s="312"/>
      <c r="AW148" s="312"/>
      <c r="AX148" s="312"/>
      <c r="AY148" s="312"/>
      <c r="AZ148" s="312"/>
      <c r="BA148" s="312"/>
      <c r="BB148" s="312"/>
      <c r="BC148" s="312"/>
      <c r="BD148" s="312"/>
      <c r="BE148" s="312"/>
      <c r="BF148" s="312"/>
      <c r="BG148" s="312"/>
      <c r="BH148" s="312"/>
      <c r="BI148" s="312"/>
      <c r="BJ148" s="312"/>
      <c r="BK148" s="312"/>
      <c r="BL148" s="312"/>
      <c r="BM148" s="312"/>
      <c r="BN148" s="312"/>
      <c r="BO148" s="312"/>
      <c r="BP148" s="312"/>
      <c r="BQ148" s="312"/>
      <c r="BR148" s="312"/>
      <c r="BS148" s="312"/>
    </row>
    <row r="149" spans="1:71" ht="15" customHeight="1" x14ac:dyDescent="0.2">
      <c r="A149" s="469"/>
      <c r="B149" s="469"/>
      <c r="C149" s="469"/>
      <c r="D149" s="469"/>
      <c r="E149" s="469"/>
      <c r="F149" s="469"/>
      <c r="G149" s="469"/>
      <c r="H149" s="469"/>
      <c r="I149" s="469"/>
      <c r="J149" s="469"/>
      <c r="K149" s="563"/>
      <c r="L149" s="469"/>
      <c r="M149" s="469"/>
      <c r="N149" s="469"/>
      <c r="O149" s="549"/>
      <c r="P149" s="469"/>
      <c r="Q149" s="541"/>
      <c r="AS149" s="390"/>
      <c r="AT149" s="386"/>
      <c r="AU149" s="469"/>
      <c r="AV149" s="312"/>
      <c r="AW149" s="312"/>
      <c r="AX149" s="312"/>
      <c r="AY149" s="312"/>
      <c r="AZ149" s="312"/>
      <c r="BA149" s="312"/>
      <c r="BB149" s="312"/>
      <c r="BC149" s="312"/>
      <c r="BD149" s="312"/>
      <c r="BE149" s="312"/>
      <c r="BF149" s="312"/>
      <c r="BG149" s="312"/>
      <c r="BH149" s="312"/>
      <c r="BI149" s="312"/>
      <c r="BJ149" s="312"/>
      <c r="BK149" s="312"/>
      <c r="BL149" s="312"/>
      <c r="BM149" s="312"/>
      <c r="BN149" s="312"/>
      <c r="BO149" s="312"/>
      <c r="BP149" s="312"/>
      <c r="BQ149" s="312"/>
      <c r="BR149" s="312"/>
      <c r="BS149" s="312"/>
    </row>
    <row r="150" spans="1:71" ht="15" customHeight="1" x14ac:dyDescent="0.2">
      <c r="A150" s="469"/>
      <c r="B150" s="469"/>
      <c r="C150" s="469"/>
      <c r="D150" s="469"/>
      <c r="E150" s="469"/>
      <c r="F150" s="469"/>
      <c r="G150" s="469"/>
      <c r="H150" s="469"/>
      <c r="I150" s="469"/>
      <c r="J150" s="469"/>
      <c r="K150" s="563"/>
      <c r="L150" s="469"/>
      <c r="M150" s="469"/>
      <c r="N150" s="469"/>
      <c r="O150" s="549"/>
      <c r="P150" s="469"/>
      <c r="Q150" s="541"/>
      <c r="AS150" s="390"/>
      <c r="AT150" s="386"/>
      <c r="AU150" s="469"/>
      <c r="AV150" s="312"/>
      <c r="AW150" s="312"/>
      <c r="AX150" s="312"/>
      <c r="AY150" s="312"/>
      <c r="AZ150" s="312"/>
      <c r="BA150" s="312"/>
      <c r="BB150" s="312"/>
      <c r="BC150" s="312"/>
      <c r="BD150" s="312"/>
      <c r="BE150" s="312"/>
      <c r="BF150" s="312"/>
      <c r="BG150" s="312"/>
      <c r="BH150" s="312"/>
      <c r="BI150" s="312"/>
      <c r="BJ150" s="312"/>
      <c r="BK150" s="312"/>
      <c r="BL150" s="312"/>
      <c r="BM150" s="312"/>
      <c r="BN150" s="312"/>
      <c r="BO150" s="312"/>
      <c r="BP150" s="312"/>
      <c r="BQ150" s="312"/>
      <c r="BR150" s="312"/>
      <c r="BS150" s="312"/>
    </row>
    <row r="151" spans="1:71" ht="15" customHeight="1" x14ac:dyDescent="0.2">
      <c r="A151" s="469"/>
      <c r="B151" s="469"/>
      <c r="C151" s="469"/>
      <c r="D151" s="469"/>
      <c r="E151" s="469"/>
      <c r="F151" s="469"/>
      <c r="G151" s="469"/>
      <c r="H151" s="469"/>
      <c r="I151" s="469"/>
      <c r="J151" s="469"/>
      <c r="K151" s="563"/>
      <c r="L151" s="469"/>
      <c r="M151" s="469"/>
      <c r="N151" s="469"/>
      <c r="O151" s="549"/>
      <c r="P151" s="469"/>
      <c r="Q151" s="541"/>
      <c r="AS151" s="390"/>
      <c r="AT151" s="386"/>
      <c r="AU151" s="469"/>
      <c r="AV151" s="312"/>
      <c r="AW151" s="312"/>
      <c r="AX151" s="312"/>
      <c r="AY151" s="312"/>
      <c r="AZ151" s="312"/>
      <c r="BA151" s="312"/>
      <c r="BB151" s="312"/>
      <c r="BC151" s="312"/>
      <c r="BD151" s="312"/>
      <c r="BE151" s="312"/>
      <c r="BF151" s="312"/>
      <c r="BG151" s="312"/>
      <c r="BH151" s="312"/>
      <c r="BI151" s="312"/>
      <c r="BJ151" s="312"/>
      <c r="BK151" s="312"/>
      <c r="BL151" s="312"/>
      <c r="BM151" s="312"/>
      <c r="BN151" s="312"/>
      <c r="BO151" s="312"/>
      <c r="BP151" s="312"/>
      <c r="BQ151" s="312"/>
      <c r="BR151" s="312"/>
      <c r="BS151" s="312"/>
    </row>
    <row r="152" spans="1:71" ht="15" customHeight="1" x14ac:dyDescent="0.2">
      <c r="A152" s="469"/>
      <c r="B152" s="469"/>
      <c r="C152" s="469"/>
      <c r="D152" s="469"/>
      <c r="E152" s="469"/>
      <c r="F152" s="469"/>
      <c r="G152" s="469"/>
      <c r="H152" s="469"/>
      <c r="I152" s="469"/>
      <c r="J152" s="469"/>
      <c r="K152" s="563"/>
      <c r="L152" s="469"/>
      <c r="M152" s="469"/>
      <c r="N152" s="469"/>
      <c r="O152" s="549"/>
      <c r="P152" s="469"/>
      <c r="Q152" s="541"/>
      <c r="AS152" s="390"/>
      <c r="AT152" s="386"/>
      <c r="AU152" s="469"/>
      <c r="AV152" s="312"/>
      <c r="AW152" s="312"/>
      <c r="AX152" s="312"/>
      <c r="AY152" s="312"/>
      <c r="AZ152" s="312"/>
      <c r="BA152" s="312"/>
      <c r="BB152" s="312"/>
      <c r="BC152" s="312"/>
      <c r="BD152" s="312"/>
      <c r="BE152" s="312"/>
      <c r="BF152" s="312"/>
      <c r="BG152" s="312"/>
      <c r="BH152" s="312"/>
      <c r="BI152" s="312"/>
      <c r="BJ152" s="312"/>
      <c r="BK152" s="312"/>
      <c r="BL152" s="312"/>
      <c r="BM152" s="312"/>
      <c r="BN152" s="312"/>
      <c r="BO152" s="312"/>
      <c r="BP152" s="312"/>
      <c r="BQ152" s="312"/>
      <c r="BR152" s="312"/>
      <c r="BS152" s="312"/>
    </row>
    <row r="153" spans="1:71" ht="15" customHeight="1" x14ac:dyDescent="0.2">
      <c r="A153" s="469"/>
      <c r="B153" s="469"/>
      <c r="C153" s="469"/>
      <c r="D153" s="469"/>
      <c r="E153" s="469"/>
      <c r="F153" s="469"/>
      <c r="G153" s="469"/>
      <c r="H153" s="469"/>
      <c r="I153" s="469"/>
      <c r="J153" s="469"/>
      <c r="K153" s="563"/>
      <c r="L153" s="469"/>
      <c r="M153" s="469"/>
      <c r="N153" s="469"/>
      <c r="O153" s="549"/>
      <c r="P153" s="469"/>
      <c r="Q153" s="541"/>
      <c r="AS153" s="390"/>
      <c r="AT153" s="386"/>
      <c r="AU153" s="469"/>
      <c r="AV153" s="312"/>
      <c r="AW153" s="312"/>
      <c r="AX153" s="312"/>
      <c r="AY153" s="312"/>
      <c r="AZ153" s="312"/>
      <c r="BA153" s="312"/>
      <c r="BB153" s="312"/>
      <c r="BC153" s="312"/>
      <c r="BD153" s="312"/>
      <c r="BE153" s="312"/>
      <c r="BF153" s="312"/>
      <c r="BG153" s="312"/>
      <c r="BH153" s="312"/>
      <c r="BI153" s="312"/>
      <c r="BJ153" s="312"/>
      <c r="BK153" s="312"/>
      <c r="BL153" s="312"/>
      <c r="BM153" s="312"/>
      <c r="BN153" s="312"/>
      <c r="BO153" s="312"/>
      <c r="BP153" s="312"/>
      <c r="BQ153" s="312"/>
      <c r="BR153" s="312"/>
      <c r="BS153" s="312"/>
    </row>
    <row r="154" spans="1:71" ht="15" customHeight="1" x14ac:dyDescent="0.2">
      <c r="A154" s="469"/>
      <c r="B154" s="469"/>
      <c r="C154" s="469"/>
      <c r="D154" s="469"/>
      <c r="E154" s="469"/>
      <c r="F154" s="469"/>
      <c r="G154" s="469"/>
      <c r="H154" s="469"/>
      <c r="I154" s="469"/>
      <c r="J154" s="469"/>
      <c r="K154" s="563"/>
      <c r="L154" s="469"/>
      <c r="M154" s="469"/>
      <c r="N154" s="469"/>
      <c r="O154" s="549"/>
      <c r="P154" s="469"/>
      <c r="Q154" s="541"/>
      <c r="AS154" s="390"/>
      <c r="AT154" s="386"/>
      <c r="AU154" s="469"/>
      <c r="AV154" s="312"/>
      <c r="AW154" s="312"/>
      <c r="AX154" s="312"/>
      <c r="AY154" s="312"/>
      <c r="AZ154" s="312"/>
      <c r="BA154" s="312"/>
      <c r="BB154" s="312"/>
      <c r="BC154" s="312"/>
      <c r="BD154" s="312"/>
      <c r="BE154" s="312"/>
      <c r="BF154" s="312"/>
      <c r="BG154" s="312"/>
      <c r="BH154" s="312"/>
      <c r="BI154" s="312"/>
      <c r="BJ154" s="312"/>
      <c r="BK154" s="312"/>
      <c r="BL154" s="312"/>
      <c r="BM154" s="312"/>
      <c r="BN154" s="312"/>
      <c r="BO154" s="312"/>
      <c r="BP154" s="312"/>
      <c r="BQ154" s="312"/>
      <c r="BR154" s="312"/>
      <c r="BS154" s="312"/>
    </row>
    <row r="155" spans="1:71" ht="15" customHeight="1" x14ac:dyDescent="0.2">
      <c r="A155" s="469"/>
      <c r="B155" s="469"/>
      <c r="C155" s="469"/>
      <c r="D155" s="469"/>
      <c r="E155" s="469"/>
      <c r="F155" s="469"/>
      <c r="G155" s="469"/>
      <c r="H155" s="469"/>
      <c r="I155" s="469"/>
      <c r="J155" s="469"/>
      <c r="K155" s="563"/>
      <c r="L155" s="469"/>
      <c r="M155" s="469"/>
      <c r="N155" s="469"/>
      <c r="O155" s="549"/>
      <c r="P155" s="469"/>
      <c r="Q155" s="541"/>
      <c r="AS155" s="390"/>
      <c r="AT155" s="386"/>
      <c r="AU155" s="469"/>
      <c r="AV155" s="312"/>
      <c r="AW155" s="312"/>
      <c r="AX155" s="312"/>
      <c r="AY155" s="312"/>
      <c r="AZ155" s="312"/>
      <c r="BA155" s="312"/>
      <c r="BB155" s="312"/>
      <c r="BC155" s="312"/>
      <c r="BD155" s="312"/>
      <c r="BE155" s="312"/>
      <c r="BF155" s="312"/>
      <c r="BG155" s="312"/>
      <c r="BH155" s="312"/>
      <c r="BI155" s="312"/>
      <c r="BJ155" s="312"/>
      <c r="BK155" s="312"/>
      <c r="BL155" s="312"/>
      <c r="BM155" s="312"/>
      <c r="BN155" s="312"/>
      <c r="BO155" s="312"/>
      <c r="BP155" s="312"/>
      <c r="BQ155" s="312"/>
      <c r="BR155" s="312"/>
      <c r="BS155" s="312"/>
    </row>
    <row r="156" spans="1:71" ht="15" customHeight="1" x14ac:dyDescent="0.2">
      <c r="A156" s="469"/>
      <c r="B156" s="469"/>
      <c r="C156" s="469"/>
      <c r="D156" s="469"/>
      <c r="E156" s="469"/>
      <c r="F156" s="469"/>
      <c r="G156" s="469"/>
      <c r="H156" s="469"/>
      <c r="I156" s="469"/>
      <c r="J156" s="469"/>
      <c r="K156" s="563"/>
      <c r="L156" s="469"/>
      <c r="M156" s="469"/>
      <c r="N156" s="469"/>
      <c r="O156" s="549"/>
      <c r="P156" s="469"/>
      <c r="Q156" s="541"/>
      <c r="AS156" s="390"/>
      <c r="AT156" s="386"/>
      <c r="AU156" s="469"/>
      <c r="AV156" s="312"/>
      <c r="AW156" s="312"/>
      <c r="AX156" s="312"/>
      <c r="AY156" s="312"/>
      <c r="AZ156" s="312"/>
      <c r="BA156" s="312"/>
      <c r="BB156" s="312"/>
      <c r="BC156" s="312"/>
      <c r="BD156" s="312"/>
      <c r="BE156" s="312"/>
      <c r="BF156" s="312"/>
      <c r="BG156" s="312"/>
      <c r="BH156" s="312"/>
      <c r="BI156" s="312"/>
      <c r="BJ156" s="312"/>
      <c r="BK156" s="312"/>
      <c r="BL156" s="312"/>
      <c r="BM156" s="312"/>
      <c r="BN156" s="312"/>
      <c r="BO156" s="312"/>
      <c r="BP156" s="312"/>
      <c r="BQ156" s="312"/>
      <c r="BR156" s="312"/>
      <c r="BS156" s="312"/>
    </row>
    <row r="157" spans="1:71" ht="15" customHeight="1" x14ac:dyDescent="0.2">
      <c r="A157" s="469"/>
      <c r="B157" s="469"/>
      <c r="C157" s="469"/>
      <c r="D157" s="469"/>
      <c r="E157" s="469"/>
      <c r="F157" s="469"/>
      <c r="G157" s="469"/>
      <c r="H157" s="469"/>
      <c r="I157" s="469"/>
      <c r="J157" s="469"/>
      <c r="K157" s="563"/>
      <c r="L157" s="469"/>
      <c r="M157" s="469"/>
      <c r="N157" s="469"/>
      <c r="O157" s="549"/>
      <c r="P157" s="469"/>
      <c r="Q157" s="541"/>
      <c r="AS157" s="390"/>
      <c r="AT157" s="386"/>
      <c r="AU157" s="469"/>
      <c r="AV157" s="312"/>
      <c r="AW157" s="312"/>
      <c r="AX157" s="312"/>
      <c r="AY157" s="312"/>
      <c r="AZ157" s="312"/>
      <c r="BA157" s="312"/>
      <c r="BB157" s="312"/>
      <c r="BC157" s="312"/>
      <c r="BD157" s="312"/>
      <c r="BE157" s="312"/>
      <c r="BF157" s="312"/>
      <c r="BG157" s="312"/>
      <c r="BH157" s="312"/>
      <c r="BI157" s="312"/>
      <c r="BJ157" s="312"/>
      <c r="BK157" s="312"/>
      <c r="BL157" s="312"/>
      <c r="BM157" s="312"/>
      <c r="BN157" s="312"/>
      <c r="BO157" s="312"/>
      <c r="BP157" s="312"/>
      <c r="BQ157" s="312"/>
      <c r="BR157" s="312"/>
      <c r="BS157" s="312"/>
    </row>
    <row r="158" spans="1:71" ht="15" customHeight="1" x14ac:dyDescent="0.2">
      <c r="A158" s="469"/>
      <c r="B158" s="469"/>
      <c r="C158" s="469"/>
      <c r="D158" s="469"/>
      <c r="E158" s="469"/>
      <c r="F158" s="469"/>
      <c r="G158" s="469"/>
      <c r="H158" s="469"/>
      <c r="I158" s="469"/>
      <c r="J158" s="469"/>
      <c r="K158" s="563"/>
      <c r="L158" s="469"/>
      <c r="M158" s="469"/>
      <c r="N158" s="469"/>
      <c r="O158" s="549"/>
      <c r="P158" s="469"/>
      <c r="Q158" s="541"/>
      <c r="AS158" s="390"/>
      <c r="AT158" s="386"/>
      <c r="AU158" s="469"/>
      <c r="AV158" s="312"/>
      <c r="AW158" s="312"/>
      <c r="AX158" s="312"/>
      <c r="AY158" s="312"/>
      <c r="AZ158" s="312"/>
      <c r="BA158" s="312"/>
      <c r="BB158" s="312"/>
      <c r="BC158" s="312"/>
      <c r="BD158" s="312"/>
      <c r="BE158" s="312"/>
      <c r="BF158" s="312"/>
      <c r="BG158" s="312"/>
      <c r="BH158" s="312"/>
      <c r="BI158" s="312"/>
      <c r="BJ158" s="312"/>
      <c r="BK158" s="312"/>
      <c r="BL158" s="312"/>
      <c r="BM158" s="312"/>
      <c r="BN158" s="312"/>
      <c r="BO158" s="312"/>
      <c r="BP158" s="312"/>
      <c r="BQ158" s="312"/>
      <c r="BR158" s="312"/>
      <c r="BS158" s="312"/>
    </row>
    <row r="159" spans="1:71" ht="15" customHeight="1" x14ac:dyDescent="0.2">
      <c r="A159" s="469"/>
      <c r="B159" s="469"/>
      <c r="C159" s="469"/>
      <c r="D159" s="469"/>
      <c r="E159" s="469"/>
      <c r="F159" s="469"/>
      <c r="G159" s="469"/>
      <c r="H159" s="469"/>
      <c r="I159" s="469"/>
      <c r="J159" s="469"/>
      <c r="K159" s="563"/>
      <c r="L159" s="469"/>
      <c r="M159" s="469"/>
      <c r="N159" s="469"/>
      <c r="O159" s="549"/>
      <c r="P159" s="469"/>
      <c r="Q159" s="541"/>
      <c r="AS159" s="390"/>
      <c r="AT159" s="386"/>
      <c r="AU159" s="469"/>
      <c r="AV159" s="312"/>
      <c r="AW159" s="312"/>
      <c r="AX159" s="312"/>
      <c r="AY159" s="312"/>
      <c r="AZ159" s="312"/>
      <c r="BA159" s="312"/>
      <c r="BB159" s="312"/>
      <c r="BC159" s="312"/>
      <c r="BD159" s="312"/>
      <c r="BE159" s="312"/>
      <c r="BF159" s="312"/>
      <c r="BG159" s="312"/>
      <c r="BH159" s="312"/>
      <c r="BI159" s="312"/>
      <c r="BJ159" s="312"/>
      <c r="BK159" s="312"/>
      <c r="BL159" s="312"/>
      <c r="BM159" s="312"/>
      <c r="BN159" s="312"/>
      <c r="BO159" s="312"/>
      <c r="BP159" s="312"/>
      <c r="BQ159" s="312"/>
      <c r="BR159" s="312"/>
      <c r="BS159" s="312"/>
    </row>
    <row r="160" spans="1:71" ht="15" customHeight="1" x14ac:dyDescent="0.2">
      <c r="A160" s="469"/>
      <c r="B160" s="469"/>
      <c r="C160" s="469"/>
      <c r="D160" s="469"/>
      <c r="E160" s="469"/>
      <c r="F160" s="469"/>
      <c r="G160" s="469"/>
      <c r="H160" s="469"/>
      <c r="I160" s="469"/>
      <c r="J160" s="469"/>
      <c r="K160" s="563"/>
      <c r="L160" s="469"/>
      <c r="M160" s="469"/>
      <c r="N160" s="469"/>
      <c r="O160" s="549"/>
      <c r="P160" s="469"/>
      <c r="Q160" s="541"/>
      <c r="AS160" s="390"/>
      <c r="AT160" s="386"/>
      <c r="AU160" s="469"/>
      <c r="AV160" s="312"/>
      <c r="AW160" s="312"/>
      <c r="AX160" s="312"/>
      <c r="AY160" s="312"/>
      <c r="AZ160" s="312"/>
      <c r="BA160" s="312"/>
      <c r="BB160" s="312"/>
      <c r="BC160" s="312"/>
      <c r="BD160" s="312"/>
      <c r="BE160" s="312"/>
      <c r="BF160" s="312"/>
      <c r="BG160" s="312"/>
      <c r="BH160" s="312"/>
      <c r="BI160" s="312"/>
      <c r="BJ160" s="312"/>
      <c r="BK160" s="312"/>
      <c r="BL160" s="312"/>
      <c r="BM160" s="312"/>
      <c r="BN160" s="312"/>
      <c r="BO160" s="312"/>
      <c r="BP160" s="312"/>
      <c r="BQ160" s="312"/>
      <c r="BR160" s="312"/>
      <c r="BS160" s="312"/>
    </row>
    <row r="161" spans="1:71" ht="15" customHeight="1" x14ac:dyDescent="0.2">
      <c r="A161" s="469"/>
      <c r="B161" s="469"/>
      <c r="C161" s="469"/>
      <c r="D161" s="469"/>
      <c r="E161" s="469"/>
      <c r="F161" s="469"/>
      <c r="G161" s="469"/>
      <c r="H161" s="469"/>
      <c r="I161" s="469"/>
      <c r="J161" s="469"/>
      <c r="K161" s="563"/>
      <c r="L161" s="469"/>
      <c r="M161" s="469"/>
      <c r="N161" s="469"/>
      <c r="O161" s="549"/>
      <c r="P161" s="469"/>
      <c r="Q161" s="541"/>
      <c r="AS161" s="390"/>
      <c r="AT161" s="386"/>
      <c r="AU161" s="469"/>
      <c r="AV161" s="312"/>
      <c r="AW161" s="312"/>
      <c r="AX161" s="312"/>
      <c r="AY161" s="312"/>
      <c r="AZ161" s="312"/>
      <c r="BA161" s="312"/>
      <c r="BB161" s="312"/>
      <c r="BC161" s="312"/>
      <c r="BD161" s="312"/>
      <c r="BE161" s="312"/>
      <c r="BF161" s="312"/>
      <c r="BG161" s="312"/>
      <c r="BH161" s="312"/>
      <c r="BI161" s="312"/>
      <c r="BJ161" s="312"/>
      <c r="BK161" s="312"/>
      <c r="BL161" s="312"/>
      <c r="BM161" s="312"/>
      <c r="BN161" s="312"/>
      <c r="BO161" s="312"/>
      <c r="BP161" s="312"/>
      <c r="BQ161" s="312"/>
      <c r="BR161" s="312"/>
      <c r="BS161" s="312"/>
    </row>
    <row r="162" spans="1:71" ht="15" customHeight="1" x14ac:dyDescent="0.2">
      <c r="A162" s="469"/>
      <c r="B162" s="469"/>
      <c r="C162" s="469"/>
      <c r="D162" s="469"/>
      <c r="E162" s="469"/>
      <c r="F162" s="469"/>
      <c r="G162" s="469"/>
      <c r="H162" s="469"/>
      <c r="I162" s="469"/>
      <c r="J162" s="469"/>
      <c r="K162" s="563"/>
      <c r="L162" s="469"/>
      <c r="M162" s="469"/>
      <c r="N162" s="469"/>
      <c r="O162" s="549"/>
      <c r="P162" s="469"/>
      <c r="Q162" s="541"/>
      <c r="AS162" s="390"/>
      <c r="AT162" s="386"/>
      <c r="AU162" s="469"/>
      <c r="AV162" s="312"/>
      <c r="AW162" s="312"/>
      <c r="AX162" s="312"/>
      <c r="AY162" s="312"/>
      <c r="AZ162" s="312"/>
      <c r="BA162" s="312"/>
      <c r="BB162" s="312"/>
      <c r="BC162" s="312"/>
      <c r="BD162" s="312"/>
      <c r="BE162" s="312"/>
      <c r="BF162" s="312"/>
      <c r="BG162" s="312"/>
      <c r="BH162" s="312"/>
      <c r="BI162" s="312"/>
      <c r="BJ162" s="312"/>
      <c r="BK162" s="312"/>
      <c r="BL162" s="312"/>
      <c r="BM162" s="312"/>
      <c r="BN162" s="312"/>
      <c r="BO162" s="312"/>
      <c r="BP162" s="312"/>
      <c r="BQ162" s="312"/>
      <c r="BR162" s="312"/>
      <c r="BS162" s="312"/>
    </row>
    <row r="163" spans="1:71" ht="15" customHeight="1" x14ac:dyDescent="0.2">
      <c r="A163" s="469"/>
      <c r="B163" s="469"/>
      <c r="C163" s="469"/>
      <c r="D163" s="469"/>
      <c r="E163" s="469"/>
      <c r="F163" s="469"/>
      <c r="G163" s="469"/>
      <c r="H163" s="469"/>
      <c r="I163" s="469"/>
      <c r="J163" s="469"/>
      <c r="K163" s="563"/>
      <c r="L163" s="469"/>
      <c r="M163" s="469"/>
      <c r="N163" s="469"/>
      <c r="O163" s="549"/>
      <c r="P163" s="469"/>
      <c r="Q163" s="541"/>
      <c r="AS163" s="390"/>
      <c r="AT163" s="386"/>
      <c r="AU163" s="469"/>
      <c r="AV163" s="312"/>
      <c r="AW163" s="312"/>
      <c r="AX163" s="312"/>
      <c r="AY163" s="312"/>
      <c r="AZ163" s="312"/>
      <c r="BA163" s="312"/>
      <c r="BB163" s="312"/>
      <c r="BC163" s="312"/>
      <c r="BD163" s="312"/>
      <c r="BE163" s="312"/>
      <c r="BF163" s="312"/>
      <c r="BG163" s="312"/>
      <c r="BH163" s="312"/>
      <c r="BI163" s="312"/>
      <c r="BJ163" s="312"/>
      <c r="BK163" s="312"/>
      <c r="BL163" s="312"/>
      <c r="BM163" s="312"/>
      <c r="BN163" s="312"/>
      <c r="BO163" s="312"/>
      <c r="BP163" s="312"/>
      <c r="BQ163" s="312"/>
      <c r="BR163" s="312"/>
      <c r="BS163" s="312"/>
    </row>
    <row r="164" spans="1:71" ht="15" customHeight="1" x14ac:dyDescent="0.2">
      <c r="A164" s="469"/>
      <c r="B164" s="469"/>
      <c r="C164" s="469"/>
      <c r="D164" s="469"/>
      <c r="E164" s="469"/>
      <c r="F164" s="469"/>
      <c r="G164" s="469"/>
      <c r="H164" s="469"/>
      <c r="I164" s="469"/>
      <c r="J164" s="469"/>
      <c r="K164" s="563"/>
      <c r="L164" s="469"/>
      <c r="M164" s="469"/>
      <c r="N164" s="469"/>
      <c r="O164" s="549"/>
      <c r="P164" s="469"/>
      <c r="Q164" s="541"/>
      <c r="AS164" s="390"/>
      <c r="AT164" s="386"/>
      <c r="AU164" s="469"/>
      <c r="AV164" s="312"/>
      <c r="AW164" s="312"/>
      <c r="AX164" s="312"/>
      <c r="AY164" s="312"/>
      <c r="AZ164" s="312"/>
      <c r="BA164" s="312"/>
      <c r="BB164" s="312"/>
      <c r="BC164" s="312"/>
      <c r="BD164" s="312"/>
      <c r="BE164" s="312"/>
      <c r="BF164" s="312"/>
      <c r="BG164" s="312"/>
      <c r="BH164" s="312"/>
      <c r="BI164" s="312"/>
      <c r="BJ164" s="312"/>
      <c r="BK164" s="312"/>
      <c r="BL164" s="312"/>
      <c r="BM164" s="312"/>
      <c r="BN164" s="312"/>
      <c r="BO164" s="312"/>
      <c r="BP164" s="312"/>
      <c r="BQ164" s="312"/>
      <c r="BR164" s="312"/>
      <c r="BS164" s="312"/>
    </row>
    <row r="165" spans="1:71" ht="15" customHeight="1" x14ac:dyDescent="0.2">
      <c r="A165" s="469"/>
      <c r="B165" s="469"/>
      <c r="C165" s="469"/>
      <c r="D165" s="469"/>
      <c r="E165" s="469"/>
      <c r="F165" s="469"/>
      <c r="G165" s="469"/>
      <c r="H165" s="469"/>
      <c r="I165" s="469"/>
      <c r="J165" s="469"/>
      <c r="K165" s="563"/>
      <c r="L165" s="469"/>
      <c r="M165" s="469"/>
      <c r="N165" s="469"/>
      <c r="O165" s="549"/>
      <c r="P165" s="469"/>
      <c r="Q165" s="541"/>
      <c r="AS165" s="390"/>
      <c r="AT165" s="386"/>
      <c r="AU165" s="469"/>
      <c r="AV165" s="312"/>
      <c r="AW165" s="312"/>
      <c r="AX165" s="312"/>
      <c r="AY165" s="312"/>
      <c r="AZ165" s="312"/>
      <c r="BA165" s="312"/>
      <c r="BB165" s="312"/>
      <c r="BC165" s="312"/>
      <c r="BD165" s="312"/>
      <c r="BE165" s="312"/>
      <c r="BF165" s="312"/>
      <c r="BG165" s="312"/>
      <c r="BH165" s="312"/>
      <c r="BI165" s="312"/>
      <c r="BJ165" s="312"/>
      <c r="BK165" s="312"/>
      <c r="BL165" s="312"/>
      <c r="BM165" s="312"/>
      <c r="BN165" s="312"/>
      <c r="BO165" s="312"/>
      <c r="BP165" s="312"/>
      <c r="BQ165" s="312"/>
      <c r="BR165" s="312"/>
      <c r="BS165" s="312"/>
    </row>
    <row r="166" spans="1:71" ht="15" customHeight="1" x14ac:dyDescent="0.2">
      <c r="A166" s="469"/>
      <c r="B166" s="469"/>
      <c r="C166" s="469"/>
      <c r="D166" s="469"/>
      <c r="E166" s="469"/>
      <c r="F166" s="469"/>
      <c r="G166" s="469"/>
      <c r="H166" s="469"/>
      <c r="I166" s="469"/>
      <c r="J166" s="469"/>
      <c r="K166" s="563"/>
      <c r="L166" s="469"/>
      <c r="M166" s="469"/>
      <c r="N166" s="469"/>
      <c r="O166" s="549"/>
      <c r="P166" s="469"/>
      <c r="Q166" s="541"/>
      <c r="AS166" s="390"/>
      <c r="AT166" s="386"/>
      <c r="AU166" s="469"/>
      <c r="AV166" s="312"/>
      <c r="AW166" s="312"/>
      <c r="AX166" s="312"/>
      <c r="AY166" s="312"/>
      <c r="AZ166" s="312"/>
      <c r="BA166" s="312"/>
      <c r="BB166" s="312"/>
      <c r="BC166" s="312"/>
      <c r="BD166" s="312"/>
      <c r="BE166" s="312"/>
      <c r="BF166" s="312"/>
      <c r="BG166" s="312"/>
      <c r="BH166" s="312"/>
      <c r="BI166" s="312"/>
      <c r="BJ166" s="312"/>
      <c r="BK166" s="312"/>
      <c r="BL166" s="312"/>
      <c r="BM166" s="312"/>
      <c r="BN166" s="312"/>
      <c r="BO166" s="312"/>
      <c r="BP166" s="312"/>
      <c r="BQ166" s="312"/>
      <c r="BR166" s="312"/>
      <c r="BS166" s="312"/>
    </row>
    <row r="167" spans="1:71" ht="15" customHeight="1" x14ac:dyDescent="0.2">
      <c r="A167" s="469"/>
      <c r="B167" s="469"/>
      <c r="C167" s="469"/>
      <c r="D167" s="469"/>
      <c r="E167" s="469"/>
      <c r="F167" s="469"/>
      <c r="G167" s="469"/>
      <c r="H167" s="469"/>
      <c r="I167" s="469"/>
      <c r="J167" s="469"/>
      <c r="K167" s="563"/>
      <c r="L167" s="469"/>
      <c r="M167" s="469"/>
      <c r="N167" s="469"/>
      <c r="O167" s="549"/>
      <c r="P167" s="469"/>
      <c r="Q167" s="541"/>
      <c r="AS167" s="390"/>
      <c r="AT167" s="386"/>
      <c r="AU167" s="469"/>
      <c r="AV167" s="312"/>
      <c r="AW167" s="312"/>
      <c r="AX167" s="312"/>
      <c r="AY167" s="312"/>
      <c r="AZ167" s="312"/>
      <c r="BA167" s="312"/>
      <c r="BB167" s="312"/>
      <c r="BC167" s="312"/>
      <c r="BD167" s="312"/>
      <c r="BE167" s="312"/>
      <c r="BF167" s="312"/>
      <c r="BG167" s="312"/>
      <c r="BH167" s="312"/>
      <c r="BI167" s="312"/>
      <c r="BJ167" s="312"/>
      <c r="BK167" s="312"/>
      <c r="BL167" s="312"/>
      <c r="BM167" s="312"/>
      <c r="BN167" s="312"/>
      <c r="BO167" s="312"/>
      <c r="BP167" s="312"/>
      <c r="BQ167" s="312"/>
      <c r="BR167" s="312"/>
      <c r="BS167" s="312"/>
    </row>
    <row r="168" spans="1:71" ht="15" customHeight="1" x14ac:dyDescent="0.2">
      <c r="A168" s="469"/>
      <c r="B168" s="469"/>
      <c r="C168" s="469"/>
      <c r="D168" s="469"/>
      <c r="E168" s="469"/>
      <c r="F168" s="469"/>
      <c r="G168" s="469"/>
      <c r="H168" s="469"/>
      <c r="I168" s="469"/>
      <c r="J168" s="469"/>
      <c r="K168" s="563"/>
      <c r="L168" s="469"/>
      <c r="M168" s="469"/>
      <c r="N168" s="469"/>
      <c r="O168" s="549"/>
      <c r="P168" s="469"/>
      <c r="Q168" s="541"/>
      <c r="AS168" s="390"/>
      <c r="AT168" s="386"/>
      <c r="AU168" s="469"/>
      <c r="AV168" s="312"/>
      <c r="AW168" s="312"/>
      <c r="AX168" s="312"/>
      <c r="AY168" s="312"/>
      <c r="AZ168" s="312"/>
      <c r="BA168" s="312"/>
      <c r="BB168" s="312"/>
      <c r="BC168" s="312"/>
      <c r="BD168" s="312"/>
      <c r="BE168" s="312"/>
      <c r="BF168" s="312"/>
      <c r="BG168" s="312"/>
      <c r="BH168" s="312"/>
      <c r="BI168" s="312"/>
      <c r="BJ168" s="312"/>
      <c r="BK168" s="312"/>
      <c r="BL168" s="312"/>
      <c r="BM168" s="312"/>
      <c r="BN168" s="312"/>
      <c r="BO168" s="312"/>
      <c r="BP168" s="312"/>
      <c r="BQ168" s="312"/>
      <c r="BR168" s="312"/>
      <c r="BS168" s="312"/>
    </row>
    <row r="169" spans="1:71" ht="15" customHeight="1" x14ac:dyDescent="0.2">
      <c r="A169" s="469"/>
      <c r="B169" s="469"/>
      <c r="C169" s="469"/>
      <c r="D169" s="469"/>
      <c r="E169" s="469"/>
      <c r="F169" s="469"/>
      <c r="G169" s="469"/>
      <c r="H169" s="469"/>
      <c r="I169" s="469"/>
      <c r="J169" s="469"/>
      <c r="K169" s="563"/>
      <c r="L169" s="469"/>
      <c r="M169" s="469"/>
      <c r="N169" s="469"/>
      <c r="O169" s="549"/>
      <c r="P169" s="469"/>
      <c r="Q169" s="541"/>
      <c r="AS169" s="390"/>
      <c r="AT169" s="386"/>
      <c r="AU169" s="469"/>
      <c r="AV169" s="312"/>
      <c r="AW169" s="312"/>
      <c r="AX169" s="312"/>
      <c r="AY169" s="312"/>
      <c r="AZ169" s="312"/>
      <c r="BA169" s="312"/>
      <c r="BB169" s="312"/>
      <c r="BC169" s="312"/>
      <c r="BD169" s="312"/>
      <c r="BE169" s="312"/>
      <c r="BF169" s="312"/>
      <c r="BG169" s="312"/>
      <c r="BH169" s="312"/>
      <c r="BI169" s="312"/>
      <c r="BJ169" s="312"/>
      <c r="BK169" s="312"/>
      <c r="BL169" s="312"/>
      <c r="BM169" s="312"/>
      <c r="BN169" s="312"/>
      <c r="BO169" s="312"/>
      <c r="BP169" s="312"/>
      <c r="BQ169" s="312"/>
      <c r="BR169" s="312"/>
      <c r="BS169" s="312"/>
    </row>
    <row r="170" spans="1:71" ht="15" customHeight="1" x14ac:dyDescent="0.2">
      <c r="A170" s="469"/>
      <c r="B170" s="469"/>
      <c r="C170" s="469"/>
      <c r="D170" s="469"/>
      <c r="E170" s="469"/>
      <c r="F170" s="469"/>
      <c r="G170" s="469"/>
      <c r="H170" s="469"/>
      <c r="I170" s="469"/>
      <c r="J170" s="469"/>
      <c r="K170" s="563"/>
      <c r="L170" s="469"/>
      <c r="M170" s="469"/>
      <c r="N170" s="469"/>
      <c r="O170" s="549"/>
      <c r="P170" s="469"/>
      <c r="Q170" s="541"/>
      <c r="AS170" s="390"/>
      <c r="AT170" s="386"/>
      <c r="AU170" s="469"/>
      <c r="AV170" s="312"/>
      <c r="AW170" s="312"/>
      <c r="AX170" s="312"/>
      <c r="AY170" s="312"/>
      <c r="AZ170" s="312"/>
      <c r="BA170" s="312"/>
      <c r="BB170" s="312"/>
      <c r="BC170" s="312"/>
      <c r="BD170" s="312"/>
      <c r="BE170" s="312"/>
      <c r="BF170" s="312"/>
      <c r="BG170" s="312"/>
      <c r="BH170" s="312"/>
      <c r="BI170" s="312"/>
      <c r="BJ170" s="312"/>
      <c r="BK170" s="312"/>
      <c r="BL170" s="312"/>
      <c r="BM170" s="312"/>
      <c r="BN170" s="312"/>
      <c r="BO170" s="312"/>
      <c r="BP170" s="312"/>
      <c r="BQ170" s="312"/>
      <c r="BR170" s="312"/>
      <c r="BS170" s="312"/>
    </row>
    <row r="171" spans="1:71" ht="15" customHeight="1" x14ac:dyDescent="0.2">
      <c r="A171" s="469"/>
      <c r="B171" s="469"/>
      <c r="C171" s="469"/>
      <c r="D171" s="469"/>
      <c r="E171" s="469"/>
      <c r="F171" s="469"/>
      <c r="G171" s="469"/>
      <c r="H171" s="469"/>
      <c r="I171" s="469"/>
      <c r="J171" s="469"/>
      <c r="K171" s="563"/>
      <c r="L171" s="469"/>
      <c r="M171" s="469"/>
      <c r="N171" s="469"/>
      <c r="O171" s="549"/>
      <c r="P171" s="469"/>
      <c r="Q171" s="541"/>
      <c r="AS171" s="390"/>
      <c r="AT171" s="386"/>
      <c r="AU171" s="469"/>
      <c r="AV171" s="312"/>
      <c r="AW171" s="312"/>
      <c r="AX171" s="312"/>
      <c r="AY171" s="312"/>
      <c r="AZ171" s="312"/>
      <c r="BA171" s="312"/>
      <c r="BB171" s="312"/>
      <c r="BC171" s="312"/>
      <c r="BD171" s="312"/>
      <c r="BE171" s="312"/>
      <c r="BF171" s="312"/>
      <c r="BG171" s="312"/>
      <c r="BH171" s="312"/>
      <c r="BI171" s="312"/>
      <c r="BJ171" s="312"/>
      <c r="BK171" s="312"/>
      <c r="BL171" s="312"/>
      <c r="BM171" s="312"/>
      <c r="BN171" s="312"/>
      <c r="BO171" s="312"/>
      <c r="BP171" s="312"/>
      <c r="BQ171" s="312"/>
      <c r="BR171" s="312"/>
      <c r="BS171" s="312"/>
    </row>
    <row r="172" spans="1:71" ht="15" customHeight="1" x14ac:dyDescent="0.2">
      <c r="A172" s="469"/>
      <c r="B172" s="469"/>
      <c r="C172" s="469"/>
      <c r="D172" s="469"/>
      <c r="E172" s="469"/>
      <c r="F172" s="469"/>
      <c r="G172" s="469"/>
      <c r="H172" s="469"/>
      <c r="I172" s="469"/>
      <c r="J172" s="469"/>
      <c r="K172" s="563"/>
      <c r="L172" s="469"/>
      <c r="M172" s="469"/>
      <c r="N172" s="469"/>
      <c r="O172" s="549"/>
      <c r="P172" s="469"/>
      <c r="Q172" s="541"/>
      <c r="AS172" s="390"/>
      <c r="AT172" s="386"/>
      <c r="AU172" s="469"/>
      <c r="AV172" s="312"/>
      <c r="AW172" s="312"/>
      <c r="AX172" s="312"/>
      <c r="AY172" s="312"/>
      <c r="AZ172" s="312"/>
      <c r="BA172" s="312"/>
      <c r="BB172" s="312"/>
      <c r="BC172" s="312"/>
      <c r="BD172" s="312"/>
      <c r="BE172" s="312"/>
      <c r="BF172" s="312"/>
      <c r="BG172" s="312"/>
      <c r="BH172" s="312"/>
      <c r="BI172" s="312"/>
      <c r="BJ172" s="312"/>
      <c r="BK172" s="312"/>
      <c r="BL172" s="312"/>
      <c r="BM172" s="312"/>
      <c r="BN172" s="312"/>
      <c r="BO172" s="312"/>
      <c r="BP172" s="312"/>
      <c r="BQ172" s="312"/>
      <c r="BR172" s="312"/>
      <c r="BS172" s="312"/>
    </row>
    <row r="173" spans="1:71" ht="15" customHeight="1" x14ac:dyDescent="0.2">
      <c r="A173" s="469"/>
      <c r="B173" s="469"/>
      <c r="C173" s="469"/>
      <c r="D173" s="469"/>
      <c r="E173" s="469"/>
      <c r="F173" s="469"/>
      <c r="G173" s="469"/>
      <c r="H173" s="469"/>
      <c r="I173" s="469"/>
      <c r="J173" s="469"/>
      <c r="K173" s="563"/>
      <c r="L173" s="469"/>
      <c r="M173" s="469"/>
      <c r="N173" s="469"/>
      <c r="O173" s="549"/>
      <c r="P173" s="469"/>
      <c r="Q173" s="541"/>
      <c r="AS173" s="390"/>
      <c r="AT173" s="386"/>
      <c r="AU173" s="469"/>
      <c r="AV173" s="312"/>
      <c r="AW173" s="312"/>
      <c r="AX173" s="312"/>
      <c r="AY173" s="312"/>
      <c r="AZ173" s="312"/>
      <c r="BA173" s="312"/>
      <c r="BB173" s="312"/>
      <c r="BC173" s="312"/>
      <c r="BD173" s="312"/>
      <c r="BE173" s="312"/>
      <c r="BF173" s="312"/>
      <c r="BG173" s="312"/>
      <c r="BH173" s="312"/>
      <c r="BI173" s="312"/>
      <c r="BJ173" s="312"/>
      <c r="BK173" s="312"/>
      <c r="BL173" s="312"/>
      <c r="BM173" s="312"/>
      <c r="BN173" s="312"/>
      <c r="BO173" s="312"/>
      <c r="BP173" s="312"/>
      <c r="BQ173" s="312"/>
      <c r="BR173" s="312"/>
      <c r="BS173" s="312"/>
    </row>
    <row r="174" spans="1:71" ht="15" customHeight="1" x14ac:dyDescent="0.2">
      <c r="A174" s="469"/>
      <c r="B174" s="469"/>
      <c r="C174" s="469"/>
      <c r="D174" s="469"/>
      <c r="E174" s="469"/>
      <c r="F174" s="469"/>
      <c r="G174" s="469"/>
      <c r="H174" s="469"/>
      <c r="I174" s="469"/>
      <c r="J174" s="469"/>
      <c r="K174" s="563"/>
      <c r="L174" s="469"/>
      <c r="M174" s="469"/>
      <c r="N174" s="469"/>
      <c r="O174" s="549"/>
      <c r="P174" s="469"/>
      <c r="Q174" s="541"/>
      <c r="AS174" s="390"/>
      <c r="AT174" s="386"/>
      <c r="AU174" s="469"/>
      <c r="AV174" s="312"/>
      <c r="AW174" s="312"/>
      <c r="AX174" s="312"/>
      <c r="AY174" s="312"/>
      <c r="AZ174" s="312"/>
      <c r="BA174" s="312"/>
      <c r="BB174" s="312"/>
      <c r="BC174" s="312"/>
      <c r="BD174" s="312"/>
      <c r="BE174" s="312"/>
      <c r="BF174" s="312"/>
      <c r="BG174" s="312"/>
      <c r="BH174" s="312"/>
      <c r="BI174" s="312"/>
      <c r="BJ174" s="312"/>
      <c r="BK174" s="312"/>
      <c r="BL174" s="312"/>
      <c r="BM174" s="312"/>
      <c r="BN174" s="312"/>
      <c r="BO174" s="312"/>
      <c r="BP174" s="312"/>
      <c r="BQ174" s="312"/>
      <c r="BR174" s="312"/>
      <c r="BS174" s="312"/>
    </row>
    <row r="175" spans="1:71" ht="15" customHeight="1" x14ac:dyDescent="0.2">
      <c r="A175" s="469"/>
      <c r="B175" s="469"/>
      <c r="C175" s="469"/>
      <c r="D175" s="469"/>
      <c r="E175" s="469"/>
      <c r="F175" s="469"/>
      <c r="G175" s="469"/>
      <c r="H175" s="469"/>
      <c r="I175" s="469"/>
      <c r="J175" s="469"/>
      <c r="K175" s="563"/>
      <c r="L175" s="469"/>
      <c r="M175" s="469"/>
      <c r="N175" s="469"/>
      <c r="O175" s="549"/>
      <c r="P175" s="469"/>
      <c r="Q175" s="541"/>
      <c r="AS175" s="390"/>
      <c r="AT175" s="386"/>
      <c r="AU175" s="469"/>
      <c r="AV175" s="312"/>
      <c r="AW175" s="312"/>
      <c r="AX175" s="312"/>
      <c r="AY175" s="312"/>
      <c r="AZ175" s="312"/>
      <c r="BA175" s="312"/>
      <c r="BB175" s="312"/>
      <c r="BC175" s="312"/>
      <c r="BD175" s="312"/>
      <c r="BE175" s="312"/>
      <c r="BF175" s="312"/>
      <c r="BG175" s="312"/>
      <c r="BH175" s="312"/>
      <c r="BI175" s="312"/>
      <c r="BJ175" s="312"/>
      <c r="BK175" s="312"/>
      <c r="BL175" s="312"/>
      <c r="BM175" s="312"/>
      <c r="BN175" s="312"/>
      <c r="BO175" s="312"/>
      <c r="BP175" s="312"/>
      <c r="BQ175" s="312"/>
      <c r="BR175" s="312"/>
      <c r="BS175" s="312"/>
    </row>
    <row r="176" spans="1:71" ht="15" customHeight="1" x14ac:dyDescent="0.2">
      <c r="A176" s="469"/>
      <c r="B176" s="469"/>
      <c r="C176" s="469"/>
      <c r="D176" s="469"/>
      <c r="E176" s="469"/>
      <c r="F176" s="469"/>
      <c r="G176" s="469"/>
      <c r="H176" s="469"/>
      <c r="I176" s="469"/>
      <c r="J176" s="469"/>
      <c r="K176" s="563"/>
      <c r="L176" s="469"/>
      <c r="M176" s="469"/>
      <c r="N176" s="469"/>
      <c r="O176" s="549"/>
      <c r="P176" s="469"/>
      <c r="Q176" s="541"/>
      <c r="AS176" s="390"/>
      <c r="AT176" s="386"/>
      <c r="AU176" s="469"/>
      <c r="AV176" s="312"/>
      <c r="AW176" s="312"/>
      <c r="AX176" s="312"/>
      <c r="AY176" s="312"/>
      <c r="AZ176" s="312"/>
      <c r="BA176" s="312"/>
      <c r="BB176" s="312"/>
      <c r="BC176" s="312"/>
      <c r="BD176" s="312"/>
      <c r="BE176" s="312"/>
      <c r="BF176" s="312"/>
      <c r="BG176" s="312"/>
      <c r="BH176" s="312"/>
      <c r="BI176" s="312"/>
      <c r="BJ176" s="312"/>
      <c r="BK176" s="312"/>
      <c r="BL176" s="312"/>
      <c r="BM176" s="312"/>
      <c r="BN176" s="312"/>
      <c r="BO176" s="312"/>
      <c r="BP176" s="312"/>
      <c r="BQ176" s="312"/>
      <c r="BR176" s="312"/>
      <c r="BS176" s="312"/>
    </row>
    <row r="177" spans="1:71" ht="15" customHeight="1" x14ac:dyDescent="0.2">
      <c r="A177" s="469"/>
      <c r="B177" s="469"/>
      <c r="C177" s="469"/>
      <c r="D177" s="469"/>
      <c r="E177" s="469"/>
      <c r="F177" s="469"/>
      <c r="G177" s="469"/>
      <c r="H177" s="469"/>
      <c r="I177" s="469"/>
      <c r="J177" s="469"/>
      <c r="K177" s="563"/>
      <c r="L177" s="469"/>
      <c r="M177" s="469"/>
      <c r="N177" s="469"/>
      <c r="O177" s="549"/>
      <c r="P177" s="469"/>
      <c r="Q177" s="541"/>
      <c r="AS177" s="390"/>
      <c r="AT177" s="386"/>
      <c r="AU177" s="469"/>
      <c r="AV177" s="312"/>
      <c r="AW177" s="312"/>
      <c r="AX177" s="312"/>
      <c r="AY177" s="312"/>
      <c r="AZ177" s="312"/>
      <c r="BA177" s="312"/>
      <c r="BB177" s="312"/>
      <c r="BC177" s="312"/>
      <c r="BD177" s="312"/>
      <c r="BE177" s="312"/>
      <c r="BF177" s="312"/>
      <c r="BG177" s="312"/>
      <c r="BH177" s="312"/>
      <c r="BI177" s="312"/>
      <c r="BJ177" s="312"/>
      <c r="BK177" s="312"/>
      <c r="BL177" s="312"/>
      <c r="BM177" s="312"/>
      <c r="BN177" s="312"/>
      <c r="BO177" s="312"/>
      <c r="BP177" s="312"/>
      <c r="BQ177" s="312"/>
      <c r="BR177" s="312"/>
      <c r="BS177" s="312"/>
    </row>
    <row r="178" spans="1:71" ht="15" customHeight="1" x14ac:dyDescent="0.2">
      <c r="A178" s="469"/>
      <c r="B178" s="469"/>
      <c r="C178" s="469"/>
      <c r="D178" s="469"/>
      <c r="E178" s="469"/>
      <c r="F178" s="469"/>
      <c r="G178" s="469"/>
      <c r="H178" s="469"/>
      <c r="I178" s="469"/>
      <c r="J178" s="469"/>
      <c r="K178" s="563"/>
      <c r="L178" s="469"/>
      <c r="M178" s="469"/>
      <c r="N178" s="469"/>
      <c r="O178" s="549"/>
      <c r="P178" s="469"/>
      <c r="Q178" s="541"/>
      <c r="AS178" s="390"/>
      <c r="AT178" s="386"/>
      <c r="AU178" s="469"/>
      <c r="AV178" s="312"/>
      <c r="AW178" s="312"/>
      <c r="AX178" s="312"/>
      <c r="AY178" s="312"/>
      <c r="AZ178" s="312"/>
      <c r="BA178" s="312"/>
      <c r="BB178" s="312"/>
      <c r="BC178" s="312"/>
      <c r="BD178" s="312"/>
      <c r="BE178" s="312"/>
      <c r="BF178" s="312"/>
      <c r="BG178" s="312"/>
      <c r="BH178" s="312"/>
      <c r="BI178" s="312"/>
      <c r="BJ178" s="312"/>
      <c r="BK178" s="312"/>
      <c r="BL178" s="312"/>
      <c r="BM178" s="312"/>
      <c r="BN178" s="312"/>
      <c r="BO178" s="312"/>
      <c r="BP178" s="312"/>
      <c r="BQ178" s="312"/>
      <c r="BR178" s="312"/>
      <c r="BS178" s="312"/>
    </row>
    <row r="179" spans="1:71" ht="15" customHeight="1" x14ac:dyDescent="0.2">
      <c r="A179" s="469"/>
      <c r="B179" s="469"/>
      <c r="C179" s="469"/>
      <c r="D179" s="469"/>
      <c r="E179" s="469"/>
      <c r="F179" s="469"/>
      <c r="G179" s="469"/>
      <c r="H179" s="469"/>
      <c r="I179" s="469"/>
      <c r="J179" s="469"/>
      <c r="K179" s="563"/>
      <c r="L179" s="469"/>
      <c r="M179" s="469"/>
      <c r="N179" s="469"/>
      <c r="O179" s="549"/>
      <c r="P179" s="469"/>
      <c r="Q179" s="541"/>
      <c r="AS179" s="390"/>
      <c r="AT179" s="386"/>
      <c r="AU179" s="469"/>
      <c r="AV179" s="312"/>
      <c r="AW179" s="312"/>
      <c r="AX179" s="312"/>
      <c r="AY179" s="312"/>
      <c r="AZ179" s="312"/>
      <c r="BA179" s="312"/>
      <c r="BB179" s="312"/>
      <c r="BC179" s="312"/>
      <c r="BD179" s="312"/>
      <c r="BE179" s="312"/>
      <c r="BF179" s="312"/>
      <c r="BG179" s="312"/>
      <c r="BH179" s="312"/>
      <c r="BI179" s="312"/>
      <c r="BJ179" s="312"/>
      <c r="BK179" s="312"/>
      <c r="BL179" s="312"/>
      <c r="BM179" s="312"/>
      <c r="BN179" s="312"/>
      <c r="BO179" s="312"/>
      <c r="BP179" s="312"/>
      <c r="BQ179" s="312"/>
      <c r="BR179" s="312"/>
      <c r="BS179" s="312"/>
    </row>
    <row r="180" spans="1:71" ht="15" customHeight="1" x14ac:dyDescent="0.2">
      <c r="A180" s="469"/>
      <c r="B180" s="469"/>
      <c r="C180" s="469"/>
      <c r="D180" s="469"/>
      <c r="E180" s="469"/>
      <c r="F180" s="469"/>
      <c r="G180" s="469"/>
      <c r="H180" s="469"/>
      <c r="I180" s="469"/>
      <c r="J180" s="469"/>
      <c r="K180" s="563"/>
      <c r="L180" s="469"/>
      <c r="M180" s="469"/>
      <c r="N180" s="469"/>
      <c r="O180" s="549"/>
      <c r="P180" s="469"/>
      <c r="Q180" s="541"/>
      <c r="AS180" s="390"/>
      <c r="AT180" s="386"/>
      <c r="AU180" s="469"/>
      <c r="AV180" s="312"/>
      <c r="AW180" s="312"/>
      <c r="AX180" s="312"/>
      <c r="AY180" s="312"/>
      <c r="AZ180" s="312"/>
      <c r="BA180" s="312"/>
      <c r="BB180" s="312"/>
      <c r="BC180" s="312"/>
      <c r="BD180" s="312"/>
      <c r="BE180" s="312"/>
      <c r="BF180" s="312"/>
      <c r="BG180" s="312"/>
      <c r="BH180" s="312"/>
      <c r="BI180" s="312"/>
      <c r="BJ180" s="312"/>
      <c r="BK180" s="312"/>
      <c r="BL180" s="312"/>
      <c r="BM180" s="312"/>
      <c r="BN180" s="312"/>
      <c r="BO180" s="312"/>
      <c r="BP180" s="312"/>
      <c r="BQ180" s="312"/>
      <c r="BR180" s="312"/>
      <c r="BS180" s="312"/>
    </row>
    <row r="181" spans="1:71" ht="15" customHeight="1" x14ac:dyDescent="0.2">
      <c r="A181" s="469"/>
      <c r="B181" s="469"/>
      <c r="C181" s="469"/>
      <c r="D181" s="469"/>
      <c r="E181" s="469"/>
      <c r="F181" s="469"/>
      <c r="G181" s="469"/>
      <c r="H181" s="469"/>
      <c r="I181" s="469"/>
      <c r="J181" s="469"/>
      <c r="K181" s="563"/>
      <c r="L181" s="469"/>
      <c r="M181" s="469"/>
      <c r="N181" s="469"/>
      <c r="O181" s="549"/>
      <c r="P181" s="469"/>
      <c r="Q181" s="541"/>
      <c r="AS181" s="390"/>
      <c r="AT181" s="386"/>
      <c r="AU181" s="469"/>
      <c r="AV181" s="312"/>
      <c r="AW181" s="312"/>
      <c r="AX181" s="312"/>
      <c r="AY181" s="312"/>
      <c r="AZ181" s="312"/>
      <c r="BA181" s="312"/>
      <c r="BB181" s="312"/>
      <c r="BC181" s="312"/>
      <c r="BD181" s="312"/>
      <c r="BE181" s="312"/>
      <c r="BF181" s="312"/>
      <c r="BG181" s="312"/>
      <c r="BH181" s="312"/>
      <c r="BI181" s="312"/>
      <c r="BJ181" s="312"/>
      <c r="BK181" s="312"/>
      <c r="BL181" s="312"/>
      <c r="BM181" s="312"/>
      <c r="BN181" s="312"/>
      <c r="BO181" s="312"/>
      <c r="BP181" s="312"/>
      <c r="BQ181" s="312"/>
      <c r="BR181" s="312"/>
      <c r="BS181" s="312"/>
    </row>
    <row r="182" spans="1:71" ht="15" customHeight="1" x14ac:dyDescent="0.2">
      <c r="A182" s="469"/>
      <c r="B182" s="469"/>
      <c r="C182" s="469"/>
      <c r="D182" s="469"/>
      <c r="E182" s="469"/>
      <c r="F182" s="469"/>
      <c r="G182" s="469"/>
      <c r="H182" s="469"/>
      <c r="I182" s="469"/>
      <c r="J182" s="469"/>
      <c r="K182" s="563"/>
      <c r="L182" s="469"/>
      <c r="M182" s="469"/>
      <c r="N182" s="469"/>
      <c r="O182" s="549"/>
      <c r="P182" s="469"/>
      <c r="Q182" s="541"/>
      <c r="AS182" s="390"/>
      <c r="AT182" s="386"/>
      <c r="AU182" s="469"/>
      <c r="AV182" s="312"/>
      <c r="AW182" s="312"/>
      <c r="AX182" s="312"/>
      <c r="AY182" s="312"/>
      <c r="AZ182" s="312"/>
      <c r="BA182" s="312"/>
      <c r="BB182" s="312"/>
      <c r="BC182" s="312"/>
      <c r="BD182" s="312"/>
      <c r="BE182" s="312"/>
      <c r="BF182" s="312"/>
      <c r="BG182" s="312"/>
      <c r="BH182" s="312"/>
      <c r="BI182" s="312"/>
      <c r="BJ182" s="312"/>
      <c r="BK182" s="312"/>
      <c r="BL182" s="312"/>
      <c r="BM182" s="312"/>
      <c r="BN182" s="312"/>
      <c r="BO182" s="312"/>
      <c r="BP182" s="312"/>
      <c r="BQ182" s="312"/>
      <c r="BR182" s="312"/>
      <c r="BS182" s="312"/>
    </row>
    <row r="183" spans="1:71" ht="15" customHeight="1" x14ac:dyDescent="0.2">
      <c r="A183" s="469"/>
      <c r="B183" s="469"/>
      <c r="C183" s="469"/>
      <c r="D183" s="469"/>
      <c r="E183" s="469"/>
      <c r="F183" s="469"/>
      <c r="G183" s="469"/>
      <c r="H183" s="469"/>
      <c r="I183" s="469"/>
      <c r="J183" s="469"/>
      <c r="K183" s="563"/>
      <c r="L183" s="469"/>
      <c r="M183" s="469"/>
      <c r="N183" s="469"/>
      <c r="O183" s="549"/>
      <c r="P183" s="469"/>
      <c r="Q183" s="541"/>
      <c r="AS183" s="390"/>
      <c r="AT183" s="386"/>
      <c r="AU183" s="469"/>
      <c r="AV183" s="312"/>
      <c r="AW183" s="312"/>
      <c r="AX183" s="312"/>
      <c r="AY183" s="312"/>
      <c r="AZ183" s="312"/>
      <c r="BA183" s="312"/>
      <c r="BB183" s="312"/>
      <c r="BC183" s="312"/>
      <c r="BD183" s="312"/>
      <c r="BE183" s="312"/>
      <c r="BF183" s="312"/>
      <c r="BG183" s="312"/>
      <c r="BH183" s="312"/>
      <c r="BI183" s="312"/>
      <c r="BJ183" s="312"/>
      <c r="BK183" s="312"/>
      <c r="BL183" s="312"/>
      <c r="BM183" s="312"/>
      <c r="BN183" s="312"/>
      <c r="BO183" s="312"/>
      <c r="BP183" s="312"/>
      <c r="BQ183" s="312"/>
      <c r="BR183" s="312"/>
      <c r="BS183" s="312"/>
    </row>
    <row r="184" spans="1:71" ht="15" customHeight="1" x14ac:dyDescent="0.2">
      <c r="A184" s="469"/>
      <c r="B184" s="469"/>
      <c r="C184" s="469"/>
      <c r="D184" s="469"/>
      <c r="E184" s="469"/>
      <c r="F184" s="469"/>
      <c r="G184" s="469"/>
      <c r="H184" s="469"/>
      <c r="I184" s="469"/>
      <c r="J184" s="469"/>
      <c r="K184" s="563"/>
      <c r="L184" s="469"/>
      <c r="M184" s="469"/>
      <c r="N184" s="469"/>
      <c r="O184" s="549"/>
      <c r="P184" s="469"/>
      <c r="Q184" s="541"/>
      <c r="AS184" s="390"/>
      <c r="AT184" s="386"/>
      <c r="AU184" s="469"/>
      <c r="AV184" s="312"/>
      <c r="AW184" s="312"/>
      <c r="AX184" s="312"/>
      <c r="AY184" s="312"/>
      <c r="AZ184" s="312"/>
      <c r="BA184" s="312"/>
      <c r="BB184" s="312"/>
      <c r="BC184" s="312"/>
      <c r="BD184" s="312"/>
      <c r="BE184" s="312"/>
      <c r="BF184" s="312"/>
      <c r="BG184" s="312"/>
      <c r="BH184" s="312"/>
      <c r="BI184" s="312"/>
      <c r="BJ184" s="312"/>
      <c r="BK184" s="312"/>
      <c r="BL184" s="312"/>
      <c r="BM184" s="312"/>
      <c r="BN184" s="312"/>
      <c r="BO184" s="312"/>
      <c r="BP184" s="312"/>
      <c r="BQ184" s="312"/>
      <c r="BR184" s="312"/>
      <c r="BS184" s="312"/>
    </row>
    <row r="185" spans="1:71" ht="15" customHeight="1" x14ac:dyDescent="0.2">
      <c r="A185" s="469"/>
      <c r="B185" s="469"/>
      <c r="C185" s="469"/>
      <c r="D185" s="469"/>
      <c r="E185" s="469"/>
      <c r="F185" s="469"/>
      <c r="G185" s="469"/>
      <c r="H185" s="469"/>
      <c r="I185" s="469"/>
      <c r="J185" s="469"/>
      <c r="K185" s="563"/>
      <c r="L185" s="469"/>
      <c r="M185" s="469"/>
      <c r="N185" s="469"/>
      <c r="O185" s="549"/>
      <c r="P185" s="469"/>
      <c r="Q185" s="541"/>
      <c r="AS185" s="390"/>
      <c r="AT185" s="386"/>
      <c r="AU185" s="469"/>
      <c r="AV185" s="312"/>
      <c r="AW185" s="312"/>
      <c r="AX185" s="312"/>
      <c r="AY185" s="312"/>
      <c r="AZ185" s="312"/>
      <c r="BA185" s="312"/>
      <c r="BB185" s="312"/>
      <c r="BC185" s="312"/>
      <c r="BD185" s="312"/>
      <c r="BE185" s="312"/>
      <c r="BF185" s="312"/>
      <c r="BG185" s="312"/>
      <c r="BH185" s="312"/>
      <c r="BI185" s="312"/>
      <c r="BJ185" s="312"/>
      <c r="BK185" s="312"/>
      <c r="BL185" s="312"/>
      <c r="BM185" s="312"/>
      <c r="BN185" s="312"/>
      <c r="BO185" s="312"/>
      <c r="BP185" s="312"/>
      <c r="BQ185" s="312"/>
      <c r="BR185" s="312"/>
      <c r="BS185" s="312"/>
    </row>
    <row r="186" spans="1:71" ht="15" customHeight="1" x14ac:dyDescent="0.2">
      <c r="A186" s="469"/>
      <c r="B186" s="469"/>
      <c r="C186" s="469"/>
      <c r="D186" s="469"/>
      <c r="E186" s="469"/>
      <c r="F186" s="469"/>
      <c r="G186" s="469"/>
      <c r="H186" s="469"/>
      <c r="I186" s="469"/>
      <c r="J186" s="469"/>
      <c r="K186" s="563"/>
      <c r="L186" s="469"/>
      <c r="M186" s="469"/>
      <c r="N186" s="469"/>
      <c r="O186" s="549"/>
      <c r="P186" s="469"/>
      <c r="Q186" s="541"/>
      <c r="AS186" s="390"/>
      <c r="AT186" s="386"/>
      <c r="AU186" s="469"/>
      <c r="AV186" s="312"/>
      <c r="AW186" s="312"/>
      <c r="AX186" s="312"/>
      <c r="AY186" s="312"/>
      <c r="AZ186" s="312"/>
      <c r="BA186" s="312"/>
      <c r="BB186" s="312"/>
      <c r="BC186" s="312"/>
      <c r="BD186" s="312"/>
      <c r="BE186" s="312"/>
      <c r="BF186" s="312"/>
      <c r="BG186" s="312"/>
      <c r="BH186" s="312"/>
      <c r="BI186" s="312"/>
      <c r="BJ186" s="312"/>
      <c r="BK186" s="312"/>
      <c r="BL186" s="312"/>
      <c r="BM186" s="312"/>
      <c r="BN186" s="312"/>
      <c r="BO186" s="312"/>
      <c r="BP186" s="312"/>
      <c r="BQ186" s="312"/>
      <c r="BR186" s="312"/>
      <c r="BS186" s="312"/>
    </row>
    <row r="187" spans="1:71" ht="15" customHeight="1" x14ac:dyDescent="0.2">
      <c r="A187" s="469"/>
      <c r="B187" s="469"/>
      <c r="C187" s="469"/>
      <c r="D187" s="469"/>
      <c r="E187" s="469"/>
      <c r="F187" s="469"/>
      <c r="G187" s="469"/>
      <c r="H187" s="469"/>
      <c r="I187" s="469"/>
      <c r="J187" s="469"/>
      <c r="K187" s="563"/>
      <c r="L187" s="469"/>
      <c r="M187" s="469"/>
      <c r="N187" s="469"/>
      <c r="O187" s="549"/>
      <c r="P187" s="469"/>
      <c r="Q187" s="541"/>
      <c r="AS187" s="390"/>
      <c r="AT187" s="386"/>
      <c r="AU187" s="469"/>
      <c r="AV187" s="312"/>
      <c r="AW187" s="312"/>
      <c r="AX187" s="312"/>
      <c r="AY187" s="312"/>
      <c r="AZ187" s="312"/>
      <c r="BA187" s="312"/>
      <c r="BB187" s="312"/>
      <c r="BC187" s="312"/>
      <c r="BD187" s="312"/>
      <c r="BE187" s="312"/>
      <c r="BF187" s="312"/>
      <c r="BG187" s="312"/>
      <c r="BH187" s="312"/>
      <c r="BI187" s="312"/>
      <c r="BJ187" s="312"/>
      <c r="BK187" s="312"/>
      <c r="BL187" s="312"/>
      <c r="BM187" s="312"/>
      <c r="BN187" s="312"/>
      <c r="BO187" s="312"/>
      <c r="BP187" s="312"/>
      <c r="BQ187" s="312"/>
      <c r="BR187" s="312"/>
      <c r="BS187" s="312"/>
    </row>
    <row r="188" spans="1:71" ht="15" customHeight="1" x14ac:dyDescent="0.2">
      <c r="A188" s="469"/>
      <c r="B188" s="469"/>
      <c r="C188" s="469"/>
      <c r="D188" s="469"/>
      <c r="E188" s="469"/>
      <c r="F188" s="469"/>
      <c r="G188" s="469"/>
      <c r="H188" s="469"/>
      <c r="I188" s="469"/>
      <c r="J188" s="469"/>
      <c r="K188" s="563"/>
      <c r="L188" s="469"/>
      <c r="M188" s="469"/>
      <c r="N188" s="469"/>
      <c r="O188" s="549"/>
      <c r="P188" s="469"/>
      <c r="Q188" s="541"/>
      <c r="AS188" s="390"/>
      <c r="AT188" s="386"/>
      <c r="AU188" s="469"/>
      <c r="AV188" s="312"/>
      <c r="AW188" s="312"/>
      <c r="AX188" s="312"/>
      <c r="AY188" s="312"/>
      <c r="AZ188" s="312"/>
      <c r="BA188" s="312"/>
      <c r="BB188" s="312"/>
      <c r="BC188" s="312"/>
      <c r="BD188" s="312"/>
      <c r="BE188" s="312"/>
      <c r="BF188" s="312"/>
      <c r="BG188" s="312"/>
      <c r="BH188" s="312"/>
      <c r="BI188" s="312"/>
      <c r="BJ188" s="312"/>
      <c r="BK188" s="312"/>
      <c r="BL188" s="312"/>
      <c r="BM188" s="312"/>
      <c r="BN188" s="312"/>
      <c r="BO188" s="312"/>
      <c r="BP188" s="312"/>
      <c r="BQ188" s="312"/>
      <c r="BR188" s="312"/>
      <c r="BS188" s="312"/>
    </row>
    <row r="189" spans="1:71" ht="15" customHeight="1" x14ac:dyDescent="0.2">
      <c r="A189" s="469"/>
      <c r="B189" s="469"/>
      <c r="C189" s="469"/>
      <c r="D189" s="469"/>
      <c r="E189" s="469"/>
      <c r="F189" s="469"/>
      <c r="G189" s="469"/>
      <c r="H189" s="469"/>
      <c r="I189" s="469"/>
      <c r="J189" s="469"/>
      <c r="K189" s="563"/>
      <c r="L189" s="469"/>
      <c r="M189" s="469"/>
      <c r="N189" s="469"/>
      <c r="O189" s="549"/>
      <c r="P189" s="469"/>
      <c r="Q189" s="541"/>
      <c r="AS189" s="390"/>
      <c r="AT189" s="386"/>
      <c r="AU189" s="469"/>
      <c r="AV189" s="312"/>
      <c r="AW189" s="312"/>
      <c r="AX189" s="312"/>
      <c r="AY189" s="312"/>
      <c r="AZ189" s="312"/>
      <c r="BA189" s="312"/>
      <c r="BB189" s="312"/>
      <c r="BC189" s="312"/>
      <c r="BD189" s="312"/>
      <c r="BE189" s="312"/>
      <c r="BF189" s="312"/>
      <c r="BG189" s="312"/>
      <c r="BH189" s="312"/>
      <c r="BI189" s="312"/>
      <c r="BJ189" s="312"/>
      <c r="BK189" s="312"/>
      <c r="BL189" s="312"/>
      <c r="BM189" s="312"/>
      <c r="BN189" s="312"/>
      <c r="BO189" s="312"/>
      <c r="BP189" s="312"/>
      <c r="BQ189" s="312"/>
      <c r="BR189" s="312"/>
      <c r="BS189" s="312"/>
    </row>
    <row r="190" spans="1:71" ht="15" customHeight="1" x14ac:dyDescent="0.2">
      <c r="A190" s="469"/>
      <c r="B190" s="469"/>
      <c r="C190" s="469"/>
      <c r="D190" s="469"/>
      <c r="E190" s="469"/>
      <c r="F190" s="469"/>
      <c r="G190" s="469"/>
      <c r="H190" s="469"/>
      <c r="I190" s="469"/>
      <c r="J190" s="469"/>
      <c r="K190" s="563"/>
      <c r="L190" s="469"/>
      <c r="M190" s="469"/>
      <c r="N190" s="469"/>
      <c r="O190" s="549"/>
      <c r="P190" s="469"/>
      <c r="Q190" s="541"/>
      <c r="AS190" s="390"/>
      <c r="AT190" s="386"/>
      <c r="AU190" s="469"/>
      <c r="AV190" s="312"/>
      <c r="AW190" s="312"/>
      <c r="AX190" s="312"/>
      <c r="AY190" s="312"/>
      <c r="AZ190" s="312"/>
      <c r="BA190" s="312"/>
      <c r="BB190" s="312"/>
      <c r="BC190" s="312"/>
      <c r="BD190" s="312"/>
      <c r="BE190" s="312"/>
      <c r="BF190" s="312"/>
      <c r="BG190" s="312"/>
      <c r="BH190" s="312"/>
      <c r="BI190" s="312"/>
      <c r="BJ190" s="312"/>
      <c r="BK190" s="312"/>
      <c r="BL190" s="312"/>
      <c r="BM190" s="312"/>
      <c r="BN190" s="312"/>
      <c r="BO190" s="312"/>
      <c r="BP190" s="312"/>
      <c r="BQ190" s="312"/>
      <c r="BR190" s="312"/>
      <c r="BS190" s="312"/>
    </row>
    <row r="191" spans="1:71" ht="15" customHeight="1" x14ac:dyDescent="0.2">
      <c r="A191" s="469"/>
      <c r="B191" s="469"/>
      <c r="C191" s="469"/>
      <c r="D191" s="469"/>
      <c r="E191" s="469"/>
      <c r="F191" s="469"/>
      <c r="G191" s="469"/>
      <c r="H191" s="469"/>
      <c r="I191" s="469"/>
      <c r="J191" s="469"/>
      <c r="K191" s="563"/>
      <c r="L191" s="469"/>
      <c r="M191" s="469"/>
      <c r="N191" s="469"/>
      <c r="O191" s="549"/>
      <c r="P191" s="469"/>
      <c r="Q191" s="541"/>
      <c r="AS191" s="390"/>
      <c r="AT191" s="386"/>
      <c r="AU191" s="469"/>
      <c r="AV191" s="312"/>
      <c r="AW191" s="312"/>
      <c r="AX191" s="312"/>
      <c r="AY191" s="312"/>
      <c r="AZ191" s="312"/>
      <c r="BA191" s="312"/>
      <c r="BB191" s="312"/>
      <c r="BC191" s="312"/>
      <c r="BD191" s="312"/>
      <c r="BE191" s="312"/>
      <c r="BF191" s="312"/>
      <c r="BG191" s="312"/>
      <c r="BH191" s="312"/>
      <c r="BI191" s="312"/>
      <c r="BJ191" s="312"/>
      <c r="BK191" s="312"/>
      <c r="BL191" s="312"/>
      <c r="BM191" s="312"/>
      <c r="BN191" s="312"/>
      <c r="BO191" s="312"/>
      <c r="BP191" s="312"/>
      <c r="BQ191" s="312"/>
      <c r="BR191" s="312"/>
      <c r="BS191" s="312"/>
    </row>
    <row r="192" spans="1:71" ht="15" customHeight="1" x14ac:dyDescent="0.2">
      <c r="A192" s="469"/>
      <c r="B192" s="469"/>
      <c r="C192" s="469"/>
      <c r="D192" s="469"/>
      <c r="E192" s="469"/>
      <c r="F192" s="469"/>
      <c r="G192" s="469"/>
      <c r="H192" s="469"/>
      <c r="I192" s="469"/>
      <c r="J192" s="469"/>
      <c r="K192" s="563"/>
      <c r="L192" s="469"/>
      <c r="M192" s="469"/>
      <c r="N192" s="469"/>
      <c r="O192" s="549"/>
      <c r="P192" s="469"/>
      <c r="Q192" s="541"/>
      <c r="AS192" s="390"/>
      <c r="AT192" s="386"/>
      <c r="AU192" s="469"/>
      <c r="AV192" s="312"/>
      <c r="AW192" s="312"/>
      <c r="AX192" s="312"/>
      <c r="AY192" s="312"/>
      <c r="AZ192" s="312"/>
      <c r="BA192" s="312"/>
      <c r="BB192" s="312"/>
      <c r="BC192" s="312"/>
      <c r="BD192" s="312"/>
      <c r="BE192" s="312"/>
      <c r="BF192" s="312"/>
      <c r="BG192" s="312"/>
      <c r="BH192" s="312"/>
      <c r="BI192" s="312"/>
      <c r="BJ192" s="312"/>
      <c r="BK192" s="312"/>
      <c r="BL192" s="312"/>
      <c r="BM192" s="312"/>
      <c r="BN192" s="312"/>
      <c r="BO192" s="312"/>
      <c r="BP192" s="312"/>
      <c r="BQ192" s="312"/>
      <c r="BR192" s="312"/>
      <c r="BS192" s="312"/>
    </row>
    <row r="193" spans="1:71" ht="15" customHeight="1" x14ac:dyDescent="0.2">
      <c r="A193" s="469"/>
      <c r="B193" s="469"/>
      <c r="C193" s="469"/>
      <c r="D193" s="469"/>
      <c r="E193" s="469"/>
      <c r="F193" s="469"/>
      <c r="G193" s="469"/>
      <c r="H193" s="469"/>
      <c r="I193" s="469"/>
      <c r="J193" s="469"/>
      <c r="K193" s="563"/>
      <c r="L193" s="469"/>
      <c r="M193" s="469"/>
      <c r="N193" s="469"/>
      <c r="O193" s="549"/>
      <c r="P193" s="469"/>
      <c r="Q193" s="541"/>
      <c r="AS193" s="390"/>
      <c r="AT193" s="386"/>
      <c r="AU193" s="469"/>
      <c r="AV193" s="312"/>
      <c r="AW193" s="312"/>
      <c r="AX193" s="312"/>
      <c r="AY193" s="312"/>
      <c r="AZ193" s="312"/>
      <c r="BA193" s="312"/>
      <c r="BB193" s="312"/>
      <c r="BC193" s="312"/>
      <c r="BD193" s="312"/>
      <c r="BE193" s="312"/>
      <c r="BF193" s="312"/>
      <c r="BG193" s="312"/>
      <c r="BH193" s="312"/>
      <c r="BI193" s="312"/>
      <c r="BJ193" s="312"/>
      <c r="BK193" s="312"/>
      <c r="BL193" s="312"/>
      <c r="BM193" s="312"/>
      <c r="BN193" s="312"/>
      <c r="BO193" s="312"/>
      <c r="BP193" s="312"/>
      <c r="BQ193" s="312"/>
      <c r="BR193" s="312"/>
      <c r="BS193" s="312"/>
    </row>
    <row r="194" spans="1:71" ht="15" customHeight="1" x14ac:dyDescent="0.2">
      <c r="A194" s="469"/>
      <c r="B194" s="469"/>
      <c r="C194" s="469"/>
      <c r="D194" s="469"/>
      <c r="E194" s="469"/>
      <c r="F194" s="469"/>
      <c r="G194" s="469"/>
      <c r="H194" s="469"/>
      <c r="I194" s="469"/>
      <c r="J194" s="469"/>
      <c r="K194" s="563"/>
      <c r="L194" s="469"/>
      <c r="M194" s="469"/>
      <c r="N194" s="469"/>
      <c r="O194" s="549"/>
      <c r="P194" s="469"/>
      <c r="Q194" s="541"/>
      <c r="AS194" s="390"/>
      <c r="AT194" s="386"/>
      <c r="AU194" s="469"/>
      <c r="AV194" s="312"/>
      <c r="AW194" s="312"/>
      <c r="AX194" s="312"/>
      <c r="AY194" s="312"/>
      <c r="AZ194" s="312"/>
      <c r="BA194" s="312"/>
      <c r="BB194" s="312"/>
      <c r="BC194" s="312"/>
      <c r="BD194" s="312"/>
      <c r="BE194" s="312"/>
      <c r="BF194" s="312"/>
      <c r="BG194" s="312"/>
      <c r="BH194" s="312"/>
      <c r="BI194" s="312"/>
      <c r="BJ194" s="312"/>
      <c r="BK194" s="312"/>
      <c r="BL194" s="312"/>
      <c r="BM194" s="312"/>
      <c r="BN194" s="312"/>
      <c r="BO194" s="312"/>
      <c r="BP194" s="312"/>
      <c r="BQ194" s="312"/>
      <c r="BR194" s="312"/>
      <c r="BS194" s="312"/>
    </row>
    <row r="195" spans="1:71" ht="15" customHeight="1" x14ac:dyDescent="0.2">
      <c r="A195" s="469"/>
      <c r="B195" s="469"/>
      <c r="C195" s="469"/>
      <c r="D195" s="469"/>
      <c r="E195" s="469"/>
      <c r="F195" s="469"/>
      <c r="G195" s="469"/>
      <c r="H195" s="469"/>
      <c r="I195" s="469"/>
      <c r="J195" s="469"/>
      <c r="K195" s="563"/>
      <c r="L195" s="469"/>
      <c r="M195" s="469"/>
      <c r="N195" s="469"/>
      <c r="O195" s="549"/>
      <c r="P195" s="469"/>
      <c r="Q195" s="541"/>
      <c r="AS195" s="390"/>
      <c r="AT195" s="386"/>
      <c r="AU195" s="469"/>
      <c r="AV195" s="312"/>
      <c r="AW195" s="312"/>
      <c r="AX195" s="312"/>
      <c r="AY195" s="312"/>
      <c r="AZ195" s="312"/>
      <c r="BA195" s="312"/>
      <c r="BB195" s="312"/>
      <c r="BC195" s="312"/>
      <c r="BD195" s="312"/>
      <c r="BE195" s="312"/>
      <c r="BF195" s="312"/>
      <c r="BG195" s="312"/>
      <c r="BH195" s="312"/>
      <c r="BI195" s="312"/>
      <c r="BJ195" s="312"/>
      <c r="BK195" s="312"/>
      <c r="BL195" s="312"/>
      <c r="BM195" s="312"/>
      <c r="BN195" s="312"/>
      <c r="BO195" s="312"/>
      <c r="BP195" s="312"/>
      <c r="BQ195" s="312"/>
      <c r="BR195" s="312"/>
      <c r="BS195" s="312"/>
    </row>
    <row r="196" spans="1:71" ht="15" customHeight="1" x14ac:dyDescent="0.2">
      <c r="A196" s="469"/>
      <c r="B196" s="469"/>
      <c r="C196" s="469"/>
      <c r="D196" s="469"/>
      <c r="E196" s="469"/>
      <c r="F196" s="469"/>
      <c r="G196" s="469"/>
      <c r="H196" s="469"/>
      <c r="I196" s="469"/>
      <c r="J196" s="469"/>
      <c r="K196" s="563"/>
      <c r="L196" s="469"/>
      <c r="M196" s="469"/>
      <c r="N196" s="469"/>
      <c r="O196" s="549"/>
      <c r="P196" s="469"/>
      <c r="Q196" s="541"/>
      <c r="AS196" s="390"/>
      <c r="AT196" s="386"/>
      <c r="AU196" s="469"/>
      <c r="AV196" s="312"/>
      <c r="AW196" s="312"/>
      <c r="AX196" s="312"/>
      <c r="AY196" s="312"/>
      <c r="AZ196" s="312"/>
      <c r="BA196" s="312"/>
      <c r="BB196" s="312"/>
      <c r="BC196" s="312"/>
      <c r="BD196" s="312"/>
      <c r="BE196" s="312"/>
      <c r="BF196" s="312"/>
      <c r="BG196" s="312"/>
      <c r="BH196" s="312"/>
      <c r="BI196" s="312"/>
      <c r="BJ196" s="312"/>
      <c r="BK196" s="312"/>
      <c r="BL196" s="312"/>
      <c r="BM196" s="312"/>
      <c r="BN196" s="312"/>
      <c r="BO196" s="312"/>
      <c r="BP196" s="312"/>
      <c r="BQ196" s="312"/>
      <c r="BR196" s="312"/>
      <c r="BS196" s="312"/>
    </row>
    <row r="197" spans="1:71" ht="15" customHeight="1" x14ac:dyDescent="0.2">
      <c r="A197" s="469"/>
      <c r="B197" s="469"/>
      <c r="C197" s="469"/>
      <c r="D197" s="469"/>
      <c r="E197" s="469"/>
      <c r="F197" s="469"/>
      <c r="G197" s="469"/>
      <c r="H197" s="469"/>
      <c r="I197" s="469"/>
      <c r="J197" s="469"/>
      <c r="K197" s="563"/>
      <c r="L197" s="469"/>
      <c r="M197" s="469"/>
      <c r="N197" s="469"/>
      <c r="O197" s="549"/>
      <c r="P197" s="469"/>
      <c r="Q197" s="541"/>
      <c r="AS197" s="390"/>
      <c r="AT197" s="386"/>
      <c r="AU197" s="469"/>
      <c r="AV197" s="312"/>
      <c r="AW197" s="312"/>
      <c r="AX197" s="312"/>
      <c r="AY197" s="312"/>
      <c r="AZ197" s="312"/>
      <c r="BA197" s="312"/>
      <c r="BB197" s="312"/>
      <c r="BC197" s="312"/>
      <c r="BD197" s="312"/>
      <c r="BE197" s="312"/>
      <c r="BF197" s="312"/>
      <c r="BG197" s="312"/>
      <c r="BH197" s="312"/>
      <c r="BI197" s="312"/>
      <c r="BJ197" s="312"/>
      <c r="BK197" s="312"/>
      <c r="BL197" s="312"/>
      <c r="BM197" s="312"/>
      <c r="BN197" s="312"/>
      <c r="BO197" s="312"/>
      <c r="BP197" s="312"/>
      <c r="BQ197" s="312"/>
      <c r="BR197" s="312"/>
      <c r="BS197" s="312"/>
    </row>
    <row r="198" spans="1:71" ht="15" customHeight="1" x14ac:dyDescent="0.2">
      <c r="A198" s="469"/>
      <c r="B198" s="469"/>
      <c r="C198" s="469"/>
      <c r="D198" s="469"/>
      <c r="E198" s="469"/>
      <c r="F198" s="469"/>
      <c r="G198" s="469"/>
      <c r="H198" s="469"/>
      <c r="I198" s="469"/>
      <c r="J198" s="469"/>
      <c r="K198" s="563"/>
      <c r="L198" s="469"/>
      <c r="M198" s="469"/>
      <c r="N198" s="469"/>
      <c r="O198" s="549"/>
      <c r="P198" s="469"/>
      <c r="Q198" s="541"/>
      <c r="AS198" s="390"/>
      <c r="AT198" s="386"/>
      <c r="AU198" s="469"/>
      <c r="AV198" s="312"/>
      <c r="AW198" s="312"/>
      <c r="AX198" s="312"/>
      <c r="AY198" s="312"/>
      <c r="AZ198" s="312"/>
      <c r="BA198" s="312"/>
      <c r="BB198" s="312"/>
      <c r="BC198" s="312"/>
      <c r="BD198" s="312"/>
      <c r="BE198" s="312"/>
      <c r="BF198" s="312"/>
      <c r="BG198" s="312"/>
      <c r="BH198" s="312"/>
      <c r="BI198" s="312"/>
      <c r="BJ198" s="312"/>
      <c r="BK198" s="312"/>
      <c r="BL198" s="312"/>
      <c r="BM198" s="312"/>
      <c r="BN198" s="312"/>
      <c r="BO198" s="312"/>
      <c r="BP198" s="312"/>
      <c r="BQ198" s="312"/>
      <c r="BR198" s="312"/>
      <c r="BS198" s="312"/>
    </row>
    <row r="199" spans="1:71" ht="15" customHeight="1" x14ac:dyDescent="0.2">
      <c r="A199" s="469"/>
      <c r="B199" s="469"/>
      <c r="C199" s="469"/>
      <c r="D199" s="469"/>
      <c r="E199" s="469"/>
      <c r="F199" s="469"/>
      <c r="G199" s="469"/>
      <c r="H199" s="469"/>
      <c r="I199" s="469"/>
      <c r="J199" s="469"/>
      <c r="K199" s="563"/>
      <c r="L199" s="469"/>
      <c r="M199" s="469"/>
      <c r="N199" s="469"/>
      <c r="O199" s="549"/>
      <c r="P199" s="469"/>
      <c r="Q199" s="541"/>
      <c r="AS199" s="390"/>
      <c r="AT199" s="386"/>
      <c r="AU199" s="469"/>
      <c r="AV199" s="312"/>
      <c r="AW199" s="312"/>
      <c r="AX199" s="312"/>
      <c r="AY199" s="312"/>
      <c r="AZ199" s="312"/>
      <c r="BA199" s="312"/>
      <c r="BB199" s="312"/>
      <c r="BC199" s="312"/>
      <c r="BD199" s="312"/>
      <c r="BE199" s="312"/>
      <c r="BF199" s="312"/>
      <c r="BG199" s="312"/>
      <c r="BH199" s="312"/>
      <c r="BI199" s="312"/>
      <c r="BJ199" s="312"/>
      <c r="BK199" s="312"/>
      <c r="BL199" s="312"/>
      <c r="BM199" s="312"/>
      <c r="BN199" s="312"/>
      <c r="BO199" s="312"/>
      <c r="BP199" s="312"/>
      <c r="BQ199" s="312"/>
      <c r="BR199" s="312"/>
      <c r="BS199" s="312"/>
    </row>
    <row r="200" spans="1:71" ht="15" customHeight="1" x14ac:dyDescent="0.2">
      <c r="A200" s="469"/>
      <c r="B200" s="469"/>
      <c r="C200" s="469"/>
      <c r="D200" s="469"/>
      <c r="E200" s="469"/>
      <c r="F200" s="469"/>
      <c r="G200" s="469"/>
      <c r="H200" s="469"/>
      <c r="I200" s="469"/>
      <c r="J200" s="469"/>
      <c r="K200" s="563"/>
      <c r="L200" s="469"/>
      <c r="M200" s="469"/>
      <c r="N200" s="469"/>
      <c r="O200" s="549"/>
      <c r="P200" s="469"/>
      <c r="Q200" s="541"/>
      <c r="AS200" s="390"/>
      <c r="AT200" s="386"/>
      <c r="AU200" s="469"/>
      <c r="AV200" s="312"/>
      <c r="AW200" s="312"/>
      <c r="AX200" s="312"/>
      <c r="AY200" s="312"/>
      <c r="AZ200" s="312"/>
      <c r="BA200" s="312"/>
      <c r="BB200" s="312"/>
      <c r="BC200" s="312"/>
      <c r="BD200" s="312"/>
      <c r="BE200" s="312"/>
      <c r="BF200" s="312"/>
      <c r="BG200" s="312"/>
      <c r="BH200" s="312"/>
      <c r="BI200" s="312"/>
      <c r="BJ200" s="312"/>
      <c r="BK200" s="312"/>
      <c r="BL200" s="312"/>
      <c r="BM200" s="312"/>
      <c r="BN200" s="312"/>
      <c r="BO200" s="312"/>
      <c r="BP200" s="312"/>
      <c r="BQ200" s="312"/>
      <c r="BR200" s="312"/>
      <c r="BS200" s="312"/>
    </row>
    <row r="201" spans="1:71" ht="15" customHeight="1" x14ac:dyDescent="0.2">
      <c r="A201" s="469"/>
      <c r="B201" s="469"/>
      <c r="C201" s="469"/>
      <c r="D201" s="469"/>
      <c r="E201" s="469"/>
      <c r="F201" s="469"/>
      <c r="G201" s="469"/>
      <c r="H201" s="469"/>
      <c r="I201" s="469"/>
      <c r="J201" s="469"/>
      <c r="K201" s="563"/>
      <c r="L201" s="469"/>
      <c r="M201" s="469"/>
      <c r="N201" s="469"/>
      <c r="O201" s="549"/>
      <c r="P201" s="469"/>
      <c r="Q201" s="541"/>
      <c r="AS201" s="390"/>
      <c r="AT201" s="386"/>
      <c r="AU201" s="469"/>
      <c r="AV201" s="312"/>
      <c r="AW201" s="312"/>
      <c r="AX201" s="312"/>
      <c r="AY201" s="312"/>
      <c r="AZ201" s="312"/>
      <c r="BA201" s="312"/>
      <c r="BB201" s="312"/>
      <c r="BC201" s="312"/>
      <c r="BD201" s="312"/>
      <c r="BE201" s="312"/>
      <c r="BF201" s="312"/>
      <c r="BG201" s="312"/>
      <c r="BH201" s="312"/>
      <c r="BI201" s="312"/>
      <c r="BJ201" s="312"/>
      <c r="BK201" s="312"/>
      <c r="BL201" s="312"/>
      <c r="BM201" s="312"/>
      <c r="BN201" s="312"/>
      <c r="BO201" s="312"/>
      <c r="BP201" s="312"/>
      <c r="BQ201" s="312"/>
      <c r="BR201" s="312"/>
      <c r="BS201" s="312"/>
    </row>
    <row r="202" spans="1:71" ht="15" customHeight="1" x14ac:dyDescent="0.2">
      <c r="A202" s="469"/>
      <c r="B202" s="469"/>
      <c r="C202" s="469"/>
      <c r="D202" s="469"/>
      <c r="E202" s="469"/>
      <c r="F202" s="469"/>
      <c r="G202" s="469"/>
      <c r="H202" s="469"/>
      <c r="I202" s="469"/>
      <c r="J202" s="469"/>
      <c r="K202" s="563"/>
      <c r="L202" s="469"/>
      <c r="M202" s="469"/>
      <c r="N202" s="469"/>
      <c r="O202" s="549"/>
      <c r="P202" s="469"/>
      <c r="Q202" s="541"/>
      <c r="AS202" s="390"/>
      <c r="AT202" s="386"/>
      <c r="AU202" s="469"/>
      <c r="AV202" s="312"/>
      <c r="AW202" s="312"/>
      <c r="AX202" s="312"/>
      <c r="AY202" s="312"/>
      <c r="AZ202" s="312"/>
      <c r="BA202" s="312"/>
      <c r="BB202" s="312"/>
      <c r="BC202" s="312"/>
      <c r="BD202" s="312"/>
      <c r="BE202" s="312"/>
      <c r="BF202" s="312"/>
      <c r="BG202" s="312"/>
      <c r="BH202" s="312"/>
      <c r="BI202" s="312"/>
      <c r="BJ202" s="312"/>
      <c r="BK202" s="312"/>
      <c r="BL202" s="312"/>
      <c r="BM202" s="312"/>
      <c r="BN202" s="312"/>
      <c r="BO202" s="312"/>
      <c r="BP202" s="312"/>
      <c r="BQ202" s="312"/>
      <c r="BR202" s="312"/>
      <c r="BS202" s="312"/>
    </row>
    <row r="203" spans="1:71" ht="15" customHeight="1" x14ac:dyDescent="0.2">
      <c r="A203" s="469"/>
      <c r="B203" s="469"/>
      <c r="C203" s="469"/>
      <c r="D203" s="469"/>
      <c r="E203" s="469"/>
      <c r="F203" s="469"/>
      <c r="G203" s="469"/>
      <c r="H203" s="469"/>
      <c r="I203" s="469"/>
      <c r="J203" s="469"/>
      <c r="K203" s="563"/>
      <c r="L203" s="469"/>
      <c r="M203" s="469"/>
      <c r="N203" s="469"/>
      <c r="O203" s="549"/>
      <c r="P203" s="469"/>
      <c r="Q203" s="541"/>
      <c r="AS203" s="390"/>
      <c r="AT203" s="386"/>
      <c r="AU203" s="469"/>
      <c r="AV203" s="312"/>
      <c r="AW203" s="312"/>
      <c r="AX203" s="312"/>
      <c r="AY203" s="312"/>
      <c r="AZ203" s="312"/>
      <c r="BA203" s="312"/>
      <c r="BB203" s="312"/>
      <c r="BC203" s="312"/>
      <c r="BD203" s="312"/>
      <c r="BE203" s="312"/>
      <c r="BF203" s="312"/>
      <c r="BG203" s="312"/>
      <c r="BH203" s="312"/>
      <c r="BI203" s="312"/>
      <c r="BJ203" s="312"/>
      <c r="BK203" s="312"/>
      <c r="BL203" s="312"/>
      <c r="BM203" s="312"/>
      <c r="BN203" s="312"/>
      <c r="BO203" s="312"/>
      <c r="BP203" s="312"/>
      <c r="BQ203" s="312"/>
      <c r="BR203" s="312"/>
      <c r="BS203" s="312"/>
    </row>
    <row r="204" spans="1:71" ht="15" customHeight="1" x14ac:dyDescent="0.2">
      <c r="A204" s="469"/>
      <c r="B204" s="469"/>
      <c r="C204" s="469"/>
      <c r="D204" s="469"/>
      <c r="E204" s="469"/>
      <c r="F204" s="469"/>
      <c r="G204" s="469"/>
      <c r="H204" s="469"/>
      <c r="I204" s="469"/>
      <c r="J204" s="469"/>
      <c r="K204" s="563"/>
      <c r="L204" s="469"/>
      <c r="M204" s="469"/>
      <c r="N204" s="469"/>
      <c r="O204" s="549"/>
      <c r="P204" s="469"/>
      <c r="Q204" s="541"/>
      <c r="AS204" s="390"/>
      <c r="AT204" s="386"/>
      <c r="AU204" s="469"/>
      <c r="AV204" s="312"/>
      <c r="AW204" s="312"/>
      <c r="AX204" s="312"/>
      <c r="AY204" s="312"/>
      <c r="AZ204" s="312"/>
      <c r="BA204" s="312"/>
      <c r="BB204" s="312"/>
      <c r="BC204" s="312"/>
      <c r="BD204" s="312"/>
      <c r="BE204" s="312"/>
      <c r="BF204" s="312"/>
      <c r="BG204" s="312"/>
      <c r="BH204" s="312"/>
      <c r="BI204" s="312"/>
      <c r="BJ204" s="312"/>
      <c r="BK204" s="312"/>
      <c r="BL204" s="312"/>
      <c r="BM204" s="312"/>
      <c r="BN204" s="312"/>
      <c r="BO204" s="312"/>
      <c r="BP204" s="312"/>
      <c r="BQ204" s="312"/>
      <c r="BR204" s="312"/>
      <c r="BS204" s="312"/>
    </row>
    <row r="205" spans="1:71" ht="15" customHeight="1" x14ac:dyDescent="0.2">
      <c r="A205" s="469"/>
      <c r="B205" s="469"/>
      <c r="C205" s="469"/>
      <c r="D205" s="469"/>
      <c r="E205" s="469"/>
      <c r="F205" s="469"/>
      <c r="G205" s="469"/>
      <c r="H205" s="469"/>
      <c r="I205" s="469"/>
      <c r="J205" s="469"/>
      <c r="K205" s="563"/>
      <c r="L205" s="469"/>
      <c r="M205" s="469"/>
      <c r="N205" s="469"/>
      <c r="O205" s="549"/>
      <c r="P205" s="469"/>
      <c r="Q205" s="541"/>
      <c r="AS205" s="390"/>
      <c r="AT205" s="386"/>
      <c r="AU205" s="469"/>
      <c r="AV205" s="312"/>
      <c r="AW205" s="312"/>
      <c r="AX205" s="312"/>
      <c r="AY205" s="312"/>
      <c r="AZ205" s="312"/>
      <c r="BA205" s="312"/>
      <c r="BB205" s="312"/>
      <c r="BC205" s="312"/>
      <c r="BD205" s="312"/>
      <c r="BE205" s="312"/>
      <c r="BF205" s="312"/>
      <c r="BG205" s="312"/>
      <c r="BH205" s="312"/>
      <c r="BI205" s="312"/>
      <c r="BJ205" s="312"/>
      <c r="BK205" s="312"/>
      <c r="BL205" s="312"/>
      <c r="BM205" s="312"/>
      <c r="BN205" s="312"/>
      <c r="BO205" s="312"/>
      <c r="BP205" s="312"/>
      <c r="BQ205" s="312"/>
      <c r="BR205" s="312"/>
      <c r="BS205" s="312"/>
    </row>
    <row r="206" spans="1:71" ht="15" customHeight="1" x14ac:dyDescent="0.2">
      <c r="A206" s="469"/>
      <c r="B206" s="469"/>
      <c r="C206" s="469"/>
      <c r="D206" s="469"/>
      <c r="E206" s="469"/>
      <c r="F206" s="469"/>
      <c r="G206" s="469"/>
      <c r="H206" s="469"/>
      <c r="I206" s="469"/>
      <c r="J206" s="469"/>
      <c r="K206" s="563"/>
      <c r="L206" s="469"/>
      <c r="M206" s="469"/>
      <c r="N206" s="469"/>
      <c r="O206" s="549"/>
      <c r="P206" s="469"/>
      <c r="Q206" s="541"/>
      <c r="AS206" s="390"/>
      <c r="AT206" s="386"/>
      <c r="AU206" s="469"/>
      <c r="AV206" s="312"/>
      <c r="AW206" s="312"/>
      <c r="AX206" s="312"/>
      <c r="AY206" s="312"/>
      <c r="AZ206" s="312"/>
      <c r="BA206" s="312"/>
      <c r="BB206" s="312"/>
      <c r="BC206" s="312"/>
      <c r="BD206" s="312"/>
      <c r="BE206" s="312"/>
      <c r="BF206" s="312"/>
      <c r="BG206" s="312"/>
      <c r="BH206" s="312"/>
      <c r="BI206" s="312"/>
      <c r="BJ206" s="312"/>
      <c r="BK206" s="312"/>
      <c r="BL206" s="312"/>
      <c r="BM206" s="312"/>
      <c r="BN206" s="312"/>
      <c r="BO206" s="312"/>
      <c r="BP206" s="312"/>
      <c r="BQ206" s="312"/>
      <c r="BR206" s="312"/>
      <c r="BS206" s="312"/>
    </row>
    <row r="207" spans="1:71" ht="15" customHeight="1" x14ac:dyDescent="0.2">
      <c r="A207" s="469"/>
      <c r="B207" s="469"/>
      <c r="C207" s="469"/>
      <c r="D207" s="469"/>
      <c r="E207" s="469"/>
      <c r="F207" s="469"/>
      <c r="G207" s="469"/>
      <c r="H207" s="469"/>
      <c r="I207" s="469"/>
      <c r="J207" s="469"/>
      <c r="K207" s="563"/>
      <c r="L207" s="469"/>
      <c r="M207" s="469"/>
      <c r="N207" s="469"/>
      <c r="O207" s="549"/>
      <c r="P207" s="469"/>
      <c r="Q207" s="541"/>
      <c r="AS207" s="390"/>
      <c r="AT207" s="386"/>
      <c r="AU207" s="469"/>
      <c r="AV207" s="312"/>
      <c r="AW207" s="312"/>
      <c r="AX207" s="312"/>
      <c r="AY207" s="312"/>
      <c r="AZ207" s="312"/>
      <c r="BA207" s="312"/>
      <c r="BB207" s="312"/>
      <c r="BC207" s="312"/>
      <c r="BD207" s="312"/>
      <c r="BE207" s="312"/>
      <c r="BF207" s="312"/>
      <c r="BG207" s="312"/>
      <c r="BH207" s="312"/>
      <c r="BI207" s="312"/>
      <c r="BJ207" s="312"/>
      <c r="BK207" s="312"/>
      <c r="BL207" s="312"/>
      <c r="BM207" s="312"/>
      <c r="BN207" s="312"/>
      <c r="BO207" s="312"/>
      <c r="BP207" s="312"/>
      <c r="BQ207" s="312"/>
      <c r="BR207" s="312"/>
      <c r="BS207" s="312"/>
    </row>
    <row r="208" spans="1:71" ht="15" customHeight="1" x14ac:dyDescent="0.2">
      <c r="A208" s="469"/>
      <c r="B208" s="469"/>
      <c r="C208" s="469"/>
      <c r="D208" s="469"/>
      <c r="E208" s="469"/>
      <c r="F208" s="469"/>
      <c r="G208" s="469"/>
      <c r="H208" s="469"/>
      <c r="I208" s="469"/>
      <c r="J208" s="469"/>
      <c r="K208" s="563"/>
      <c r="L208" s="469"/>
      <c r="M208" s="469"/>
      <c r="N208" s="469"/>
      <c r="O208" s="549"/>
      <c r="P208" s="469"/>
      <c r="Q208" s="541"/>
      <c r="AS208" s="390"/>
      <c r="AT208" s="386"/>
      <c r="AU208" s="469"/>
      <c r="AV208" s="312"/>
      <c r="AW208" s="312"/>
      <c r="AX208" s="312"/>
      <c r="AY208" s="312"/>
      <c r="AZ208" s="312"/>
      <c r="BA208" s="312"/>
      <c r="BB208" s="312"/>
      <c r="BC208" s="312"/>
      <c r="BD208" s="312"/>
      <c r="BE208" s="312"/>
      <c r="BF208" s="312"/>
      <c r="BG208" s="312"/>
      <c r="BH208" s="312"/>
      <c r="BI208" s="312"/>
      <c r="BJ208" s="312"/>
      <c r="BK208" s="312"/>
      <c r="BL208" s="312"/>
      <c r="BM208" s="312"/>
      <c r="BN208" s="312"/>
      <c r="BO208" s="312"/>
      <c r="BP208" s="312"/>
      <c r="BQ208" s="312"/>
      <c r="BR208" s="312"/>
      <c r="BS208" s="312"/>
    </row>
    <row r="209" spans="1:71" ht="15" customHeight="1" x14ac:dyDescent="0.2">
      <c r="A209" s="469"/>
      <c r="B209" s="469"/>
      <c r="C209" s="469"/>
      <c r="D209" s="469"/>
      <c r="E209" s="469"/>
      <c r="F209" s="469"/>
      <c r="G209" s="469"/>
      <c r="H209" s="469"/>
      <c r="I209" s="469"/>
      <c r="J209" s="469"/>
      <c r="K209" s="563"/>
      <c r="L209" s="469"/>
      <c r="M209" s="469"/>
      <c r="N209" s="469"/>
      <c r="O209" s="549"/>
      <c r="P209" s="469"/>
      <c r="Q209" s="541"/>
      <c r="AS209" s="390"/>
      <c r="AT209" s="386"/>
      <c r="AU209" s="469"/>
      <c r="AV209" s="312"/>
      <c r="AW209" s="312"/>
      <c r="AX209" s="312"/>
      <c r="AY209" s="312"/>
      <c r="AZ209" s="312"/>
      <c r="BA209" s="312"/>
      <c r="BB209" s="312"/>
      <c r="BC209" s="312"/>
      <c r="BD209" s="312"/>
      <c r="BE209" s="312"/>
      <c r="BF209" s="312"/>
      <c r="BG209" s="312"/>
      <c r="BH209" s="312"/>
      <c r="BI209" s="312"/>
      <c r="BJ209" s="312"/>
      <c r="BK209" s="312"/>
      <c r="BL209" s="312"/>
      <c r="BM209" s="312"/>
      <c r="BN209" s="312"/>
      <c r="BO209" s="312"/>
      <c r="BP209" s="312"/>
      <c r="BQ209" s="312"/>
      <c r="BR209" s="312"/>
      <c r="BS209" s="312"/>
    </row>
    <row r="210" spans="1:71" ht="15" customHeight="1" x14ac:dyDescent="0.2">
      <c r="A210" s="469"/>
      <c r="B210" s="469"/>
      <c r="C210" s="469"/>
      <c r="D210" s="469"/>
      <c r="E210" s="469"/>
      <c r="F210" s="469"/>
      <c r="G210" s="469"/>
      <c r="H210" s="469"/>
      <c r="I210" s="469"/>
      <c r="J210" s="469"/>
      <c r="K210" s="563"/>
      <c r="L210" s="469"/>
      <c r="M210" s="469"/>
      <c r="N210" s="469"/>
      <c r="O210" s="549"/>
      <c r="P210" s="469"/>
      <c r="Q210" s="541"/>
      <c r="AS210" s="390"/>
      <c r="AT210" s="386"/>
      <c r="AU210" s="469"/>
      <c r="AV210" s="312"/>
      <c r="AW210" s="312"/>
      <c r="AX210" s="312"/>
      <c r="AY210" s="312"/>
      <c r="AZ210" s="312"/>
      <c r="BA210" s="312"/>
      <c r="BB210" s="312"/>
      <c r="BC210" s="312"/>
      <c r="BD210" s="312"/>
      <c r="BE210" s="312"/>
      <c r="BF210" s="312"/>
      <c r="BG210" s="312"/>
      <c r="BH210" s="312"/>
      <c r="BI210" s="312"/>
      <c r="BJ210" s="312"/>
      <c r="BK210" s="312"/>
      <c r="BL210" s="312"/>
      <c r="BM210" s="312"/>
      <c r="BN210" s="312"/>
      <c r="BO210" s="312"/>
      <c r="BP210" s="312"/>
      <c r="BQ210" s="312"/>
      <c r="BR210" s="312"/>
      <c r="BS210" s="312"/>
    </row>
    <row r="211" spans="1:71" ht="15" customHeight="1" x14ac:dyDescent="0.2">
      <c r="A211" s="469"/>
      <c r="B211" s="469"/>
      <c r="C211" s="469"/>
      <c r="D211" s="469"/>
      <c r="E211" s="469"/>
      <c r="F211" s="469"/>
      <c r="G211" s="469"/>
      <c r="H211" s="469"/>
      <c r="I211" s="469"/>
      <c r="J211" s="469"/>
      <c r="K211" s="563"/>
      <c r="L211" s="469"/>
      <c r="M211" s="469"/>
      <c r="N211" s="469"/>
      <c r="O211" s="549"/>
      <c r="P211" s="469"/>
      <c r="Q211" s="541"/>
      <c r="AS211" s="390"/>
      <c r="AT211" s="386"/>
      <c r="AU211" s="469"/>
      <c r="AV211" s="312"/>
      <c r="AW211" s="312"/>
      <c r="AX211" s="312"/>
      <c r="AY211" s="312"/>
      <c r="AZ211" s="312"/>
      <c r="BA211" s="312"/>
      <c r="BB211" s="312"/>
      <c r="BC211" s="312"/>
      <c r="BD211" s="312"/>
      <c r="BE211" s="312"/>
      <c r="BF211" s="312"/>
      <c r="BG211" s="312"/>
      <c r="BH211" s="312"/>
      <c r="BI211" s="312"/>
      <c r="BJ211" s="312"/>
      <c r="BK211" s="312"/>
      <c r="BL211" s="312"/>
      <c r="BM211" s="312"/>
      <c r="BN211" s="312"/>
      <c r="BO211" s="312"/>
      <c r="BP211" s="312"/>
      <c r="BQ211" s="312"/>
      <c r="BR211" s="312"/>
      <c r="BS211" s="312"/>
    </row>
    <row r="212" spans="1:71" ht="15" customHeight="1" x14ac:dyDescent="0.2">
      <c r="A212" s="469"/>
      <c r="B212" s="469"/>
      <c r="C212" s="469"/>
      <c r="D212" s="469"/>
      <c r="E212" s="469"/>
      <c r="F212" s="469"/>
      <c r="G212" s="469"/>
      <c r="H212" s="469"/>
      <c r="I212" s="469"/>
      <c r="J212" s="469"/>
      <c r="K212" s="563"/>
      <c r="L212" s="469"/>
      <c r="M212" s="469"/>
      <c r="N212" s="469"/>
      <c r="O212" s="549"/>
      <c r="P212" s="469"/>
      <c r="Q212" s="541"/>
      <c r="AS212" s="390"/>
      <c r="AT212" s="386"/>
      <c r="AU212" s="469"/>
      <c r="AV212" s="312"/>
      <c r="AW212" s="312"/>
      <c r="AX212" s="312"/>
      <c r="AY212" s="312"/>
      <c r="AZ212" s="312"/>
      <c r="BA212" s="312"/>
      <c r="BB212" s="312"/>
      <c r="BC212" s="312"/>
      <c r="BD212" s="312"/>
      <c r="BE212" s="312"/>
      <c r="BF212" s="312"/>
      <c r="BG212" s="312"/>
      <c r="BH212" s="312"/>
      <c r="BI212" s="312"/>
      <c r="BJ212" s="312"/>
      <c r="BK212" s="312"/>
      <c r="BL212" s="312"/>
      <c r="BM212" s="312"/>
      <c r="BN212" s="312"/>
      <c r="BO212" s="312"/>
      <c r="BP212" s="312"/>
      <c r="BQ212" s="312"/>
      <c r="BR212" s="312"/>
      <c r="BS212" s="312"/>
    </row>
    <row r="213" spans="1:71" ht="15" customHeight="1" x14ac:dyDescent="0.2">
      <c r="A213" s="469"/>
      <c r="B213" s="469"/>
      <c r="C213" s="469"/>
      <c r="D213" s="469"/>
      <c r="E213" s="469"/>
      <c r="F213" s="469"/>
      <c r="G213" s="469"/>
      <c r="H213" s="469"/>
      <c r="I213" s="469"/>
      <c r="J213" s="469"/>
      <c r="K213" s="563"/>
      <c r="L213" s="469"/>
      <c r="M213" s="469"/>
      <c r="N213" s="469"/>
      <c r="O213" s="549"/>
      <c r="P213" s="469"/>
      <c r="Q213" s="541"/>
      <c r="AS213" s="390"/>
      <c r="AT213" s="386"/>
      <c r="AU213" s="469"/>
      <c r="AV213" s="312"/>
      <c r="AW213" s="312"/>
      <c r="AX213" s="312"/>
      <c r="AY213" s="312"/>
      <c r="AZ213" s="312"/>
      <c r="BA213" s="312"/>
      <c r="BB213" s="312"/>
      <c r="BC213" s="312"/>
      <c r="BD213" s="312"/>
      <c r="BE213" s="312"/>
      <c r="BF213" s="312"/>
      <c r="BG213" s="312"/>
      <c r="BH213" s="312"/>
      <c r="BI213" s="312"/>
      <c r="BJ213" s="312"/>
      <c r="BK213" s="312"/>
      <c r="BL213" s="312"/>
      <c r="BM213" s="312"/>
      <c r="BN213" s="312"/>
      <c r="BO213" s="312"/>
      <c r="BP213" s="312"/>
      <c r="BQ213" s="312"/>
      <c r="BR213" s="312"/>
      <c r="BS213" s="312"/>
    </row>
    <row r="214" spans="1:71" ht="15" customHeight="1" x14ac:dyDescent="0.2">
      <c r="A214" s="469"/>
      <c r="B214" s="469"/>
      <c r="C214" s="469"/>
      <c r="D214" s="469"/>
      <c r="E214" s="469"/>
      <c r="F214" s="469"/>
      <c r="G214" s="469"/>
      <c r="H214" s="469"/>
      <c r="I214" s="469"/>
      <c r="J214" s="469"/>
      <c r="K214" s="563"/>
      <c r="L214" s="469"/>
      <c r="M214" s="469"/>
      <c r="N214" s="469"/>
      <c r="O214" s="549"/>
      <c r="P214" s="469"/>
      <c r="Q214" s="541"/>
      <c r="AS214" s="390"/>
      <c r="AT214" s="386"/>
      <c r="AU214" s="469"/>
      <c r="AV214" s="312"/>
      <c r="AW214" s="312"/>
      <c r="AX214" s="312"/>
      <c r="AY214" s="312"/>
      <c r="AZ214" s="312"/>
      <c r="BA214" s="312"/>
      <c r="BB214" s="312"/>
      <c r="BC214" s="312"/>
      <c r="BD214" s="312"/>
      <c r="BE214" s="312"/>
      <c r="BF214" s="312"/>
      <c r="BG214" s="312"/>
      <c r="BH214" s="312"/>
      <c r="BI214" s="312"/>
      <c r="BJ214" s="312"/>
      <c r="BK214" s="312"/>
      <c r="BL214" s="312"/>
      <c r="BM214" s="312"/>
      <c r="BN214" s="312"/>
      <c r="BO214" s="312"/>
      <c r="BP214" s="312"/>
      <c r="BQ214" s="312"/>
      <c r="BR214" s="312"/>
      <c r="BS214" s="312"/>
    </row>
    <row r="215" spans="1:71" ht="15" customHeight="1" x14ac:dyDescent="0.2">
      <c r="A215" s="469"/>
      <c r="B215" s="469"/>
      <c r="C215" s="469"/>
      <c r="D215" s="469"/>
      <c r="E215" s="469"/>
      <c r="F215" s="469"/>
      <c r="G215" s="469"/>
      <c r="H215" s="469"/>
      <c r="I215" s="469"/>
      <c r="J215" s="469"/>
      <c r="K215" s="563"/>
      <c r="L215" s="469"/>
      <c r="M215" s="469"/>
      <c r="N215" s="469"/>
      <c r="O215" s="549"/>
      <c r="P215" s="469"/>
      <c r="Q215" s="541"/>
      <c r="AS215" s="390"/>
      <c r="AT215" s="386"/>
      <c r="AU215" s="469"/>
      <c r="AV215" s="312"/>
      <c r="AW215" s="312"/>
      <c r="AX215" s="312"/>
      <c r="AY215" s="312"/>
      <c r="AZ215" s="312"/>
      <c r="BA215" s="312"/>
      <c r="BB215" s="312"/>
      <c r="BC215" s="312"/>
      <c r="BD215" s="312"/>
      <c r="BE215" s="312"/>
      <c r="BF215" s="312"/>
      <c r="BG215" s="312"/>
      <c r="BH215" s="312"/>
      <c r="BI215" s="312"/>
      <c r="BJ215" s="312"/>
      <c r="BK215" s="312"/>
      <c r="BL215" s="312"/>
      <c r="BM215" s="312"/>
      <c r="BN215" s="312"/>
      <c r="BO215" s="312"/>
      <c r="BP215" s="312"/>
      <c r="BQ215" s="312"/>
      <c r="BR215" s="312"/>
      <c r="BS215" s="312"/>
    </row>
    <row r="216" spans="1:71" ht="15" customHeight="1" x14ac:dyDescent="0.2">
      <c r="A216" s="469"/>
      <c r="B216" s="469"/>
      <c r="C216" s="469"/>
      <c r="D216" s="469"/>
      <c r="E216" s="469"/>
      <c r="F216" s="469"/>
      <c r="G216" s="469"/>
      <c r="H216" s="469"/>
      <c r="I216" s="469"/>
      <c r="J216" s="469"/>
      <c r="K216" s="563"/>
      <c r="L216" s="469"/>
      <c r="M216" s="469"/>
      <c r="N216" s="469"/>
      <c r="O216" s="549"/>
      <c r="P216" s="469"/>
      <c r="Q216" s="541"/>
      <c r="AS216" s="390"/>
      <c r="AT216" s="386"/>
      <c r="AU216" s="469"/>
      <c r="AV216" s="312"/>
      <c r="AW216" s="312"/>
      <c r="AX216" s="312"/>
      <c r="AY216" s="312"/>
      <c r="AZ216" s="312"/>
      <c r="BA216" s="312"/>
      <c r="BB216" s="312"/>
      <c r="BC216" s="312"/>
      <c r="BD216" s="312"/>
      <c r="BE216" s="312"/>
      <c r="BF216" s="312"/>
      <c r="BG216" s="312"/>
      <c r="BH216" s="312"/>
      <c r="BI216" s="312"/>
      <c r="BJ216" s="312"/>
      <c r="BK216" s="312"/>
      <c r="BL216" s="312"/>
      <c r="BM216" s="312"/>
      <c r="BN216" s="312"/>
      <c r="BO216" s="312"/>
      <c r="BP216" s="312"/>
      <c r="BQ216" s="312"/>
      <c r="BR216" s="312"/>
      <c r="BS216" s="312"/>
    </row>
    <row r="217" spans="1:71" ht="15" customHeight="1" x14ac:dyDescent="0.2">
      <c r="A217" s="469"/>
      <c r="B217" s="469"/>
      <c r="C217" s="469"/>
      <c r="D217" s="469"/>
      <c r="E217" s="469"/>
      <c r="F217" s="469"/>
      <c r="G217" s="469"/>
      <c r="H217" s="469"/>
      <c r="I217" s="469"/>
      <c r="J217" s="469"/>
      <c r="K217" s="563"/>
      <c r="L217" s="469"/>
      <c r="M217" s="469"/>
      <c r="N217" s="469"/>
      <c r="O217" s="549"/>
      <c r="P217" s="469"/>
      <c r="Q217" s="541"/>
      <c r="AS217" s="390"/>
      <c r="AT217" s="386"/>
      <c r="AU217" s="469"/>
      <c r="AV217" s="312"/>
      <c r="AW217" s="312"/>
      <c r="AX217" s="312"/>
      <c r="AY217" s="312"/>
      <c r="AZ217" s="312"/>
      <c r="BA217" s="312"/>
      <c r="BB217" s="312"/>
      <c r="BC217" s="312"/>
      <c r="BD217" s="312"/>
      <c r="BE217" s="312"/>
      <c r="BF217" s="312"/>
      <c r="BG217" s="312"/>
      <c r="BH217" s="312"/>
      <c r="BI217" s="312"/>
      <c r="BJ217" s="312"/>
      <c r="BK217" s="312"/>
      <c r="BL217" s="312"/>
      <c r="BM217" s="312"/>
      <c r="BN217" s="312"/>
      <c r="BO217" s="312"/>
      <c r="BP217" s="312"/>
      <c r="BQ217" s="312"/>
      <c r="BR217" s="312"/>
      <c r="BS217" s="312"/>
    </row>
    <row r="218" spans="1:71" ht="15" customHeight="1" x14ac:dyDescent="0.2">
      <c r="A218" s="469"/>
      <c r="B218" s="469"/>
      <c r="C218" s="469"/>
      <c r="D218" s="469"/>
      <c r="E218" s="469"/>
      <c r="F218" s="469"/>
      <c r="G218" s="469"/>
      <c r="H218" s="469"/>
      <c r="I218" s="469"/>
      <c r="J218" s="469"/>
      <c r="K218" s="563"/>
      <c r="L218" s="469"/>
      <c r="M218" s="469"/>
      <c r="N218" s="469"/>
      <c r="O218" s="549"/>
      <c r="P218" s="469"/>
      <c r="Q218" s="541"/>
      <c r="AS218" s="390"/>
      <c r="AT218" s="386"/>
      <c r="AU218" s="469"/>
      <c r="AV218" s="312"/>
      <c r="AW218" s="312"/>
      <c r="AX218" s="312"/>
      <c r="AY218" s="312"/>
      <c r="AZ218" s="312"/>
      <c r="BA218" s="312"/>
      <c r="BB218" s="312"/>
      <c r="BC218" s="312"/>
      <c r="BD218" s="312"/>
      <c r="BE218" s="312"/>
      <c r="BF218" s="312"/>
      <c r="BG218" s="312"/>
      <c r="BH218" s="312"/>
      <c r="BI218" s="312"/>
      <c r="BJ218" s="312"/>
      <c r="BK218" s="312"/>
      <c r="BL218" s="312"/>
      <c r="BM218" s="312"/>
      <c r="BN218" s="312"/>
      <c r="BO218" s="312"/>
      <c r="BP218" s="312"/>
      <c r="BQ218" s="312"/>
      <c r="BR218" s="312"/>
      <c r="BS218" s="312"/>
    </row>
    <row r="219" spans="1:71" ht="15" customHeight="1" x14ac:dyDescent="0.2">
      <c r="A219" s="469"/>
      <c r="B219" s="469"/>
      <c r="C219" s="469"/>
      <c r="D219" s="469"/>
      <c r="E219" s="469"/>
      <c r="F219" s="469"/>
      <c r="G219" s="469"/>
      <c r="H219" s="469"/>
      <c r="I219" s="469"/>
      <c r="J219" s="469"/>
      <c r="K219" s="563"/>
      <c r="L219" s="469"/>
      <c r="M219" s="469"/>
      <c r="N219" s="469"/>
      <c r="O219" s="549"/>
      <c r="P219" s="469"/>
      <c r="Q219" s="541"/>
      <c r="AS219" s="390"/>
      <c r="AT219" s="386"/>
      <c r="AU219" s="469"/>
      <c r="AV219" s="312"/>
      <c r="AW219" s="312"/>
      <c r="AX219" s="312"/>
      <c r="AY219" s="312"/>
      <c r="AZ219" s="312"/>
      <c r="BA219" s="312"/>
      <c r="BB219" s="312"/>
      <c r="BC219" s="312"/>
      <c r="BD219" s="312"/>
      <c r="BE219" s="312"/>
      <c r="BF219" s="312"/>
      <c r="BG219" s="312"/>
      <c r="BH219" s="312"/>
      <c r="BI219" s="312"/>
      <c r="BJ219" s="312"/>
      <c r="BK219" s="312"/>
      <c r="BL219" s="312"/>
      <c r="BM219" s="312"/>
      <c r="BN219" s="312"/>
      <c r="BO219" s="312"/>
      <c r="BP219" s="312"/>
      <c r="BQ219" s="312"/>
      <c r="BR219" s="312"/>
      <c r="BS219" s="312"/>
    </row>
    <row r="220" spans="1:71" ht="15" customHeight="1" x14ac:dyDescent="0.2">
      <c r="A220" s="469"/>
      <c r="B220" s="469"/>
      <c r="C220" s="469"/>
      <c r="D220" s="469"/>
      <c r="E220" s="469"/>
      <c r="F220" s="469"/>
      <c r="G220" s="469"/>
      <c r="H220" s="469"/>
      <c r="I220" s="469"/>
      <c r="J220" s="469"/>
      <c r="K220" s="563"/>
      <c r="L220" s="469"/>
      <c r="M220" s="469"/>
      <c r="N220" s="469"/>
      <c r="O220" s="549"/>
      <c r="P220" s="469"/>
      <c r="Q220" s="541"/>
      <c r="AS220" s="390"/>
      <c r="AT220" s="386"/>
      <c r="AU220" s="469"/>
      <c r="AV220" s="312"/>
      <c r="AW220" s="312"/>
      <c r="AX220" s="312"/>
      <c r="AY220" s="312"/>
      <c r="AZ220" s="312"/>
      <c r="BA220" s="312"/>
      <c r="BB220" s="312"/>
      <c r="BC220" s="312"/>
      <c r="BD220" s="312"/>
      <c r="BE220" s="312"/>
      <c r="BF220" s="312"/>
      <c r="BG220" s="312"/>
      <c r="BH220" s="312"/>
      <c r="BI220" s="312"/>
      <c r="BJ220" s="312"/>
      <c r="BK220" s="312"/>
      <c r="BL220" s="312"/>
      <c r="BM220" s="312"/>
      <c r="BN220" s="312"/>
      <c r="BO220" s="312"/>
      <c r="BP220" s="312"/>
      <c r="BQ220" s="312"/>
      <c r="BR220" s="312"/>
      <c r="BS220" s="312"/>
    </row>
    <row r="221" spans="1:71" ht="15" customHeight="1" x14ac:dyDescent="0.2">
      <c r="A221" s="469"/>
      <c r="B221" s="469"/>
      <c r="C221" s="469"/>
      <c r="D221" s="469"/>
      <c r="E221" s="469"/>
      <c r="F221" s="469"/>
      <c r="G221" s="469"/>
      <c r="H221" s="469"/>
      <c r="I221" s="469"/>
      <c r="J221" s="469"/>
      <c r="K221" s="563"/>
      <c r="L221" s="469"/>
      <c r="M221" s="469"/>
      <c r="N221" s="469"/>
      <c r="O221" s="549"/>
      <c r="P221" s="469"/>
      <c r="Q221" s="541"/>
      <c r="AS221" s="390"/>
      <c r="AT221" s="386"/>
      <c r="AU221" s="469"/>
      <c r="AV221" s="312"/>
      <c r="AW221" s="312"/>
      <c r="AX221" s="312"/>
      <c r="AY221" s="312"/>
      <c r="AZ221" s="312"/>
      <c r="BA221" s="312"/>
      <c r="BB221" s="312"/>
      <c r="BC221" s="312"/>
      <c r="BD221" s="312"/>
      <c r="BE221" s="312"/>
      <c r="BF221" s="312"/>
      <c r="BG221" s="312"/>
      <c r="BH221" s="312"/>
      <c r="BI221" s="312"/>
      <c r="BJ221" s="312"/>
      <c r="BK221" s="312"/>
      <c r="BL221" s="312"/>
      <c r="BM221" s="312"/>
      <c r="BN221" s="312"/>
      <c r="BO221" s="312"/>
      <c r="BP221" s="312"/>
      <c r="BQ221" s="312"/>
      <c r="BR221" s="312"/>
      <c r="BS221" s="312"/>
    </row>
    <row r="222" spans="1:71" ht="15" customHeight="1" x14ac:dyDescent="0.2">
      <c r="A222" s="469"/>
      <c r="B222" s="469"/>
      <c r="C222" s="469"/>
      <c r="D222" s="469"/>
      <c r="E222" s="469"/>
      <c r="F222" s="469"/>
      <c r="G222" s="469"/>
      <c r="H222" s="469"/>
      <c r="I222" s="469"/>
      <c r="J222" s="469"/>
      <c r="K222" s="563"/>
      <c r="L222" s="469"/>
      <c r="M222" s="469"/>
      <c r="N222" s="469"/>
      <c r="O222" s="549"/>
      <c r="P222" s="469"/>
      <c r="Q222" s="541"/>
      <c r="AS222" s="390"/>
      <c r="AT222" s="386"/>
      <c r="AU222" s="469"/>
      <c r="AV222" s="312"/>
      <c r="AW222" s="312"/>
      <c r="AX222" s="312"/>
      <c r="AY222" s="312"/>
      <c r="AZ222" s="312"/>
      <c r="BA222" s="312"/>
      <c r="BB222" s="312"/>
      <c r="BC222" s="312"/>
      <c r="BD222" s="312"/>
      <c r="BE222" s="312"/>
      <c r="BF222" s="312"/>
      <c r="BG222" s="312"/>
      <c r="BH222" s="312"/>
      <c r="BI222" s="312"/>
      <c r="BJ222" s="312"/>
      <c r="BK222" s="312"/>
      <c r="BL222" s="312"/>
      <c r="BM222" s="312"/>
      <c r="BN222" s="312"/>
      <c r="BO222" s="312"/>
      <c r="BP222" s="312"/>
      <c r="BQ222" s="312"/>
      <c r="BR222" s="312"/>
      <c r="BS222" s="312"/>
    </row>
    <row r="223" spans="1:71" ht="15" customHeight="1" x14ac:dyDescent="0.2">
      <c r="A223" s="469"/>
      <c r="B223" s="469"/>
      <c r="C223" s="469"/>
      <c r="D223" s="469"/>
      <c r="E223" s="469"/>
      <c r="F223" s="469"/>
      <c r="G223" s="469"/>
      <c r="H223" s="469"/>
      <c r="I223" s="469"/>
      <c r="J223" s="469"/>
      <c r="K223" s="563"/>
      <c r="L223" s="469"/>
      <c r="M223" s="469"/>
      <c r="N223" s="469"/>
      <c r="O223" s="549"/>
      <c r="P223" s="469"/>
      <c r="Q223" s="541"/>
      <c r="AS223" s="390"/>
      <c r="AT223" s="386"/>
      <c r="AU223" s="469"/>
      <c r="AV223" s="312"/>
      <c r="AW223" s="312"/>
      <c r="AX223" s="312"/>
      <c r="AY223" s="312"/>
      <c r="AZ223" s="312"/>
      <c r="BA223" s="312"/>
      <c r="BB223" s="312"/>
      <c r="BC223" s="312"/>
      <c r="BD223" s="312"/>
      <c r="BE223" s="312"/>
      <c r="BF223" s="312"/>
      <c r="BG223" s="312"/>
      <c r="BH223" s="312"/>
      <c r="BI223" s="312"/>
      <c r="BJ223" s="312"/>
      <c r="BK223" s="312"/>
      <c r="BL223" s="312"/>
      <c r="BM223" s="312"/>
      <c r="BN223" s="312"/>
      <c r="BO223" s="312"/>
      <c r="BP223" s="312"/>
      <c r="BQ223" s="312"/>
      <c r="BR223" s="312"/>
      <c r="BS223" s="312"/>
    </row>
    <row r="224" spans="1:71" ht="15" customHeight="1" x14ac:dyDescent="0.2">
      <c r="A224" s="469"/>
      <c r="B224" s="469"/>
      <c r="C224" s="469"/>
      <c r="D224" s="469"/>
      <c r="E224" s="469"/>
      <c r="F224" s="469"/>
      <c r="G224" s="469"/>
      <c r="H224" s="469"/>
      <c r="I224" s="469"/>
      <c r="J224" s="469"/>
      <c r="K224" s="563"/>
      <c r="L224" s="469"/>
      <c r="M224" s="469"/>
      <c r="N224" s="469"/>
      <c r="O224" s="549"/>
      <c r="P224" s="469"/>
      <c r="Q224" s="541"/>
      <c r="AS224" s="390"/>
      <c r="AT224" s="386"/>
      <c r="AU224" s="469"/>
      <c r="AV224" s="312"/>
      <c r="AW224" s="312"/>
      <c r="AX224" s="312"/>
      <c r="AY224" s="312"/>
      <c r="AZ224" s="312"/>
      <c r="BA224" s="312"/>
      <c r="BB224" s="312"/>
      <c r="BC224" s="312"/>
      <c r="BD224" s="312"/>
      <c r="BE224" s="312"/>
      <c r="BF224" s="312"/>
      <c r="BG224" s="312"/>
      <c r="BH224" s="312"/>
      <c r="BI224" s="312"/>
      <c r="BJ224" s="312"/>
      <c r="BK224" s="312"/>
      <c r="BL224" s="312"/>
      <c r="BM224" s="312"/>
      <c r="BN224" s="312"/>
      <c r="BO224" s="312"/>
      <c r="BP224" s="312"/>
      <c r="BQ224" s="312"/>
      <c r="BR224" s="312"/>
      <c r="BS224" s="312"/>
    </row>
    <row r="225" spans="1:71" ht="15" customHeight="1" x14ac:dyDescent="0.2">
      <c r="A225" s="469"/>
      <c r="B225" s="469"/>
      <c r="C225" s="469"/>
      <c r="D225" s="469"/>
      <c r="E225" s="469"/>
      <c r="F225" s="469"/>
      <c r="G225" s="469"/>
      <c r="H225" s="469"/>
      <c r="I225" s="469"/>
      <c r="J225" s="469"/>
      <c r="K225" s="563"/>
      <c r="L225" s="469"/>
      <c r="M225" s="469"/>
      <c r="N225" s="469"/>
      <c r="O225" s="549"/>
      <c r="P225" s="469"/>
      <c r="Q225" s="541"/>
      <c r="AS225" s="390"/>
      <c r="AT225" s="386"/>
      <c r="AU225" s="469"/>
      <c r="AV225" s="312"/>
      <c r="AW225" s="312"/>
      <c r="AX225" s="312"/>
      <c r="AY225" s="312"/>
      <c r="AZ225" s="312"/>
      <c r="BA225" s="312"/>
      <c r="BB225" s="312"/>
      <c r="BC225" s="312"/>
      <c r="BD225" s="312"/>
      <c r="BE225" s="312"/>
      <c r="BF225" s="312"/>
      <c r="BG225" s="312"/>
      <c r="BH225" s="312"/>
      <c r="BI225" s="312"/>
      <c r="BJ225" s="312"/>
      <c r="BK225" s="312"/>
      <c r="BL225" s="312"/>
      <c r="BM225" s="312"/>
      <c r="BN225" s="312"/>
      <c r="BO225" s="312"/>
      <c r="BP225" s="312"/>
      <c r="BQ225" s="312"/>
      <c r="BR225" s="312"/>
      <c r="BS225" s="312"/>
    </row>
    <row r="226" spans="1:71" ht="15" customHeight="1" x14ac:dyDescent="0.2">
      <c r="A226" s="469"/>
      <c r="B226" s="469"/>
      <c r="C226" s="469"/>
      <c r="D226" s="469"/>
      <c r="E226" s="469"/>
      <c r="F226" s="469"/>
      <c r="G226" s="469"/>
      <c r="H226" s="469"/>
      <c r="I226" s="469"/>
      <c r="J226" s="469"/>
      <c r="K226" s="563"/>
      <c r="L226" s="469"/>
      <c r="M226" s="469"/>
      <c r="N226" s="469"/>
      <c r="O226" s="549"/>
      <c r="P226" s="469"/>
      <c r="Q226" s="541"/>
      <c r="AS226" s="390"/>
      <c r="AT226" s="386"/>
      <c r="AU226" s="469"/>
      <c r="AV226" s="312"/>
      <c r="AW226" s="312"/>
      <c r="AX226" s="312"/>
      <c r="AY226" s="312"/>
      <c r="AZ226" s="312"/>
      <c r="BA226" s="312"/>
      <c r="BB226" s="312"/>
      <c r="BC226" s="312"/>
      <c r="BD226" s="312"/>
      <c r="BE226" s="312"/>
      <c r="BF226" s="312"/>
      <c r="BG226" s="312"/>
      <c r="BH226" s="312"/>
      <c r="BI226" s="312"/>
      <c r="BJ226" s="312"/>
      <c r="BK226" s="312"/>
      <c r="BL226" s="312"/>
      <c r="BM226" s="312"/>
      <c r="BN226" s="312"/>
      <c r="BO226" s="312"/>
      <c r="BP226" s="312"/>
      <c r="BQ226" s="312"/>
      <c r="BR226" s="312"/>
      <c r="BS226" s="312"/>
    </row>
    <row r="227" spans="1:71" ht="15" customHeight="1" x14ac:dyDescent="0.2">
      <c r="A227" s="469"/>
      <c r="B227" s="469"/>
      <c r="C227" s="469"/>
      <c r="D227" s="469"/>
      <c r="E227" s="469"/>
      <c r="F227" s="469"/>
      <c r="G227" s="469"/>
      <c r="H227" s="469"/>
      <c r="I227" s="469"/>
      <c r="J227" s="469"/>
      <c r="K227" s="563"/>
      <c r="L227" s="469"/>
      <c r="M227" s="469"/>
      <c r="N227" s="469"/>
      <c r="O227" s="549"/>
      <c r="P227" s="469"/>
      <c r="Q227" s="541"/>
      <c r="AS227" s="390"/>
      <c r="AT227" s="386"/>
      <c r="AU227" s="469"/>
      <c r="AV227" s="312"/>
      <c r="AW227" s="312"/>
      <c r="AX227" s="312"/>
      <c r="AY227" s="312"/>
      <c r="AZ227" s="312"/>
      <c r="BA227" s="312"/>
      <c r="BB227" s="312"/>
      <c r="BC227" s="312"/>
      <c r="BD227" s="312"/>
      <c r="BE227" s="312"/>
      <c r="BF227" s="312"/>
      <c r="BG227" s="312"/>
      <c r="BH227" s="312"/>
      <c r="BI227" s="312"/>
      <c r="BJ227" s="312"/>
      <c r="BK227" s="312"/>
      <c r="BL227" s="312"/>
      <c r="BM227" s="312"/>
      <c r="BN227" s="312"/>
      <c r="BO227" s="312"/>
      <c r="BP227" s="312"/>
      <c r="BQ227" s="312"/>
      <c r="BR227" s="312"/>
      <c r="BS227" s="312"/>
    </row>
    <row r="228" spans="1:71" ht="15" customHeight="1" x14ac:dyDescent="0.2">
      <c r="A228" s="469"/>
      <c r="B228" s="469"/>
      <c r="C228" s="469"/>
      <c r="D228" s="469"/>
      <c r="E228" s="469"/>
      <c r="F228" s="469"/>
      <c r="G228" s="469"/>
      <c r="H228" s="469"/>
      <c r="I228" s="469"/>
      <c r="J228" s="469"/>
      <c r="K228" s="563"/>
      <c r="L228" s="469"/>
      <c r="M228" s="469"/>
      <c r="N228" s="469"/>
      <c r="O228" s="549"/>
      <c r="P228" s="469"/>
      <c r="Q228" s="541"/>
      <c r="AS228" s="390"/>
      <c r="AT228" s="386"/>
      <c r="AU228" s="469"/>
      <c r="AV228" s="312"/>
      <c r="AW228" s="312"/>
      <c r="AX228" s="312"/>
      <c r="AY228" s="312"/>
      <c r="AZ228" s="312"/>
      <c r="BA228" s="312"/>
      <c r="BB228" s="312"/>
      <c r="BC228" s="312"/>
      <c r="BD228" s="312"/>
      <c r="BE228" s="312"/>
      <c r="BF228" s="312"/>
      <c r="BG228" s="312"/>
      <c r="BH228" s="312"/>
      <c r="BI228" s="312"/>
      <c r="BJ228" s="312"/>
      <c r="BK228" s="312"/>
      <c r="BL228" s="312"/>
      <c r="BM228" s="312"/>
      <c r="BN228" s="312"/>
      <c r="BO228" s="312"/>
      <c r="BP228" s="312"/>
      <c r="BQ228" s="312"/>
      <c r="BR228" s="312"/>
      <c r="BS228" s="312"/>
    </row>
    <row r="229" spans="1:71" ht="15" customHeight="1" x14ac:dyDescent="0.2">
      <c r="A229" s="469"/>
      <c r="B229" s="469"/>
      <c r="C229" s="469"/>
      <c r="D229" s="469"/>
      <c r="E229" s="469"/>
      <c r="F229" s="469"/>
      <c r="G229" s="469"/>
      <c r="H229" s="469"/>
      <c r="I229" s="469"/>
      <c r="J229" s="469"/>
      <c r="K229" s="563"/>
      <c r="L229" s="469"/>
      <c r="M229" s="469"/>
      <c r="N229" s="469"/>
      <c r="O229" s="549"/>
      <c r="P229" s="469"/>
      <c r="Q229" s="541"/>
      <c r="AS229" s="390"/>
      <c r="AT229" s="386"/>
      <c r="AU229" s="469"/>
      <c r="AV229" s="312"/>
      <c r="AW229" s="312"/>
      <c r="AX229" s="312"/>
      <c r="AY229" s="312"/>
      <c r="AZ229" s="312"/>
      <c r="BA229" s="312"/>
      <c r="BB229" s="312"/>
      <c r="BC229" s="312"/>
      <c r="BD229" s="312"/>
      <c r="BE229" s="312"/>
      <c r="BF229" s="312"/>
      <c r="BG229" s="312"/>
      <c r="BH229" s="312"/>
      <c r="BI229" s="312"/>
      <c r="BJ229" s="312"/>
      <c r="BK229" s="312"/>
      <c r="BL229" s="312"/>
      <c r="BM229" s="312"/>
      <c r="BN229" s="312"/>
      <c r="BO229" s="312"/>
      <c r="BP229" s="312"/>
      <c r="BQ229" s="312"/>
      <c r="BR229" s="312"/>
      <c r="BS229" s="312"/>
    </row>
    <row r="230" spans="1:71" ht="15" customHeight="1" x14ac:dyDescent="0.2">
      <c r="A230" s="469"/>
      <c r="B230" s="469"/>
      <c r="C230" s="469"/>
      <c r="D230" s="469"/>
      <c r="E230" s="469"/>
      <c r="F230" s="469"/>
      <c r="G230" s="469"/>
      <c r="H230" s="469"/>
      <c r="I230" s="469"/>
      <c r="J230" s="469"/>
      <c r="K230" s="563"/>
      <c r="L230" s="469"/>
      <c r="M230" s="469"/>
      <c r="N230" s="469"/>
      <c r="O230" s="549"/>
      <c r="P230" s="469"/>
      <c r="Q230" s="541"/>
      <c r="AS230" s="390"/>
      <c r="AT230" s="386"/>
      <c r="AU230" s="469"/>
      <c r="AV230" s="312"/>
      <c r="AW230" s="312"/>
      <c r="AX230" s="312"/>
      <c r="AY230" s="312"/>
      <c r="AZ230" s="312"/>
      <c r="BA230" s="312"/>
      <c r="BB230" s="312"/>
      <c r="BC230" s="312"/>
      <c r="BD230" s="312"/>
      <c r="BE230" s="312"/>
      <c r="BF230" s="312"/>
      <c r="BG230" s="312"/>
      <c r="BH230" s="312"/>
      <c r="BI230" s="312"/>
      <c r="BJ230" s="312"/>
      <c r="BK230" s="312"/>
      <c r="BL230" s="312"/>
      <c r="BM230" s="312"/>
      <c r="BN230" s="312"/>
      <c r="BO230" s="312"/>
      <c r="BP230" s="312"/>
      <c r="BQ230" s="312"/>
      <c r="BR230" s="312"/>
      <c r="BS230" s="312"/>
    </row>
    <row r="231" spans="1:71" ht="15" customHeight="1" x14ac:dyDescent="0.2">
      <c r="A231" s="469"/>
      <c r="B231" s="469"/>
      <c r="C231" s="469"/>
      <c r="D231" s="469"/>
      <c r="E231" s="469"/>
      <c r="F231" s="469"/>
      <c r="G231" s="469"/>
      <c r="H231" s="469"/>
      <c r="I231" s="469"/>
      <c r="J231" s="469"/>
      <c r="K231" s="563"/>
      <c r="L231" s="469"/>
      <c r="M231" s="469"/>
      <c r="N231" s="469"/>
      <c r="O231" s="549"/>
      <c r="P231" s="469"/>
      <c r="Q231" s="541"/>
      <c r="AS231" s="390"/>
      <c r="AT231" s="386"/>
      <c r="AU231" s="469"/>
      <c r="AV231" s="312"/>
      <c r="AW231" s="312"/>
      <c r="AX231" s="312"/>
      <c r="AY231" s="312"/>
      <c r="AZ231" s="312"/>
      <c r="BA231" s="312"/>
      <c r="BB231" s="312"/>
      <c r="BC231" s="312"/>
      <c r="BD231" s="312"/>
      <c r="BE231" s="312"/>
      <c r="BF231" s="312"/>
      <c r="BG231" s="312"/>
      <c r="BH231" s="312"/>
      <c r="BI231" s="312"/>
      <c r="BJ231" s="312"/>
      <c r="BK231" s="312"/>
      <c r="BL231" s="312"/>
      <c r="BM231" s="312"/>
      <c r="BN231" s="312"/>
      <c r="BO231" s="312"/>
      <c r="BP231" s="312"/>
      <c r="BQ231" s="312"/>
      <c r="BR231" s="312"/>
      <c r="BS231" s="312"/>
    </row>
    <row r="232" spans="1:71" ht="15" customHeight="1" x14ac:dyDescent="0.2">
      <c r="A232" s="469"/>
      <c r="B232" s="469"/>
      <c r="C232" s="469"/>
      <c r="D232" s="469"/>
      <c r="E232" s="469"/>
      <c r="F232" s="469"/>
      <c r="G232" s="469"/>
      <c r="H232" s="469"/>
      <c r="I232" s="469"/>
      <c r="J232" s="469"/>
      <c r="K232" s="563"/>
      <c r="L232" s="469"/>
      <c r="M232" s="469"/>
      <c r="N232" s="469"/>
      <c r="O232" s="549"/>
      <c r="P232" s="469"/>
      <c r="Q232" s="541"/>
      <c r="AS232" s="390"/>
      <c r="AT232" s="386"/>
      <c r="AU232" s="469"/>
      <c r="AV232" s="312"/>
      <c r="AW232" s="312"/>
      <c r="AX232" s="312"/>
      <c r="AY232" s="312"/>
      <c r="AZ232" s="312"/>
      <c r="BA232" s="312"/>
      <c r="BB232" s="312"/>
      <c r="BC232" s="312"/>
      <c r="BD232" s="312"/>
      <c r="BE232" s="312"/>
      <c r="BF232" s="312"/>
      <c r="BG232" s="312"/>
      <c r="BH232" s="312"/>
      <c r="BI232" s="312"/>
      <c r="BJ232" s="312"/>
      <c r="BK232" s="312"/>
      <c r="BL232" s="312"/>
      <c r="BM232" s="312"/>
      <c r="BN232" s="312"/>
      <c r="BO232" s="312"/>
      <c r="BP232" s="312"/>
      <c r="BQ232" s="312"/>
      <c r="BR232" s="312"/>
      <c r="BS232" s="312"/>
    </row>
    <row r="233" spans="1:71" ht="15" customHeight="1" x14ac:dyDescent="0.2">
      <c r="A233" s="469"/>
      <c r="B233" s="469"/>
      <c r="C233" s="469"/>
      <c r="D233" s="469"/>
      <c r="E233" s="469"/>
      <c r="F233" s="469"/>
      <c r="G233" s="469"/>
      <c r="H233" s="469"/>
      <c r="I233" s="469"/>
      <c r="J233" s="469"/>
      <c r="K233" s="563"/>
      <c r="L233" s="469"/>
      <c r="M233" s="469"/>
      <c r="N233" s="469"/>
      <c r="O233" s="549"/>
      <c r="P233" s="469"/>
      <c r="Q233" s="541"/>
      <c r="AS233" s="390"/>
      <c r="AT233" s="386"/>
      <c r="AU233" s="469"/>
      <c r="AV233" s="312"/>
      <c r="AW233" s="312"/>
      <c r="AX233" s="312"/>
      <c r="AY233" s="312"/>
      <c r="AZ233" s="312"/>
      <c r="BA233" s="312"/>
      <c r="BB233" s="312"/>
      <c r="BC233" s="312"/>
      <c r="BD233" s="312"/>
      <c r="BE233" s="312"/>
      <c r="BF233" s="312"/>
      <c r="BG233" s="312"/>
      <c r="BH233" s="312"/>
      <c r="BI233" s="312"/>
      <c r="BJ233" s="312"/>
      <c r="BK233" s="312"/>
      <c r="BL233" s="312"/>
      <c r="BM233" s="312"/>
      <c r="BN233" s="312"/>
      <c r="BO233" s="312"/>
      <c r="BP233" s="312"/>
      <c r="BQ233" s="312"/>
      <c r="BR233" s="312"/>
      <c r="BS233" s="312"/>
    </row>
    <row r="234" spans="1:71" ht="15" customHeight="1" x14ac:dyDescent="0.2">
      <c r="A234" s="469"/>
      <c r="B234" s="469"/>
      <c r="C234" s="469"/>
      <c r="D234" s="469"/>
      <c r="E234" s="469"/>
      <c r="F234" s="469"/>
      <c r="G234" s="469"/>
      <c r="H234" s="469"/>
      <c r="I234" s="469"/>
      <c r="J234" s="469"/>
      <c r="K234" s="563"/>
      <c r="L234" s="469"/>
      <c r="M234" s="469"/>
      <c r="N234" s="469"/>
      <c r="O234" s="549"/>
      <c r="P234" s="469"/>
      <c r="Q234" s="541"/>
      <c r="AS234" s="390"/>
      <c r="AT234" s="386"/>
      <c r="AU234" s="469"/>
      <c r="AV234" s="312"/>
      <c r="AW234" s="312"/>
      <c r="AX234" s="312"/>
      <c r="AY234" s="312"/>
      <c r="AZ234" s="312"/>
      <c r="BA234" s="312"/>
      <c r="BB234" s="312"/>
      <c r="BC234" s="312"/>
      <c r="BD234" s="312"/>
      <c r="BE234" s="312"/>
      <c r="BF234" s="312"/>
      <c r="BG234" s="312"/>
      <c r="BH234" s="312"/>
      <c r="BI234" s="312"/>
      <c r="BJ234" s="312"/>
      <c r="BK234" s="312"/>
      <c r="BL234" s="312"/>
      <c r="BM234" s="312"/>
      <c r="BN234" s="312"/>
      <c r="BO234" s="312"/>
      <c r="BP234" s="312"/>
      <c r="BQ234" s="312"/>
      <c r="BR234" s="312"/>
      <c r="BS234" s="312"/>
    </row>
    <row r="235" spans="1:71" ht="15" customHeight="1" x14ac:dyDescent="0.2">
      <c r="A235" s="469"/>
      <c r="B235" s="469"/>
      <c r="C235" s="469"/>
      <c r="D235" s="469"/>
      <c r="E235" s="469"/>
      <c r="F235" s="469"/>
      <c r="G235" s="469"/>
      <c r="H235" s="469"/>
      <c r="I235" s="469"/>
      <c r="J235" s="469"/>
      <c r="K235" s="563"/>
      <c r="L235" s="469"/>
      <c r="M235" s="469"/>
      <c r="N235" s="469"/>
      <c r="O235" s="549"/>
      <c r="P235" s="469"/>
      <c r="Q235" s="541"/>
      <c r="AS235" s="390"/>
      <c r="AT235" s="386"/>
      <c r="AU235" s="469"/>
      <c r="AV235" s="312"/>
      <c r="AW235" s="312"/>
      <c r="AX235" s="312"/>
      <c r="AY235" s="312"/>
      <c r="AZ235" s="312"/>
      <c r="BA235" s="312"/>
      <c r="BB235" s="312"/>
      <c r="BC235" s="312"/>
      <c r="BD235" s="312"/>
      <c r="BE235" s="312"/>
      <c r="BF235" s="312"/>
      <c r="BG235" s="312"/>
      <c r="BH235" s="312"/>
      <c r="BI235" s="312"/>
      <c r="BJ235" s="312"/>
      <c r="BK235" s="312"/>
      <c r="BL235" s="312"/>
      <c r="BM235" s="312"/>
      <c r="BN235" s="312"/>
      <c r="BO235" s="312"/>
      <c r="BP235" s="312"/>
      <c r="BQ235" s="312"/>
      <c r="BR235" s="312"/>
      <c r="BS235" s="312"/>
    </row>
    <row r="236" spans="1:71" ht="15" customHeight="1" x14ac:dyDescent="0.2">
      <c r="A236" s="469"/>
      <c r="B236" s="469"/>
      <c r="C236" s="469"/>
      <c r="D236" s="469"/>
      <c r="E236" s="469"/>
      <c r="F236" s="469"/>
      <c r="G236" s="469"/>
      <c r="H236" s="469"/>
      <c r="I236" s="469"/>
      <c r="J236" s="469"/>
      <c r="K236" s="563"/>
      <c r="L236" s="469"/>
      <c r="M236" s="469"/>
      <c r="N236" s="469"/>
      <c r="O236" s="549"/>
      <c r="P236" s="469"/>
      <c r="Q236" s="541"/>
      <c r="AS236" s="390"/>
      <c r="AT236" s="386"/>
      <c r="AU236" s="469"/>
      <c r="AV236" s="312"/>
      <c r="AW236" s="312"/>
      <c r="AX236" s="312"/>
      <c r="AY236" s="312"/>
      <c r="AZ236" s="312"/>
      <c r="BA236" s="312"/>
      <c r="BB236" s="312"/>
      <c r="BC236" s="312"/>
      <c r="BD236" s="312"/>
      <c r="BE236" s="312"/>
      <c r="BF236" s="312"/>
      <c r="BG236" s="312"/>
      <c r="BH236" s="312"/>
      <c r="BI236" s="312"/>
      <c r="BJ236" s="312"/>
      <c r="BK236" s="312"/>
      <c r="BL236" s="312"/>
      <c r="BM236" s="312"/>
      <c r="BN236" s="312"/>
      <c r="BO236" s="312"/>
      <c r="BP236" s="312"/>
      <c r="BQ236" s="312"/>
      <c r="BR236" s="312"/>
      <c r="BS236" s="312"/>
    </row>
    <row r="237" spans="1:71" ht="15" customHeight="1" x14ac:dyDescent="0.2">
      <c r="A237" s="469"/>
      <c r="B237" s="469"/>
      <c r="C237" s="469"/>
      <c r="D237" s="469"/>
      <c r="E237" s="469"/>
      <c r="F237" s="469"/>
      <c r="G237" s="469"/>
      <c r="H237" s="469"/>
      <c r="I237" s="469"/>
      <c r="J237" s="469"/>
      <c r="K237" s="563"/>
      <c r="L237" s="469"/>
      <c r="M237" s="469"/>
      <c r="N237" s="469"/>
      <c r="O237" s="549"/>
      <c r="P237" s="469"/>
      <c r="Q237" s="541"/>
      <c r="AS237" s="390"/>
      <c r="AT237" s="386"/>
      <c r="AU237" s="469"/>
      <c r="AV237" s="312"/>
      <c r="AW237" s="312"/>
      <c r="AX237" s="312"/>
      <c r="AY237" s="312"/>
      <c r="AZ237" s="312"/>
      <c r="BA237" s="312"/>
      <c r="BB237" s="312"/>
      <c r="BC237" s="312"/>
      <c r="BD237" s="312"/>
      <c r="BE237" s="312"/>
      <c r="BF237" s="312"/>
      <c r="BG237" s="312"/>
      <c r="BH237" s="312"/>
      <c r="BI237" s="312"/>
      <c r="BJ237" s="312"/>
      <c r="BK237" s="312"/>
      <c r="BL237" s="312"/>
      <c r="BM237" s="312"/>
      <c r="BN237" s="312"/>
      <c r="BO237" s="312"/>
      <c r="BP237" s="312"/>
      <c r="BQ237" s="312"/>
      <c r="BR237" s="312"/>
      <c r="BS237" s="312"/>
    </row>
    <row r="238" spans="1:71" ht="15" customHeight="1" x14ac:dyDescent="0.2">
      <c r="A238" s="469"/>
      <c r="B238" s="469"/>
      <c r="C238" s="469"/>
      <c r="D238" s="469"/>
      <c r="E238" s="469"/>
      <c r="F238" s="469"/>
      <c r="G238" s="469"/>
      <c r="H238" s="469"/>
      <c r="I238" s="469"/>
      <c r="J238" s="469"/>
      <c r="K238" s="563"/>
      <c r="L238" s="469"/>
      <c r="M238" s="469"/>
      <c r="N238" s="469"/>
      <c r="O238" s="549"/>
      <c r="P238" s="469"/>
      <c r="Q238" s="541"/>
      <c r="AS238" s="390"/>
      <c r="AT238" s="386"/>
      <c r="AU238" s="469"/>
      <c r="AV238" s="312"/>
      <c r="AW238" s="312"/>
      <c r="AX238" s="312"/>
      <c r="AY238" s="312"/>
      <c r="AZ238" s="312"/>
      <c r="BA238" s="312"/>
      <c r="BB238" s="312"/>
      <c r="BC238" s="312"/>
      <c r="BD238" s="312"/>
      <c r="BE238" s="312"/>
      <c r="BF238" s="312"/>
      <c r="BG238" s="312"/>
      <c r="BH238" s="312"/>
      <c r="BI238" s="312"/>
      <c r="BJ238" s="312"/>
      <c r="BK238" s="312"/>
      <c r="BL238" s="312"/>
      <c r="BM238" s="312"/>
      <c r="BN238" s="312"/>
      <c r="BO238" s="312"/>
      <c r="BP238" s="312"/>
      <c r="BQ238" s="312"/>
      <c r="BR238" s="312"/>
      <c r="BS238" s="312"/>
    </row>
    <row r="239" spans="1:71" ht="15" customHeight="1" x14ac:dyDescent="0.2">
      <c r="A239" s="469"/>
      <c r="B239" s="469"/>
      <c r="C239" s="469"/>
      <c r="D239" s="469"/>
      <c r="E239" s="469"/>
      <c r="F239" s="469"/>
      <c r="G239" s="469"/>
      <c r="H239" s="469"/>
      <c r="I239" s="469"/>
      <c r="J239" s="469"/>
      <c r="K239" s="563"/>
      <c r="L239" s="469"/>
      <c r="M239" s="469"/>
      <c r="N239" s="469"/>
      <c r="O239" s="549"/>
      <c r="P239" s="469"/>
      <c r="Q239" s="541"/>
      <c r="AS239" s="390"/>
      <c r="AT239" s="386"/>
      <c r="AU239" s="469"/>
      <c r="AV239" s="312"/>
      <c r="AW239" s="312"/>
      <c r="AX239" s="312"/>
      <c r="AY239" s="312"/>
      <c r="AZ239" s="312"/>
      <c r="BA239" s="312"/>
      <c r="BB239" s="312"/>
      <c r="BC239" s="312"/>
      <c r="BD239" s="312"/>
      <c r="BE239" s="312"/>
      <c r="BF239" s="312"/>
      <c r="BG239" s="312"/>
      <c r="BH239" s="312"/>
      <c r="BI239" s="312"/>
      <c r="BJ239" s="312"/>
      <c r="BK239" s="312"/>
      <c r="BL239" s="312"/>
      <c r="BM239" s="312"/>
      <c r="BN239" s="312"/>
      <c r="BO239" s="312"/>
      <c r="BP239" s="312"/>
      <c r="BQ239" s="312"/>
      <c r="BR239" s="312"/>
      <c r="BS239" s="312"/>
    </row>
    <row r="240" spans="1:71" ht="15" customHeight="1" x14ac:dyDescent="0.2">
      <c r="A240" s="469"/>
      <c r="B240" s="469"/>
      <c r="C240" s="469"/>
      <c r="D240" s="469"/>
      <c r="E240" s="469"/>
      <c r="F240" s="469"/>
      <c r="G240" s="469"/>
      <c r="H240" s="469"/>
      <c r="I240" s="469"/>
      <c r="J240" s="469"/>
      <c r="K240" s="563"/>
      <c r="L240" s="469"/>
      <c r="M240" s="469"/>
      <c r="N240" s="469"/>
      <c r="O240" s="549"/>
      <c r="P240" s="469"/>
      <c r="Q240" s="541"/>
      <c r="AS240" s="390"/>
      <c r="AT240" s="386"/>
      <c r="AU240" s="469"/>
      <c r="AV240" s="312"/>
      <c r="AW240" s="312"/>
      <c r="AX240" s="312"/>
      <c r="AY240" s="312"/>
      <c r="AZ240" s="312"/>
      <c r="BA240" s="312"/>
      <c r="BB240" s="312"/>
      <c r="BC240" s="312"/>
      <c r="BD240" s="312"/>
      <c r="BE240" s="312"/>
      <c r="BF240" s="312"/>
      <c r="BG240" s="312"/>
      <c r="BH240" s="312"/>
      <c r="BI240" s="312"/>
      <c r="BJ240" s="312"/>
      <c r="BK240" s="312"/>
      <c r="BL240" s="312"/>
      <c r="BM240" s="312"/>
      <c r="BN240" s="312"/>
      <c r="BO240" s="312"/>
      <c r="BP240" s="312"/>
      <c r="BQ240" s="312"/>
      <c r="BR240" s="312"/>
      <c r="BS240" s="312"/>
    </row>
    <row r="241" spans="1:71" ht="15" customHeight="1" x14ac:dyDescent="0.2">
      <c r="A241" s="469"/>
      <c r="B241" s="469"/>
      <c r="C241" s="469"/>
      <c r="D241" s="469"/>
      <c r="E241" s="469"/>
      <c r="F241" s="469"/>
      <c r="G241" s="469"/>
      <c r="H241" s="469"/>
      <c r="I241" s="469"/>
      <c r="J241" s="469"/>
      <c r="K241" s="563"/>
      <c r="L241" s="469"/>
      <c r="M241" s="469"/>
      <c r="N241" s="469"/>
      <c r="O241" s="549"/>
      <c r="P241" s="469"/>
      <c r="Q241" s="541"/>
      <c r="AS241" s="390"/>
      <c r="AT241" s="386"/>
      <c r="AU241" s="469"/>
      <c r="AV241" s="312"/>
      <c r="AW241" s="312"/>
      <c r="AX241" s="312"/>
      <c r="AY241" s="312"/>
      <c r="AZ241" s="312"/>
      <c r="BA241" s="312"/>
      <c r="BB241" s="312"/>
      <c r="BC241" s="312"/>
      <c r="BD241" s="312"/>
      <c r="BE241" s="312"/>
      <c r="BF241" s="312"/>
      <c r="BG241" s="312"/>
      <c r="BH241" s="312"/>
      <c r="BI241" s="312"/>
      <c r="BJ241" s="312"/>
      <c r="BK241" s="312"/>
      <c r="BL241" s="312"/>
      <c r="BM241" s="312"/>
      <c r="BN241" s="312"/>
      <c r="BO241" s="312"/>
      <c r="BP241" s="312"/>
      <c r="BQ241" s="312"/>
      <c r="BR241" s="312"/>
      <c r="BS241" s="312"/>
    </row>
    <row r="242" spans="1:71" ht="15" customHeight="1" x14ac:dyDescent="0.2">
      <c r="A242" s="469"/>
      <c r="B242" s="469"/>
      <c r="C242" s="469"/>
      <c r="D242" s="469"/>
      <c r="E242" s="469"/>
      <c r="F242" s="469"/>
      <c r="G242" s="469"/>
      <c r="H242" s="469"/>
      <c r="I242" s="469"/>
      <c r="J242" s="469"/>
      <c r="K242" s="563"/>
      <c r="L242" s="469"/>
      <c r="M242" s="469"/>
      <c r="N242" s="469"/>
      <c r="O242" s="549"/>
      <c r="P242" s="469"/>
      <c r="Q242" s="541"/>
      <c r="AS242" s="390"/>
      <c r="AT242" s="386"/>
      <c r="AU242" s="469"/>
      <c r="AV242" s="312"/>
      <c r="AW242" s="312"/>
      <c r="AX242" s="312"/>
      <c r="AY242" s="312"/>
      <c r="AZ242" s="312"/>
      <c r="BA242" s="312"/>
      <c r="BB242" s="312"/>
      <c r="BC242" s="312"/>
      <c r="BD242" s="312"/>
      <c r="BE242" s="312"/>
      <c r="BF242" s="312"/>
      <c r="BG242" s="312"/>
      <c r="BH242" s="312"/>
      <c r="BI242" s="312"/>
      <c r="BJ242" s="312"/>
      <c r="BK242" s="312"/>
      <c r="BL242" s="312"/>
      <c r="BM242" s="312"/>
      <c r="BN242" s="312"/>
      <c r="BO242" s="312"/>
      <c r="BP242" s="312"/>
      <c r="BQ242" s="312"/>
      <c r="BR242" s="312"/>
      <c r="BS242" s="312"/>
    </row>
    <row r="243" spans="1:71" ht="15" customHeight="1" x14ac:dyDescent="0.2">
      <c r="A243" s="469"/>
      <c r="B243" s="469"/>
      <c r="C243" s="469"/>
      <c r="D243" s="469"/>
      <c r="E243" s="469"/>
      <c r="F243" s="469"/>
      <c r="G243" s="469"/>
      <c r="H243" s="469"/>
      <c r="I243" s="469"/>
      <c r="J243" s="469"/>
      <c r="K243" s="563"/>
      <c r="L243" s="469"/>
      <c r="M243" s="469"/>
      <c r="N243" s="469"/>
      <c r="O243" s="549"/>
      <c r="P243" s="469"/>
      <c r="Q243" s="541"/>
      <c r="AS243" s="390"/>
      <c r="AT243" s="386"/>
      <c r="AU243" s="469"/>
      <c r="AV243" s="312"/>
      <c r="AW243" s="312"/>
      <c r="AX243" s="312"/>
      <c r="AY243" s="312"/>
      <c r="AZ243" s="312"/>
      <c r="BA243" s="312"/>
      <c r="BB243" s="312"/>
      <c r="BC243" s="312"/>
      <c r="BD243" s="312"/>
      <c r="BE243" s="312"/>
      <c r="BF243" s="312"/>
      <c r="BG243" s="312"/>
      <c r="BH243" s="312"/>
      <c r="BI243" s="312"/>
      <c r="BJ243" s="312"/>
      <c r="BK243" s="312"/>
      <c r="BL243" s="312"/>
      <c r="BM243" s="312"/>
      <c r="BN243" s="312"/>
      <c r="BO243" s="312"/>
      <c r="BP243" s="312"/>
      <c r="BQ243" s="312"/>
      <c r="BR243" s="312"/>
      <c r="BS243" s="312"/>
    </row>
    <row r="244" spans="1:71" ht="15" customHeight="1" x14ac:dyDescent="0.2">
      <c r="A244" s="469"/>
      <c r="B244" s="469"/>
      <c r="C244" s="469"/>
      <c r="D244" s="469"/>
      <c r="E244" s="469"/>
      <c r="F244" s="469"/>
      <c r="G244" s="469"/>
      <c r="H244" s="469"/>
      <c r="I244" s="469"/>
      <c r="J244" s="469"/>
      <c r="K244" s="563"/>
      <c r="L244" s="469"/>
      <c r="M244" s="469"/>
      <c r="N244" s="469"/>
      <c r="O244" s="549"/>
      <c r="P244" s="469"/>
      <c r="Q244" s="541"/>
      <c r="AS244" s="390"/>
      <c r="AT244" s="386"/>
      <c r="AU244" s="469"/>
      <c r="AV244" s="312"/>
      <c r="AW244" s="312"/>
      <c r="AX244" s="312"/>
      <c r="AY244" s="312"/>
      <c r="AZ244" s="312"/>
      <c r="BA244" s="312"/>
      <c r="BB244" s="312"/>
      <c r="BC244" s="312"/>
      <c r="BD244" s="312"/>
      <c r="BE244" s="312"/>
      <c r="BF244" s="312"/>
      <c r="BG244" s="312"/>
      <c r="BH244" s="312"/>
      <c r="BI244" s="312"/>
      <c r="BJ244" s="312"/>
      <c r="BK244" s="312"/>
      <c r="BL244" s="312"/>
      <c r="BM244" s="312"/>
      <c r="BN244" s="312"/>
      <c r="BO244" s="312"/>
      <c r="BP244" s="312"/>
      <c r="BQ244" s="312"/>
      <c r="BR244" s="312"/>
      <c r="BS244" s="312"/>
    </row>
    <row r="245" spans="1:71" ht="15" customHeight="1" x14ac:dyDescent="0.2">
      <c r="A245" s="469"/>
      <c r="B245" s="469"/>
      <c r="C245" s="469"/>
      <c r="D245" s="469"/>
      <c r="E245" s="469"/>
      <c r="F245" s="469"/>
      <c r="G245" s="469"/>
      <c r="H245" s="469"/>
      <c r="I245" s="469"/>
      <c r="J245" s="469"/>
      <c r="K245" s="563"/>
      <c r="L245" s="469"/>
      <c r="M245" s="469"/>
      <c r="N245" s="469"/>
      <c r="O245" s="549"/>
      <c r="P245" s="469"/>
      <c r="Q245" s="541"/>
      <c r="AS245" s="390"/>
      <c r="AT245" s="386"/>
      <c r="AU245" s="469"/>
      <c r="AV245" s="312"/>
      <c r="AW245" s="312"/>
      <c r="AX245" s="312"/>
      <c r="AY245" s="312"/>
      <c r="AZ245" s="312"/>
      <c r="BA245" s="312"/>
      <c r="BB245" s="312"/>
      <c r="BC245" s="312"/>
      <c r="BD245" s="312"/>
      <c r="BE245" s="312"/>
      <c r="BF245" s="312"/>
      <c r="BG245" s="312"/>
      <c r="BH245" s="312"/>
      <c r="BI245" s="312"/>
      <c r="BJ245" s="312"/>
      <c r="BK245" s="312"/>
      <c r="BL245" s="312"/>
      <c r="BM245" s="312"/>
      <c r="BN245" s="312"/>
      <c r="BO245" s="312"/>
      <c r="BP245" s="312"/>
      <c r="BQ245" s="312"/>
      <c r="BR245" s="312"/>
      <c r="BS245" s="312"/>
    </row>
    <row r="246" spans="1:71" ht="15" customHeight="1" x14ac:dyDescent="0.2">
      <c r="A246" s="469"/>
      <c r="B246" s="469"/>
      <c r="C246" s="469"/>
      <c r="D246" s="469"/>
      <c r="E246" s="469"/>
      <c r="F246" s="469"/>
      <c r="G246" s="469"/>
      <c r="H246" s="469"/>
      <c r="I246" s="469"/>
      <c r="J246" s="469"/>
      <c r="K246" s="563"/>
      <c r="L246" s="469"/>
      <c r="M246" s="469"/>
      <c r="N246" s="469"/>
      <c r="O246" s="549"/>
      <c r="P246" s="469"/>
      <c r="Q246" s="541"/>
      <c r="AS246" s="390"/>
      <c r="AT246" s="386"/>
      <c r="AU246" s="469"/>
      <c r="AV246" s="312"/>
      <c r="AW246" s="312"/>
      <c r="AX246" s="312"/>
      <c r="AY246" s="312"/>
      <c r="AZ246" s="312"/>
      <c r="BA246" s="312"/>
      <c r="BB246" s="312"/>
      <c r="BC246" s="312"/>
      <c r="BD246" s="312"/>
      <c r="BE246" s="312"/>
      <c r="BF246" s="312"/>
      <c r="BG246" s="312"/>
      <c r="BH246" s="312"/>
      <c r="BI246" s="312"/>
      <c r="BJ246" s="312"/>
      <c r="BK246" s="312"/>
      <c r="BL246" s="312"/>
      <c r="BM246" s="312"/>
      <c r="BN246" s="312"/>
      <c r="BO246" s="312"/>
      <c r="BP246" s="312"/>
      <c r="BQ246" s="312"/>
      <c r="BR246" s="312"/>
      <c r="BS246" s="312"/>
    </row>
    <row r="247" spans="1:71" ht="15" customHeight="1" x14ac:dyDescent="0.2">
      <c r="A247" s="469"/>
      <c r="B247" s="469"/>
      <c r="C247" s="469"/>
      <c r="D247" s="469"/>
      <c r="E247" s="469"/>
      <c r="F247" s="469"/>
      <c r="G247" s="469"/>
      <c r="H247" s="469"/>
      <c r="I247" s="469"/>
      <c r="J247" s="469"/>
      <c r="K247" s="563"/>
      <c r="L247" s="469"/>
      <c r="M247" s="469"/>
      <c r="N247" s="469"/>
      <c r="O247" s="549"/>
      <c r="P247" s="469"/>
      <c r="Q247" s="541"/>
      <c r="AS247" s="390"/>
      <c r="AT247" s="386"/>
      <c r="AU247" s="469"/>
      <c r="AV247" s="312"/>
      <c r="AW247" s="312"/>
      <c r="AX247" s="312"/>
      <c r="AY247" s="312"/>
      <c r="AZ247" s="312"/>
      <c r="BA247" s="312"/>
      <c r="BB247" s="312"/>
      <c r="BC247" s="312"/>
      <c r="BD247" s="312"/>
      <c r="BE247" s="312"/>
      <c r="BF247" s="312"/>
      <c r="BG247" s="312"/>
      <c r="BH247" s="312"/>
      <c r="BI247" s="312"/>
      <c r="BJ247" s="312"/>
      <c r="BK247" s="312"/>
      <c r="BL247" s="312"/>
      <c r="BM247" s="312"/>
      <c r="BN247" s="312"/>
      <c r="BO247" s="312"/>
      <c r="BP247" s="312"/>
      <c r="BQ247" s="312"/>
      <c r="BR247" s="312"/>
      <c r="BS247" s="312"/>
    </row>
    <row r="248" spans="1:71" ht="15" customHeight="1" x14ac:dyDescent="0.2">
      <c r="A248" s="469"/>
      <c r="B248" s="469"/>
      <c r="C248" s="469"/>
      <c r="D248" s="469"/>
      <c r="E248" s="469"/>
      <c r="F248" s="469"/>
      <c r="G248" s="469"/>
      <c r="H248" s="469"/>
      <c r="I248" s="469"/>
      <c r="J248" s="469"/>
      <c r="K248" s="563"/>
      <c r="L248" s="469"/>
      <c r="M248" s="469"/>
      <c r="N248" s="469"/>
      <c r="O248" s="549"/>
      <c r="P248" s="469"/>
      <c r="Q248" s="541"/>
      <c r="AS248" s="390"/>
      <c r="AT248" s="386"/>
      <c r="AU248" s="469"/>
      <c r="AV248" s="312"/>
      <c r="AW248" s="312"/>
      <c r="AX248" s="312"/>
      <c r="AY248" s="312"/>
      <c r="AZ248" s="312"/>
      <c r="BA248" s="312"/>
      <c r="BB248" s="312"/>
      <c r="BC248" s="312"/>
      <c r="BD248" s="312"/>
      <c r="BE248" s="312"/>
      <c r="BF248" s="312"/>
      <c r="BG248" s="312"/>
      <c r="BH248" s="312"/>
      <c r="BI248" s="312"/>
      <c r="BJ248" s="312"/>
      <c r="BK248" s="312"/>
      <c r="BL248" s="312"/>
      <c r="BM248" s="312"/>
      <c r="BN248" s="312"/>
      <c r="BO248" s="312"/>
      <c r="BP248" s="312"/>
      <c r="BQ248" s="312"/>
      <c r="BR248" s="312"/>
      <c r="BS248" s="312"/>
    </row>
    <row r="249" spans="1:71" ht="15" customHeight="1" x14ac:dyDescent="0.2">
      <c r="A249" s="469"/>
      <c r="B249" s="469"/>
      <c r="C249" s="469"/>
      <c r="D249" s="469"/>
      <c r="E249" s="469"/>
      <c r="F249" s="469"/>
      <c r="G249" s="469"/>
      <c r="H249" s="469"/>
      <c r="I249" s="469"/>
      <c r="J249" s="469"/>
      <c r="K249" s="563"/>
      <c r="L249" s="469"/>
      <c r="M249" s="469"/>
      <c r="N249" s="469"/>
      <c r="O249" s="549"/>
      <c r="P249" s="469"/>
      <c r="Q249" s="541"/>
      <c r="AS249" s="390"/>
      <c r="AT249" s="386"/>
      <c r="AU249" s="469"/>
      <c r="AV249" s="312"/>
      <c r="AW249" s="312"/>
      <c r="AX249" s="312"/>
      <c r="AY249" s="312"/>
      <c r="AZ249" s="312"/>
      <c r="BA249" s="312"/>
      <c r="BB249" s="312"/>
      <c r="BC249" s="312"/>
      <c r="BD249" s="312"/>
      <c r="BE249" s="312"/>
      <c r="BF249" s="312"/>
      <c r="BG249" s="312"/>
      <c r="BH249" s="312"/>
      <c r="BI249" s="312"/>
      <c r="BJ249" s="312"/>
      <c r="BK249" s="312"/>
      <c r="BL249" s="312"/>
      <c r="BM249" s="312"/>
      <c r="BN249" s="312"/>
      <c r="BO249" s="312"/>
      <c r="BP249" s="312"/>
      <c r="BQ249" s="312"/>
      <c r="BR249" s="312"/>
      <c r="BS249" s="312"/>
    </row>
    <row r="250" spans="1:71" ht="15" customHeight="1" x14ac:dyDescent="0.2">
      <c r="A250" s="469"/>
      <c r="B250" s="469"/>
      <c r="C250" s="469"/>
      <c r="D250" s="469"/>
      <c r="E250" s="469"/>
      <c r="F250" s="469"/>
      <c r="G250" s="469"/>
      <c r="H250" s="469"/>
      <c r="I250" s="469"/>
      <c r="J250" s="469"/>
      <c r="K250" s="563"/>
      <c r="L250" s="469"/>
      <c r="M250" s="469"/>
      <c r="N250" s="469"/>
      <c r="O250" s="549"/>
      <c r="P250" s="469"/>
      <c r="Q250" s="541"/>
      <c r="AS250" s="390"/>
      <c r="AT250" s="386"/>
      <c r="AU250" s="469"/>
      <c r="AV250" s="312"/>
      <c r="AW250" s="312"/>
      <c r="AX250" s="312"/>
      <c r="AY250" s="312"/>
      <c r="AZ250" s="312"/>
      <c r="BA250" s="312"/>
      <c r="BB250" s="312"/>
      <c r="BC250" s="312"/>
      <c r="BD250" s="312"/>
      <c r="BE250" s="312"/>
      <c r="BF250" s="312"/>
      <c r="BG250" s="312"/>
      <c r="BH250" s="312"/>
      <c r="BI250" s="312"/>
      <c r="BJ250" s="312"/>
      <c r="BK250" s="312"/>
      <c r="BL250" s="312"/>
      <c r="BM250" s="312"/>
      <c r="BN250" s="312"/>
      <c r="BO250" s="312"/>
      <c r="BP250" s="312"/>
      <c r="BQ250" s="312"/>
      <c r="BR250" s="312"/>
      <c r="BS250" s="312"/>
    </row>
    <row r="251" spans="1:71" ht="15" customHeight="1" x14ac:dyDescent="0.2">
      <c r="A251" s="469"/>
      <c r="B251" s="469"/>
      <c r="C251" s="469"/>
      <c r="D251" s="469"/>
      <c r="E251" s="469"/>
      <c r="F251" s="469"/>
      <c r="G251" s="469"/>
      <c r="H251" s="469"/>
      <c r="I251" s="469"/>
      <c r="J251" s="469"/>
      <c r="K251" s="563"/>
      <c r="L251" s="469"/>
      <c r="M251" s="469"/>
      <c r="N251" s="469"/>
      <c r="O251" s="549"/>
      <c r="P251" s="469"/>
      <c r="Q251" s="541"/>
      <c r="AS251" s="390"/>
      <c r="AT251" s="386"/>
      <c r="AU251" s="469"/>
      <c r="AV251" s="312"/>
      <c r="AW251" s="312"/>
      <c r="AX251" s="312"/>
      <c r="AY251" s="312"/>
      <c r="AZ251" s="312"/>
      <c r="BA251" s="312"/>
      <c r="BB251" s="312"/>
      <c r="BC251" s="312"/>
      <c r="BD251" s="312"/>
      <c r="BE251" s="312"/>
      <c r="BF251" s="312"/>
      <c r="BG251" s="312"/>
      <c r="BH251" s="312"/>
      <c r="BI251" s="312"/>
      <c r="BJ251" s="312"/>
      <c r="BK251" s="312"/>
      <c r="BL251" s="312"/>
      <c r="BM251" s="312"/>
      <c r="BN251" s="312"/>
      <c r="BO251" s="312"/>
      <c r="BP251" s="312"/>
      <c r="BQ251" s="312"/>
      <c r="BR251" s="312"/>
      <c r="BS251" s="312"/>
    </row>
    <row r="252" spans="1:71" ht="15" customHeight="1" x14ac:dyDescent="0.2">
      <c r="A252" s="469"/>
      <c r="B252" s="469"/>
      <c r="C252" s="469"/>
      <c r="D252" s="469"/>
      <c r="E252" s="469"/>
      <c r="F252" s="469"/>
      <c r="G252" s="469"/>
      <c r="H252" s="469"/>
      <c r="I252" s="469"/>
      <c r="J252" s="469"/>
      <c r="K252" s="563"/>
      <c r="L252" s="469"/>
      <c r="M252" s="469"/>
      <c r="N252" s="469"/>
      <c r="O252" s="549"/>
      <c r="P252" s="469"/>
      <c r="Q252" s="541"/>
      <c r="AS252" s="390"/>
      <c r="AT252" s="386"/>
      <c r="AU252" s="469"/>
      <c r="AV252" s="312"/>
      <c r="AW252" s="312"/>
      <c r="AX252" s="312"/>
      <c r="AY252" s="312"/>
      <c r="AZ252" s="312"/>
      <c r="BA252" s="312"/>
      <c r="BB252" s="312"/>
      <c r="BC252" s="312"/>
      <c r="BD252" s="312"/>
      <c r="BE252" s="312"/>
      <c r="BF252" s="312"/>
      <c r="BG252" s="312"/>
      <c r="BH252" s="312"/>
      <c r="BI252" s="312"/>
      <c r="BJ252" s="312"/>
      <c r="BK252" s="312"/>
      <c r="BL252" s="312"/>
      <c r="BM252" s="312"/>
      <c r="BN252" s="312"/>
      <c r="BO252" s="312"/>
      <c r="BP252" s="312"/>
      <c r="BQ252" s="312"/>
      <c r="BR252" s="312"/>
      <c r="BS252" s="312"/>
    </row>
    <row r="253" spans="1:71" ht="15" customHeight="1" x14ac:dyDescent="0.2">
      <c r="A253" s="469"/>
      <c r="B253" s="469"/>
      <c r="C253" s="469"/>
      <c r="D253" s="469"/>
      <c r="E253" s="469"/>
      <c r="F253" s="469"/>
      <c r="G253" s="469"/>
      <c r="H253" s="469"/>
      <c r="I253" s="469"/>
      <c r="J253" s="469"/>
      <c r="K253" s="563"/>
      <c r="L253" s="469"/>
      <c r="M253" s="469"/>
      <c r="N253" s="469"/>
      <c r="O253" s="549"/>
      <c r="P253" s="469"/>
      <c r="Q253" s="541"/>
      <c r="AS253" s="390"/>
      <c r="AT253" s="386"/>
      <c r="AU253" s="469"/>
      <c r="AV253" s="312"/>
      <c r="AW253" s="312"/>
      <c r="AX253" s="312"/>
      <c r="AY253" s="312"/>
      <c r="AZ253" s="312"/>
      <c r="BA253" s="312"/>
      <c r="BB253" s="312"/>
      <c r="BC253" s="312"/>
      <c r="BD253" s="312"/>
      <c r="BE253" s="312"/>
      <c r="BF253" s="312"/>
      <c r="BG253" s="312"/>
      <c r="BH253" s="312"/>
      <c r="BI253" s="312"/>
      <c r="BJ253" s="312"/>
      <c r="BK253" s="312"/>
      <c r="BL253" s="312"/>
      <c r="BM253" s="312"/>
      <c r="BN253" s="312"/>
      <c r="BO253" s="312"/>
      <c r="BP253" s="312"/>
      <c r="BQ253" s="312"/>
      <c r="BR253" s="312"/>
      <c r="BS253" s="312"/>
    </row>
    <row r="254" spans="1:71" ht="15" customHeight="1" x14ac:dyDescent="0.2">
      <c r="A254" s="469"/>
      <c r="B254" s="469"/>
      <c r="C254" s="469"/>
      <c r="D254" s="469"/>
      <c r="E254" s="469"/>
      <c r="F254" s="469"/>
      <c r="G254" s="469"/>
      <c r="H254" s="469"/>
      <c r="I254" s="469"/>
      <c r="J254" s="469"/>
      <c r="K254" s="563"/>
      <c r="L254" s="469"/>
      <c r="M254" s="469"/>
      <c r="N254" s="469"/>
      <c r="O254" s="549"/>
      <c r="P254" s="469"/>
      <c r="Q254" s="541"/>
      <c r="AS254" s="390"/>
      <c r="AT254" s="386"/>
      <c r="AU254" s="469"/>
      <c r="AV254" s="312"/>
      <c r="AW254" s="312"/>
      <c r="AX254" s="312"/>
      <c r="AY254" s="312"/>
      <c r="AZ254" s="312"/>
      <c r="BA254" s="312"/>
      <c r="BB254" s="312"/>
      <c r="BC254" s="312"/>
      <c r="BD254" s="312"/>
      <c r="BE254" s="312"/>
      <c r="BF254" s="312"/>
      <c r="BG254" s="312"/>
      <c r="BH254" s="312"/>
      <c r="BI254" s="312"/>
      <c r="BJ254" s="312"/>
      <c r="BK254" s="312"/>
      <c r="BL254" s="312"/>
      <c r="BM254" s="312"/>
      <c r="BN254" s="312"/>
      <c r="BO254" s="312"/>
      <c r="BP254" s="312"/>
      <c r="BQ254" s="312"/>
      <c r="BR254" s="312"/>
      <c r="BS254" s="312"/>
    </row>
    <row r="255" spans="1:71" ht="15" customHeight="1" x14ac:dyDescent="0.2">
      <c r="A255" s="469"/>
      <c r="B255" s="469"/>
      <c r="C255" s="469"/>
      <c r="D255" s="469"/>
      <c r="E255" s="469"/>
      <c r="F255" s="469"/>
      <c r="G255" s="469"/>
      <c r="H255" s="469"/>
      <c r="I255" s="469"/>
      <c r="J255" s="469"/>
      <c r="K255" s="563"/>
      <c r="L255" s="469"/>
      <c r="M255" s="469"/>
      <c r="N255" s="469"/>
      <c r="O255" s="549"/>
      <c r="P255" s="469"/>
      <c r="Q255" s="541"/>
      <c r="AS255" s="390"/>
      <c r="AT255" s="386"/>
      <c r="AU255" s="469"/>
      <c r="AV255" s="312"/>
      <c r="AW255" s="312"/>
      <c r="AX255" s="312"/>
      <c r="AY255" s="312"/>
      <c r="AZ255" s="312"/>
      <c r="BA255" s="312"/>
      <c r="BB255" s="312"/>
      <c r="BC255" s="312"/>
      <c r="BD255" s="312"/>
      <c r="BE255" s="312"/>
      <c r="BF255" s="312"/>
      <c r="BG255" s="312"/>
      <c r="BH255" s="312"/>
      <c r="BI255" s="312"/>
      <c r="BJ255" s="312"/>
      <c r="BK255" s="312"/>
      <c r="BL255" s="312"/>
      <c r="BM255" s="312"/>
      <c r="BN255" s="312"/>
      <c r="BO255" s="312"/>
      <c r="BP255" s="312"/>
      <c r="BQ255" s="312"/>
      <c r="BR255" s="312"/>
      <c r="BS255" s="312"/>
    </row>
    <row r="256" spans="1:71" ht="15" customHeight="1" x14ac:dyDescent="0.2">
      <c r="A256" s="469"/>
      <c r="B256" s="469"/>
      <c r="C256" s="469"/>
      <c r="D256" s="469"/>
      <c r="E256" s="469"/>
      <c r="F256" s="469"/>
      <c r="G256" s="469"/>
      <c r="H256" s="469"/>
      <c r="I256" s="469"/>
      <c r="J256" s="469"/>
      <c r="K256" s="563"/>
      <c r="L256" s="469"/>
      <c r="M256" s="469"/>
      <c r="N256" s="469"/>
      <c r="O256" s="549"/>
      <c r="P256" s="469"/>
      <c r="Q256" s="541"/>
      <c r="AS256" s="390"/>
      <c r="AT256" s="386"/>
      <c r="AU256" s="469"/>
      <c r="AV256" s="312"/>
      <c r="AW256" s="312"/>
      <c r="AX256" s="312"/>
      <c r="AY256" s="312"/>
      <c r="AZ256" s="312"/>
      <c r="BA256" s="312"/>
      <c r="BB256" s="312"/>
      <c r="BC256" s="312"/>
      <c r="BD256" s="312"/>
      <c r="BE256" s="312"/>
      <c r="BF256" s="312"/>
      <c r="BG256" s="312"/>
      <c r="BH256" s="312"/>
      <c r="BI256" s="312"/>
      <c r="BJ256" s="312"/>
      <c r="BK256" s="312"/>
      <c r="BL256" s="312"/>
      <c r="BM256" s="312"/>
      <c r="BN256" s="312"/>
      <c r="BO256" s="312"/>
      <c r="BP256" s="312"/>
      <c r="BQ256" s="312"/>
      <c r="BR256" s="312"/>
      <c r="BS256" s="312"/>
    </row>
    <row r="257" spans="1:71" ht="15" customHeight="1" x14ac:dyDescent="0.2">
      <c r="A257" s="469"/>
      <c r="B257" s="469"/>
      <c r="C257" s="469"/>
      <c r="D257" s="469"/>
      <c r="E257" s="469"/>
      <c r="F257" s="469"/>
      <c r="G257" s="469"/>
      <c r="H257" s="469"/>
      <c r="I257" s="469"/>
      <c r="J257" s="469"/>
      <c r="K257" s="563"/>
      <c r="L257" s="469"/>
      <c r="M257" s="469"/>
      <c r="N257" s="469"/>
      <c r="O257" s="549"/>
      <c r="P257" s="469"/>
      <c r="Q257" s="541"/>
      <c r="AS257" s="390"/>
      <c r="AT257" s="386"/>
      <c r="AU257" s="469"/>
      <c r="AV257" s="312"/>
      <c r="AW257" s="312"/>
      <c r="AX257" s="312"/>
      <c r="AY257" s="312"/>
      <c r="AZ257" s="312"/>
      <c r="BA257" s="312"/>
      <c r="BB257" s="312"/>
      <c r="BC257" s="312"/>
      <c r="BD257" s="312"/>
      <c r="BE257" s="312"/>
      <c r="BF257" s="312"/>
      <c r="BG257" s="312"/>
      <c r="BH257" s="312"/>
      <c r="BI257" s="312"/>
      <c r="BJ257" s="312"/>
      <c r="BK257" s="312"/>
      <c r="BL257" s="312"/>
      <c r="BM257" s="312"/>
      <c r="BN257" s="312"/>
      <c r="BO257" s="312"/>
      <c r="BP257" s="312"/>
      <c r="BQ257" s="312"/>
      <c r="BR257" s="312"/>
      <c r="BS257" s="312"/>
    </row>
    <row r="258" spans="1:71" ht="15" customHeight="1" x14ac:dyDescent="0.2">
      <c r="A258" s="469"/>
      <c r="B258" s="469"/>
      <c r="C258" s="469"/>
      <c r="D258" s="469"/>
      <c r="E258" s="469"/>
      <c r="F258" s="469"/>
      <c r="G258" s="469"/>
      <c r="H258" s="469"/>
      <c r="I258" s="469"/>
      <c r="J258" s="469"/>
      <c r="K258" s="563"/>
      <c r="L258" s="469"/>
      <c r="M258" s="469"/>
      <c r="N258" s="469"/>
      <c r="O258" s="549"/>
      <c r="P258" s="469"/>
      <c r="Q258" s="541"/>
      <c r="AS258" s="390"/>
      <c r="AT258" s="386"/>
      <c r="AU258" s="469"/>
      <c r="AV258" s="312"/>
      <c r="AW258" s="312"/>
      <c r="AX258" s="312"/>
      <c r="AY258" s="312"/>
      <c r="AZ258" s="312"/>
      <c r="BA258" s="312"/>
      <c r="BB258" s="312"/>
      <c r="BC258" s="312"/>
      <c r="BD258" s="312"/>
      <c r="BE258" s="312"/>
      <c r="BF258" s="312"/>
      <c r="BG258" s="312"/>
      <c r="BH258" s="312"/>
      <c r="BI258" s="312"/>
      <c r="BJ258" s="312"/>
      <c r="BK258" s="312"/>
      <c r="BL258" s="312"/>
      <c r="BM258" s="312"/>
      <c r="BN258" s="312"/>
      <c r="BO258" s="312"/>
      <c r="BP258" s="312"/>
      <c r="BQ258" s="312"/>
      <c r="BR258" s="312"/>
      <c r="BS258" s="312"/>
    </row>
    <row r="259" spans="1:71" ht="15" customHeight="1" x14ac:dyDescent="0.2">
      <c r="A259" s="469"/>
      <c r="B259" s="469"/>
      <c r="C259" s="469"/>
      <c r="D259" s="469"/>
      <c r="E259" s="469"/>
      <c r="F259" s="469"/>
      <c r="G259" s="469"/>
      <c r="H259" s="469"/>
      <c r="I259" s="469"/>
      <c r="J259" s="469"/>
      <c r="K259" s="563"/>
      <c r="L259" s="469"/>
      <c r="M259" s="469"/>
      <c r="N259" s="469"/>
      <c r="O259" s="549"/>
      <c r="P259" s="469"/>
      <c r="Q259" s="541"/>
      <c r="AS259" s="390"/>
      <c r="AT259" s="386"/>
      <c r="AU259" s="469"/>
      <c r="AV259" s="312"/>
      <c r="AW259" s="312"/>
      <c r="AX259" s="312"/>
      <c r="AY259" s="312"/>
      <c r="AZ259" s="312"/>
      <c r="BA259" s="312"/>
      <c r="BB259" s="312"/>
      <c r="BC259" s="312"/>
      <c r="BD259" s="312"/>
      <c r="BE259" s="312"/>
      <c r="BF259" s="312"/>
      <c r="BG259" s="312"/>
      <c r="BH259" s="312"/>
      <c r="BI259" s="312"/>
      <c r="BJ259" s="312"/>
      <c r="BK259" s="312"/>
      <c r="BL259" s="312"/>
      <c r="BM259" s="312"/>
      <c r="BN259" s="312"/>
      <c r="BO259" s="312"/>
      <c r="BP259" s="312"/>
      <c r="BQ259" s="312"/>
      <c r="BR259" s="312"/>
      <c r="BS259" s="312"/>
    </row>
    <row r="260" spans="1:71" ht="15" customHeight="1" x14ac:dyDescent="0.2">
      <c r="A260" s="469"/>
      <c r="B260" s="469"/>
      <c r="C260" s="469"/>
      <c r="D260" s="469"/>
      <c r="E260" s="469"/>
      <c r="F260" s="469"/>
      <c r="G260" s="469"/>
      <c r="H260" s="469"/>
      <c r="I260" s="469"/>
      <c r="J260" s="469"/>
      <c r="K260" s="563"/>
      <c r="L260" s="469"/>
      <c r="M260" s="469"/>
      <c r="N260" s="469"/>
      <c r="O260" s="549"/>
      <c r="P260" s="469"/>
      <c r="Q260" s="541"/>
      <c r="AS260" s="390"/>
      <c r="AT260" s="386"/>
      <c r="AU260" s="469"/>
      <c r="AV260" s="312"/>
      <c r="AW260" s="312"/>
      <c r="AX260" s="312"/>
      <c r="AY260" s="312"/>
      <c r="AZ260" s="312"/>
      <c r="BA260" s="312"/>
      <c r="BB260" s="312"/>
      <c r="BC260" s="312"/>
      <c r="BD260" s="312"/>
      <c r="BE260" s="312"/>
      <c r="BF260" s="312"/>
      <c r="BG260" s="312"/>
      <c r="BH260" s="312"/>
      <c r="BI260" s="312"/>
      <c r="BJ260" s="312"/>
      <c r="BK260" s="312"/>
      <c r="BL260" s="312"/>
      <c r="BM260" s="312"/>
      <c r="BN260" s="312"/>
      <c r="BO260" s="312"/>
      <c r="BP260" s="312"/>
      <c r="BQ260" s="312"/>
      <c r="BR260" s="312"/>
      <c r="BS260" s="312"/>
    </row>
    <row r="261" spans="1:71" ht="15" customHeight="1" x14ac:dyDescent="0.2">
      <c r="A261" s="469"/>
      <c r="B261" s="469"/>
      <c r="C261" s="469"/>
      <c r="D261" s="469"/>
      <c r="E261" s="469"/>
      <c r="F261" s="469"/>
      <c r="G261" s="469"/>
      <c r="H261" s="469"/>
      <c r="I261" s="469"/>
      <c r="J261" s="469"/>
      <c r="K261" s="563"/>
      <c r="L261" s="469"/>
      <c r="M261" s="469"/>
      <c r="N261" s="469"/>
      <c r="O261" s="549"/>
      <c r="P261" s="469"/>
      <c r="Q261" s="541"/>
      <c r="AS261" s="390"/>
      <c r="AT261" s="386"/>
      <c r="AU261" s="469"/>
      <c r="AV261" s="312"/>
      <c r="AW261" s="312"/>
      <c r="AX261" s="312"/>
      <c r="AY261" s="312"/>
      <c r="AZ261" s="312"/>
      <c r="BA261" s="312"/>
      <c r="BB261" s="312"/>
      <c r="BC261" s="312"/>
      <c r="BD261" s="312"/>
      <c r="BE261" s="312"/>
      <c r="BF261" s="312"/>
      <c r="BG261" s="312"/>
      <c r="BH261" s="312"/>
      <c r="BI261" s="312"/>
      <c r="BJ261" s="312"/>
      <c r="BK261" s="312"/>
      <c r="BL261" s="312"/>
      <c r="BM261" s="312"/>
      <c r="BN261" s="312"/>
      <c r="BO261" s="312"/>
      <c r="BP261" s="312"/>
      <c r="BQ261" s="312"/>
      <c r="BR261" s="312"/>
      <c r="BS261" s="312"/>
    </row>
    <row r="262" spans="1:71" ht="15" customHeight="1" x14ac:dyDescent="0.2">
      <c r="A262" s="469"/>
      <c r="B262" s="469"/>
      <c r="C262" s="469"/>
      <c r="D262" s="469"/>
      <c r="E262" s="469"/>
      <c r="F262" s="469"/>
      <c r="G262" s="469"/>
      <c r="H262" s="469"/>
      <c r="I262" s="469"/>
      <c r="J262" s="469"/>
      <c r="K262" s="563"/>
      <c r="L262" s="469"/>
      <c r="M262" s="469"/>
      <c r="N262" s="469"/>
      <c r="O262" s="549"/>
      <c r="P262" s="469"/>
      <c r="Q262" s="541"/>
      <c r="AS262" s="390"/>
      <c r="AT262" s="386"/>
      <c r="AU262" s="469"/>
      <c r="AV262" s="312"/>
      <c r="AW262" s="312"/>
      <c r="AX262" s="312"/>
      <c r="AY262" s="312"/>
      <c r="AZ262" s="312"/>
      <c r="BA262" s="312"/>
      <c r="BB262" s="312"/>
      <c r="BC262" s="312"/>
      <c r="BD262" s="312"/>
      <c r="BE262" s="312"/>
      <c r="BF262" s="312"/>
      <c r="BG262" s="312"/>
      <c r="BH262" s="312"/>
      <c r="BI262" s="312"/>
      <c r="BJ262" s="312"/>
      <c r="BK262" s="312"/>
      <c r="BL262" s="312"/>
      <c r="BM262" s="312"/>
      <c r="BN262" s="312"/>
      <c r="BO262" s="312"/>
      <c r="BP262" s="312"/>
      <c r="BQ262" s="312"/>
      <c r="BR262" s="312"/>
      <c r="BS262" s="312"/>
    </row>
    <row r="263" spans="1:71" ht="15" customHeight="1" x14ac:dyDescent="0.2">
      <c r="A263" s="469"/>
      <c r="B263" s="469"/>
      <c r="C263" s="469"/>
      <c r="D263" s="469"/>
      <c r="E263" s="469"/>
      <c r="F263" s="469"/>
      <c r="G263" s="469"/>
      <c r="H263" s="469"/>
      <c r="I263" s="469"/>
      <c r="J263" s="469"/>
      <c r="K263" s="563"/>
      <c r="L263" s="469"/>
      <c r="M263" s="469"/>
      <c r="N263" s="469"/>
      <c r="O263" s="549"/>
      <c r="P263" s="469"/>
      <c r="Q263" s="541"/>
      <c r="AS263" s="390"/>
      <c r="AT263" s="386"/>
      <c r="AU263" s="469"/>
      <c r="AV263" s="312"/>
      <c r="AW263" s="312"/>
      <c r="AX263" s="312"/>
      <c r="AY263" s="312"/>
      <c r="AZ263" s="312"/>
      <c r="BA263" s="312"/>
      <c r="BB263" s="312"/>
      <c r="BC263" s="312"/>
      <c r="BD263" s="312"/>
      <c r="BE263" s="312"/>
      <c r="BF263" s="312"/>
      <c r="BG263" s="312"/>
      <c r="BH263" s="312"/>
      <c r="BI263" s="312"/>
      <c r="BJ263" s="312"/>
      <c r="BK263" s="312"/>
      <c r="BL263" s="312"/>
      <c r="BM263" s="312"/>
      <c r="BN263" s="312"/>
      <c r="BO263" s="312"/>
      <c r="BP263" s="312"/>
      <c r="BQ263" s="312"/>
      <c r="BR263" s="312"/>
      <c r="BS263" s="312"/>
    </row>
    <row r="264" spans="1:71" ht="15" customHeight="1" x14ac:dyDescent="0.2">
      <c r="A264" s="469"/>
      <c r="B264" s="469"/>
      <c r="C264" s="469"/>
      <c r="D264" s="469"/>
      <c r="E264" s="469"/>
      <c r="F264" s="469"/>
      <c r="G264" s="469"/>
      <c r="H264" s="469"/>
      <c r="I264" s="469"/>
      <c r="J264" s="469"/>
      <c r="K264" s="563"/>
      <c r="L264" s="469"/>
      <c r="M264" s="469"/>
      <c r="N264" s="469"/>
      <c r="O264" s="549"/>
      <c r="P264" s="469"/>
      <c r="Q264" s="541"/>
      <c r="AS264" s="390"/>
      <c r="AT264" s="386"/>
      <c r="AU264" s="469"/>
      <c r="AV264" s="312"/>
      <c r="AW264" s="312"/>
      <c r="AX264" s="312"/>
      <c r="AY264" s="312"/>
      <c r="AZ264" s="312"/>
      <c r="BA264" s="312"/>
      <c r="BB264" s="312"/>
      <c r="BC264" s="312"/>
      <c r="BD264" s="312"/>
      <c r="BE264" s="312"/>
      <c r="BF264" s="312"/>
      <c r="BG264" s="312"/>
      <c r="BH264" s="312"/>
      <c r="BI264" s="312"/>
      <c r="BJ264" s="312"/>
      <c r="BK264" s="312"/>
      <c r="BL264" s="312"/>
      <c r="BM264" s="312"/>
      <c r="BN264" s="312"/>
      <c r="BO264" s="312"/>
      <c r="BP264" s="312"/>
      <c r="BQ264" s="312"/>
      <c r="BR264" s="312"/>
      <c r="BS264" s="312"/>
    </row>
    <row r="265" spans="1:71" ht="15" customHeight="1" x14ac:dyDescent="0.2">
      <c r="A265" s="469"/>
      <c r="B265" s="469"/>
      <c r="C265" s="469"/>
      <c r="D265" s="469"/>
      <c r="E265" s="469"/>
      <c r="F265" s="469"/>
      <c r="G265" s="469"/>
      <c r="H265" s="469"/>
      <c r="I265" s="469"/>
      <c r="J265" s="469"/>
      <c r="K265" s="563"/>
      <c r="L265" s="469"/>
      <c r="M265" s="469"/>
      <c r="N265" s="469"/>
      <c r="O265" s="549"/>
      <c r="P265" s="469"/>
      <c r="Q265" s="541"/>
      <c r="AS265" s="390"/>
      <c r="AT265" s="386"/>
      <c r="AU265" s="469"/>
      <c r="AV265" s="312"/>
      <c r="AW265" s="312"/>
      <c r="AX265" s="312"/>
      <c r="AY265" s="312"/>
      <c r="AZ265" s="312"/>
      <c r="BA265" s="312"/>
      <c r="BB265" s="312"/>
      <c r="BC265" s="312"/>
      <c r="BD265" s="312"/>
      <c r="BE265" s="312"/>
      <c r="BF265" s="312"/>
      <c r="BG265" s="312"/>
      <c r="BH265" s="312"/>
      <c r="BI265" s="312"/>
      <c r="BJ265" s="312"/>
      <c r="BK265" s="312"/>
      <c r="BL265" s="312"/>
      <c r="BM265" s="312"/>
      <c r="BN265" s="312"/>
      <c r="BO265" s="312"/>
      <c r="BP265" s="312"/>
      <c r="BQ265" s="312"/>
      <c r="BR265" s="312"/>
      <c r="BS265" s="312"/>
    </row>
    <row r="266" spans="1:71" ht="15" customHeight="1" x14ac:dyDescent="0.2">
      <c r="A266" s="469"/>
      <c r="B266" s="469"/>
      <c r="C266" s="469"/>
      <c r="D266" s="469"/>
      <c r="E266" s="469"/>
      <c r="F266" s="469"/>
      <c r="G266" s="469"/>
      <c r="H266" s="469"/>
      <c r="I266" s="469"/>
      <c r="J266" s="469"/>
      <c r="K266" s="563"/>
      <c r="L266" s="469"/>
      <c r="M266" s="469"/>
      <c r="N266" s="469"/>
      <c r="O266" s="549"/>
      <c r="P266" s="469"/>
      <c r="Q266" s="541"/>
      <c r="AS266" s="390"/>
      <c r="AT266" s="386"/>
      <c r="AU266" s="469"/>
      <c r="AV266" s="312"/>
      <c r="AW266" s="312"/>
      <c r="AX266" s="312"/>
      <c r="AY266" s="312"/>
      <c r="AZ266" s="312"/>
      <c r="BA266" s="312"/>
      <c r="BB266" s="312"/>
      <c r="BC266" s="312"/>
      <c r="BD266" s="312"/>
      <c r="BE266" s="312"/>
      <c r="BF266" s="312"/>
      <c r="BG266" s="312"/>
      <c r="BH266" s="312"/>
      <c r="BI266" s="312"/>
      <c r="BJ266" s="312"/>
      <c r="BK266" s="312"/>
      <c r="BL266" s="312"/>
      <c r="BM266" s="312"/>
      <c r="BN266" s="312"/>
      <c r="BO266" s="312"/>
      <c r="BP266" s="312"/>
      <c r="BQ266" s="312"/>
      <c r="BR266" s="312"/>
      <c r="BS266" s="312"/>
    </row>
    <row r="267" spans="1:71" ht="15" customHeight="1" x14ac:dyDescent="0.2">
      <c r="A267" s="469"/>
      <c r="B267" s="469"/>
      <c r="C267" s="469"/>
      <c r="D267" s="469"/>
      <c r="E267" s="469"/>
      <c r="F267" s="469"/>
      <c r="G267" s="469"/>
      <c r="H267" s="469"/>
      <c r="I267" s="469"/>
      <c r="J267" s="469"/>
      <c r="K267" s="563"/>
      <c r="L267" s="469"/>
      <c r="M267" s="469"/>
      <c r="N267" s="469"/>
      <c r="O267" s="549"/>
      <c r="P267" s="469"/>
      <c r="Q267" s="541"/>
      <c r="AS267" s="390"/>
      <c r="AT267" s="386"/>
      <c r="AU267" s="469"/>
      <c r="AV267" s="312"/>
      <c r="AW267" s="312"/>
      <c r="AX267" s="312"/>
      <c r="AY267" s="312"/>
      <c r="AZ267" s="312"/>
      <c r="BA267" s="312"/>
      <c r="BB267" s="312"/>
      <c r="BC267" s="312"/>
      <c r="BD267" s="312"/>
      <c r="BE267" s="312"/>
      <c r="BF267" s="312"/>
      <c r="BG267" s="312"/>
      <c r="BH267" s="312"/>
      <c r="BI267" s="312"/>
      <c r="BJ267" s="312"/>
      <c r="BK267" s="312"/>
      <c r="BL267" s="312"/>
      <c r="BM267" s="312"/>
      <c r="BN267" s="312"/>
      <c r="BO267" s="312"/>
      <c r="BP267" s="312"/>
      <c r="BQ267" s="312"/>
      <c r="BR267" s="312"/>
      <c r="BS267" s="312"/>
    </row>
    <row r="268" spans="1:71" ht="15" customHeight="1" x14ac:dyDescent="0.2">
      <c r="A268" s="469"/>
      <c r="B268" s="469"/>
      <c r="C268" s="469"/>
      <c r="D268" s="469"/>
      <c r="E268" s="469"/>
      <c r="F268" s="469"/>
      <c r="G268" s="469"/>
      <c r="H268" s="469"/>
      <c r="I268" s="469"/>
      <c r="J268" s="469"/>
      <c r="K268" s="563"/>
      <c r="L268" s="469"/>
      <c r="M268" s="469"/>
      <c r="N268" s="469"/>
      <c r="O268" s="549"/>
      <c r="P268" s="469"/>
      <c r="Q268" s="541"/>
      <c r="AS268" s="390"/>
      <c r="AT268" s="386"/>
      <c r="AU268" s="469"/>
      <c r="AV268" s="312"/>
      <c r="AW268" s="312"/>
      <c r="AX268" s="312"/>
      <c r="AY268" s="312"/>
      <c r="AZ268" s="312"/>
      <c r="BA268" s="312"/>
      <c r="BB268" s="312"/>
      <c r="BC268" s="312"/>
      <c r="BD268" s="312"/>
      <c r="BE268" s="312"/>
      <c r="BF268" s="312"/>
      <c r="BG268" s="312"/>
      <c r="BH268" s="312"/>
      <c r="BI268" s="312"/>
      <c r="BJ268" s="312"/>
      <c r="BK268" s="312"/>
      <c r="BL268" s="312"/>
      <c r="BM268" s="312"/>
      <c r="BN268" s="312"/>
      <c r="BO268" s="312"/>
      <c r="BP268" s="312"/>
      <c r="BQ268" s="312"/>
      <c r="BR268" s="312"/>
      <c r="BS268" s="312"/>
    </row>
    <row r="269" spans="1:71" ht="15" customHeight="1" x14ac:dyDescent="0.2">
      <c r="A269" s="469"/>
      <c r="B269" s="469"/>
      <c r="C269" s="469"/>
      <c r="D269" s="469"/>
      <c r="E269" s="469"/>
      <c r="F269" s="469"/>
      <c r="G269" s="469"/>
      <c r="H269" s="469"/>
      <c r="I269" s="469"/>
      <c r="J269" s="469"/>
      <c r="K269" s="563"/>
      <c r="L269" s="469"/>
      <c r="M269" s="469"/>
      <c r="N269" s="469"/>
      <c r="O269" s="549"/>
      <c r="P269" s="469"/>
      <c r="Q269" s="541"/>
      <c r="AS269" s="390"/>
      <c r="AT269" s="386"/>
      <c r="AU269" s="469"/>
      <c r="AV269" s="312"/>
      <c r="AW269" s="312"/>
      <c r="AX269" s="312"/>
      <c r="AY269" s="312"/>
      <c r="AZ269" s="312"/>
      <c r="BA269" s="312"/>
      <c r="BB269" s="312"/>
      <c r="BC269" s="312"/>
      <c r="BD269" s="312"/>
      <c r="BE269" s="312"/>
      <c r="BF269" s="312"/>
      <c r="BG269" s="312"/>
      <c r="BH269" s="312"/>
      <c r="BI269" s="312"/>
      <c r="BJ269" s="312"/>
      <c r="BK269" s="312"/>
      <c r="BL269" s="312"/>
      <c r="BM269" s="312"/>
      <c r="BN269" s="312"/>
      <c r="BO269" s="312"/>
      <c r="BP269" s="312"/>
      <c r="BQ269" s="312"/>
      <c r="BR269" s="312"/>
      <c r="BS269" s="312"/>
    </row>
    <row r="270" spans="1:71" ht="15" customHeight="1" x14ac:dyDescent="0.2">
      <c r="A270" s="469"/>
      <c r="B270" s="469"/>
      <c r="C270" s="469"/>
      <c r="D270" s="469"/>
      <c r="E270" s="469"/>
      <c r="F270" s="469"/>
      <c r="G270" s="469"/>
      <c r="H270" s="469"/>
      <c r="I270" s="469"/>
      <c r="J270" s="469"/>
      <c r="K270" s="563"/>
      <c r="L270" s="469"/>
      <c r="M270" s="469"/>
      <c r="N270" s="469"/>
      <c r="O270" s="549"/>
      <c r="P270" s="469"/>
      <c r="Q270" s="541"/>
      <c r="AS270" s="390"/>
      <c r="AT270" s="386"/>
      <c r="AU270" s="469"/>
      <c r="AV270" s="312"/>
      <c r="AW270" s="312"/>
      <c r="AX270" s="312"/>
      <c r="AY270" s="312"/>
      <c r="AZ270" s="312"/>
      <c r="BA270" s="312"/>
      <c r="BB270" s="312"/>
      <c r="BC270" s="312"/>
      <c r="BD270" s="312"/>
      <c r="BE270" s="312"/>
      <c r="BF270" s="312"/>
      <c r="BG270" s="312"/>
      <c r="BH270" s="312"/>
      <c r="BI270" s="312"/>
      <c r="BJ270" s="312"/>
      <c r="BK270" s="312"/>
      <c r="BL270" s="312"/>
      <c r="BM270" s="312"/>
      <c r="BN270" s="312"/>
      <c r="BO270" s="312"/>
      <c r="BP270" s="312"/>
      <c r="BQ270" s="312"/>
      <c r="BR270" s="312"/>
      <c r="BS270" s="312"/>
    </row>
    <row r="271" spans="1:71" ht="15" customHeight="1" x14ac:dyDescent="0.2">
      <c r="A271" s="469"/>
      <c r="B271" s="469"/>
      <c r="C271" s="469"/>
      <c r="D271" s="469"/>
      <c r="E271" s="469"/>
      <c r="F271" s="469"/>
      <c r="G271" s="469"/>
      <c r="H271" s="469"/>
      <c r="I271" s="469"/>
      <c r="J271" s="469"/>
      <c r="K271" s="563"/>
      <c r="L271" s="469"/>
      <c r="M271" s="469"/>
      <c r="N271" s="469"/>
      <c r="O271" s="549"/>
      <c r="P271" s="469"/>
      <c r="Q271" s="541"/>
      <c r="AS271" s="390"/>
      <c r="AT271" s="386"/>
      <c r="AU271" s="469"/>
      <c r="AV271" s="312"/>
      <c r="AW271" s="312"/>
      <c r="AX271" s="312"/>
      <c r="AY271" s="312"/>
      <c r="AZ271" s="312"/>
      <c r="BA271" s="312"/>
      <c r="BB271" s="312"/>
      <c r="BC271" s="312"/>
      <c r="BD271" s="312"/>
      <c r="BE271" s="312"/>
      <c r="BF271" s="312"/>
      <c r="BG271" s="312"/>
      <c r="BH271" s="312"/>
      <c r="BI271" s="312"/>
      <c r="BJ271" s="312"/>
      <c r="BK271" s="312"/>
      <c r="BL271" s="312"/>
      <c r="BM271" s="312"/>
      <c r="BN271" s="312"/>
      <c r="BO271" s="312"/>
      <c r="BP271" s="312"/>
      <c r="BQ271" s="312"/>
      <c r="BR271" s="312"/>
      <c r="BS271" s="312"/>
    </row>
    <row r="272" spans="1:71" ht="15" customHeight="1" x14ac:dyDescent="0.2">
      <c r="A272" s="469"/>
      <c r="B272" s="469"/>
      <c r="C272" s="469"/>
      <c r="D272" s="469"/>
      <c r="E272" s="469"/>
      <c r="F272" s="469"/>
      <c r="G272" s="469"/>
      <c r="H272" s="469"/>
      <c r="I272" s="469"/>
      <c r="J272" s="469"/>
      <c r="K272" s="563"/>
      <c r="L272" s="469"/>
      <c r="M272" s="469"/>
      <c r="N272" s="469"/>
      <c r="O272" s="549"/>
      <c r="P272" s="469"/>
      <c r="Q272" s="541"/>
      <c r="AS272" s="390"/>
      <c r="AT272" s="386"/>
      <c r="AU272" s="469"/>
      <c r="AV272" s="312"/>
      <c r="AW272" s="312"/>
      <c r="AX272" s="312"/>
      <c r="AY272" s="312"/>
      <c r="AZ272" s="312"/>
      <c r="BA272" s="312"/>
      <c r="BB272" s="312"/>
      <c r="BC272" s="312"/>
      <c r="BD272" s="312"/>
      <c r="BE272" s="312"/>
      <c r="BF272" s="312"/>
      <c r="BG272" s="312"/>
      <c r="BH272" s="312"/>
      <c r="BI272" s="312"/>
      <c r="BJ272" s="312"/>
      <c r="BK272" s="312"/>
      <c r="BL272" s="312"/>
      <c r="BM272" s="312"/>
      <c r="BN272" s="312"/>
      <c r="BO272" s="312"/>
      <c r="BP272" s="312"/>
      <c r="BQ272" s="312"/>
      <c r="BR272" s="312"/>
      <c r="BS272" s="312"/>
    </row>
    <row r="273" spans="1:71" ht="15" customHeight="1" x14ac:dyDescent="0.2">
      <c r="A273" s="469"/>
      <c r="B273" s="469"/>
      <c r="C273" s="469"/>
      <c r="D273" s="469"/>
      <c r="E273" s="469"/>
      <c r="F273" s="469"/>
      <c r="G273" s="469"/>
      <c r="H273" s="469"/>
      <c r="I273" s="469"/>
      <c r="J273" s="469"/>
      <c r="K273" s="563"/>
      <c r="L273" s="469"/>
      <c r="M273" s="469"/>
      <c r="N273" s="469"/>
      <c r="O273" s="549"/>
      <c r="P273" s="469"/>
      <c r="Q273" s="541"/>
      <c r="AS273" s="390"/>
      <c r="AT273" s="386"/>
      <c r="AU273" s="469"/>
      <c r="AV273" s="312"/>
      <c r="AW273" s="312"/>
      <c r="AX273" s="312"/>
      <c r="AY273" s="312"/>
      <c r="AZ273" s="312"/>
      <c r="BA273" s="312"/>
      <c r="BB273" s="312"/>
      <c r="BC273" s="312"/>
      <c r="BD273" s="312"/>
      <c r="BE273" s="312"/>
      <c r="BF273" s="312"/>
      <c r="BG273" s="312"/>
      <c r="BH273" s="312"/>
      <c r="BI273" s="312"/>
      <c r="BJ273" s="312"/>
      <c r="BK273" s="312"/>
      <c r="BL273" s="312"/>
      <c r="BM273" s="312"/>
      <c r="BN273" s="312"/>
      <c r="BO273" s="312"/>
      <c r="BP273" s="312"/>
      <c r="BQ273" s="312"/>
      <c r="BR273" s="312"/>
      <c r="BS273" s="312"/>
    </row>
    <row r="274" spans="1:71" ht="15" customHeight="1" x14ac:dyDescent="0.2">
      <c r="A274" s="469"/>
      <c r="B274" s="469"/>
      <c r="C274" s="469"/>
      <c r="D274" s="469"/>
      <c r="E274" s="469"/>
      <c r="F274" s="469"/>
      <c r="G274" s="469"/>
      <c r="H274" s="469"/>
      <c r="I274" s="469"/>
      <c r="J274" s="469"/>
      <c r="K274" s="563"/>
      <c r="L274" s="469"/>
      <c r="M274" s="469"/>
      <c r="N274" s="469"/>
      <c r="O274" s="549"/>
      <c r="P274" s="469"/>
      <c r="Q274" s="541"/>
      <c r="AS274" s="390"/>
      <c r="AT274" s="386"/>
      <c r="AU274" s="469"/>
      <c r="AV274" s="312"/>
      <c r="AW274" s="312"/>
      <c r="AX274" s="312"/>
      <c r="AY274" s="312"/>
      <c r="AZ274" s="312"/>
      <c r="BA274" s="312"/>
      <c r="BB274" s="312"/>
      <c r="BC274" s="312"/>
      <c r="BD274" s="312"/>
      <c r="BE274" s="312"/>
      <c r="BF274" s="312"/>
      <c r="BG274" s="312"/>
      <c r="BH274" s="312"/>
      <c r="BI274" s="312"/>
      <c r="BJ274" s="312"/>
      <c r="BK274" s="312"/>
      <c r="BL274" s="312"/>
      <c r="BM274" s="312"/>
      <c r="BN274" s="312"/>
      <c r="BO274" s="312"/>
      <c r="BP274" s="312"/>
      <c r="BQ274" s="312"/>
      <c r="BR274" s="312"/>
      <c r="BS274" s="312"/>
    </row>
    <row r="275" spans="1:71" ht="15" customHeight="1" x14ac:dyDescent="0.2">
      <c r="A275" s="469"/>
      <c r="B275" s="469"/>
      <c r="C275" s="469"/>
      <c r="D275" s="469"/>
      <c r="E275" s="469"/>
      <c r="F275" s="469"/>
      <c r="G275" s="469"/>
      <c r="H275" s="469"/>
      <c r="I275" s="469"/>
      <c r="J275" s="469"/>
      <c r="K275" s="563"/>
      <c r="L275" s="469"/>
      <c r="M275" s="469"/>
      <c r="N275" s="469"/>
      <c r="O275" s="549"/>
      <c r="P275" s="469"/>
      <c r="Q275" s="541"/>
      <c r="AS275" s="390"/>
      <c r="AT275" s="386"/>
      <c r="AU275" s="469"/>
      <c r="AV275" s="312"/>
      <c r="AW275" s="312"/>
      <c r="AX275" s="312"/>
      <c r="AY275" s="312"/>
      <c r="AZ275" s="312"/>
      <c r="BA275" s="312"/>
      <c r="BB275" s="312"/>
      <c r="BC275" s="312"/>
      <c r="BD275" s="312"/>
      <c r="BE275" s="312"/>
      <c r="BF275" s="312"/>
      <c r="BG275" s="312"/>
      <c r="BH275" s="312"/>
      <c r="BI275" s="312"/>
      <c r="BJ275" s="312"/>
      <c r="BK275" s="312"/>
      <c r="BL275" s="312"/>
      <c r="BM275" s="312"/>
      <c r="BN275" s="312"/>
      <c r="BO275" s="312"/>
      <c r="BP275" s="312"/>
      <c r="BQ275" s="312"/>
      <c r="BR275" s="312"/>
      <c r="BS275" s="312"/>
    </row>
    <row r="276" spans="1:71" ht="15" customHeight="1" x14ac:dyDescent="0.2">
      <c r="A276" s="469"/>
      <c r="B276" s="469"/>
      <c r="C276" s="469"/>
      <c r="D276" s="469"/>
      <c r="E276" s="469"/>
      <c r="F276" s="469"/>
      <c r="G276" s="469"/>
      <c r="H276" s="469"/>
      <c r="I276" s="469"/>
      <c r="J276" s="469"/>
      <c r="K276" s="563"/>
      <c r="L276" s="469"/>
      <c r="M276" s="469"/>
      <c r="N276" s="469"/>
      <c r="O276" s="549"/>
      <c r="P276" s="469"/>
      <c r="Q276" s="541"/>
      <c r="AS276" s="390"/>
      <c r="AT276" s="386"/>
      <c r="AU276" s="469"/>
      <c r="AV276" s="312"/>
      <c r="AW276" s="312"/>
      <c r="AX276" s="312"/>
      <c r="AY276" s="312"/>
      <c r="AZ276" s="312"/>
      <c r="BA276" s="312"/>
      <c r="BB276" s="312"/>
      <c r="BC276" s="312"/>
      <c r="BD276" s="312"/>
      <c r="BE276" s="312"/>
      <c r="BF276" s="312"/>
      <c r="BG276" s="312"/>
      <c r="BH276" s="312"/>
      <c r="BI276" s="312"/>
      <c r="BJ276" s="312"/>
      <c r="BK276" s="312"/>
      <c r="BL276" s="312"/>
      <c r="BM276" s="312"/>
      <c r="BN276" s="312"/>
      <c r="BO276" s="312"/>
      <c r="BP276" s="312"/>
      <c r="BQ276" s="312"/>
      <c r="BR276" s="312"/>
      <c r="BS276" s="312"/>
    </row>
    <row r="277" spans="1:71" ht="15" customHeight="1" x14ac:dyDescent="0.2">
      <c r="A277" s="469"/>
      <c r="B277" s="469"/>
      <c r="C277" s="469"/>
      <c r="D277" s="469"/>
      <c r="E277" s="469"/>
      <c r="F277" s="469"/>
      <c r="G277" s="469"/>
      <c r="H277" s="469"/>
      <c r="I277" s="469"/>
      <c r="J277" s="469"/>
      <c r="K277" s="563"/>
      <c r="L277" s="469"/>
      <c r="M277" s="469"/>
      <c r="N277" s="469"/>
      <c r="O277" s="549"/>
      <c r="P277" s="469"/>
      <c r="Q277" s="541"/>
      <c r="AS277" s="390"/>
      <c r="AT277" s="386"/>
      <c r="AU277" s="469"/>
      <c r="AV277" s="312"/>
      <c r="AW277" s="312"/>
      <c r="AX277" s="312"/>
      <c r="AY277" s="312"/>
      <c r="AZ277" s="312"/>
      <c r="BA277" s="312"/>
      <c r="BB277" s="312"/>
      <c r="BC277" s="312"/>
      <c r="BD277" s="312"/>
      <c r="BE277" s="312"/>
      <c r="BF277" s="312"/>
      <c r="BG277" s="312"/>
      <c r="BH277" s="312"/>
      <c r="BI277" s="312"/>
      <c r="BJ277" s="312"/>
      <c r="BK277" s="312"/>
      <c r="BL277" s="312"/>
      <c r="BM277" s="312"/>
      <c r="BN277" s="312"/>
      <c r="BO277" s="312"/>
      <c r="BP277" s="312"/>
      <c r="BQ277" s="312"/>
      <c r="BR277" s="312"/>
      <c r="BS277" s="312"/>
    </row>
    <row r="278" spans="1:71" ht="15" customHeight="1" x14ac:dyDescent="0.2">
      <c r="A278" s="469"/>
      <c r="B278" s="469"/>
      <c r="C278" s="469"/>
      <c r="D278" s="469"/>
      <c r="E278" s="469"/>
      <c r="F278" s="469"/>
      <c r="G278" s="469"/>
      <c r="H278" s="469"/>
      <c r="I278" s="469"/>
      <c r="J278" s="469"/>
      <c r="K278" s="563"/>
      <c r="L278" s="469"/>
      <c r="M278" s="469"/>
      <c r="N278" s="469"/>
      <c r="O278" s="549"/>
      <c r="P278" s="469"/>
      <c r="Q278" s="541"/>
      <c r="AS278" s="390"/>
      <c r="AT278" s="386"/>
      <c r="AU278" s="469"/>
      <c r="AV278" s="312"/>
      <c r="AW278" s="312"/>
      <c r="AX278" s="312"/>
      <c r="AY278" s="312"/>
      <c r="AZ278" s="312"/>
      <c r="BA278" s="312"/>
      <c r="BB278" s="312"/>
      <c r="BC278" s="312"/>
      <c r="BD278" s="312"/>
      <c r="BE278" s="312"/>
      <c r="BF278" s="312"/>
      <c r="BG278" s="312"/>
      <c r="BH278" s="312"/>
      <c r="BI278" s="312"/>
      <c r="BJ278" s="312"/>
      <c r="BK278" s="312"/>
      <c r="BL278" s="312"/>
      <c r="BM278" s="312"/>
      <c r="BN278" s="312"/>
      <c r="BO278" s="312"/>
      <c r="BP278" s="312"/>
      <c r="BQ278" s="312"/>
      <c r="BR278" s="312"/>
      <c r="BS278" s="312"/>
    </row>
    <row r="279" spans="1:71" ht="15" customHeight="1" x14ac:dyDescent="0.2">
      <c r="A279" s="469"/>
      <c r="B279" s="469"/>
      <c r="C279" s="469"/>
      <c r="D279" s="469"/>
      <c r="E279" s="469"/>
      <c r="F279" s="469"/>
      <c r="G279" s="469"/>
      <c r="H279" s="469"/>
      <c r="I279" s="469"/>
      <c r="J279" s="469"/>
      <c r="K279" s="563"/>
      <c r="L279" s="469"/>
      <c r="M279" s="469"/>
      <c r="N279" s="469"/>
      <c r="O279" s="549"/>
      <c r="P279" s="469"/>
      <c r="Q279" s="541"/>
      <c r="AS279" s="390"/>
      <c r="AT279" s="386"/>
      <c r="AU279" s="469"/>
      <c r="AV279" s="312"/>
      <c r="AW279" s="312"/>
      <c r="AX279" s="312"/>
      <c r="AY279" s="312"/>
      <c r="AZ279" s="312"/>
      <c r="BA279" s="312"/>
      <c r="BB279" s="312"/>
      <c r="BC279" s="312"/>
      <c r="BD279" s="312"/>
      <c r="BE279" s="312"/>
      <c r="BF279" s="312"/>
      <c r="BG279" s="312"/>
      <c r="BH279" s="312"/>
      <c r="BI279" s="312"/>
      <c r="BJ279" s="312"/>
      <c r="BK279" s="312"/>
      <c r="BL279" s="312"/>
      <c r="BM279" s="312"/>
      <c r="BN279" s="312"/>
      <c r="BO279" s="312"/>
      <c r="BP279" s="312"/>
      <c r="BQ279" s="312"/>
      <c r="BR279" s="312"/>
      <c r="BS279" s="312"/>
    </row>
    <row r="280" spans="1:71" ht="15" customHeight="1" x14ac:dyDescent="0.2">
      <c r="A280" s="469"/>
      <c r="B280" s="469"/>
      <c r="C280" s="469"/>
      <c r="D280" s="469"/>
      <c r="E280" s="469"/>
      <c r="F280" s="469"/>
      <c r="G280" s="469"/>
      <c r="H280" s="469"/>
      <c r="I280" s="469"/>
      <c r="J280" s="469"/>
      <c r="K280" s="563"/>
      <c r="L280" s="469"/>
      <c r="M280" s="469"/>
      <c r="N280" s="469"/>
      <c r="O280" s="549"/>
      <c r="P280" s="469"/>
      <c r="Q280" s="541"/>
      <c r="AS280" s="390"/>
      <c r="AT280" s="386"/>
      <c r="AU280" s="469"/>
      <c r="AV280" s="312"/>
      <c r="AW280" s="312"/>
      <c r="AX280" s="312"/>
      <c r="AY280" s="312"/>
      <c r="AZ280" s="312"/>
      <c r="BA280" s="312"/>
      <c r="BB280" s="312"/>
      <c r="BC280" s="312"/>
      <c r="BD280" s="312"/>
      <c r="BE280" s="312"/>
      <c r="BF280" s="312"/>
      <c r="BG280" s="312"/>
      <c r="BH280" s="312"/>
      <c r="BI280" s="312"/>
      <c r="BJ280" s="312"/>
      <c r="BK280" s="312"/>
      <c r="BL280" s="312"/>
      <c r="BM280" s="312"/>
      <c r="BN280" s="312"/>
      <c r="BO280" s="312"/>
      <c r="BP280" s="312"/>
      <c r="BQ280" s="312"/>
      <c r="BR280" s="312"/>
      <c r="BS280" s="312"/>
    </row>
    <row r="281" spans="1:71" ht="15" customHeight="1" x14ac:dyDescent="0.2">
      <c r="A281" s="469"/>
      <c r="B281" s="469"/>
      <c r="C281" s="469"/>
      <c r="D281" s="469"/>
      <c r="E281" s="469"/>
      <c r="F281" s="469"/>
      <c r="G281" s="469"/>
      <c r="H281" s="469"/>
      <c r="I281" s="469"/>
      <c r="J281" s="469"/>
      <c r="K281" s="563"/>
      <c r="L281" s="469"/>
      <c r="M281" s="469"/>
      <c r="N281" s="469"/>
      <c r="O281" s="549"/>
      <c r="P281" s="469"/>
      <c r="Q281" s="541"/>
      <c r="AS281" s="390"/>
      <c r="AT281" s="386"/>
      <c r="AU281" s="469"/>
      <c r="AV281" s="312"/>
      <c r="AW281" s="312"/>
      <c r="AX281" s="312"/>
      <c r="AY281" s="312"/>
      <c r="AZ281" s="312"/>
      <c r="BA281" s="312"/>
      <c r="BB281" s="312"/>
      <c r="BC281" s="312"/>
      <c r="BD281" s="312"/>
      <c r="BE281" s="312"/>
      <c r="BF281" s="312"/>
      <c r="BG281" s="312"/>
      <c r="BH281" s="312"/>
      <c r="BI281" s="312"/>
      <c r="BJ281" s="312"/>
      <c r="BK281" s="312"/>
      <c r="BL281" s="312"/>
      <c r="BM281" s="312"/>
      <c r="BN281" s="312"/>
      <c r="BO281" s="312"/>
      <c r="BP281" s="312"/>
      <c r="BQ281" s="312"/>
      <c r="BR281" s="312"/>
      <c r="BS281" s="312"/>
    </row>
    <row r="282" spans="1:71" ht="15" customHeight="1" x14ac:dyDescent="0.2">
      <c r="A282" s="469"/>
      <c r="B282" s="469"/>
      <c r="C282" s="469"/>
      <c r="D282" s="469"/>
      <c r="E282" s="469"/>
      <c r="F282" s="469"/>
      <c r="G282" s="469"/>
      <c r="H282" s="469"/>
      <c r="I282" s="469"/>
      <c r="J282" s="469"/>
      <c r="K282" s="563"/>
      <c r="L282" s="469"/>
      <c r="M282" s="469"/>
      <c r="N282" s="469"/>
      <c r="O282" s="549"/>
      <c r="P282" s="469"/>
      <c r="Q282" s="541"/>
      <c r="AS282" s="390"/>
      <c r="AT282" s="386"/>
      <c r="AU282" s="469"/>
      <c r="AV282" s="312"/>
      <c r="AW282" s="312"/>
      <c r="AX282" s="312"/>
      <c r="AY282" s="312"/>
      <c r="AZ282" s="312"/>
      <c r="BA282" s="312"/>
      <c r="BB282" s="312"/>
      <c r="BC282" s="312"/>
      <c r="BD282" s="312"/>
      <c r="BE282" s="312"/>
      <c r="BF282" s="312"/>
      <c r="BG282" s="312"/>
      <c r="BH282" s="312"/>
      <c r="BI282" s="312"/>
      <c r="BJ282" s="312"/>
      <c r="BK282" s="312"/>
      <c r="BL282" s="312"/>
      <c r="BM282" s="312"/>
      <c r="BN282" s="312"/>
      <c r="BO282" s="312"/>
      <c r="BP282" s="312"/>
      <c r="BQ282" s="312"/>
      <c r="BR282" s="312"/>
      <c r="BS282" s="312"/>
    </row>
    <row r="283" spans="1:71" ht="15" customHeight="1" x14ac:dyDescent="0.2">
      <c r="A283" s="469"/>
      <c r="B283" s="469"/>
      <c r="C283" s="469"/>
      <c r="D283" s="469"/>
      <c r="E283" s="469"/>
      <c r="F283" s="469"/>
      <c r="G283" s="469"/>
      <c r="H283" s="469"/>
      <c r="I283" s="469"/>
      <c r="J283" s="469"/>
      <c r="K283" s="563"/>
      <c r="L283" s="469"/>
      <c r="M283" s="469"/>
      <c r="N283" s="469"/>
      <c r="O283" s="549"/>
      <c r="P283" s="469"/>
      <c r="Q283" s="541"/>
      <c r="AS283" s="390"/>
      <c r="AT283" s="386"/>
      <c r="AU283" s="469"/>
      <c r="AV283" s="312"/>
      <c r="AW283" s="312"/>
      <c r="AX283" s="312"/>
      <c r="AY283" s="312"/>
      <c r="AZ283" s="312"/>
      <c r="BA283" s="312"/>
      <c r="BB283" s="312"/>
      <c r="BC283" s="312"/>
      <c r="BD283" s="312"/>
      <c r="BE283" s="312"/>
      <c r="BF283" s="312"/>
      <c r="BG283" s="312"/>
      <c r="BH283" s="312"/>
      <c r="BI283" s="312"/>
      <c r="BJ283" s="312"/>
      <c r="BK283" s="312"/>
      <c r="BL283" s="312"/>
      <c r="BM283" s="312"/>
      <c r="BN283" s="312"/>
      <c r="BO283" s="312"/>
      <c r="BP283" s="312"/>
      <c r="BQ283" s="312"/>
      <c r="BR283" s="312"/>
      <c r="BS283" s="312"/>
    </row>
    <row r="284" spans="1:71" ht="15" customHeight="1" x14ac:dyDescent="0.2">
      <c r="A284" s="469"/>
      <c r="B284" s="469"/>
      <c r="C284" s="469"/>
      <c r="D284" s="469"/>
      <c r="E284" s="469"/>
      <c r="F284" s="469"/>
      <c r="G284" s="469"/>
      <c r="H284" s="469"/>
      <c r="I284" s="469"/>
      <c r="J284" s="469"/>
      <c r="K284" s="563"/>
      <c r="L284" s="469"/>
      <c r="M284" s="469"/>
      <c r="N284" s="469"/>
      <c r="O284" s="549"/>
      <c r="P284" s="469"/>
      <c r="Q284" s="541"/>
      <c r="AS284" s="390"/>
      <c r="AT284" s="386"/>
      <c r="AU284" s="469"/>
      <c r="AV284" s="312"/>
      <c r="AW284" s="312"/>
      <c r="AX284" s="312"/>
      <c r="AY284" s="312"/>
      <c r="AZ284" s="312"/>
      <c r="BA284" s="312"/>
      <c r="BB284" s="312"/>
      <c r="BC284" s="312"/>
      <c r="BD284" s="312"/>
      <c r="BE284" s="312"/>
      <c r="BF284" s="312"/>
      <c r="BG284" s="312"/>
      <c r="BH284" s="312"/>
      <c r="BI284" s="312"/>
      <c r="BJ284" s="312"/>
      <c r="BK284" s="312"/>
      <c r="BL284" s="312"/>
      <c r="BM284" s="312"/>
      <c r="BN284" s="312"/>
      <c r="BO284" s="312"/>
      <c r="BP284" s="312"/>
      <c r="BQ284" s="312"/>
      <c r="BR284" s="312"/>
      <c r="BS284" s="312"/>
    </row>
    <row r="285" spans="1:71" ht="15" customHeight="1" x14ac:dyDescent="0.2">
      <c r="A285" s="469"/>
      <c r="B285" s="469"/>
      <c r="C285" s="469"/>
      <c r="D285" s="469"/>
      <c r="E285" s="469"/>
      <c r="F285" s="469"/>
      <c r="G285" s="469"/>
      <c r="H285" s="469"/>
      <c r="I285" s="469"/>
      <c r="J285" s="469"/>
      <c r="K285" s="563"/>
      <c r="L285" s="469"/>
      <c r="M285" s="469"/>
      <c r="N285" s="469"/>
      <c r="O285" s="549"/>
      <c r="P285" s="469"/>
      <c r="Q285" s="541"/>
      <c r="AS285" s="390"/>
      <c r="AT285" s="386"/>
      <c r="AU285" s="469"/>
      <c r="AV285" s="312"/>
      <c r="AW285" s="312"/>
      <c r="AX285" s="312"/>
      <c r="AY285" s="312"/>
      <c r="AZ285" s="312"/>
      <c r="BA285" s="312"/>
      <c r="BB285" s="312"/>
      <c r="BC285" s="312"/>
      <c r="BD285" s="312"/>
      <c r="BE285" s="312"/>
      <c r="BF285" s="312"/>
      <c r="BG285" s="312"/>
      <c r="BH285" s="312"/>
      <c r="BI285" s="312"/>
      <c r="BJ285" s="312"/>
      <c r="BK285" s="312"/>
      <c r="BL285" s="312"/>
      <c r="BM285" s="312"/>
      <c r="BN285" s="312"/>
      <c r="BO285" s="312"/>
      <c r="BP285" s="312"/>
      <c r="BQ285" s="312"/>
      <c r="BR285" s="312"/>
      <c r="BS285" s="312"/>
    </row>
    <row r="286" spans="1:71" ht="15" customHeight="1" x14ac:dyDescent="0.2">
      <c r="A286" s="469"/>
      <c r="B286" s="469"/>
      <c r="C286" s="469"/>
      <c r="D286" s="469"/>
      <c r="E286" s="469"/>
      <c r="F286" s="469"/>
      <c r="G286" s="469"/>
      <c r="H286" s="469"/>
      <c r="I286" s="469"/>
      <c r="J286" s="469"/>
      <c r="K286" s="563"/>
      <c r="L286" s="469"/>
      <c r="M286" s="469"/>
      <c r="N286" s="469"/>
      <c r="O286" s="549"/>
      <c r="P286" s="469"/>
      <c r="Q286" s="541"/>
      <c r="AS286" s="390"/>
      <c r="AT286" s="386"/>
      <c r="AU286" s="469"/>
      <c r="AV286" s="312"/>
      <c r="AW286" s="312"/>
      <c r="AX286" s="312"/>
      <c r="AY286" s="312"/>
      <c r="AZ286" s="312"/>
      <c r="BA286" s="312"/>
      <c r="BB286" s="312"/>
      <c r="BC286" s="312"/>
      <c r="BD286" s="312"/>
      <c r="BE286" s="312"/>
      <c r="BF286" s="312"/>
      <c r="BG286" s="312"/>
      <c r="BH286" s="312"/>
      <c r="BI286" s="312"/>
      <c r="BJ286" s="312"/>
      <c r="BK286" s="312"/>
      <c r="BL286" s="312"/>
      <c r="BM286" s="312"/>
      <c r="BN286" s="312"/>
      <c r="BO286" s="312"/>
      <c r="BP286" s="312"/>
      <c r="BQ286" s="312"/>
      <c r="BR286" s="312"/>
      <c r="BS286" s="312"/>
    </row>
    <row r="287" spans="1:71" ht="15" customHeight="1" x14ac:dyDescent="0.2">
      <c r="A287" s="469"/>
      <c r="B287" s="469"/>
      <c r="C287" s="469"/>
      <c r="D287" s="469"/>
      <c r="E287" s="469"/>
      <c r="F287" s="469"/>
      <c r="G287" s="469"/>
      <c r="H287" s="469"/>
      <c r="I287" s="469"/>
      <c r="J287" s="469"/>
      <c r="K287" s="563"/>
      <c r="L287" s="469"/>
      <c r="M287" s="469"/>
      <c r="N287" s="469"/>
      <c r="O287" s="549"/>
      <c r="P287" s="469"/>
      <c r="Q287" s="541"/>
      <c r="AS287" s="390"/>
      <c r="AT287" s="386"/>
      <c r="AU287" s="469"/>
      <c r="AV287" s="312"/>
      <c r="AW287" s="312"/>
      <c r="AX287" s="312"/>
      <c r="AY287" s="312"/>
      <c r="AZ287" s="312"/>
      <c r="BA287" s="312"/>
      <c r="BB287" s="312"/>
      <c r="BC287" s="312"/>
      <c r="BD287" s="312"/>
      <c r="BE287" s="312"/>
      <c r="BF287" s="312"/>
      <c r="BG287" s="312"/>
      <c r="BH287" s="312"/>
      <c r="BI287" s="312"/>
      <c r="BJ287" s="312"/>
      <c r="BK287" s="312"/>
      <c r="BL287" s="312"/>
      <c r="BM287" s="312"/>
      <c r="BN287" s="312"/>
      <c r="BO287" s="312"/>
      <c r="BP287" s="312"/>
      <c r="BQ287" s="312"/>
      <c r="BR287" s="312"/>
      <c r="BS287" s="312"/>
    </row>
    <row r="288" spans="1:71" ht="15" customHeight="1" x14ac:dyDescent="0.2">
      <c r="A288" s="469"/>
      <c r="B288" s="469"/>
      <c r="C288" s="469"/>
      <c r="D288" s="469"/>
      <c r="E288" s="469"/>
      <c r="F288" s="469"/>
      <c r="G288" s="469"/>
      <c r="H288" s="469"/>
      <c r="I288" s="469"/>
      <c r="J288" s="469"/>
      <c r="K288" s="563"/>
      <c r="L288" s="469"/>
      <c r="M288" s="469"/>
      <c r="N288" s="469"/>
      <c r="O288" s="549"/>
      <c r="P288" s="469"/>
      <c r="Q288" s="541"/>
      <c r="AS288" s="390"/>
      <c r="AT288" s="386"/>
      <c r="AU288" s="469"/>
      <c r="AV288" s="312"/>
      <c r="AW288" s="312"/>
      <c r="AX288" s="312"/>
      <c r="AY288" s="312"/>
      <c r="AZ288" s="312"/>
      <c r="BA288" s="312"/>
      <c r="BB288" s="312"/>
      <c r="BC288" s="312"/>
      <c r="BD288" s="312"/>
      <c r="BE288" s="312"/>
      <c r="BF288" s="312"/>
      <c r="BG288" s="312"/>
      <c r="BH288" s="312"/>
      <c r="BI288" s="312"/>
      <c r="BJ288" s="312"/>
      <c r="BK288" s="312"/>
      <c r="BL288" s="312"/>
      <c r="BM288" s="312"/>
      <c r="BN288" s="312"/>
      <c r="BO288" s="312"/>
      <c r="BP288" s="312"/>
      <c r="BQ288" s="312"/>
      <c r="BR288" s="312"/>
      <c r="BS288" s="312"/>
    </row>
    <row r="289" spans="1:71" ht="15" customHeight="1" x14ac:dyDescent="0.2">
      <c r="A289" s="469"/>
      <c r="B289" s="469"/>
      <c r="C289" s="469"/>
      <c r="D289" s="469"/>
      <c r="E289" s="469"/>
      <c r="F289" s="469"/>
      <c r="G289" s="469"/>
      <c r="H289" s="469"/>
      <c r="I289" s="469"/>
      <c r="J289" s="469"/>
      <c r="K289" s="563"/>
      <c r="L289" s="469"/>
      <c r="M289" s="469"/>
      <c r="N289" s="469"/>
      <c r="O289" s="549"/>
      <c r="P289" s="469"/>
      <c r="Q289" s="541"/>
      <c r="AS289" s="390"/>
      <c r="AT289" s="386"/>
      <c r="AU289" s="469"/>
      <c r="AV289" s="312"/>
      <c r="AW289" s="312"/>
      <c r="AX289" s="312"/>
      <c r="AY289" s="312"/>
      <c r="AZ289" s="312"/>
      <c r="BA289" s="312"/>
      <c r="BB289" s="312"/>
      <c r="BC289" s="312"/>
      <c r="BD289" s="312"/>
      <c r="BE289" s="312"/>
      <c r="BF289" s="312"/>
      <c r="BG289" s="312"/>
      <c r="BH289" s="312"/>
      <c r="BI289" s="312"/>
      <c r="BJ289" s="312"/>
      <c r="BK289" s="312"/>
      <c r="BL289" s="312"/>
      <c r="BM289" s="312"/>
      <c r="BN289" s="312"/>
      <c r="BO289" s="312"/>
      <c r="BP289" s="312"/>
      <c r="BQ289" s="312"/>
      <c r="BR289" s="312"/>
      <c r="BS289" s="312"/>
    </row>
    <row r="290" spans="1:71" ht="15" customHeight="1" x14ac:dyDescent="0.2">
      <c r="A290" s="469"/>
      <c r="B290" s="469"/>
      <c r="C290" s="469"/>
      <c r="D290" s="469"/>
      <c r="E290" s="469"/>
      <c r="F290" s="469"/>
      <c r="G290" s="469"/>
      <c r="H290" s="469"/>
      <c r="I290" s="469"/>
      <c r="J290" s="469"/>
      <c r="K290" s="563"/>
      <c r="L290" s="469"/>
      <c r="M290" s="469"/>
      <c r="N290" s="469"/>
      <c r="O290" s="549"/>
      <c r="P290" s="469"/>
      <c r="Q290" s="541"/>
      <c r="AS290" s="390"/>
      <c r="AT290" s="386"/>
      <c r="AU290" s="469"/>
      <c r="AV290" s="312"/>
      <c r="AW290" s="312"/>
      <c r="AX290" s="312"/>
      <c r="AY290" s="312"/>
      <c r="AZ290" s="312"/>
      <c r="BA290" s="312"/>
      <c r="BB290" s="312"/>
      <c r="BC290" s="312"/>
      <c r="BD290" s="312"/>
      <c r="BE290" s="312"/>
      <c r="BF290" s="312"/>
      <c r="BG290" s="312"/>
      <c r="BH290" s="312"/>
      <c r="BI290" s="312"/>
      <c r="BJ290" s="312"/>
      <c r="BK290" s="312"/>
      <c r="BL290" s="312"/>
      <c r="BM290" s="312"/>
      <c r="BN290" s="312"/>
      <c r="BO290" s="312"/>
      <c r="BP290" s="312"/>
      <c r="BQ290" s="312"/>
      <c r="BR290" s="312"/>
      <c r="BS290" s="312"/>
    </row>
    <row r="291" spans="1:71" ht="15" customHeight="1" x14ac:dyDescent="0.2">
      <c r="A291" s="469"/>
      <c r="B291" s="469"/>
      <c r="C291" s="469"/>
      <c r="D291" s="469"/>
      <c r="E291" s="469"/>
      <c r="F291" s="469"/>
      <c r="G291" s="469"/>
      <c r="H291" s="469"/>
      <c r="I291" s="469"/>
      <c r="J291" s="469"/>
      <c r="K291" s="563"/>
      <c r="L291" s="469"/>
      <c r="M291" s="469"/>
      <c r="N291" s="469"/>
      <c r="O291" s="549"/>
      <c r="P291" s="469"/>
      <c r="Q291" s="541"/>
      <c r="AS291" s="390"/>
      <c r="AT291" s="386"/>
      <c r="AU291" s="469"/>
      <c r="AV291" s="312"/>
      <c r="AW291" s="312"/>
      <c r="AX291" s="312"/>
      <c r="AY291" s="312"/>
      <c r="AZ291" s="312"/>
      <c r="BA291" s="312"/>
      <c r="BB291" s="312"/>
      <c r="BC291" s="312"/>
      <c r="BD291" s="312"/>
      <c r="BE291" s="312"/>
      <c r="BF291" s="312"/>
      <c r="BG291" s="312"/>
      <c r="BH291" s="312"/>
      <c r="BI291" s="312"/>
      <c r="BJ291" s="312"/>
      <c r="BK291" s="312"/>
      <c r="BL291" s="312"/>
      <c r="BM291" s="312"/>
      <c r="BN291" s="312"/>
      <c r="BO291" s="312"/>
      <c r="BP291" s="312"/>
      <c r="BQ291" s="312"/>
      <c r="BR291" s="312"/>
      <c r="BS291" s="312"/>
    </row>
    <row r="292" spans="1:71" ht="15" customHeight="1" x14ac:dyDescent="0.2">
      <c r="A292" s="469"/>
      <c r="B292" s="469"/>
      <c r="C292" s="469"/>
      <c r="D292" s="469"/>
      <c r="E292" s="469"/>
      <c r="F292" s="469"/>
      <c r="G292" s="469"/>
      <c r="H292" s="469"/>
      <c r="I292" s="469"/>
      <c r="J292" s="469"/>
      <c r="K292" s="563"/>
      <c r="L292" s="469"/>
      <c r="M292" s="469"/>
      <c r="N292" s="469"/>
      <c r="O292" s="549"/>
      <c r="P292" s="469"/>
      <c r="Q292" s="541"/>
      <c r="AS292" s="390"/>
      <c r="AT292" s="386"/>
      <c r="AU292" s="469"/>
      <c r="AV292" s="312"/>
      <c r="AW292" s="312"/>
      <c r="AX292" s="312"/>
      <c r="AY292" s="312"/>
      <c r="AZ292" s="312"/>
      <c r="BA292" s="312"/>
      <c r="BB292" s="312"/>
      <c r="BC292" s="312"/>
      <c r="BD292" s="312"/>
      <c r="BE292" s="312"/>
      <c r="BF292" s="312"/>
      <c r="BG292" s="312"/>
      <c r="BH292" s="312"/>
      <c r="BI292" s="312"/>
      <c r="BJ292" s="312"/>
      <c r="BK292" s="312"/>
      <c r="BL292" s="312"/>
      <c r="BM292" s="312"/>
      <c r="BN292" s="312"/>
      <c r="BO292" s="312"/>
      <c r="BP292" s="312"/>
      <c r="BQ292" s="312"/>
      <c r="BR292" s="312"/>
      <c r="BS292" s="312"/>
    </row>
    <row r="293" spans="1:71" ht="15" customHeight="1" x14ac:dyDescent="0.2">
      <c r="A293" s="469"/>
      <c r="B293" s="469"/>
      <c r="C293" s="469"/>
      <c r="D293" s="469"/>
      <c r="E293" s="469"/>
      <c r="F293" s="469"/>
      <c r="G293" s="469"/>
      <c r="H293" s="469"/>
      <c r="I293" s="469"/>
      <c r="J293" s="469"/>
      <c r="K293" s="563"/>
      <c r="L293" s="469"/>
      <c r="M293" s="469"/>
      <c r="N293" s="469"/>
      <c r="O293" s="549"/>
      <c r="P293" s="469"/>
      <c r="Q293" s="541"/>
      <c r="AS293" s="390"/>
      <c r="AT293" s="386"/>
      <c r="AU293" s="469"/>
      <c r="AV293" s="312"/>
      <c r="AW293" s="312"/>
      <c r="AX293" s="312"/>
      <c r="AY293" s="312"/>
      <c r="AZ293" s="312"/>
      <c r="BA293" s="312"/>
      <c r="BB293" s="312"/>
      <c r="BC293" s="312"/>
      <c r="BD293" s="312"/>
      <c r="BE293" s="312"/>
      <c r="BF293" s="312"/>
      <c r="BG293" s="312"/>
      <c r="BH293" s="312"/>
      <c r="BI293" s="312"/>
      <c r="BJ293" s="312"/>
      <c r="BK293" s="312"/>
      <c r="BL293" s="312"/>
      <c r="BM293" s="312"/>
      <c r="BN293" s="312"/>
      <c r="BO293" s="312"/>
      <c r="BP293" s="312"/>
      <c r="BQ293" s="312"/>
      <c r="BR293" s="312"/>
      <c r="BS293" s="312"/>
    </row>
    <row r="294" spans="1:71" ht="15" customHeight="1" x14ac:dyDescent="0.2">
      <c r="A294" s="469"/>
      <c r="B294" s="469"/>
      <c r="C294" s="469"/>
      <c r="D294" s="469"/>
      <c r="E294" s="469"/>
      <c r="F294" s="469"/>
      <c r="G294" s="469"/>
      <c r="H294" s="469"/>
      <c r="I294" s="469"/>
      <c r="J294" s="469"/>
      <c r="K294" s="563"/>
      <c r="L294" s="469"/>
      <c r="M294" s="469"/>
      <c r="N294" s="469"/>
      <c r="O294" s="549"/>
      <c r="P294" s="469"/>
      <c r="Q294" s="541"/>
      <c r="AS294" s="390"/>
      <c r="AT294" s="386"/>
      <c r="AU294" s="469"/>
      <c r="AV294" s="312"/>
      <c r="AW294" s="312"/>
      <c r="AX294" s="312"/>
      <c r="AY294" s="312"/>
      <c r="AZ294" s="312"/>
      <c r="BA294" s="312"/>
      <c r="BB294" s="312"/>
      <c r="BC294" s="312"/>
      <c r="BD294" s="312"/>
      <c r="BE294" s="312"/>
      <c r="BF294" s="312"/>
      <c r="BG294" s="312"/>
      <c r="BH294" s="312"/>
      <c r="BI294" s="312"/>
      <c r="BJ294" s="312"/>
      <c r="BK294" s="312"/>
      <c r="BL294" s="312"/>
      <c r="BM294" s="312"/>
      <c r="BN294" s="312"/>
      <c r="BO294" s="312"/>
      <c r="BP294" s="312"/>
      <c r="BQ294" s="312"/>
      <c r="BR294" s="312"/>
      <c r="BS294" s="312"/>
    </row>
    <row r="295" spans="1:71" ht="15" customHeight="1" x14ac:dyDescent="0.2">
      <c r="A295" s="469"/>
      <c r="B295" s="469"/>
      <c r="C295" s="469"/>
      <c r="D295" s="469"/>
      <c r="E295" s="469"/>
      <c r="F295" s="469"/>
      <c r="G295" s="469"/>
      <c r="H295" s="469"/>
      <c r="I295" s="469"/>
      <c r="J295" s="469"/>
      <c r="K295" s="563"/>
      <c r="L295" s="469"/>
      <c r="M295" s="469"/>
      <c r="N295" s="469"/>
      <c r="O295" s="549"/>
      <c r="P295" s="469"/>
      <c r="Q295" s="541"/>
      <c r="AS295" s="390"/>
      <c r="AT295" s="386"/>
      <c r="AU295" s="469"/>
      <c r="AV295" s="312"/>
      <c r="AW295" s="312"/>
      <c r="AX295" s="312"/>
      <c r="AY295" s="312"/>
      <c r="AZ295" s="312"/>
      <c r="BA295" s="312"/>
      <c r="BB295" s="312"/>
      <c r="BC295" s="312"/>
      <c r="BD295" s="312"/>
      <c r="BE295" s="312"/>
      <c r="BF295" s="312"/>
      <c r="BG295" s="312"/>
      <c r="BH295" s="312"/>
      <c r="BI295" s="312"/>
      <c r="BJ295" s="312"/>
      <c r="BK295" s="312"/>
      <c r="BL295" s="312"/>
      <c r="BM295" s="312"/>
      <c r="BN295" s="312"/>
      <c r="BO295" s="312"/>
      <c r="BP295" s="312"/>
      <c r="BQ295" s="312"/>
      <c r="BR295" s="312"/>
      <c r="BS295" s="312"/>
    </row>
    <row r="296" spans="1:71" ht="15" customHeight="1" x14ac:dyDescent="0.2">
      <c r="A296" s="469"/>
      <c r="B296" s="469"/>
      <c r="C296" s="469"/>
      <c r="D296" s="469"/>
      <c r="E296" s="469"/>
      <c r="F296" s="469"/>
      <c r="G296" s="469"/>
      <c r="H296" s="469"/>
      <c r="I296" s="469"/>
      <c r="J296" s="469"/>
      <c r="K296" s="563"/>
      <c r="L296" s="469"/>
      <c r="M296" s="469"/>
      <c r="N296" s="469"/>
      <c r="O296" s="549"/>
      <c r="P296" s="469"/>
      <c r="Q296" s="541"/>
      <c r="AS296" s="390"/>
      <c r="AT296" s="386"/>
      <c r="AU296" s="469"/>
      <c r="AV296" s="312"/>
      <c r="AW296" s="312"/>
      <c r="AX296" s="312"/>
      <c r="AY296" s="312"/>
      <c r="AZ296" s="312"/>
      <c r="BA296" s="312"/>
      <c r="BB296" s="312"/>
      <c r="BC296" s="312"/>
      <c r="BD296" s="312"/>
      <c r="BE296" s="312"/>
      <c r="BF296" s="312"/>
      <c r="BG296" s="312"/>
      <c r="BH296" s="312"/>
      <c r="BI296" s="312"/>
      <c r="BJ296" s="312"/>
      <c r="BK296" s="312"/>
      <c r="BL296" s="312"/>
      <c r="BM296" s="312"/>
      <c r="BN296" s="312"/>
      <c r="BO296" s="312"/>
      <c r="BP296" s="312"/>
      <c r="BQ296" s="312"/>
      <c r="BR296" s="312"/>
      <c r="BS296" s="312"/>
    </row>
    <row r="297" spans="1:71" ht="15" customHeight="1" x14ac:dyDescent="0.2">
      <c r="A297" s="469"/>
      <c r="B297" s="469"/>
      <c r="C297" s="469"/>
      <c r="D297" s="469"/>
      <c r="E297" s="469"/>
      <c r="F297" s="469"/>
      <c r="G297" s="469"/>
      <c r="H297" s="469"/>
      <c r="I297" s="469"/>
      <c r="J297" s="469"/>
      <c r="K297" s="563"/>
      <c r="L297" s="469"/>
      <c r="M297" s="469"/>
      <c r="N297" s="469"/>
      <c r="O297" s="549"/>
      <c r="P297" s="469"/>
      <c r="Q297" s="541"/>
      <c r="AS297" s="390"/>
      <c r="AT297" s="386"/>
      <c r="AU297" s="469"/>
      <c r="AV297" s="312"/>
      <c r="AW297" s="312"/>
      <c r="AX297" s="312"/>
      <c r="AY297" s="312"/>
      <c r="AZ297" s="312"/>
      <c r="BA297" s="312"/>
      <c r="BB297" s="312"/>
      <c r="BC297" s="312"/>
      <c r="BD297" s="312"/>
      <c r="BE297" s="312"/>
      <c r="BF297" s="312"/>
      <c r="BG297" s="312"/>
      <c r="BH297" s="312"/>
      <c r="BI297" s="312"/>
      <c r="BJ297" s="312"/>
      <c r="BK297" s="312"/>
      <c r="BL297" s="312"/>
      <c r="BM297" s="312"/>
      <c r="BN297" s="312"/>
      <c r="BO297" s="312"/>
      <c r="BP297" s="312"/>
      <c r="BQ297" s="312"/>
      <c r="BR297" s="312"/>
      <c r="BS297" s="312"/>
    </row>
    <row r="298" spans="1:71" ht="15" customHeight="1" x14ac:dyDescent="0.2">
      <c r="A298" s="469"/>
      <c r="B298" s="469"/>
      <c r="C298" s="469"/>
      <c r="D298" s="469"/>
      <c r="E298" s="469"/>
      <c r="F298" s="469"/>
      <c r="G298" s="469"/>
      <c r="H298" s="469"/>
      <c r="I298" s="469"/>
      <c r="J298" s="469"/>
      <c r="K298" s="563"/>
      <c r="L298" s="469"/>
      <c r="M298" s="469"/>
      <c r="N298" s="469"/>
      <c r="O298" s="549"/>
      <c r="P298" s="469"/>
      <c r="Q298" s="541"/>
      <c r="AS298" s="390"/>
      <c r="AT298" s="386"/>
      <c r="AU298" s="469"/>
      <c r="AV298" s="312"/>
      <c r="AW298" s="312"/>
      <c r="AX298" s="312"/>
      <c r="AY298" s="312"/>
      <c r="AZ298" s="312"/>
      <c r="BA298" s="312"/>
      <c r="BB298" s="312"/>
      <c r="BC298" s="312"/>
      <c r="BD298" s="312"/>
      <c r="BE298" s="312"/>
      <c r="BF298" s="312"/>
      <c r="BG298" s="312"/>
      <c r="BH298" s="312"/>
      <c r="BI298" s="312"/>
      <c r="BJ298" s="312"/>
      <c r="BK298" s="312"/>
      <c r="BL298" s="312"/>
      <c r="BM298" s="312"/>
      <c r="BN298" s="312"/>
      <c r="BO298" s="312"/>
      <c r="BP298" s="312"/>
      <c r="BQ298" s="312"/>
      <c r="BR298" s="312"/>
      <c r="BS298" s="312"/>
    </row>
    <row r="299" spans="1:71" ht="15" customHeight="1" x14ac:dyDescent="0.2">
      <c r="A299" s="469"/>
      <c r="B299" s="469"/>
      <c r="C299" s="469"/>
      <c r="D299" s="469"/>
      <c r="E299" s="469"/>
      <c r="F299" s="469"/>
      <c r="G299" s="469"/>
      <c r="H299" s="469"/>
      <c r="I299" s="469"/>
      <c r="J299" s="469"/>
      <c r="K299" s="563"/>
      <c r="L299" s="469"/>
      <c r="M299" s="469"/>
      <c r="N299" s="469"/>
      <c r="O299" s="549"/>
      <c r="P299" s="469"/>
      <c r="Q299" s="541"/>
      <c r="AS299" s="390"/>
      <c r="AT299" s="386"/>
      <c r="AU299" s="469"/>
      <c r="AV299" s="312"/>
      <c r="AW299" s="312"/>
      <c r="AX299" s="312"/>
      <c r="AY299" s="312"/>
      <c r="AZ299" s="312"/>
      <c r="BA299" s="312"/>
      <c r="BB299" s="312"/>
      <c r="BC299" s="312"/>
      <c r="BD299" s="312"/>
      <c r="BE299" s="312"/>
      <c r="BF299" s="312"/>
      <c r="BG299" s="312"/>
      <c r="BH299" s="312"/>
      <c r="BI299" s="312"/>
      <c r="BJ299" s="312"/>
      <c r="BK299" s="312"/>
      <c r="BL299" s="312"/>
      <c r="BM299" s="312"/>
      <c r="BN299" s="312"/>
      <c r="BO299" s="312"/>
      <c r="BP299" s="312"/>
      <c r="BQ299" s="312"/>
      <c r="BR299" s="312"/>
      <c r="BS299" s="312"/>
    </row>
    <row r="300" spans="1:71" ht="15" customHeight="1" x14ac:dyDescent="0.2">
      <c r="A300" s="469"/>
      <c r="B300" s="469"/>
      <c r="C300" s="469"/>
      <c r="D300" s="469"/>
      <c r="E300" s="469"/>
      <c r="F300" s="469"/>
      <c r="G300" s="469"/>
      <c r="H300" s="469"/>
      <c r="I300" s="469"/>
      <c r="J300" s="469"/>
      <c r="K300" s="563"/>
      <c r="L300" s="469"/>
      <c r="M300" s="469"/>
      <c r="N300" s="469"/>
      <c r="O300" s="549"/>
      <c r="P300" s="469"/>
      <c r="Q300" s="541"/>
      <c r="AS300" s="390"/>
      <c r="AT300" s="386"/>
      <c r="AU300" s="469"/>
      <c r="AV300" s="312"/>
      <c r="AW300" s="312"/>
      <c r="AX300" s="312"/>
      <c r="AY300" s="312"/>
      <c r="AZ300" s="312"/>
      <c r="BA300" s="312"/>
      <c r="BB300" s="312"/>
      <c r="BC300" s="312"/>
      <c r="BD300" s="312"/>
      <c r="BE300" s="312"/>
      <c r="BF300" s="312"/>
      <c r="BG300" s="312"/>
      <c r="BH300" s="312"/>
      <c r="BI300" s="312"/>
      <c r="BJ300" s="312"/>
      <c r="BK300" s="312"/>
      <c r="BL300" s="312"/>
      <c r="BM300" s="312"/>
      <c r="BN300" s="312"/>
      <c r="BO300" s="312"/>
      <c r="BP300" s="312"/>
      <c r="BQ300" s="312"/>
      <c r="BR300" s="312"/>
      <c r="BS300" s="312"/>
    </row>
    <row r="301" spans="1:71" ht="15" customHeight="1" x14ac:dyDescent="0.2">
      <c r="A301" s="469"/>
      <c r="B301" s="469"/>
      <c r="C301" s="469"/>
      <c r="D301" s="469"/>
      <c r="E301" s="469"/>
      <c r="F301" s="469"/>
      <c r="G301" s="469"/>
      <c r="H301" s="469"/>
      <c r="I301" s="469"/>
      <c r="J301" s="469"/>
      <c r="K301" s="563"/>
      <c r="L301" s="469"/>
      <c r="M301" s="469"/>
      <c r="N301" s="469"/>
      <c r="O301" s="549"/>
      <c r="P301" s="469"/>
      <c r="Q301" s="541"/>
      <c r="AS301" s="390"/>
      <c r="AT301" s="386"/>
      <c r="AU301" s="469"/>
      <c r="AV301" s="312"/>
      <c r="AW301" s="312"/>
      <c r="AX301" s="312"/>
      <c r="AY301" s="312"/>
      <c r="AZ301" s="312"/>
      <c r="BA301" s="312"/>
      <c r="BB301" s="312"/>
      <c r="BC301" s="312"/>
      <c r="BD301" s="312"/>
      <c r="BE301" s="312"/>
      <c r="BF301" s="312"/>
      <c r="BG301" s="312"/>
      <c r="BH301" s="312"/>
      <c r="BI301" s="312"/>
      <c r="BJ301" s="312"/>
      <c r="BK301" s="312"/>
      <c r="BL301" s="312"/>
      <c r="BM301" s="312"/>
      <c r="BN301" s="312"/>
      <c r="BO301" s="312"/>
      <c r="BP301" s="312"/>
      <c r="BQ301" s="312"/>
      <c r="BR301" s="312"/>
      <c r="BS301" s="312"/>
    </row>
    <row r="302" spans="1:71" ht="15" customHeight="1" x14ac:dyDescent="0.2">
      <c r="A302" s="469"/>
      <c r="B302" s="469"/>
      <c r="C302" s="469"/>
      <c r="D302" s="469"/>
      <c r="E302" s="469"/>
      <c r="F302" s="469"/>
      <c r="G302" s="469"/>
      <c r="H302" s="469"/>
      <c r="I302" s="469"/>
      <c r="J302" s="469"/>
      <c r="K302" s="563"/>
      <c r="L302" s="469"/>
      <c r="M302" s="469"/>
      <c r="N302" s="469"/>
      <c r="O302" s="549"/>
      <c r="P302" s="469"/>
      <c r="Q302" s="541"/>
      <c r="AS302" s="390"/>
      <c r="AT302" s="386"/>
      <c r="AU302" s="469"/>
      <c r="AV302" s="312"/>
      <c r="AW302" s="312"/>
      <c r="AX302" s="312"/>
      <c r="AY302" s="312"/>
      <c r="AZ302" s="312"/>
      <c r="BA302" s="312"/>
      <c r="BB302" s="312"/>
      <c r="BC302" s="312"/>
      <c r="BD302" s="312"/>
      <c r="BE302" s="312"/>
      <c r="BF302" s="312"/>
      <c r="BG302" s="312"/>
      <c r="BH302" s="312"/>
      <c r="BI302" s="312"/>
      <c r="BJ302" s="312"/>
      <c r="BK302" s="312"/>
      <c r="BL302" s="312"/>
      <c r="BM302" s="312"/>
      <c r="BN302" s="312"/>
      <c r="BO302" s="312"/>
      <c r="BP302" s="312"/>
      <c r="BQ302" s="312"/>
      <c r="BR302" s="312"/>
      <c r="BS302" s="312"/>
    </row>
    <row r="303" spans="1:71" ht="15" customHeight="1" x14ac:dyDescent="0.2">
      <c r="A303" s="469"/>
      <c r="B303" s="469"/>
      <c r="C303" s="469"/>
      <c r="D303" s="469"/>
      <c r="E303" s="469"/>
      <c r="F303" s="469"/>
      <c r="G303" s="469"/>
      <c r="H303" s="469"/>
      <c r="I303" s="469"/>
      <c r="J303" s="469"/>
      <c r="K303" s="563"/>
      <c r="L303" s="469"/>
      <c r="M303" s="469"/>
      <c r="N303" s="469"/>
      <c r="O303" s="549"/>
      <c r="P303" s="469"/>
      <c r="Q303" s="541"/>
      <c r="AS303" s="390"/>
      <c r="AT303" s="386"/>
      <c r="AU303" s="469"/>
      <c r="AV303" s="312"/>
      <c r="AW303" s="312"/>
      <c r="AX303" s="312"/>
      <c r="AY303" s="312"/>
      <c r="AZ303" s="312"/>
      <c r="BA303" s="312"/>
      <c r="BB303" s="312"/>
      <c r="BC303" s="312"/>
      <c r="BD303" s="312"/>
      <c r="BE303" s="312"/>
      <c r="BF303" s="312"/>
      <c r="BG303" s="312"/>
      <c r="BH303" s="312"/>
      <c r="BI303" s="312"/>
      <c r="BJ303" s="312"/>
      <c r="BK303" s="312"/>
      <c r="BL303" s="312"/>
      <c r="BM303" s="312"/>
      <c r="BN303" s="312"/>
      <c r="BO303" s="312"/>
      <c r="BP303" s="312"/>
      <c r="BQ303" s="312"/>
      <c r="BR303" s="312"/>
      <c r="BS303" s="312"/>
    </row>
    <row r="304" spans="1:71" ht="15" customHeight="1" x14ac:dyDescent="0.2">
      <c r="A304" s="469"/>
      <c r="B304" s="469"/>
      <c r="C304" s="469"/>
      <c r="D304" s="469"/>
      <c r="E304" s="469"/>
      <c r="F304" s="469"/>
      <c r="G304" s="469"/>
      <c r="H304" s="469"/>
      <c r="I304" s="469"/>
      <c r="J304" s="469"/>
      <c r="K304" s="563"/>
      <c r="L304" s="469"/>
      <c r="M304" s="469"/>
      <c r="N304" s="469"/>
      <c r="O304" s="549"/>
      <c r="P304" s="469"/>
      <c r="Q304" s="541"/>
      <c r="AS304" s="390"/>
      <c r="AT304" s="386"/>
      <c r="AU304" s="469"/>
      <c r="AV304" s="312"/>
      <c r="AW304" s="312"/>
      <c r="AX304" s="312"/>
      <c r="AY304" s="312"/>
      <c r="AZ304" s="312"/>
      <c r="BA304" s="312"/>
      <c r="BB304" s="312"/>
      <c r="BC304" s="312"/>
      <c r="BD304" s="312"/>
      <c r="BE304" s="312"/>
      <c r="BF304" s="312"/>
      <c r="BG304" s="312"/>
      <c r="BH304" s="312"/>
      <c r="BI304" s="312"/>
      <c r="BJ304" s="312"/>
      <c r="BK304" s="312"/>
      <c r="BL304" s="312"/>
      <c r="BM304" s="312"/>
      <c r="BN304" s="312"/>
      <c r="BO304" s="312"/>
      <c r="BP304" s="312"/>
      <c r="BQ304" s="312"/>
      <c r="BR304" s="312"/>
      <c r="BS304" s="312"/>
    </row>
    <row r="305" spans="1:71" ht="15" customHeight="1" x14ac:dyDescent="0.2">
      <c r="A305" s="469"/>
      <c r="B305" s="469"/>
      <c r="C305" s="469"/>
      <c r="D305" s="469"/>
      <c r="E305" s="469"/>
      <c r="F305" s="469"/>
      <c r="G305" s="469"/>
      <c r="H305" s="469"/>
      <c r="I305" s="469"/>
      <c r="J305" s="469"/>
      <c r="K305" s="563"/>
      <c r="L305" s="469"/>
      <c r="M305" s="469"/>
      <c r="N305" s="469"/>
      <c r="O305" s="549"/>
      <c r="P305" s="469"/>
      <c r="Q305" s="541"/>
      <c r="AS305" s="390"/>
      <c r="AT305" s="386"/>
      <c r="AU305" s="469"/>
      <c r="AV305" s="312"/>
      <c r="AW305" s="312"/>
      <c r="AX305" s="312"/>
      <c r="AY305" s="312"/>
      <c r="AZ305" s="312"/>
      <c r="BA305" s="312"/>
      <c r="BB305" s="312"/>
      <c r="BC305" s="312"/>
      <c r="BD305" s="312"/>
      <c r="BE305" s="312"/>
      <c r="BF305" s="312"/>
      <c r="BG305" s="312"/>
      <c r="BH305" s="312"/>
      <c r="BI305" s="312"/>
      <c r="BJ305" s="312"/>
      <c r="BK305" s="312"/>
      <c r="BL305" s="312"/>
      <c r="BM305" s="312"/>
      <c r="BN305" s="312"/>
      <c r="BO305" s="312"/>
      <c r="BP305" s="312"/>
      <c r="BQ305" s="312"/>
      <c r="BR305" s="312"/>
      <c r="BS305" s="312"/>
    </row>
    <row r="306" spans="1:71" ht="15" customHeight="1" x14ac:dyDescent="0.2">
      <c r="A306" s="469"/>
      <c r="B306" s="469"/>
      <c r="C306" s="469"/>
      <c r="D306" s="469"/>
      <c r="E306" s="469"/>
      <c r="F306" s="469"/>
      <c r="G306" s="469"/>
      <c r="H306" s="469"/>
      <c r="I306" s="469"/>
      <c r="J306" s="469"/>
      <c r="K306" s="563"/>
      <c r="L306" s="469"/>
      <c r="M306" s="469"/>
      <c r="N306" s="469"/>
      <c r="O306" s="549"/>
      <c r="P306" s="469"/>
      <c r="Q306" s="541"/>
      <c r="AS306" s="390"/>
      <c r="AT306" s="386"/>
      <c r="AU306" s="469"/>
      <c r="AV306" s="312"/>
      <c r="AW306" s="312"/>
      <c r="AX306" s="312"/>
      <c r="AY306" s="312"/>
      <c r="AZ306" s="312"/>
      <c r="BA306" s="312"/>
      <c r="BB306" s="312"/>
      <c r="BC306" s="312"/>
      <c r="BD306" s="312"/>
      <c r="BE306" s="312"/>
      <c r="BF306" s="312"/>
      <c r="BG306" s="312"/>
      <c r="BH306" s="312"/>
      <c r="BI306" s="312"/>
      <c r="BJ306" s="312"/>
      <c r="BK306" s="312"/>
      <c r="BL306" s="312"/>
      <c r="BM306" s="312"/>
      <c r="BN306" s="312"/>
      <c r="BO306" s="312"/>
      <c r="BP306" s="312"/>
      <c r="BQ306" s="312"/>
      <c r="BR306" s="312"/>
      <c r="BS306" s="312"/>
    </row>
    <row r="307" spans="1:71" ht="15" customHeight="1" x14ac:dyDescent="0.2">
      <c r="A307" s="469"/>
      <c r="B307" s="469"/>
      <c r="C307" s="469"/>
      <c r="D307" s="469"/>
      <c r="E307" s="469"/>
      <c r="F307" s="469"/>
      <c r="G307" s="469"/>
      <c r="H307" s="469"/>
      <c r="I307" s="469"/>
      <c r="J307" s="469"/>
      <c r="K307" s="563"/>
      <c r="L307" s="469"/>
      <c r="M307" s="469"/>
      <c r="N307" s="469"/>
      <c r="O307" s="549"/>
      <c r="P307" s="469"/>
      <c r="Q307" s="541"/>
      <c r="AS307" s="390"/>
      <c r="AT307" s="386"/>
      <c r="AU307" s="469"/>
      <c r="AV307" s="312"/>
      <c r="AW307" s="312"/>
      <c r="AX307" s="312"/>
      <c r="AY307" s="312"/>
      <c r="AZ307" s="312"/>
      <c r="BA307" s="312"/>
      <c r="BB307" s="312"/>
      <c r="BC307" s="312"/>
      <c r="BD307" s="312"/>
      <c r="BE307" s="312"/>
      <c r="BF307" s="312"/>
      <c r="BG307" s="312"/>
      <c r="BH307" s="312"/>
      <c r="BI307" s="312"/>
      <c r="BJ307" s="312"/>
      <c r="BK307" s="312"/>
      <c r="BL307" s="312"/>
      <c r="BM307" s="312"/>
      <c r="BN307" s="312"/>
      <c r="BO307" s="312"/>
      <c r="BP307" s="312"/>
      <c r="BQ307" s="312"/>
      <c r="BR307" s="312"/>
      <c r="BS307" s="312"/>
    </row>
    <row r="308" spans="1:71" ht="15" customHeight="1" x14ac:dyDescent="0.2">
      <c r="A308" s="469"/>
      <c r="B308" s="469"/>
      <c r="C308" s="469"/>
      <c r="D308" s="469"/>
      <c r="E308" s="469"/>
      <c r="F308" s="469"/>
      <c r="G308" s="469"/>
      <c r="H308" s="469"/>
      <c r="I308" s="469"/>
      <c r="J308" s="469"/>
      <c r="K308" s="563"/>
      <c r="L308" s="469"/>
      <c r="M308" s="469"/>
      <c r="N308" s="469"/>
      <c r="O308" s="549"/>
      <c r="P308" s="469"/>
      <c r="Q308" s="541"/>
      <c r="AS308" s="390"/>
      <c r="AT308" s="386"/>
      <c r="AU308" s="469"/>
      <c r="AV308" s="312"/>
      <c r="AW308" s="312"/>
      <c r="AX308" s="312"/>
      <c r="AY308" s="312"/>
      <c r="AZ308" s="312"/>
      <c r="BA308" s="312"/>
      <c r="BB308" s="312"/>
      <c r="BC308" s="312"/>
      <c r="BD308" s="312"/>
      <c r="BE308" s="312"/>
      <c r="BF308" s="312"/>
      <c r="BG308" s="312"/>
      <c r="BH308" s="312"/>
      <c r="BI308" s="312"/>
      <c r="BJ308" s="312"/>
      <c r="BK308" s="312"/>
      <c r="BL308" s="312"/>
      <c r="BM308" s="312"/>
      <c r="BN308" s="312"/>
      <c r="BO308" s="312"/>
      <c r="BP308" s="312"/>
      <c r="BQ308" s="312"/>
      <c r="BR308" s="312"/>
      <c r="BS308" s="312"/>
    </row>
    <row r="309" spans="1:71" ht="15" customHeight="1" x14ac:dyDescent="0.2">
      <c r="A309" s="469"/>
      <c r="B309" s="469"/>
      <c r="C309" s="469"/>
      <c r="D309" s="469"/>
      <c r="E309" s="469"/>
      <c r="F309" s="469"/>
      <c r="G309" s="469"/>
      <c r="H309" s="469"/>
      <c r="I309" s="469"/>
      <c r="J309" s="469"/>
      <c r="K309" s="563"/>
      <c r="L309" s="469"/>
      <c r="M309" s="469"/>
      <c r="N309" s="469"/>
      <c r="O309" s="549"/>
      <c r="P309" s="469"/>
      <c r="Q309" s="541"/>
      <c r="AS309" s="390"/>
      <c r="AT309" s="386"/>
      <c r="AU309" s="469"/>
      <c r="AV309" s="312"/>
      <c r="AW309" s="312"/>
      <c r="AX309" s="312"/>
      <c r="AY309" s="312"/>
      <c r="AZ309" s="312"/>
      <c r="BA309" s="312"/>
      <c r="BB309" s="312"/>
      <c r="BC309" s="312"/>
      <c r="BD309" s="312"/>
      <c r="BE309" s="312"/>
      <c r="BF309" s="312"/>
      <c r="BG309" s="312"/>
      <c r="BH309" s="312"/>
      <c r="BI309" s="312"/>
      <c r="BJ309" s="312"/>
      <c r="BK309" s="312"/>
      <c r="BL309" s="312"/>
      <c r="BM309" s="312"/>
      <c r="BN309" s="312"/>
      <c r="BO309" s="312"/>
      <c r="BP309" s="312"/>
      <c r="BQ309" s="312"/>
      <c r="BR309" s="312"/>
      <c r="BS309" s="312"/>
    </row>
    <row r="310" spans="1:71" ht="15" customHeight="1" x14ac:dyDescent="0.2">
      <c r="A310" s="469"/>
      <c r="B310" s="469"/>
      <c r="C310" s="469"/>
      <c r="D310" s="469"/>
      <c r="E310" s="469"/>
      <c r="F310" s="469"/>
      <c r="G310" s="469"/>
      <c r="H310" s="469"/>
      <c r="I310" s="469"/>
      <c r="J310" s="469"/>
      <c r="K310" s="563"/>
      <c r="L310" s="469"/>
      <c r="M310" s="469"/>
      <c r="N310" s="469"/>
      <c r="O310" s="549"/>
      <c r="P310" s="469"/>
      <c r="Q310" s="541"/>
      <c r="AS310" s="390"/>
      <c r="AT310" s="386"/>
      <c r="AU310" s="469"/>
      <c r="AV310" s="312"/>
      <c r="AW310" s="312"/>
      <c r="AX310" s="312"/>
      <c r="AY310" s="312"/>
      <c r="AZ310" s="312"/>
      <c r="BA310" s="312"/>
      <c r="BB310" s="312"/>
      <c r="BC310" s="312"/>
      <c r="BD310" s="312"/>
      <c r="BE310" s="312"/>
      <c r="BF310" s="312"/>
      <c r="BG310" s="312"/>
      <c r="BH310" s="312"/>
      <c r="BI310" s="312"/>
      <c r="BJ310" s="312"/>
      <c r="BK310" s="312"/>
      <c r="BL310" s="312"/>
      <c r="BM310" s="312"/>
      <c r="BN310" s="312"/>
      <c r="BO310" s="312"/>
      <c r="BP310" s="312"/>
      <c r="BQ310" s="312"/>
      <c r="BR310" s="312"/>
      <c r="BS310" s="312"/>
    </row>
    <row r="311" spans="1:71" ht="15" customHeight="1" x14ac:dyDescent="0.2">
      <c r="A311" s="469"/>
      <c r="B311" s="469"/>
      <c r="C311" s="469"/>
      <c r="D311" s="469"/>
      <c r="E311" s="469"/>
      <c r="F311" s="469"/>
      <c r="G311" s="469"/>
      <c r="H311" s="469"/>
      <c r="I311" s="469"/>
      <c r="J311" s="469"/>
      <c r="K311" s="563"/>
      <c r="L311" s="469"/>
      <c r="M311" s="469"/>
      <c r="N311" s="469"/>
      <c r="O311" s="549"/>
      <c r="P311" s="469"/>
      <c r="Q311" s="541"/>
      <c r="AS311" s="390"/>
      <c r="AT311" s="386"/>
      <c r="AU311" s="469"/>
      <c r="AV311" s="312"/>
      <c r="AW311" s="312"/>
      <c r="AX311" s="312"/>
      <c r="AY311" s="312"/>
      <c r="AZ311" s="312"/>
      <c r="BA311" s="312"/>
      <c r="BB311" s="312"/>
      <c r="BC311" s="312"/>
      <c r="BD311" s="312"/>
      <c r="BE311" s="312"/>
      <c r="BF311" s="312"/>
      <c r="BG311" s="312"/>
      <c r="BH311" s="312"/>
      <c r="BI311" s="312"/>
      <c r="BJ311" s="312"/>
      <c r="BK311" s="312"/>
      <c r="BL311" s="312"/>
      <c r="BM311" s="312"/>
      <c r="BN311" s="312"/>
      <c r="BO311" s="312"/>
      <c r="BP311" s="312"/>
      <c r="BQ311" s="312"/>
      <c r="BR311" s="312"/>
      <c r="BS311" s="312"/>
    </row>
    <row r="312" spans="1:71" ht="15" customHeight="1" x14ac:dyDescent="0.2">
      <c r="A312" s="469"/>
      <c r="B312" s="469"/>
      <c r="C312" s="469"/>
      <c r="D312" s="469"/>
      <c r="E312" s="469"/>
      <c r="F312" s="469"/>
      <c r="G312" s="469"/>
      <c r="H312" s="469"/>
      <c r="I312" s="469"/>
      <c r="J312" s="469"/>
      <c r="K312" s="563"/>
      <c r="L312" s="469"/>
      <c r="M312" s="469"/>
      <c r="N312" s="469"/>
      <c r="O312" s="549"/>
      <c r="P312" s="469"/>
      <c r="Q312" s="541"/>
      <c r="AS312" s="390"/>
      <c r="AT312" s="386"/>
      <c r="AU312" s="469"/>
      <c r="AV312" s="312"/>
      <c r="AW312" s="312"/>
      <c r="AX312" s="312"/>
      <c r="AY312" s="312"/>
      <c r="AZ312" s="312"/>
      <c r="BA312" s="312"/>
      <c r="BB312" s="312"/>
      <c r="BC312" s="312"/>
      <c r="BD312" s="312"/>
      <c r="BE312" s="312"/>
      <c r="BF312" s="312"/>
      <c r="BG312" s="312"/>
      <c r="BH312" s="312"/>
      <c r="BI312" s="312"/>
      <c r="BJ312" s="312"/>
      <c r="BK312" s="312"/>
      <c r="BL312" s="312"/>
      <c r="BM312" s="312"/>
      <c r="BN312" s="312"/>
      <c r="BO312" s="312"/>
      <c r="BP312" s="312"/>
      <c r="BQ312" s="312"/>
      <c r="BR312" s="312"/>
      <c r="BS312" s="312"/>
    </row>
    <row r="313" spans="1:71" ht="15" customHeight="1" x14ac:dyDescent="0.2">
      <c r="A313" s="469"/>
      <c r="B313" s="469"/>
      <c r="C313" s="469"/>
      <c r="D313" s="469"/>
      <c r="E313" s="469"/>
      <c r="F313" s="469"/>
      <c r="G313" s="469"/>
      <c r="H313" s="469"/>
      <c r="I313" s="469"/>
      <c r="J313" s="469"/>
      <c r="K313" s="563"/>
      <c r="L313" s="469"/>
      <c r="M313" s="469"/>
      <c r="N313" s="469"/>
      <c r="O313" s="549"/>
      <c r="P313" s="469"/>
      <c r="Q313" s="541"/>
      <c r="AS313" s="390"/>
      <c r="AT313" s="386"/>
      <c r="AU313" s="469"/>
      <c r="AV313" s="312"/>
      <c r="AW313" s="312"/>
      <c r="AX313" s="312"/>
      <c r="AY313" s="312"/>
      <c r="AZ313" s="312"/>
      <c r="BA313" s="312"/>
      <c r="BB313" s="312"/>
      <c r="BC313" s="312"/>
      <c r="BD313" s="312"/>
      <c r="BE313" s="312"/>
      <c r="BF313" s="312"/>
      <c r="BG313" s="312"/>
      <c r="BH313" s="312"/>
      <c r="BI313" s="312"/>
      <c r="BJ313" s="312"/>
      <c r="BK313" s="312"/>
      <c r="BL313" s="312"/>
      <c r="BM313" s="312"/>
      <c r="BN313" s="312"/>
      <c r="BO313" s="312"/>
      <c r="BP313" s="312"/>
      <c r="BQ313" s="312"/>
      <c r="BR313" s="312"/>
      <c r="BS313" s="312"/>
    </row>
    <row r="314" spans="1:71" ht="15" customHeight="1" x14ac:dyDescent="0.2">
      <c r="A314" s="469"/>
      <c r="B314" s="469"/>
      <c r="C314" s="469"/>
      <c r="D314" s="469"/>
      <c r="E314" s="469"/>
      <c r="F314" s="469"/>
      <c r="G314" s="469"/>
      <c r="H314" s="469"/>
      <c r="I314" s="469"/>
      <c r="J314" s="469"/>
      <c r="K314" s="563"/>
      <c r="L314" s="469"/>
      <c r="M314" s="469"/>
      <c r="N314" s="469"/>
      <c r="O314" s="549"/>
      <c r="P314" s="469"/>
      <c r="Q314" s="541"/>
      <c r="AS314" s="390"/>
      <c r="AT314" s="386"/>
      <c r="AU314" s="469"/>
      <c r="AV314" s="312"/>
      <c r="AW314" s="312"/>
      <c r="AX314" s="312"/>
      <c r="AY314" s="312"/>
      <c r="AZ314" s="312"/>
      <c r="BA314" s="312"/>
      <c r="BB314" s="312"/>
      <c r="BC314" s="312"/>
      <c r="BD314" s="312"/>
      <c r="BE314" s="312"/>
      <c r="BF314" s="312"/>
      <c r="BG314" s="312"/>
      <c r="BH314" s="312"/>
      <c r="BI314" s="312"/>
      <c r="BJ314" s="312"/>
      <c r="BK314" s="312"/>
      <c r="BL314" s="312"/>
      <c r="BM314" s="312"/>
      <c r="BN314" s="312"/>
      <c r="BO314" s="312"/>
      <c r="BP314" s="312"/>
      <c r="BQ314" s="312"/>
      <c r="BR314" s="312"/>
      <c r="BS314" s="312"/>
    </row>
    <row r="315" spans="1:71" ht="15" customHeight="1" x14ac:dyDescent="0.2">
      <c r="A315" s="469"/>
      <c r="B315" s="469"/>
      <c r="C315" s="469"/>
      <c r="D315" s="469"/>
      <c r="E315" s="469"/>
      <c r="F315" s="469"/>
      <c r="G315" s="469"/>
      <c r="H315" s="469"/>
      <c r="I315" s="469"/>
      <c r="J315" s="469"/>
      <c r="K315" s="563"/>
      <c r="L315" s="469"/>
      <c r="M315" s="469"/>
      <c r="N315" s="469"/>
      <c r="O315" s="549"/>
      <c r="P315" s="469"/>
      <c r="Q315" s="541"/>
      <c r="AS315" s="390"/>
      <c r="AT315" s="386"/>
      <c r="AU315" s="469"/>
      <c r="AV315" s="312"/>
      <c r="AW315" s="312"/>
      <c r="AX315" s="312"/>
      <c r="AY315" s="312"/>
      <c r="AZ315" s="312"/>
      <c r="BA315" s="312"/>
      <c r="BB315" s="312"/>
      <c r="BC315" s="312"/>
      <c r="BD315" s="312"/>
      <c r="BE315" s="312"/>
      <c r="BF315" s="312"/>
      <c r="BG315" s="312"/>
      <c r="BH315" s="312"/>
      <c r="BI315" s="312"/>
      <c r="BJ315" s="312"/>
      <c r="BK315" s="312"/>
      <c r="BL315" s="312"/>
      <c r="BM315" s="312"/>
      <c r="BN315" s="312"/>
      <c r="BO315" s="312"/>
      <c r="BP315" s="312"/>
      <c r="BQ315" s="312"/>
      <c r="BR315" s="312"/>
      <c r="BS315" s="312"/>
    </row>
    <row r="316" spans="1:71" ht="15" customHeight="1" x14ac:dyDescent="0.2">
      <c r="A316" s="469"/>
      <c r="B316" s="469"/>
      <c r="C316" s="469"/>
      <c r="D316" s="469"/>
      <c r="E316" s="469"/>
      <c r="F316" s="469"/>
      <c r="G316" s="469"/>
      <c r="H316" s="469"/>
      <c r="I316" s="469"/>
      <c r="J316" s="469"/>
      <c r="K316" s="563"/>
      <c r="L316" s="469"/>
      <c r="M316" s="469"/>
      <c r="N316" s="469"/>
      <c r="O316" s="549"/>
      <c r="P316" s="469"/>
      <c r="Q316" s="541"/>
      <c r="AS316" s="390"/>
      <c r="AT316" s="386"/>
      <c r="AU316" s="469"/>
      <c r="AV316" s="312"/>
      <c r="AW316" s="312"/>
      <c r="AX316" s="312"/>
      <c r="AY316" s="312"/>
      <c r="AZ316" s="312"/>
      <c r="BA316" s="312"/>
      <c r="BB316" s="312"/>
      <c r="BC316" s="312"/>
      <c r="BD316" s="312"/>
      <c r="BE316" s="312"/>
      <c r="BF316" s="312"/>
      <c r="BG316" s="312"/>
      <c r="BH316" s="312"/>
      <c r="BI316" s="312"/>
      <c r="BJ316" s="312"/>
      <c r="BK316" s="312"/>
      <c r="BL316" s="312"/>
      <c r="BM316" s="312"/>
      <c r="BN316" s="312"/>
      <c r="BO316" s="312"/>
      <c r="BP316" s="312"/>
      <c r="BQ316" s="312"/>
      <c r="BR316" s="312"/>
      <c r="BS316" s="312"/>
    </row>
    <row r="317" spans="1:71" ht="15" customHeight="1" x14ac:dyDescent="0.2">
      <c r="A317" s="469"/>
      <c r="B317" s="469"/>
      <c r="C317" s="469"/>
      <c r="D317" s="469"/>
      <c r="E317" s="469"/>
      <c r="F317" s="469"/>
      <c r="G317" s="469"/>
      <c r="H317" s="469"/>
      <c r="I317" s="469"/>
      <c r="J317" s="469"/>
      <c r="K317" s="563"/>
      <c r="L317" s="469"/>
      <c r="M317" s="469"/>
      <c r="N317" s="469"/>
      <c r="O317" s="549"/>
      <c r="P317" s="469"/>
      <c r="Q317" s="541"/>
      <c r="AS317" s="390"/>
      <c r="AT317" s="386"/>
      <c r="AU317" s="469"/>
      <c r="AV317" s="312"/>
      <c r="AW317" s="312"/>
      <c r="AX317" s="312"/>
      <c r="AY317" s="312"/>
      <c r="AZ317" s="312"/>
      <c r="BA317" s="312"/>
      <c r="BB317" s="312"/>
      <c r="BC317" s="312"/>
      <c r="BD317" s="312"/>
      <c r="BE317" s="312"/>
      <c r="BF317" s="312"/>
      <c r="BG317" s="312"/>
      <c r="BH317" s="312"/>
      <c r="BI317" s="312"/>
      <c r="BJ317" s="312"/>
      <c r="BK317" s="312"/>
      <c r="BL317" s="312"/>
      <c r="BM317" s="312"/>
      <c r="BN317" s="312"/>
      <c r="BO317" s="312"/>
      <c r="BP317" s="312"/>
      <c r="BQ317" s="312"/>
      <c r="BR317" s="312"/>
      <c r="BS317" s="312"/>
    </row>
    <row r="318" spans="1:71" ht="15" customHeight="1" x14ac:dyDescent="0.2">
      <c r="A318" s="469"/>
      <c r="B318" s="469"/>
      <c r="C318" s="469"/>
      <c r="D318" s="469"/>
      <c r="E318" s="469"/>
      <c r="F318" s="469"/>
      <c r="G318" s="469"/>
      <c r="H318" s="469"/>
      <c r="I318" s="469"/>
      <c r="J318" s="469"/>
      <c r="K318" s="563"/>
      <c r="L318" s="469"/>
      <c r="M318" s="469"/>
      <c r="N318" s="469"/>
      <c r="O318" s="549"/>
      <c r="P318" s="469"/>
      <c r="Q318" s="541"/>
      <c r="AS318" s="390"/>
      <c r="AT318" s="386"/>
      <c r="AU318" s="469"/>
      <c r="AV318" s="312"/>
      <c r="AW318" s="312"/>
      <c r="AX318" s="312"/>
      <c r="AY318" s="312"/>
      <c r="AZ318" s="312"/>
      <c r="BA318" s="312"/>
      <c r="BB318" s="312"/>
      <c r="BC318" s="312"/>
      <c r="BD318" s="312"/>
      <c r="BE318" s="312"/>
      <c r="BF318" s="312"/>
      <c r="BG318" s="312"/>
      <c r="BH318" s="312"/>
      <c r="BI318" s="312"/>
      <c r="BJ318" s="312"/>
      <c r="BK318" s="312"/>
      <c r="BL318" s="312"/>
      <c r="BM318" s="312"/>
      <c r="BN318" s="312"/>
      <c r="BO318" s="312"/>
      <c r="BP318" s="312"/>
      <c r="BQ318" s="312"/>
      <c r="BR318" s="312"/>
      <c r="BS318" s="312"/>
    </row>
    <row r="319" spans="1:71" ht="15" customHeight="1" x14ac:dyDescent="0.2">
      <c r="A319" s="469"/>
      <c r="B319" s="469"/>
      <c r="C319" s="469"/>
      <c r="D319" s="469"/>
      <c r="E319" s="469"/>
      <c r="F319" s="469"/>
      <c r="G319" s="469"/>
      <c r="H319" s="469"/>
      <c r="I319" s="469"/>
      <c r="J319" s="469"/>
      <c r="K319" s="563"/>
      <c r="L319" s="469"/>
      <c r="M319" s="469"/>
      <c r="N319" s="469"/>
      <c r="O319" s="549"/>
      <c r="P319" s="469"/>
      <c r="Q319" s="541"/>
      <c r="AS319" s="390"/>
      <c r="AT319" s="386"/>
      <c r="AU319" s="469"/>
      <c r="AV319" s="312"/>
      <c r="AW319" s="312"/>
      <c r="AX319" s="312"/>
      <c r="AY319" s="312"/>
      <c r="AZ319" s="312"/>
      <c r="BA319" s="312"/>
      <c r="BB319" s="312"/>
      <c r="BC319" s="312"/>
      <c r="BD319" s="312"/>
      <c r="BE319" s="312"/>
      <c r="BF319" s="312"/>
      <c r="BG319" s="312"/>
      <c r="BH319" s="312"/>
      <c r="BI319" s="312"/>
      <c r="BJ319" s="312"/>
      <c r="BK319" s="312"/>
      <c r="BL319" s="312"/>
      <c r="BM319" s="312"/>
      <c r="BN319" s="312"/>
      <c r="BO319" s="312"/>
      <c r="BP319" s="312"/>
      <c r="BQ319" s="312"/>
      <c r="BR319" s="312"/>
      <c r="BS319" s="312"/>
    </row>
    <row r="320" spans="1:71" ht="15" customHeight="1" x14ac:dyDescent="0.2">
      <c r="A320" s="469"/>
      <c r="B320" s="469"/>
      <c r="C320" s="469"/>
      <c r="D320" s="469"/>
      <c r="E320" s="469"/>
      <c r="F320" s="469"/>
      <c r="G320" s="469"/>
      <c r="H320" s="469"/>
      <c r="I320" s="469"/>
      <c r="J320" s="469"/>
      <c r="K320" s="563"/>
      <c r="L320" s="469"/>
      <c r="M320" s="469"/>
      <c r="N320" s="469"/>
      <c r="O320" s="549"/>
      <c r="P320" s="469"/>
      <c r="Q320" s="541"/>
      <c r="AS320" s="390"/>
      <c r="AT320" s="386"/>
      <c r="AU320" s="469"/>
      <c r="AV320" s="312"/>
      <c r="AW320" s="312"/>
      <c r="AX320" s="312"/>
      <c r="AY320" s="312"/>
      <c r="AZ320" s="312"/>
      <c r="BA320" s="312"/>
      <c r="BB320" s="312"/>
      <c r="BC320" s="312"/>
      <c r="BD320" s="312"/>
      <c r="BE320" s="312"/>
      <c r="BF320" s="312"/>
      <c r="BG320" s="312"/>
      <c r="BH320" s="312"/>
      <c r="BI320" s="312"/>
      <c r="BJ320" s="312"/>
      <c r="BK320" s="312"/>
      <c r="BL320" s="312"/>
      <c r="BM320" s="312"/>
      <c r="BN320" s="312"/>
      <c r="BO320" s="312"/>
      <c r="BP320" s="312"/>
      <c r="BQ320" s="312"/>
      <c r="BR320" s="312"/>
      <c r="BS320" s="312"/>
    </row>
    <row r="321" spans="1:71" ht="15" customHeight="1" x14ac:dyDescent="0.2">
      <c r="A321" s="469"/>
      <c r="B321" s="469"/>
      <c r="C321" s="469"/>
      <c r="D321" s="469"/>
      <c r="E321" s="469"/>
      <c r="F321" s="469"/>
      <c r="G321" s="469"/>
      <c r="H321" s="469"/>
      <c r="I321" s="469"/>
      <c r="J321" s="469"/>
      <c r="K321" s="563"/>
      <c r="L321" s="469"/>
      <c r="M321" s="469"/>
      <c r="N321" s="469"/>
      <c r="O321" s="549"/>
      <c r="P321" s="469"/>
      <c r="Q321" s="541"/>
      <c r="AS321" s="390"/>
      <c r="AT321" s="386"/>
      <c r="AU321" s="469"/>
      <c r="AV321" s="312"/>
      <c r="AW321" s="312"/>
      <c r="AX321" s="312"/>
      <c r="AY321" s="312"/>
      <c r="AZ321" s="312"/>
      <c r="BA321" s="312"/>
      <c r="BB321" s="312"/>
      <c r="BC321" s="312"/>
      <c r="BD321" s="312"/>
      <c r="BE321" s="312"/>
      <c r="BF321" s="312"/>
      <c r="BG321" s="312"/>
      <c r="BH321" s="312"/>
      <c r="BI321" s="312"/>
      <c r="BJ321" s="312"/>
      <c r="BK321" s="312"/>
      <c r="BL321" s="312"/>
      <c r="BM321" s="312"/>
      <c r="BN321" s="312"/>
      <c r="BO321" s="312"/>
      <c r="BP321" s="312"/>
      <c r="BQ321" s="312"/>
      <c r="BR321" s="312"/>
      <c r="BS321" s="312"/>
    </row>
    <row r="322" spans="1:71" ht="15" customHeight="1" x14ac:dyDescent="0.2">
      <c r="A322" s="469"/>
      <c r="B322" s="469"/>
      <c r="C322" s="469"/>
      <c r="D322" s="469"/>
      <c r="E322" s="469"/>
      <c r="F322" s="469"/>
      <c r="G322" s="469"/>
      <c r="H322" s="469"/>
      <c r="I322" s="469"/>
      <c r="J322" s="469"/>
      <c r="K322" s="563"/>
      <c r="L322" s="469"/>
      <c r="M322" s="469"/>
      <c r="N322" s="469"/>
      <c r="O322" s="549"/>
      <c r="P322" s="469"/>
      <c r="Q322" s="541"/>
      <c r="AS322" s="390"/>
      <c r="AT322" s="386"/>
      <c r="AU322" s="469"/>
      <c r="AV322" s="312"/>
      <c r="AW322" s="312"/>
      <c r="AX322" s="312"/>
      <c r="AY322" s="312"/>
      <c r="AZ322" s="312"/>
      <c r="BA322" s="312"/>
      <c r="BB322" s="312"/>
      <c r="BC322" s="312"/>
      <c r="BD322" s="312"/>
      <c r="BE322" s="312"/>
      <c r="BF322" s="312"/>
      <c r="BG322" s="312"/>
      <c r="BH322" s="312"/>
      <c r="BI322" s="312"/>
      <c r="BJ322" s="312"/>
      <c r="BK322" s="312"/>
      <c r="BL322" s="312"/>
      <c r="BM322" s="312"/>
      <c r="BN322" s="312"/>
      <c r="BO322" s="312"/>
      <c r="BP322" s="312"/>
      <c r="BQ322" s="312"/>
      <c r="BR322" s="312"/>
      <c r="BS322" s="312"/>
    </row>
    <row r="323" spans="1:71" ht="15" customHeight="1" x14ac:dyDescent="0.2">
      <c r="A323" s="469"/>
      <c r="B323" s="469"/>
      <c r="C323" s="469"/>
      <c r="D323" s="469"/>
      <c r="E323" s="469"/>
      <c r="F323" s="469"/>
      <c r="G323" s="469"/>
      <c r="H323" s="469"/>
      <c r="I323" s="469"/>
      <c r="J323" s="469"/>
      <c r="K323" s="563"/>
      <c r="L323" s="469"/>
      <c r="M323" s="469"/>
      <c r="N323" s="469"/>
      <c r="O323" s="549"/>
      <c r="P323" s="469"/>
      <c r="Q323" s="541"/>
      <c r="AS323" s="390"/>
      <c r="AT323" s="386"/>
      <c r="AU323" s="469"/>
      <c r="AV323" s="312"/>
      <c r="AW323" s="312"/>
      <c r="AX323" s="312"/>
      <c r="AY323" s="312"/>
      <c r="AZ323" s="312"/>
      <c r="BA323" s="312"/>
      <c r="BB323" s="312"/>
      <c r="BC323" s="312"/>
      <c r="BD323" s="312"/>
      <c r="BE323" s="312"/>
      <c r="BF323" s="312"/>
      <c r="BG323" s="312"/>
      <c r="BH323" s="312"/>
      <c r="BI323" s="312"/>
      <c r="BJ323" s="312"/>
      <c r="BK323" s="312"/>
      <c r="BL323" s="312"/>
      <c r="BM323" s="312"/>
      <c r="BN323" s="312"/>
      <c r="BO323" s="312"/>
      <c r="BP323" s="312"/>
      <c r="BQ323" s="312"/>
      <c r="BR323" s="312"/>
      <c r="BS323" s="312"/>
    </row>
    <row r="324" spans="1:71" ht="15" customHeight="1" x14ac:dyDescent="0.2">
      <c r="A324" s="469"/>
      <c r="B324" s="469"/>
      <c r="C324" s="469"/>
      <c r="D324" s="469"/>
      <c r="E324" s="469"/>
      <c r="F324" s="469"/>
      <c r="G324" s="469"/>
      <c r="H324" s="469"/>
      <c r="I324" s="469"/>
      <c r="J324" s="469"/>
      <c r="K324" s="563"/>
      <c r="L324" s="469"/>
      <c r="M324" s="469"/>
      <c r="N324" s="469"/>
      <c r="O324" s="549"/>
      <c r="P324" s="469"/>
      <c r="Q324" s="541"/>
      <c r="AS324" s="390"/>
      <c r="AT324" s="386"/>
      <c r="AU324" s="469"/>
      <c r="AV324" s="312"/>
      <c r="AW324" s="312"/>
      <c r="AX324" s="312"/>
      <c r="AY324" s="312"/>
      <c r="AZ324" s="312"/>
      <c r="BA324" s="312"/>
      <c r="BB324" s="312"/>
      <c r="BC324" s="312"/>
      <c r="BD324" s="312"/>
      <c r="BE324" s="312"/>
      <c r="BF324" s="312"/>
      <c r="BG324" s="312"/>
      <c r="BH324" s="312"/>
      <c r="BI324" s="312"/>
      <c r="BJ324" s="312"/>
      <c r="BK324" s="312"/>
      <c r="BL324" s="312"/>
      <c r="BM324" s="312"/>
      <c r="BN324" s="312"/>
      <c r="BO324" s="312"/>
      <c r="BP324" s="312"/>
      <c r="BQ324" s="312"/>
      <c r="BR324" s="312"/>
      <c r="BS324" s="312"/>
    </row>
    <row r="325" spans="1:71" ht="15" customHeight="1" x14ac:dyDescent="0.2">
      <c r="A325" s="469"/>
      <c r="B325" s="469"/>
      <c r="C325" s="469"/>
      <c r="D325" s="469"/>
      <c r="E325" s="469"/>
      <c r="F325" s="469"/>
      <c r="G325" s="469"/>
      <c r="H325" s="469"/>
      <c r="I325" s="469"/>
      <c r="J325" s="469"/>
      <c r="K325" s="563"/>
      <c r="L325" s="469"/>
      <c r="M325" s="469"/>
      <c r="N325" s="469"/>
      <c r="O325" s="549"/>
      <c r="P325" s="469"/>
      <c r="Q325" s="541"/>
      <c r="AS325" s="390"/>
      <c r="AT325" s="386"/>
      <c r="AU325" s="469"/>
      <c r="AV325" s="312"/>
      <c r="AW325" s="312"/>
      <c r="AX325" s="312"/>
      <c r="AY325" s="312"/>
      <c r="AZ325" s="312"/>
      <c r="BA325" s="312"/>
      <c r="BB325" s="312"/>
      <c r="BC325" s="312"/>
      <c r="BD325" s="312"/>
      <c r="BE325" s="312"/>
      <c r="BF325" s="312"/>
      <c r="BG325" s="312"/>
      <c r="BH325" s="312"/>
      <c r="BI325" s="312"/>
      <c r="BJ325" s="312"/>
      <c r="BK325" s="312"/>
      <c r="BL325" s="312"/>
      <c r="BM325" s="312"/>
      <c r="BN325" s="312"/>
      <c r="BO325" s="312"/>
      <c r="BP325" s="312"/>
      <c r="BQ325" s="312"/>
      <c r="BR325" s="312"/>
      <c r="BS325" s="312"/>
    </row>
    <row r="326" spans="1:71" ht="15" customHeight="1" x14ac:dyDescent="0.2">
      <c r="A326" s="469"/>
      <c r="B326" s="469"/>
      <c r="C326" s="469"/>
      <c r="D326" s="469"/>
      <c r="E326" s="469"/>
      <c r="F326" s="469"/>
      <c r="G326" s="469"/>
      <c r="H326" s="469"/>
      <c r="I326" s="469"/>
      <c r="J326" s="469"/>
      <c r="K326" s="563"/>
      <c r="L326" s="469"/>
      <c r="M326" s="469"/>
      <c r="N326" s="469"/>
      <c r="O326" s="549"/>
      <c r="P326" s="469"/>
      <c r="Q326" s="541"/>
      <c r="AS326" s="390"/>
      <c r="AT326" s="386"/>
      <c r="AU326" s="469"/>
      <c r="AV326" s="312"/>
      <c r="AW326" s="312"/>
      <c r="AX326" s="312"/>
      <c r="AY326" s="312"/>
      <c r="AZ326" s="312"/>
      <c r="BA326" s="312"/>
      <c r="BB326" s="312"/>
      <c r="BC326" s="312"/>
      <c r="BD326" s="312"/>
      <c r="BE326" s="312"/>
      <c r="BF326" s="312"/>
      <c r="BG326" s="312"/>
      <c r="BH326" s="312"/>
      <c r="BI326" s="312"/>
      <c r="BJ326" s="312"/>
      <c r="BK326" s="312"/>
      <c r="BL326" s="312"/>
      <c r="BM326" s="312"/>
      <c r="BN326" s="312"/>
      <c r="BO326" s="312"/>
      <c r="BP326" s="312"/>
      <c r="BQ326" s="312"/>
      <c r="BR326" s="312"/>
      <c r="BS326" s="312"/>
    </row>
    <row r="327" spans="1:71" ht="15" customHeight="1" x14ac:dyDescent="0.2">
      <c r="A327" s="469"/>
      <c r="B327" s="469"/>
      <c r="C327" s="469"/>
      <c r="D327" s="469"/>
      <c r="E327" s="469"/>
      <c r="F327" s="469"/>
      <c r="G327" s="469"/>
      <c r="H327" s="469"/>
      <c r="I327" s="469"/>
      <c r="J327" s="469"/>
      <c r="K327" s="563"/>
      <c r="L327" s="469"/>
      <c r="M327" s="469"/>
      <c r="N327" s="469"/>
      <c r="O327" s="549"/>
      <c r="P327" s="469"/>
      <c r="Q327" s="541"/>
      <c r="AS327" s="390"/>
      <c r="AT327" s="386"/>
      <c r="AU327" s="469"/>
      <c r="AV327" s="312"/>
      <c r="AW327" s="312"/>
      <c r="AX327" s="312"/>
      <c r="AY327" s="312"/>
      <c r="AZ327" s="312"/>
      <c r="BA327" s="312"/>
      <c r="BB327" s="312"/>
      <c r="BC327" s="312"/>
      <c r="BD327" s="312"/>
      <c r="BE327" s="312"/>
      <c r="BF327" s="312"/>
      <c r="BG327" s="312"/>
      <c r="BH327" s="312"/>
      <c r="BI327" s="312"/>
      <c r="BJ327" s="312"/>
      <c r="BK327" s="312"/>
      <c r="BL327" s="312"/>
      <c r="BM327" s="312"/>
      <c r="BN327" s="312"/>
      <c r="BO327" s="312"/>
      <c r="BP327" s="312"/>
      <c r="BQ327" s="312"/>
      <c r="BR327" s="312"/>
      <c r="BS327" s="312"/>
    </row>
    <row r="328" spans="1:71" ht="15" customHeight="1" x14ac:dyDescent="0.2">
      <c r="A328" s="469"/>
      <c r="B328" s="469"/>
      <c r="C328" s="469"/>
      <c r="D328" s="469"/>
      <c r="E328" s="469"/>
      <c r="F328" s="469"/>
      <c r="G328" s="469"/>
      <c r="H328" s="469"/>
      <c r="I328" s="469"/>
      <c r="J328" s="469"/>
      <c r="K328" s="563"/>
      <c r="L328" s="469"/>
      <c r="M328" s="469"/>
      <c r="N328" s="469"/>
      <c r="O328" s="549"/>
      <c r="P328" s="469"/>
      <c r="Q328" s="541"/>
      <c r="AS328" s="390"/>
      <c r="AT328" s="386"/>
      <c r="AU328" s="469"/>
      <c r="AV328" s="312"/>
      <c r="AW328" s="312"/>
      <c r="AX328" s="312"/>
      <c r="AY328" s="312"/>
      <c r="AZ328" s="312"/>
      <c r="BA328" s="312"/>
      <c r="BB328" s="312"/>
      <c r="BC328" s="312"/>
      <c r="BD328" s="312"/>
      <c r="BE328" s="312"/>
      <c r="BF328" s="312"/>
      <c r="BG328" s="312"/>
      <c r="BH328" s="312"/>
      <c r="BI328" s="312"/>
      <c r="BJ328" s="312"/>
      <c r="BK328" s="312"/>
      <c r="BL328" s="312"/>
      <c r="BM328" s="312"/>
      <c r="BN328" s="312"/>
      <c r="BO328" s="312"/>
      <c r="BP328" s="312"/>
      <c r="BQ328" s="312"/>
      <c r="BR328" s="312"/>
      <c r="BS328" s="312"/>
    </row>
    <row r="329" spans="1:71" ht="15" customHeight="1" x14ac:dyDescent="0.2">
      <c r="A329" s="469"/>
      <c r="B329" s="469"/>
      <c r="C329" s="469"/>
      <c r="D329" s="469"/>
      <c r="E329" s="469"/>
      <c r="F329" s="469"/>
      <c r="G329" s="469"/>
      <c r="H329" s="469"/>
      <c r="I329" s="469"/>
      <c r="J329" s="469"/>
      <c r="K329" s="563"/>
      <c r="L329" s="469"/>
      <c r="M329" s="469"/>
      <c r="N329" s="469"/>
      <c r="O329" s="549"/>
      <c r="P329" s="469"/>
      <c r="Q329" s="541"/>
      <c r="AS329" s="390"/>
      <c r="AT329" s="386"/>
      <c r="AU329" s="469"/>
      <c r="AV329" s="312"/>
      <c r="AW329" s="312"/>
      <c r="AX329" s="312"/>
      <c r="AY329" s="312"/>
      <c r="AZ329" s="312"/>
      <c r="BA329" s="312"/>
      <c r="BB329" s="312"/>
      <c r="BC329" s="312"/>
      <c r="BD329" s="312"/>
      <c r="BE329" s="312"/>
      <c r="BF329" s="312"/>
      <c r="BG329" s="312"/>
      <c r="BH329" s="312"/>
      <c r="BI329" s="312"/>
      <c r="BJ329" s="312"/>
      <c r="BK329" s="312"/>
      <c r="BL329" s="312"/>
      <c r="BM329" s="312"/>
      <c r="BN329" s="312"/>
      <c r="BO329" s="312"/>
      <c r="BP329" s="312"/>
      <c r="BQ329" s="312"/>
      <c r="BR329" s="312"/>
      <c r="BS329" s="312"/>
    </row>
    <row r="330" spans="1:71" ht="15" customHeight="1" x14ac:dyDescent="0.2">
      <c r="A330" s="469"/>
      <c r="B330" s="469"/>
      <c r="C330" s="469"/>
      <c r="D330" s="469"/>
      <c r="E330" s="469"/>
      <c r="F330" s="469"/>
      <c r="G330" s="469"/>
      <c r="H330" s="469"/>
      <c r="I330" s="469"/>
      <c r="J330" s="469"/>
      <c r="K330" s="563"/>
      <c r="L330" s="469"/>
      <c r="M330" s="469"/>
      <c r="N330" s="469"/>
      <c r="O330" s="549"/>
      <c r="P330" s="469"/>
      <c r="Q330" s="541"/>
      <c r="AS330" s="390"/>
      <c r="AT330" s="386"/>
      <c r="AU330" s="469"/>
      <c r="AV330" s="312"/>
      <c r="AW330" s="312"/>
      <c r="AX330" s="312"/>
      <c r="AY330" s="312"/>
      <c r="AZ330" s="312"/>
      <c r="BA330" s="312"/>
      <c r="BB330" s="312"/>
      <c r="BC330" s="312"/>
      <c r="BD330" s="312"/>
      <c r="BE330" s="312"/>
      <c r="BF330" s="312"/>
      <c r="BG330" s="312"/>
      <c r="BH330" s="312"/>
      <c r="BI330" s="312"/>
      <c r="BJ330" s="312"/>
      <c r="BK330" s="312"/>
      <c r="BL330" s="312"/>
      <c r="BM330" s="312"/>
      <c r="BN330" s="312"/>
      <c r="BO330" s="312"/>
      <c r="BP330" s="312"/>
      <c r="BQ330" s="312"/>
      <c r="BR330" s="312"/>
      <c r="BS330" s="312"/>
    </row>
    <row r="331" spans="1:71" ht="15" customHeight="1" x14ac:dyDescent="0.2">
      <c r="A331" s="469"/>
      <c r="B331" s="469"/>
      <c r="C331" s="469"/>
      <c r="D331" s="469"/>
      <c r="E331" s="469"/>
      <c r="F331" s="469"/>
      <c r="G331" s="469"/>
      <c r="H331" s="469"/>
      <c r="I331" s="469"/>
      <c r="J331" s="469"/>
      <c r="K331" s="563"/>
      <c r="L331" s="469"/>
      <c r="M331" s="469"/>
      <c r="N331" s="469"/>
      <c r="O331" s="549"/>
      <c r="P331" s="469"/>
      <c r="Q331" s="541"/>
      <c r="AS331" s="390"/>
      <c r="AT331" s="386"/>
      <c r="AU331" s="469"/>
      <c r="AV331" s="312"/>
      <c r="AW331" s="312"/>
      <c r="AX331" s="312"/>
      <c r="AY331" s="312"/>
      <c r="AZ331" s="312"/>
      <c r="BA331" s="312"/>
      <c r="BB331" s="312"/>
      <c r="BC331" s="312"/>
      <c r="BD331" s="312"/>
      <c r="BE331" s="312"/>
      <c r="BF331" s="312"/>
      <c r="BG331" s="312"/>
      <c r="BH331" s="312"/>
      <c r="BI331" s="312"/>
      <c r="BJ331" s="312"/>
      <c r="BK331" s="312"/>
      <c r="BL331" s="312"/>
      <c r="BM331" s="312"/>
      <c r="BN331" s="312"/>
      <c r="BO331" s="312"/>
      <c r="BP331" s="312"/>
      <c r="BQ331" s="312"/>
      <c r="BR331" s="312"/>
      <c r="BS331" s="312"/>
    </row>
    <row r="332" spans="1:71" ht="15" customHeight="1" x14ac:dyDescent="0.2">
      <c r="A332" s="469"/>
      <c r="B332" s="469"/>
      <c r="C332" s="469"/>
      <c r="D332" s="469"/>
      <c r="E332" s="469"/>
      <c r="F332" s="469"/>
      <c r="G332" s="469"/>
      <c r="H332" s="469"/>
      <c r="I332" s="469"/>
      <c r="J332" s="469"/>
      <c r="K332" s="563"/>
      <c r="L332" s="469"/>
      <c r="M332" s="469"/>
      <c r="N332" s="469"/>
      <c r="O332" s="549"/>
      <c r="P332" s="469"/>
      <c r="Q332" s="541"/>
      <c r="AS332" s="390"/>
      <c r="AT332" s="386"/>
      <c r="AU332" s="469"/>
      <c r="AV332" s="312"/>
      <c r="AW332" s="312"/>
      <c r="AX332" s="312"/>
      <c r="AY332" s="312"/>
      <c r="AZ332" s="312"/>
      <c r="BA332" s="312"/>
      <c r="BB332" s="312"/>
      <c r="BC332" s="312"/>
      <c r="BD332" s="312"/>
      <c r="BE332" s="312"/>
      <c r="BF332" s="312"/>
      <c r="BG332" s="312"/>
      <c r="BH332" s="312"/>
      <c r="BI332" s="312"/>
      <c r="BJ332" s="312"/>
      <c r="BK332" s="312"/>
      <c r="BL332" s="312"/>
      <c r="BM332" s="312"/>
      <c r="BN332" s="312"/>
      <c r="BO332" s="312"/>
      <c r="BP332" s="312"/>
      <c r="BQ332" s="312"/>
      <c r="BR332" s="312"/>
      <c r="BS332" s="312"/>
    </row>
    <row r="333" spans="1:71" ht="15" customHeight="1" x14ac:dyDescent="0.2">
      <c r="A333" s="469"/>
      <c r="B333" s="469"/>
      <c r="C333" s="469"/>
      <c r="D333" s="469"/>
      <c r="E333" s="469"/>
      <c r="F333" s="469"/>
      <c r="G333" s="469"/>
      <c r="H333" s="469"/>
      <c r="I333" s="469"/>
      <c r="J333" s="469"/>
      <c r="K333" s="563"/>
      <c r="L333" s="469"/>
      <c r="M333" s="469"/>
      <c r="N333" s="469"/>
      <c r="O333" s="549"/>
      <c r="P333" s="469"/>
      <c r="Q333" s="541"/>
      <c r="AS333" s="390"/>
      <c r="AT333" s="386"/>
      <c r="AU333" s="469"/>
      <c r="AV333" s="312"/>
      <c r="AW333" s="312"/>
      <c r="AX333" s="312"/>
      <c r="AY333" s="312"/>
      <c r="AZ333" s="312"/>
      <c r="BA333" s="312"/>
      <c r="BB333" s="312"/>
      <c r="BC333" s="312"/>
      <c r="BD333" s="312"/>
      <c r="BE333" s="312"/>
      <c r="BF333" s="312"/>
      <c r="BG333" s="312"/>
      <c r="BH333" s="312"/>
      <c r="BI333" s="312"/>
      <c r="BJ333" s="312"/>
      <c r="BK333" s="312"/>
      <c r="BL333" s="312"/>
      <c r="BM333" s="312"/>
      <c r="BN333" s="312"/>
      <c r="BO333" s="312"/>
      <c r="BP333" s="312"/>
      <c r="BQ333" s="312"/>
      <c r="BR333" s="312"/>
      <c r="BS333" s="312"/>
    </row>
    <row r="334" spans="1:71" ht="15" customHeight="1" x14ac:dyDescent="0.2">
      <c r="A334" s="469"/>
      <c r="B334" s="469"/>
      <c r="C334" s="469"/>
      <c r="D334" s="469"/>
      <c r="E334" s="469"/>
      <c r="F334" s="469"/>
      <c r="G334" s="469"/>
      <c r="H334" s="469"/>
      <c r="I334" s="469"/>
      <c r="J334" s="469"/>
      <c r="K334" s="563"/>
      <c r="L334" s="469"/>
      <c r="M334" s="469"/>
      <c r="N334" s="469"/>
      <c r="O334" s="549"/>
      <c r="P334" s="469"/>
      <c r="Q334" s="541"/>
      <c r="AS334" s="390"/>
      <c r="AT334" s="386"/>
      <c r="AU334" s="469"/>
      <c r="AV334" s="312"/>
      <c r="AW334" s="312"/>
      <c r="AX334" s="312"/>
      <c r="AY334" s="312"/>
      <c r="AZ334" s="312"/>
      <c r="BA334" s="312"/>
      <c r="BB334" s="312"/>
      <c r="BC334" s="312"/>
      <c r="BD334" s="312"/>
      <c r="BE334" s="312"/>
      <c r="BF334" s="312"/>
      <c r="BG334" s="312"/>
      <c r="BH334" s="312"/>
      <c r="BI334" s="312"/>
      <c r="BJ334" s="312"/>
      <c r="BK334" s="312"/>
      <c r="BL334" s="312"/>
      <c r="BM334" s="312"/>
      <c r="BN334" s="312"/>
      <c r="BO334" s="312"/>
      <c r="BP334" s="312"/>
      <c r="BQ334" s="312"/>
      <c r="BR334" s="312"/>
      <c r="BS334" s="312"/>
    </row>
    <row r="335" spans="1:71" ht="15" customHeight="1" x14ac:dyDescent="0.2">
      <c r="A335" s="469"/>
      <c r="B335" s="469"/>
      <c r="C335" s="469"/>
      <c r="D335" s="469"/>
      <c r="E335" s="469"/>
      <c r="F335" s="469"/>
      <c r="G335" s="469"/>
      <c r="H335" s="469"/>
      <c r="I335" s="469"/>
      <c r="J335" s="469"/>
      <c r="K335" s="563"/>
      <c r="L335" s="469"/>
      <c r="M335" s="469"/>
      <c r="N335" s="469"/>
      <c r="O335" s="549"/>
      <c r="P335" s="469"/>
      <c r="Q335" s="541"/>
      <c r="AS335" s="390"/>
      <c r="AT335" s="386"/>
      <c r="AU335" s="469"/>
      <c r="AV335" s="312"/>
      <c r="AW335" s="312"/>
      <c r="AX335" s="312"/>
      <c r="AY335" s="312"/>
      <c r="AZ335" s="312"/>
      <c r="BA335" s="312"/>
      <c r="BB335" s="312"/>
      <c r="BC335" s="312"/>
      <c r="BD335" s="312"/>
      <c r="BE335" s="312"/>
      <c r="BF335" s="312"/>
      <c r="BG335" s="312"/>
      <c r="BH335" s="312"/>
      <c r="BI335" s="312"/>
      <c r="BJ335" s="312"/>
      <c r="BK335" s="312"/>
      <c r="BL335" s="312"/>
      <c r="BM335" s="312"/>
      <c r="BN335" s="312"/>
      <c r="BO335" s="312"/>
      <c r="BP335" s="312"/>
      <c r="BQ335" s="312"/>
      <c r="BR335" s="312"/>
      <c r="BS335" s="312"/>
    </row>
    <row r="336" spans="1:71" ht="15" customHeight="1" x14ac:dyDescent="0.2">
      <c r="A336" s="469"/>
      <c r="B336" s="469"/>
      <c r="C336" s="469"/>
      <c r="D336" s="469"/>
      <c r="E336" s="469"/>
      <c r="F336" s="469"/>
      <c r="G336" s="469"/>
      <c r="H336" s="469"/>
      <c r="I336" s="469"/>
      <c r="J336" s="469"/>
      <c r="K336" s="563"/>
      <c r="L336" s="469"/>
      <c r="M336" s="469"/>
      <c r="N336" s="469"/>
      <c r="O336" s="549"/>
      <c r="P336" s="469"/>
      <c r="Q336" s="541"/>
      <c r="AS336" s="390"/>
      <c r="AT336" s="386"/>
      <c r="AU336" s="469"/>
      <c r="AV336" s="312"/>
      <c r="AW336" s="312"/>
      <c r="AX336" s="312"/>
      <c r="AY336" s="312"/>
      <c r="AZ336" s="312"/>
      <c r="BA336" s="312"/>
      <c r="BB336" s="312"/>
      <c r="BC336" s="312"/>
      <c r="BD336" s="312"/>
      <c r="BE336" s="312"/>
      <c r="BF336" s="312"/>
      <c r="BG336" s="312"/>
      <c r="BH336" s="312"/>
      <c r="BI336" s="312"/>
      <c r="BJ336" s="312"/>
      <c r="BK336" s="312"/>
      <c r="BL336" s="312"/>
      <c r="BM336" s="312"/>
      <c r="BN336" s="312"/>
      <c r="BO336" s="312"/>
      <c r="BP336" s="312"/>
      <c r="BQ336" s="312"/>
      <c r="BR336" s="312"/>
      <c r="BS336" s="312"/>
    </row>
    <row r="337" spans="1:71" ht="15" customHeight="1" x14ac:dyDescent="0.2">
      <c r="A337" s="469"/>
      <c r="B337" s="469"/>
      <c r="C337" s="469"/>
      <c r="D337" s="469"/>
      <c r="E337" s="469"/>
      <c r="F337" s="469"/>
      <c r="G337" s="469"/>
      <c r="H337" s="469"/>
      <c r="I337" s="469"/>
      <c r="J337" s="469"/>
      <c r="K337" s="563"/>
      <c r="L337" s="469"/>
      <c r="M337" s="469"/>
      <c r="N337" s="469"/>
      <c r="O337" s="549"/>
      <c r="P337" s="469"/>
      <c r="Q337" s="541"/>
      <c r="AS337" s="390"/>
      <c r="AT337" s="386"/>
      <c r="AU337" s="469"/>
      <c r="AV337" s="312"/>
      <c r="AW337" s="312"/>
      <c r="AX337" s="312"/>
      <c r="AY337" s="312"/>
      <c r="AZ337" s="312"/>
      <c r="BA337" s="312"/>
      <c r="BB337" s="312"/>
      <c r="BC337" s="312"/>
      <c r="BD337" s="312"/>
      <c r="BE337" s="312"/>
      <c r="BF337" s="312"/>
      <c r="BG337" s="312"/>
      <c r="BH337" s="312"/>
      <c r="BI337" s="312"/>
      <c r="BJ337" s="312"/>
      <c r="BK337" s="312"/>
      <c r="BL337" s="312"/>
      <c r="BM337" s="312"/>
      <c r="BN337" s="312"/>
      <c r="BO337" s="312"/>
      <c r="BP337" s="312"/>
      <c r="BQ337" s="312"/>
      <c r="BR337" s="312"/>
      <c r="BS337" s="312"/>
    </row>
    <row r="338" spans="1:71" ht="15" customHeight="1" x14ac:dyDescent="0.2">
      <c r="A338" s="469"/>
      <c r="B338" s="469"/>
      <c r="C338" s="469"/>
      <c r="D338" s="469"/>
      <c r="E338" s="469"/>
      <c r="F338" s="469"/>
      <c r="G338" s="469"/>
      <c r="H338" s="469"/>
      <c r="I338" s="469"/>
      <c r="J338" s="469"/>
      <c r="K338" s="563"/>
      <c r="L338" s="469"/>
      <c r="M338" s="469"/>
      <c r="N338" s="469"/>
      <c r="O338" s="549"/>
      <c r="P338" s="469"/>
      <c r="Q338" s="541"/>
      <c r="AS338" s="390"/>
      <c r="AT338" s="386"/>
      <c r="AU338" s="469"/>
      <c r="AV338" s="312"/>
      <c r="AW338" s="312"/>
      <c r="AX338" s="312"/>
      <c r="AY338" s="312"/>
      <c r="AZ338" s="312"/>
      <c r="BA338" s="312"/>
      <c r="BB338" s="312"/>
      <c r="BC338" s="312"/>
      <c r="BD338" s="312"/>
      <c r="BE338" s="312"/>
      <c r="BF338" s="312"/>
      <c r="BG338" s="312"/>
      <c r="BH338" s="312"/>
      <c r="BI338" s="312"/>
      <c r="BJ338" s="312"/>
      <c r="BK338" s="312"/>
      <c r="BL338" s="312"/>
      <c r="BM338" s="312"/>
      <c r="BN338" s="312"/>
      <c r="BO338" s="312"/>
      <c r="BP338" s="312"/>
      <c r="BQ338" s="312"/>
      <c r="BR338" s="312"/>
      <c r="BS338" s="312"/>
    </row>
    <row r="339" spans="1:71" ht="15" customHeight="1" x14ac:dyDescent="0.2">
      <c r="A339" s="469"/>
      <c r="B339" s="469"/>
      <c r="C339" s="469"/>
      <c r="D339" s="469"/>
      <c r="E339" s="469"/>
      <c r="F339" s="469"/>
      <c r="G339" s="469"/>
      <c r="H339" s="469"/>
      <c r="I339" s="469"/>
      <c r="J339" s="469"/>
      <c r="K339" s="563"/>
      <c r="L339" s="469"/>
      <c r="M339" s="469"/>
      <c r="N339" s="469"/>
      <c r="O339" s="549"/>
      <c r="P339" s="469"/>
      <c r="Q339" s="541"/>
      <c r="AS339" s="390"/>
      <c r="AT339" s="386"/>
      <c r="AU339" s="469"/>
      <c r="AV339" s="312"/>
      <c r="AW339" s="312"/>
      <c r="AX339" s="312"/>
      <c r="AY339" s="312"/>
      <c r="AZ339" s="312"/>
      <c r="BA339" s="312"/>
      <c r="BB339" s="312"/>
      <c r="BC339" s="312"/>
      <c r="BD339" s="312"/>
      <c r="BE339" s="312"/>
      <c r="BF339" s="312"/>
      <c r="BG339" s="312"/>
      <c r="BH339" s="312"/>
      <c r="BI339" s="312"/>
      <c r="BJ339" s="312"/>
      <c r="BK339" s="312"/>
      <c r="BL339" s="312"/>
      <c r="BM339" s="312"/>
      <c r="BN339" s="312"/>
      <c r="BO339" s="312"/>
      <c r="BP339" s="312"/>
      <c r="BQ339" s="312"/>
      <c r="BR339" s="312"/>
      <c r="BS339" s="312"/>
    </row>
    <row r="340" spans="1:71" ht="15" customHeight="1" x14ac:dyDescent="0.2">
      <c r="A340" s="469"/>
      <c r="B340" s="469"/>
      <c r="C340" s="469"/>
      <c r="D340" s="469"/>
      <c r="E340" s="469"/>
      <c r="F340" s="469"/>
      <c r="G340" s="469"/>
      <c r="H340" s="469"/>
      <c r="I340" s="469"/>
      <c r="J340" s="469"/>
      <c r="K340" s="563"/>
      <c r="L340" s="469"/>
      <c r="M340" s="469"/>
      <c r="N340" s="469"/>
      <c r="O340" s="549"/>
      <c r="P340" s="469"/>
      <c r="Q340" s="541"/>
      <c r="AS340" s="390"/>
      <c r="AT340" s="386"/>
      <c r="AU340" s="469"/>
      <c r="AV340" s="312"/>
      <c r="AW340" s="312"/>
      <c r="AX340" s="312"/>
      <c r="AY340" s="312"/>
      <c r="AZ340" s="312"/>
      <c r="BA340" s="312"/>
      <c r="BB340" s="312"/>
      <c r="BC340" s="312"/>
      <c r="BD340" s="312"/>
      <c r="BE340" s="312"/>
      <c r="BF340" s="312"/>
      <c r="BG340" s="312"/>
      <c r="BH340" s="312"/>
      <c r="BI340" s="312"/>
      <c r="BJ340" s="312"/>
      <c r="BK340" s="312"/>
      <c r="BL340" s="312"/>
      <c r="BM340" s="312"/>
      <c r="BN340" s="312"/>
      <c r="BO340" s="312"/>
      <c r="BP340" s="312"/>
      <c r="BQ340" s="312"/>
      <c r="BR340" s="312"/>
      <c r="BS340" s="312"/>
    </row>
    <row r="341" spans="1:71" ht="15" customHeight="1" x14ac:dyDescent="0.2">
      <c r="A341" s="469"/>
      <c r="B341" s="469"/>
      <c r="C341" s="469"/>
      <c r="D341" s="469"/>
      <c r="E341" s="469"/>
      <c r="F341" s="469"/>
      <c r="G341" s="469"/>
      <c r="H341" s="469"/>
      <c r="I341" s="469"/>
      <c r="J341" s="469"/>
      <c r="K341" s="563"/>
      <c r="L341" s="469"/>
      <c r="M341" s="469"/>
      <c r="N341" s="469"/>
      <c r="O341" s="549"/>
      <c r="P341" s="469"/>
      <c r="Q341" s="541"/>
      <c r="AS341" s="390"/>
      <c r="AT341" s="386"/>
      <c r="AU341" s="469"/>
      <c r="AV341" s="312"/>
      <c r="AW341" s="312"/>
      <c r="AX341" s="312"/>
      <c r="AY341" s="312"/>
      <c r="AZ341" s="312"/>
      <c r="BA341" s="312"/>
      <c r="BB341" s="312"/>
      <c r="BC341" s="312"/>
      <c r="BD341" s="312"/>
      <c r="BE341" s="312"/>
      <c r="BF341" s="312"/>
      <c r="BG341" s="312"/>
      <c r="BH341" s="312"/>
      <c r="BI341" s="312"/>
      <c r="BJ341" s="312"/>
      <c r="BK341" s="312"/>
      <c r="BL341" s="312"/>
      <c r="BM341" s="312"/>
      <c r="BN341" s="312"/>
      <c r="BO341" s="312"/>
      <c r="BP341" s="312"/>
      <c r="BQ341" s="312"/>
      <c r="BR341" s="312"/>
      <c r="BS341" s="312"/>
    </row>
    <row r="342" spans="1:71" ht="15" customHeight="1" x14ac:dyDescent="0.2">
      <c r="A342" s="469"/>
      <c r="B342" s="469"/>
      <c r="C342" s="469"/>
      <c r="D342" s="469"/>
      <c r="E342" s="469"/>
      <c r="F342" s="469"/>
      <c r="G342" s="469"/>
      <c r="H342" s="469"/>
      <c r="I342" s="469"/>
      <c r="J342" s="469"/>
      <c r="K342" s="563"/>
      <c r="L342" s="469"/>
      <c r="M342" s="469"/>
      <c r="N342" s="469"/>
      <c r="O342" s="549"/>
      <c r="P342" s="469"/>
      <c r="Q342" s="541"/>
      <c r="AS342" s="390"/>
      <c r="AT342" s="386"/>
      <c r="AU342" s="469"/>
      <c r="AV342" s="312"/>
      <c r="AW342" s="312"/>
      <c r="AX342" s="312"/>
      <c r="AY342" s="312"/>
      <c r="AZ342" s="312"/>
      <c r="BA342" s="312"/>
      <c r="BB342" s="312"/>
      <c r="BC342" s="312"/>
      <c r="BD342" s="312"/>
      <c r="BE342" s="312"/>
      <c r="BF342" s="312"/>
      <c r="BG342" s="312"/>
      <c r="BH342" s="312"/>
      <c r="BI342" s="312"/>
      <c r="BJ342" s="312"/>
      <c r="BK342" s="312"/>
      <c r="BL342" s="312"/>
      <c r="BM342" s="312"/>
      <c r="BN342" s="312"/>
      <c r="BO342" s="312"/>
      <c r="BP342" s="312"/>
      <c r="BQ342" s="312"/>
      <c r="BR342" s="312"/>
      <c r="BS342" s="312"/>
    </row>
    <row r="343" spans="1:71" ht="15" customHeight="1" x14ac:dyDescent="0.2">
      <c r="A343" s="469"/>
      <c r="B343" s="469"/>
      <c r="C343" s="469"/>
      <c r="D343" s="469"/>
      <c r="E343" s="469"/>
      <c r="F343" s="469"/>
      <c r="G343" s="469"/>
      <c r="H343" s="469"/>
      <c r="I343" s="469"/>
      <c r="J343" s="469"/>
      <c r="K343" s="563"/>
      <c r="L343" s="469"/>
      <c r="M343" s="469"/>
      <c r="N343" s="469"/>
      <c r="O343" s="549"/>
      <c r="P343" s="469"/>
      <c r="Q343" s="541"/>
      <c r="AS343" s="390"/>
      <c r="AT343" s="386"/>
      <c r="AU343" s="469"/>
      <c r="AV343" s="312"/>
      <c r="AW343" s="312"/>
      <c r="AX343" s="312"/>
      <c r="AY343" s="312"/>
      <c r="AZ343" s="312"/>
      <c r="BA343" s="312"/>
      <c r="BB343" s="312"/>
      <c r="BC343" s="312"/>
      <c r="BD343" s="312"/>
      <c r="BE343" s="312"/>
      <c r="BF343" s="312"/>
      <c r="BG343" s="312"/>
      <c r="BH343" s="312"/>
      <c r="BI343" s="312"/>
      <c r="BJ343" s="312"/>
      <c r="BK343" s="312"/>
      <c r="BL343" s="312"/>
      <c r="BM343" s="312"/>
      <c r="BN343" s="312"/>
      <c r="BO343" s="312"/>
      <c r="BP343" s="312"/>
      <c r="BQ343" s="312"/>
      <c r="BR343" s="312"/>
      <c r="BS343" s="312"/>
    </row>
    <row r="344" spans="1:71" ht="15" customHeight="1" x14ac:dyDescent="0.2">
      <c r="A344" s="469"/>
      <c r="B344" s="469"/>
      <c r="C344" s="469"/>
      <c r="D344" s="469"/>
      <c r="E344" s="469"/>
      <c r="F344" s="469"/>
      <c r="G344" s="469"/>
      <c r="H344" s="469"/>
      <c r="I344" s="469"/>
      <c r="J344" s="469"/>
      <c r="K344" s="563"/>
      <c r="L344" s="469"/>
      <c r="M344" s="469"/>
      <c r="N344" s="469"/>
      <c r="O344" s="549"/>
      <c r="P344" s="469"/>
      <c r="Q344" s="541"/>
      <c r="AS344" s="390"/>
      <c r="AT344" s="386"/>
      <c r="AU344" s="469"/>
      <c r="AV344" s="312"/>
      <c r="AW344" s="312"/>
      <c r="AX344" s="312"/>
      <c r="AY344" s="312"/>
      <c r="AZ344" s="312"/>
      <c r="BA344" s="312"/>
      <c r="BB344" s="312"/>
      <c r="BC344" s="312"/>
      <c r="BD344" s="312"/>
      <c r="BE344" s="312"/>
      <c r="BF344" s="312"/>
      <c r="BG344" s="312"/>
      <c r="BH344" s="312"/>
      <c r="BI344" s="312"/>
      <c r="BJ344" s="312"/>
      <c r="BK344" s="312"/>
      <c r="BL344" s="312"/>
      <c r="BM344" s="312"/>
      <c r="BN344" s="312"/>
      <c r="BO344" s="312"/>
      <c r="BP344" s="312"/>
      <c r="BQ344" s="312"/>
      <c r="BR344" s="312"/>
      <c r="BS344" s="312"/>
    </row>
    <row r="345" spans="1:71" ht="15" customHeight="1" x14ac:dyDescent="0.2">
      <c r="A345" s="469"/>
      <c r="B345" s="469"/>
      <c r="C345" s="469"/>
      <c r="D345" s="469"/>
      <c r="E345" s="469"/>
      <c r="F345" s="469"/>
      <c r="G345" s="469"/>
      <c r="H345" s="469"/>
      <c r="I345" s="469"/>
      <c r="J345" s="469"/>
      <c r="K345" s="563"/>
      <c r="L345" s="469"/>
      <c r="M345" s="469"/>
      <c r="N345" s="469"/>
      <c r="O345" s="549"/>
      <c r="P345" s="469"/>
      <c r="Q345" s="541"/>
      <c r="AS345" s="390"/>
      <c r="AT345" s="386"/>
      <c r="AU345" s="469"/>
      <c r="AV345" s="312"/>
      <c r="AW345" s="312"/>
      <c r="AX345" s="312"/>
      <c r="AY345" s="312"/>
      <c r="AZ345" s="312"/>
      <c r="BA345" s="312"/>
      <c r="BB345" s="312"/>
      <c r="BC345" s="312"/>
      <c r="BD345" s="312"/>
      <c r="BE345" s="312"/>
      <c r="BF345" s="312"/>
      <c r="BG345" s="312"/>
      <c r="BH345" s="312"/>
      <c r="BI345" s="312"/>
      <c r="BJ345" s="312"/>
      <c r="BK345" s="312"/>
      <c r="BL345" s="312"/>
      <c r="BM345" s="312"/>
      <c r="BN345" s="312"/>
      <c r="BO345" s="312"/>
      <c r="BP345" s="312"/>
      <c r="BQ345" s="312"/>
      <c r="BR345" s="312"/>
      <c r="BS345" s="312"/>
    </row>
    <row r="346" spans="1:71" ht="15" customHeight="1" x14ac:dyDescent="0.2">
      <c r="A346" s="469"/>
      <c r="B346" s="469"/>
      <c r="C346" s="469"/>
      <c r="D346" s="469"/>
      <c r="E346" s="469"/>
      <c r="F346" s="469"/>
      <c r="G346" s="469"/>
      <c r="H346" s="469"/>
      <c r="I346" s="469"/>
      <c r="J346" s="469"/>
      <c r="K346" s="563"/>
      <c r="L346" s="469"/>
      <c r="M346" s="469"/>
      <c r="N346" s="469"/>
      <c r="O346" s="549"/>
      <c r="P346" s="469"/>
      <c r="Q346" s="541"/>
      <c r="AS346" s="390"/>
      <c r="AT346" s="386"/>
      <c r="AU346" s="469"/>
      <c r="AV346" s="312"/>
      <c r="AW346" s="312"/>
      <c r="AX346" s="312"/>
      <c r="AY346" s="312"/>
      <c r="AZ346" s="312"/>
      <c r="BA346" s="312"/>
      <c r="BB346" s="312"/>
      <c r="BC346" s="312"/>
      <c r="BD346" s="312"/>
      <c r="BE346" s="312"/>
      <c r="BF346" s="312"/>
      <c r="BG346" s="312"/>
      <c r="BH346" s="312"/>
      <c r="BI346" s="312"/>
      <c r="BJ346" s="312"/>
      <c r="BK346" s="312"/>
      <c r="BL346" s="312"/>
      <c r="BM346" s="312"/>
      <c r="BN346" s="312"/>
      <c r="BO346" s="312"/>
      <c r="BP346" s="312"/>
      <c r="BQ346" s="312"/>
      <c r="BR346" s="312"/>
      <c r="BS346" s="312"/>
    </row>
    <row r="347" spans="1:71" ht="15" customHeight="1" x14ac:dyDescent="0.2">
      <c r="A347" s="469"/>
      <c r="B347" s="469"/>
      <c r="C347" s="469"/>
      <c r="D347" s="469"/>
      <c r="E347" s="469"/>
      <c r="F347" s="469"/>
      <c r="G347" s="469"/>
      <c r="H347" s="469"/>
      <c r="I347" s="469"/>
      <c r="J347" s="469"/>
      <c r="K347" s="563"/>
      <c r="L347" s="469"/>
      <c r="M347" s="469"/>
      <c r="N347" s="469"/>
      <c r="O347" s="549"/>
      <c r="P347" s="469"/>
      <c r="Q347" s="541"/>
      <c r="AS347" s="390"/>
      <c r="AT347" s="386"/>
      <c r="AU347" s="469"/>
      <c r="AV347" s="312"/>
      <c r="AW347" s="312"/>
      <c r="AX347" s="312"/>
      <c r="AY347" s="312"/>
      <c r="AZ347" s="312"/>
      <c r="BA347" s="312"/>
      <c r="BB347" s="312"/>
      <c r="BC347" s="312"/>
      <c r="BD347" s="312"/>
      <c r="BE347" s="312"/>
      <c r="BF347" s="312"/>
      <c r="BG347" s="312"/>
      <c r="BH347" s="312"/>
      <c r="BI347" s="312"/>
      <c r="BJ347" s="312"/>
      <c r="BK347" s="312"/>
      <c r="BL347" s="312"/>
      <c r="BM347" s="312"/>
      <c r="BN347" s="312"/>
      <c r="BO347" s="312"/>
      <c r="BP347" s="312"/>
      <c r="BQ347" s="312"/>
      <c r="BR347" s="312"/>
      <c r="BS347" s="312"/>
    </row>
    <row r="348" spans="1:71" ht="15" customHeight="1" x14ac:dyDescent="0.2">
      <c r="A348" s="469"/>
      <c r="B348" s="469"/>
      <c r="C348" s="469"/>
      <c r="D348" s="469"/>
      <c r="E348" s="469"/>
      <c r="F348" s="469"/>
      <c r="G348" s="469"/>
      <c r="H348" s="469"/>
      <c r="I348" s="469"/>
      <c r="J348" s="469"/>
      <c r="K348" s="563"/>
      <c r="L348" s="469"/>
      <c r="M348" s="469"/>
      <c r="N348" s="469"/>
      <c r="O348" s="549"/>
      <c r="P348" s="469"/>
      <c r="Q348" s="541"/>
      <c r="AS348" s="390"/>
      <c r="AT348" s="386"/>
      <c r="AU348" s="469"/>
      <c r="AV348" s="312"/>
      <c r="AW348" s="312"/>
      <c r="AX348" s="312"/>
      <c r="AY348" s="312"/>
      <c r="AZ348" s="312"/>
      <c r="BA348" s="312"/>
      <c r="BB348" s="312"/>
      <c r="BC348" s="312"/>
      <c r="BD348" s="312"/>
      <c r="BE348" s="312"/>
      <c r="BF348" s="312"/>
      <c r="BG348" s="312"/>
      <c r="BH348" s="312"/>
      <c r="BI348" s="312"/>
      <c r="BJ348" s="312"/>
      <c r="BK348" s="312"/>
      <c r="BL348" s="312"/>
      <c r="BM348" s="312"/>
      <c r="BN348" s="312"/>
      <c r="BO348" s="312"/>
      <c r="BP348" s="312"/>
      <c r="BQ348" s="312"/>
      <c r="BR348" s="312"/>
      <c r="BS348" s="312"/>
    </row>
    <row r="349" spans="1:71" ht="15" customHeight="1" x14ac:dyDescent="0.2">
      <c r="A349" s="469"/>
      <c r="B349" s="469"/>
      <c r="C349" s="469"/>
      <c r="D349" s="469"/>
      <c r="E349" s="469"/>
      <c r="F349" s="469"/>
      <c r="G349" s="469"/>
      <c r="H349" s="469"/>
      <c r="I349" s="469"/>
      <c r="J349" s="469"/>
      <c r="K349" s="563"/>
      <c r="L349" s="469"/>
      <c r="M349" s="469"/>
      <c r="N349" s="469"/>
      <c r="O349" s="549"/>
      <c r="P349" s="469"/>
      <c r="Q349" s="541"/>
      <c r="AS349" s="390"/>
      <c r="AT349" s="386"/>
      <c r="AU349" s="469"/>
      <c r="AV349" s="312"/>
      <c r="AW349" s="312"/>
      <c r="AX349" s="312"/>
      <c r="AY349" s="312"/>
      <c r="AZ349" s="312"/>
      <c r="BA349" s="312"/>
      <c r="BB349" s="312"/>
      <c r="BC349" s="312"/>
      <c r="BD349" s="312"/>
      <c r="BE349" s="312"/>
      <c r="BF349" s="312"/>
      <c r="BG349" s="312"/>
      <c r="BH349" s="312"/>
      <c r="BI349" s="312"/>
      <c r="BJ349" s="312"/>
      <c r="BK349" s="312"/>
      <c r="BL349" s="312"/>
      <c r="BM349" s="312"/>
      <c r="BN349" s="312"/>
      <c r="BO349" s="312"/>
      <c r="BP349" s="312"/>
      <c r="BQ349" s="312"/>
      <c r="BR349" s="312"/>
      <c r="BS349" s="312"/>
    </row>
    <row r="350" spans="1:71" ht="15" customHeight="1" x14ac:dyDescent="0.2">
      <c r="A350" s="469"/>
      <c r="B350" s="469"/>
      <c r="C350" s="469"/>
      <c r="D350" s="469"/>
      <c r="E350" s="469"/>
      <c r="F350" s="469"/>
      <c r="G350" s="469"/>
      <c r="H350" s="469"/>
      <c r="I350" s="469"/>
      <c r="J350" s="469"/>
      <c r="K350" s="563"/>
      <c r="L350" s="469"/>
      <c r="M350" s="469"/>
      <c r="N350" s="469"/>
      <c r="O350" s="549"/>
      <c r="P350" s="469"/>
      <c r="Q350" s="541"/>
      <c r="AS350" s="390"/>
      <c r="AT350" s="386"/>
      <c r="AU350" s="469"/>
      <c r="AV350" s="312"/>
      <c r="AW350" s="312"/>
      <c r="AX350" s="312"/>
      <c r="AY350" s="312"/>
      <c r="AZ350" s="312"/>
      <c r="BA350" s="312"/>
      <c r="BB350" s="312"/>
      <c r="BC350" s="312"/>
      <c r="BD350" s="312"/>
      <c r="BE350" s="312"/>
      <c r="BF350" s="312"/>
      <c r="BG350" s="312"/>
      <c r="BH350" s="312"/>
      <c r="BI350" s="312"/>
      <c r="BJ350" s="312"/>
      <c r="BK350" s="312"/>
      <c r="BL350" s="312"/>
      <c r="BM350" s="312"/>
      <c r="BN350" s="312"/>
      <c r="BO350" s="312"/>
      <c r="BP350" s="312"/>
      <c r="BQ350" s="312"/>
      <c r="BR350" s="312"/>
      <c r="BS350" s="312"/>
    </row>
    <row r="351" spans="1:71" ht="15" customHeight="1" x14ac:dyDescent="0.2">
      <c r="A351" s="469"/>
      <c r="B351" s="469"/>
      <c r="C351" s="469"/>
      <c r="D351" s="469"/>
      <c r="E351" s="469"/>
      <c r="F351" s="469"/>
      <c r="G351" s="469"/>
      <c r="H351" s="469"/>
      <c r="I351" s="469"/>
      <c r="J351" s="469"/>
      <c r="K351" s="563"/>
      <c r="L351" s="469"/>
      <c r="M351" s="469"/>
      <c r="N351" s="469"/>
      <c r="O351" s="549"/>
      <c r="P351" s="469"/>
      <c r="Q351" s="541"/>
      <c r="AS351" s="390"/>
      <c r="AT351" s="386"/>
      <c r="AU351" s="469"/>
      <c r="AV351" s="312"/>
      <c r="AW351" s="312"/>
      <c r="AX351" s="312"/>
      <c r="AY351" s="312"/>
      <c r="AZ351" s="312"/>
      <c r="BA351" s="312"/>
      <c r="BB351" s="312"/>
      <c r="BC351" s="312"/>
      <c r="BD351" s="312"/>
      <c r="BE351" s="312"/>
      <c r="BF351" s="312"/>
      <c r="BG351" s="312"/>
      <c r="BH351" s="312"/>
      <c r="BI351" s="312"/>
      <c r="BJ351" s="312"/>
      <c r="BK351" s="312"/>
      <c r="BL351" s="312"/>
      <c r="BM351" s="312"/>
      <c r="BN351" s="312"/>
      <c r="BO351" s="312"/>
      <c r="BP351" s="312"/>
      <c r="BQ351" s="312"/>
      <c r="BR351" s="312"/>
      <c r="BS351" s="312"/>
    </row>
    <row r="352" spans="1:71" ht="15" customHeight="1" x14ac:dyDescent="0.2">
      <c r="A352" s="469"/>
      <c r="B352" s="469"/>
      <c r="C352" s="469"/>
      <c r="D352" s="469"/>
      <c r="E352" s="469"/>
      <c r="F352" s="469"/>
      <c r="G352" s="469"/>
      <c r="H352" s="469"/>
      <c r="I352" s="469"/>
      <c r="J352" s="469"/>
      <c r="K352" s="563"/>
      <c r="L352" s="469"/>
      <c r="M352" s="469"/>
      <c r="N352" s="469"/>
      <c r="O352" s="549"/>
      <c r="P352" s="469"/>
      <c r="Q352" s="541"/>
      <c r="AS352" s="390"/>
      <c r="AT352" s="386"/>
      <c r="AU352" s="469"/>
      <c r="AV352" s="312"/>
      <c r="AW352" s="312"/>
      <c r="AX352" s="312"/>
      <c r="AY352" s="312"/>
      <c r="AZ352" s="312"/>
      <c r="BA352" s="312"/>
      <c r="BB352" s="312"/>
      <c r="BC352" s="312"/>
      <c r="BD352" s="312"/>
      <c r="BE352" s="312"/>
      <c r="BF352" s="312"/>
      <c r="BG352" s="312"/>
      <c r="BH352" s="312"/>
      <c r="BI352" s="312"/>
      <c r="BJ352" s="312"/>
      <c r="BK352" s="312"/>
      <c r="BL352" s="312"/>
      <c r="BM352" s="312"/>
      <c r="BN352" s="312"/>
      <c r="BO352" s="312"/>
      <c r="BP352" s="312"/>
      <c r="BQ352" s="312"/>
      <c r="BR352" s="312"/>
      <c r="BS352" s="312"/>
    </row>
    <row r="353" spans="1:71" ht="15" customHeight="1" x14ac:dyDescent="0.2">
      <c r="A353" s="469"/>
      <c r="B353" s="469"/>
      <c r="C353" s="469"/>
      <c r="D353" s="469"/>
      <c r="E353" s="469"/>
      <c r="F353" s="469"/>
      <c r="G353" s="469"/>
      <c r="H353" s="469"/>
      <c r="I353" s="469"/>
      <c r="J353" s="469"/>
      <c r="K353" s="563"/>
      <c r="L353" s="469"/>
      <c r="M353" s="469"/>
      <c r="N353" s="469"/>
      <c r="O353" s="549"/>
      <c r="P353" s="469"/>
      <c r="Q353" s="541"/>
      <c r="AS353" s="390"/>
      <c r="AT353" s="386"/>
      <c r="AU353" s="469"/>
      <c r="AV353" s="312"/>
      <c r="AW353" s="312"/>
      <c r="AX353" s="312"/>
      <c r="AY353" s="312"/>
      <c r="AZ353" s="312"/>
      <c r="BA353" s="312"/>
      <c r="BB353" s="312"/>
      <c r="BC353" s="312"/>
      <c r="BD353" s="312"/>
      <c r="BE353" s="312"/>
      <c r="BF353" s="312"/>
      <c r="BG353" s="312"/>
      <c r="BH353" s="312"/>
      <c r="BI353" s="312"/>
      <c r="BJ353" s="312"/>
      <c r="BK353" s="312"/>
      <c r="BL353" s="312"/>
      <c r="BM353" s="312"/>
      <c r="BN353" s="312"/>
      <c r="BO353" s="312"/>
      <c r="BP353" s="312"/>
      <c r="BQ353" s="312"/>
      <c r="BR353" s="312"/>
      <c r="BS353" s="312"/>
    </row>
    <row r="354" spans="1:71" ht="15" customHeight="1" x14ac:dyDescent="0.2">
      <c r="A354" s="469"/>
      <c r="B354" s="469"/>
      <c r="C354" s="469"/>
      <c r="D354" s="469"/>
      <c r="E354" s="469"/>
      <c r="F354" s="469"/>
      <c r="G354" s="469"/>
      <c r="H354" s="469"/>
      <c r="I354" s="469"/>
      <c r="J354" s="469"/>
      <c r="K354" s="563"/>
      <c r="L354" s="469"/>
      <c r="M354" s="469"/>
      <c r="N354" s="469"/>
      <c r="O354" s="549"/>
      <c r="P354" s="469"/>
      <c r="Q354" s="541"/>
      <c r="AS354" s="390"/>
      <c r="AT354" s="386"/>
      <c r="AU354" s="469"/>
      <c r="AV354" s="312"/>
      <c r="AW354" s="312"/>
      <c r="AX354" s="312"/>
      <c r="AY354" s="312"/>
      <c r="AZ354" s="312"/>
      <c r="BA354" s="312"/>
      <c r="BB354" s="312"/>
      <c r="BC354" s="312"/>
      <c r="BD354" s="312"/>
      <c r="BE354" s="312"/>
      <c r="BF354" s="312"/>
      <c r="BG354" s="312"/>
      <c r="BH354" s="312"/>
      <c r="BI354" s="312"/>
      <c r="BJ354" s="312"/>
      <c r="BK354" s="312"/>
      <c r="BL354" s="312"/>
      <c r="BM354" s="312"/>
      <c r="BN354" s="312"/>
      <c r="BO354" s="312"/>
      <c r="BP354" s="312"/>
      <c r="BQ354" s="312"/>
      <c r="BR354" s="312"/>
      <c r="BS354" s="312"/>
    </row>
    <row r="355" spans="1:71" ht="15" customHeight="1" x14ac:dyDescent="0.2">
      <c r="A355" s="469"/>
      <c r="B355" s="469"/>
      <c r="C355" s="469"/>
      <c r="D355" s="469"/>
      <c r="E355" s="469"/>
      <c r="F355" s="469"/>
      <c r="G355" s="469"/>
      <c r="H355" s="469"/>
      <c r="I355" s="469"/>
      <c r="J355" s="469"/>
      <c r="K355" s="563"/>
      <c r="L355" s="469"/>
      <c r="M355" s="469"/>
      <c r="N355" s="469"/>
      <c r="O355" s="549"/>
      <c r="P355" s="469"/>
      <c r="Q355" s="541"/>
      <c r="AS355" s="390"/>
      <c r="AT355" s="386"/>
      <c r="AU355" s="469"/>
      <c r="AV355" s="312"/>
      <c r="AW355" s="312"/>
      <c r="AX355" s="312"/>
      <c r="AY355" s="312"/>
      <c r="AZ355" s="312"/>
      <c r="BA355" s="312"/>
      <c r="BB355" s="312"/>
      <c r="BC355" s="312"/>
      <c r="BD355" s="312"/>
      <c r="BE355" s="312"/>
      <c r="BF355" s="312"/>
      <c r="BG355" s="312"/>
      <c r="BH355" s="312"/>
      <c r="BI355" s="312"/>
      <c r="BJ355" s="312"/>
      <c r="BK355" s="312"/>
      <c r="BL355" s="312"/>
      <c r="BM355" s="312"/>
      <c r="BN355" s="312"/>
      <c r="BO355" s="312"/>
      <c r="BP355" s="312"/>
      <c r="BQ355" s="312"/>
      <c r="BR355" s="312"/>
      <c r="BS355" s="312"/>
    </row>
    <row r="356" spans="1:71" ht="15" customHeight="1" x14ac:dyDescent="0.2">
      <c r="A356" s="469"/>
      <c r="B356" s="469"/>
      <c r="C356" s="469"/>
      <c r="D356" s="469"/>
      <c r="E356" s="469"/>
      <c r="F356" s="469"/>
      <c r="G356" s="469"/>
      <c r="H356" s="469"/>
      <c r="I356" s="469"/>
      <c r="J356" s="469"/>
      <c r="K356" s="563"/>
      <c r="L356" s="469"/>
      <c r="M356" s="469"/>
      <c r="N356" s="469"/>
      <c r="O356" s="549"/>
      <c r="P356" s="469"/>
      <c r="Q356" s="541"/>
      <c r="AS356" s="390"/>
      <c r="AT356" s="386"/>
      <c r="AU356" s="469"/>
      <c r="AV356" s="312"/>
      <c r="AW356" s="312"/>
      <c r="AX356" s="312"/>
      <c r="AY356" s="312"/>
      <c r="AZ356" s="312"/>
      <c r="BA356" s="312"/>
      <c r="BB356" s="312"/>
      <c r="BC356" s="312"/>
      <c r="BD356" s="312"/>
      <c r="BE356" s="312"/>
      <c r="BF356" s="312"/>
      <c r="BG356" s="312"/>
      <c r="BH356" s="312"/>
      <c r="BI356" s="312"/>
      <c r="BJ356" s="312"/>
      <c r="BK356" s="312"/>
      <c r="BL356" s="312"/>
      <c r="BM356" s="312"/>
      <c r="BN356" s="312"/>
      <c r="BO356" s="312"/>
      <c r="BP356" s="312"/>
      <c r="BQ356" s="312"/>
      <c r="BR356" s="312"/>
      <c r="BS356" s="312"/>
    </row>
    <row r="357" spans="1:71" ht="15" customHeight="1" x14ac:dyDescent="0.2">
      <c r="A357" s="469"/>
      <c r="B357" s="469"/>
      <c r="C357" s="469"/>
      <c r="D357" s="469"/>
      <c r="E357" s="469"/>
      <c r="F357" s="469"/>
      <c r="G357" s="469"/>
      <c r="H357" s="469"/>
      <c r="I357" s="469"/>
      <c r="J357" s="469"/>
      <c r="K357" s="563"/>
      <c r="L357" s="469"/>
      <c r="M357" s="469"/>
      <c r="N357" s="469"/>
      <c r="O357" s="549"/>
      <c r="P357" s="469"/>
      <c r="Q357" s="541"/>
      <c r="AS357" s="390"/>
      <c r="AT357" s="386"/>
      <c r="AU357" s="469"/>
      <c r="AV357" s="312"/>
      <c r="AW357" s="312"/>
      <c r="AX357" s="312"/>
      <c r="AY357" s="312"/>
      <c r="AZ357" s="312"/>
      <c r="BA357" s="312"/>
      <c r="BB357" s="312"/>
      <c r="BC357" s="312"/>
      <c r="BD357" s="312"/>
      <c r="BE357" s="312"/>
      <c r="BF357" s="312"/>
      <c r="BG357" s="312"/>
      <c r="BH357" s="312"/>
      <c r="BI357" s="312"/>
      <c r="BJ357" s="312"/>
      <c r="BK357" s="312"/>
      <c r="BL357" s="312"/>
      <c r="BM357" s="312"/>
      <c r="BN357" s="312"/>
      <c r="BO357" s="312"/>
      <c r="BP357" s="312"/>
      <c r="BQ357" s="312"/>
      <c r="BR357" s="312"/>
      <c r="BS357" s="312"/>
    </row>
    <row r="358" spans="1:71" ht="15" customHeight="1" x14ac:dyDescent="0.2">
      <c r="A358" s="469"/>
      <c r="B358" s="469"/>
      <c r="C358" s="469"/>
      <c r="D358" s="469"/>
      <c r="E358" s="469"/>
      <c r="F358" s="469"/>
      <c r="G358" s="469"/>
      <c r="H358" s="469"/>
      <c r="I358" s="469"/>
      <c r="J358" s="469"/>
      <c r="K358" s="563"/>
      <c r="L358" s="469"/>
      <c r="M358" s="469"/>
      <c r="N358" s="469"/>
      <c r="O358" s="549"/>
      <c r="P358" s="469"/>
      <c r="Q358" s="541"/>
      <c r="AS358" s="390"/>
      <c r="AT358" s="386"/>
      <c r="AU358" s="469"/>
      <c r="AV358" s="312"/>
      <c r="AW358" s="312"/>
      <c r="AX358" s="312"/>
      <c r="AY358" s="312"/>
      <c r="AZ358" s="312"/>
      <c r="BA358" s="312"/>
      <c r="BB358" s="312"/>
      <c r="BC358" s="312"/>
      <c r="BD358" s="312"/>
      <c r="BE358" s="312"/>
      <c r="BF358" s="312"/>
      <c r="BG358" s="312"/>
      <c r="BH358" s="312"/>
      <c r="BI358" s="312"/>
      <c r="BJ358" s="312"/>
      <c r="BK358" s="312"/>
      <c r="BL358" s="312"/>
      <c r="BM358" s="312"/>
      <c r="BN358" s="312"/>
      <c r="BO358" s="312"/>
      <c r="BP358" s="312"/>
      <c r="BQ358" s="312"/>
      <c r="BR358" s="312"/>
      <c r="BS358" s="312"/>
    </row>
    <row r="359" spans="1:71" ht="15" customHeight="1" x14ac:dyDescent="0.2">
      <c r="A359" s="469"/>
      <c r="B359" s="469"/>
      <c r="C359" s="469"/>
      <c r="D359" s="469"/>
      <c r="E359" s="469"/>
      <c r="F359" s="469"/>
      <c r="G359" s="469"/>
      <c r="H359" s="469"/>
      <c r="I359" s="469"/>
      <c r="J359" s="469"/>
      <c r="K359" s="563"/>
      <c r="L359" s="469"/>
      <c r="M359" s="469"/>
      <c r="N359" s="469"/>
      <c r="O359" s="549"/>
      <c r="P359" s="469"/>
      <c r="Q359" s="541"/>
      <c r="AS359" s="390"/>
      <c r="AT359" s="386"/>
      <c r="AU359" s="469"/>
      <c r="AV359" s="312"/>
      <c r="AW359" s="312"/>
      <c r="AX359" s="312"/>
      <c r="AY359" s="312"/>
      <c r="AZ359" s="312"/>
      <c r="BA359" s="312"/>
      <c r="BB359" s="312"/>
      <c r="BC359" s="312"/>
      <c r="BD359" s="312"/>
      <c r="BE359" s="312"/>
      <c r="BF359" s="312"/>
      <c r="BG359" s="312"/>
      <c r="BH359" s="312"/>
      <c r="BI359" s="312"/>
      <c r="BJ359" s="312"/>
      <c r="BK359" s="312"/>
      <c r="BL359" s="312"/>
      <c r="BM359" s="312"/>
      <c r="BN359" s="312"/>
      <c r="BO359" s="312"/>
      <c r="BP359" s="312"/>
      <c r="BQ359" s="312"/>
      <c r="BR359" s="312"/>
      <c r="BS359" s="312"/>
    </row>
    <row r="360" spans="1:71" ht="15" customHeight="1" x14ac:dyDescent="0.2">
      <c r="A360" s="469"/>
      <c r="B360" s="469"/>
      <c r="C360" s="469"/>
      <c r="D360" s="469"/>
      <c r="E360" s="469"/>
      <c r="F360" s="469"/>
      <c r="G360" s="469"/>
      <c r="H360" s="469"/>
      <c r="I360" s="469"/>
      <c r="J360" s="469"/>
      <c r="K360" s="563"/>
      <c r="L360" s="469"/>
      <c r="M360" s="469"/>
      <c r="N360" s="469"/>
      <c r="O360" s="549"/>
      <c r="P360" s="469"/>
      <c r="Q360" s="541"/>
      <c r="AS360" s="390"/>
      <c r="AT360" s="386"/>
      <c r="AU360" s="469"/>
      <c r="AV360" s="312"/>
      <c r="AW360" s="312"/>
      <c r="AX360" s="312"/>
      <c r="AY360" s="312"/>
      <c r="AZ360" s="312"/>
      <c r="BA360" s="312"/>
      <c r="BB360" s="312"/>
      <c r="BC360" s="312"/>
      <c r="BD360" s="312"/>
      <c r="BE360" s="312"/>
      <c r="BF360" s="312"/>
      <c r="BG360" s="312"/>
      <c r="BH360" s="312"/>
      <c r="BI360" s="312"/>
      <c r="BJ360" s="312"/>
      <c r="BK360" s="312"/>
      <c r="BL360" s="312"/>
      <c r="BM360" s="312"/>
      <c r="BN360" s="312"/>
      <c r="BO360" s="312"/>
      <c r="BP360" s="312"/>
      <c r="BQ360" s="312"/>
      <c r="BR360" s="312"/>
      <c r="BS360" s="312"/>
    </row>
    <row r="361" spans="1:71" ht="15" customHeight="1" x14ac:dyDescent="0.2">
      <c r="A361" s="469"/>
      <c r="B361" s="469"/>
      <c r="C361" s="469"/>
      <c r="D361" s="469"/>
      <c r="E361" s="469"/>
      <c r="F361" s="469"/>
      <c r="G361" s="469"/>
      <c r="H361" s="469"/>
      <c r="I361" s="469"/>
      <c r="J361" s="469"/>
      <c r="K361" s="563"/>
      <c r="L361" s="469"/>
      <c r="M361" s="469"/>
      <c r="N361" s="469"/>
      <c r="O361" s="549"/>
      <c r="P361" s="469"/>
      <c r="Q361" s="541"/>
      <c r="AS361" s="390"/>
      <c r="AT361" s="386"/>
      <c r="AU361" s="469"/>
      <c r="AV361" s="312"/>
      <c r="AW361" s="312"/>
      <c r="AX361" s="312"/>
      <c r="AY361" s="312"/>
      <c r="AZ361" s="312"/>
      <c r="BA361" s="312"/>
      <c r="BB361" s="312"/>
      <c r="BC361" s="312"/>
      <c r="BD361" s="312"/>
      <c r="BE361" s="312"/>
      <c r="BF361" s="312"/>
      <c r="BG361" s="312"/>
      <c r="BH361" s="312"/>
      <c r="BI361" s="312"/>
      <c r="BJ361" s="312"/>
      <c r="BK361" s="312"/>
      <c r="BL361" s="312"/>
      <c r="BM361" s="312"/>
      <c r="BN361" s="312"/>
      <c r="BO361" s="312"/>
      <c r="BP361" s="312"/>
      <c r="BQ361" s="312"/>
      <c r="BR361" s="312"/>
      <c r="BS361" s="312"/>
    </row>
    <row r="362" spans="1:71" ht="15" customHeight="1" x14ac:dyDescent="0.2">
      <c r="A362" s="469"/>
      <c r="B362" s="469"/>
      <c r="C362" s="469"/>
      <c r="D362" s="469"/>
      <c r="E362" s="469"/>
      <c r="F362" s="469"/>
      <c r="G362" s="469"/>
      <c r="H362" s="469"/>
      <c r="I362" s="469"/>
      <c r="J362" s="469"/>
      <c r="K362" s="563"/>
      <c r="L362" s="469"/>
      <c r="M362" s="469"/>
      <c r="N362" s="469"/>
      <c r="O362" s="549"/>
      <c r="P362" s="469"/>
      <c r="Q362" s="541"/>
      <c r="AS362" s="390"/>
      <c r="AT362" s="386"/>
      <c r="AU362" s="469"/>
      <c r="AV362" s="312"/>
      <c r="AW362" s="312"/>
      <c r="AX362" s="312"/>
      <c r="AY362" s="312"/>
      <c r="AZ362" s="312"/>
      <c r="BA362" s="312"/>
      <c r="BB362" s="312"/>
      <c r="BC362" s="312"/>
      <c r="BD362" s="312"/>
      <c r="BE362" s="312"/>
      <c r="BF362" s="312"/>
      <c r="BG362" s="312"/>
      <c r="BH362" s="312"/>
      <c r="BI362" s="312"/>
      <c r="BJ362" s="312"/>
      <c r="BK362" s="312"/>
      <c r="BL362" s="312"/>
      <c r="BM362" s="312"/>
      <c r="BN362" s="312"/>
      <c r="BO362" s="312"/>
      <c r="BP362" s="312"/>
      <c r="BQ362" s="312"/>
      <c r="BR362" s="312"/>
      <c r="BS362" s="312"/>
    </row>
    <row r="363" spans="1:71" ht="15" customHeight="1" x14ac:dyDescent="0.2">
      <c r="A363" s="469"/>
      <c r="B363" s="469"/>
      <c r="C363" s="469"/>
      <c r="D363" s="469"/>
      <c r="E363" s="469"/>
      <c r="F363" s="469"/>
      <c r="G363" s="469"/>
      <c r="H363" s="469"/>
      <c r="I363" s="469"/>
      <c r="J363" s="469"/>
      <c r="K363" s="563"/>
      <c r="L363" s="469"/>
      <c r="M363" s="469"/>
      <c r="N363" s="469"/>
      <c r="O363" s="549"/>
      <c r="P363" s="469"/>
      <c r="Q363" s="541"/>
      <c r="AS363" s="390"/>
      <c r="AT363" s="386"/>
      <c r="AU363" s="469"/>
      <c r="AV363" s="312"/>
      <c r="AW363" s="312"/>
      <c r="AX363" s="312"/>
      <c r="AY363" s="312"/>
      <c r="AZ363" s="312"/>
      <c r="BA363" s="312"/>
      <c r="BB363" s="312"/>
      <c r="BC363" s="312"/>
      <c r="BD363" s="312"/>
      <c r="BE363" s="312"/>
      <c r="BF363" s="312"/>
      <c r="BG363" s="312"/>
      <c r="BH363" s="312"/>
      <c r="BI363" s="312"/>
      <c r="BJ363" s="312"/>
      <c r="BK363" s="312"/>
      <c r="BL363" s="312"/>
      <c r="BM363" s="312"/>
      <c r="BN363" s="312"/>
      <c r="BO363" s="312"/>
      <c r="BP363" s="312"/>
      <c r="BQ363" s="312"/>
      <c r="BR363" s="312"/>
      <c r="BS363" s="312"/>
    </row>
    <row r="364" spans="1:71" ht="15" customHeight="1" x14ac:dyDescent="0.2">
      <c r="A364" s="469"/>
      <c r="B364" s="469"/>
      <c r="C364" s="469"/>
      <c r="D364" s="469"/>
      <c r="E364" s="469"/>
      <c r="F364" s="469"/>
      <c r="G364" s="469"/>
      <c r="H364" s="469"/>
      <c r="I364" s="469"/>
      <c r="J364" s="469"/>
      <c r="K364" s="563"/>
      <c r="L364" s="469"/>
      <c r="M364" s="469"/>
      <c r="N364" s="469"/>
      <c r="O364" s="549"/>
      <c r="P364" s="469"/>
      <c r="Q364" s="541"/>
      <c r="AS364" s="390"/>
      <c r="AT364" s="386"/>
      <c r="AU364" s="469"/>
      <c r="AV364" s="312"/>
      <c r="AW364" s="312"/>
      <c r="AX364" s="312"/>
      <c r="AY364" s="312"/>
      <c r="AZ364" s="312"/>
      <c r="BA364" s="312"/>
      <c r="BB364" s="312"/>
      <c r="BC364" s="312"/>
      <c r="BD364" s="312"/>
      <c r="BE364" s="312"/>
      <c r="BF364" s="312"/>
      <c r="BG364" s="312"/>
      <c r="BH364" s="312"/>
      <c r="BI364" s="312"/>
      <c r="BJ364" s="312"/>
      <c r="BK364" s="312"/>
      <c r="BL364" s="312"/>
      <c r="BM364" s="312"/>
      <c r="BN364" s="312"/>
      <c r="BO364" s="312"/>
      <c r="BP364" s="312"/>
      <c r="BQ364" s="312"/>
      <c r="BR364" s="312"/>
      <c r="BS364" s="312"/>
    </row>
    <row r="365" spans="1:71" ht="15" customHeight="1" x14ac:dyDescent="0.2">
      <c r="A365" s="469"/>
      <c r="B365" s="469"/>
      <c r="C365" s="469"/>
      <c r="D365" s="469"/>
      <c r="E365" s="469"/>
      <c r="F365" s="469"/>
      <c r="G365" s="469"/>
      <c r="H365" s="469"/>
      <c r="I365" s="469"/>
      <c r="J365" s="469"/>
      <c r="K365" s="563"/>
      <c r="L365" s="469"/>
      <c r="M365" s="469"/>
      <c r="N365" s="469"/>
      <c r="O365" s="549"/>
      <c r="P365" s="469"/>
      <c r="Q365" s="541"/>
      <c r="AS365" s="390"/>
      <c r="AT365" s="386"/>
      <c r="AU365" s="469"/>
      <c r="AV365" s="312"/>
      <c r="AW365" s="312"/>
      <c r="AX365" s="312"/>
      <c r="AY365" s="312"/>
      <c r="AZ365" s="312"/>
      <c r="BA365" s="312"/>
      <c r="BB365" s="312"/>
      <c r="BC365" s="312"/>
      <c r="BD365" s="312"/>
      <c r="BE365" s="312"/>
      <c r="BF365" s="312"/>
      <c r="BG365" s="312"/>
      <c r="BH365" s="312"/>
      <c r="BI365" s="312"/>
      <c r="BJ365" s="312"/>
      <c r="BK365" s="312"/>
      <c r="BL365" s="312"/>
      <c r="BM365" s="312"/>
      <c r="BN365" s="312"/>
      <c r="BO365" s="312"/>
      <c r="BP365" s="312"/>
      <c r="BQ365" s="312"/>
      <c r="BR365" s="312"/>
      <c r="BS365" s="312"/>
    </row>
    <row r="366" spans="1:71" ht="15" customHeight="1" x14ac:dyDescent="0.2">
      <c r="A366" s="469"/>
      <c r="B366" s="469"/>
      <c r="C366" s="469"/>
      <c r="D366" s="469"/>
      <c r="E366" s="469"/>
      <c r="F366" s="469"/>
      <c r="G366" s="469"/>
      <c r="H366" s="469"/>
      <c r="I366" s="469"/>
      <c r="J366" s="469"/>
      <c r="K366" s="563"/>
      <c r="L366" s="469"/>
      <c r="M366" s="469"/>
      <c r="N366" s="469"/>
      <c r="O366" s="549"/>
      <c r="P366" s="469"/>
      <c r="Q366" s="541"/>
      <c r="AS366" s="390"/>
      <c r="AT366" s="386"/>
      <c r="AU366" s="469"/>
      <c r="AV366" s="312"/>
      <c r="AW366" s="312"/>
      <c r="AX366" s="312"/>
      <c r="AY366" s="312"/>
      <c r="AZ366" s="312"/>
      <c r="BA366" s="312"/>
      <c r="BB366" s="312"/>
      <c r="BC366" s="312"/>
      <c r="BD366" s="312"/>
      <c r="BE366" s="312"/>
      <c r="BF366" s="312"/>
      <c r="BG366" s="312"/>
      <c r="BH366" s="312"/>
      <c r="BI366" s="312"/>
      <c r="BJ366" s="312"/>
      <c r="BK366" s="312"/>
      <c r="BL366" s="312"/>
      <c r="BM366" s="312"/>
      <c r="BN366" s="312"/>
      <c r="BO366" s="312"/>
      <c r="BP366" s="312"/>
      <c r="BQ366" s="312"/>
      <c r="BR366" s="312"/>
      <c r="BS366" s="312"/>
    </row>
    <row r="367" spans="1:71" ht="15" customHeight="1" x14ac:dyDescent="0.2">
      <c r="A367" s="469"/>
      <c r="B367" s="469"/>
      <c r="C367" s="469"/>
      <c r="D367" s="469"/>
      <c r="E367" s="469"/>
      <c r="F367" s="469"/>
      <c r="G367" s="469"/>
      <c r="H367" s="469"/>
      <c r="I367" s="469"/>
      <c r="J367" s="469"/>
      <c r="K367" s="563"/>
      <c r="L367" s="469"/>
      <c r="M367" s="469"/>
      <c r="N367" s="469"/>
      <c r="O367" s="549"/>
      <c r="P367" s="469"/>
      <c r="Q367" s="541"/>
      <c r="AS367" s="390"/>
      <c r="AT367" s="386"/>
      <c r="AU367" s="469"/>
      <c r="AV367" s="312"/>
      <c r="AW367" s="312"/>
      <c r="AX367" s="312"/>
      <c r="AY367" s="312"/>
      <c r="AZ367" s="312"/>
      <c r="BA367" s="312"/>
      <c r="BB367" s="312"/>
      <c r="BC367" s="312"/>
      <c r="BD367" s="312"/>
      <c r="BE367" s="312"/>
      <c r="BF367" s="312"/>
      <c r="BG367" s="312"/>
      <c r="BH367" s="312"/>
      <c r="BI367" s="312"/>
      <c r="BJ367" s="312"/>
      <c r="BK367" s="312"/>
      <c r="BL367" s="312"/>
      <c r="BM367" s="312"/>
      <c r="BN367" s="312"/>
      <c r="BO367" s="312"/>
      <c r="BP367" s="312"/>
      <c r="BQ367" s="312"/>
      <c r="BR367" s="312"/>
      <c r="BS367" s="312"/>
    </row>
    <row r="368" spans="1:71" ht="15" customHeight="1" x14ac:dyDescent="0.2">
      <c r="A368" s="469"/>
      <c r="B368" s="469"/>
      <c r="C368" s="469"/>
      <c r="D368" s="469"/>
      <c r="E368" s="469"/>
      <c r="F368" s="469"/>
      <c r="G368" s="469"/>
      <c r="H368" s="469"/>
      <c r="I368" s="469"/>
      <c r="J368" s="469"/>
      <c r="K368" s="563"/>
      <c r="L368" s="469"/>
      <c r="M368" s="469"/>
      <c r="N368" s="469"/>
      <c r="O368" s="549"/>
      <c r="P368" s="469"/>
      <c r="Q368" s="541"/>
      <c r="AS368" s="390"/>
      <c r="AT368" s="386"/>
      <c r="AU368" s="469"/>
      <c r="AV368" s="312"/>
      <c r="AW368" s="312"/>
      <c r="AX368" s="312"/>
      <c r="AY368" s="312"/>
      <c r="AZ368" s="312"/>
      <c r="BA368" s="312"/>
      <c r="BB368" s="312"/>
      <c r="BC368" s="312"/>
      <c r="BD368" s="312"/>
      <c r="BE368" s="312"/>
      <c r="BF368" s="312"/>
      <c r="BG368" s="312"/>
      <c r="BH368" s="312"/>
      <c r="BI368" s="312"/>
      <c r="BJ368" s="312"/>
      <c r="BK368" s="312"/>
      <c r="BL368" s="312"/>
      <c r="BM368" s="312"/>
      <c r="BN368" s="312"/>
      <c r="BO368" s="312"/>
      <c r="BP368" s="312"/>
      <c r="BQ368" s="312"/>
      <c r="BR368" s="312"/>
      <c r="BS368" s="312"/>
    </row>
    <row r="369" spans="1:71" ht="15" customHeight="1" x14ac:dyDescent="0.2">
      <c r="A369" s="469"/>
      <c r="B369" s="469"/>
      <c r="C369" s="469"/>
      <c r="D369" s="469"/>
      <c r="E369" s="469"/>
      <c r="F369" s="469"/>
      <c r="G369" s="469"/>
      <c r="H369" s="469"/>
      <c r="I369" s="469"/>
      <c r="J369" s="469"/>
      <c r="K369" s="563"/>
      <c r="L369" s="469"/>
      <c r="M369" s="469"/>
      <c r="N369" s="469"/>
      <c r="O369" s="549"/>
      <c r="P369" s="469"/>
      <c r="Q369" s="541"/>
      <c r="AS369" s="390"/>
      <c r="AT369" s="386"/>
      <c r="AU369" s="469"/>
      <c r="AV369" s="312"/>
      <c r="AW369" s="312"/>
      <c r="AX369" s="312"/>
      <c r="AY369" s="312"/>
      <c r="AZ369" s="312"/>
      <c r="BA369" s="312"/>
      <c r="BB369" s="312"/>
      <c r="BC369" s="312"/>
      <c r="BD369" s="312"/>
      <c r="BE369" s="312"/>
      <c r="BF369" s="312"/>
      <c r="BG369" s="312"/>
      <c r="BH369" s="312"/>
      <c r="BI369" s="312"/>
      <c r="BJ369" s="312"/>
      <c r="BK369" s="312"/>
      <c r="BL369" s="312"/>
      <c r="BM369" s="312"/>
      <c r="BN369" s="312"/>
      <c r="BO369" s="312"/>
      <c r="BP369" s="312"/>
      <c r="BQ369" s="312"/>
      <c r="BR369" s="312"/>
      <c r="BS369" s="312"/>
    </row>
    <row r="370" spans="1:71" ht="15" customHeight="1" x14ac:dyDescent="0.2">
      <c r="A370" s="469"/>
      <c r="B370" s="469"/>
      <c r="C370" s="469"/>
      <c r="D370" s="469"/>
      <c r="E370" s="469"/>
      <c r="F370" s="469"/>
      <c r="G370" s="469"/>
      <c r="H370" s="469"/>
      <c r="I370" s="469"/>
      <c r="J370" s="469"/>
      <c r="K370" s="563"/>
      <c r="L370" s="469"/>
      <c r="M370" s="469"/>
      <c r="N370" s="469"/>
      <c r="O370" s="549"/>
      <c r="P370" s="469"/>
      <c r="Q370" s="541"/>
      <c r="AS370" s="390"/>
      <c r="AT370" s="386"/>
      <c r="AU370" s="469"/>
      <c r="AV370" s="312"/>
      <c r="AW370" s="312"/>
      <c r="AX370" s="312"/>
      <c r="AY370" s="312"/>
      <c r="AZ370" s="312"/>
      <c r="BA370" s="312"/>
      <c r="BB370" s="312"/>
      <c r="BC370" s="312"/>
      <c r="BD370" s="312"/>
      <c r="BE370" s="312"/>
      <c r="BF370" s="312"/>
      <c r="BG370" s="312"/>
      <c r="BH370" s="312"/>
      <c r="BI370" s="312"/>
      <c r="BJ370" s="312"/>
      <c r="BK370" s="312"/>
      <c r="BL370" s="312"/>
      <c r="BM370" s="312"/>
      <c r="BN370" s="312"/>
      <c r="BO370" s="312"/>
      <c r="BP370" s="312"/>
      <c r="BQ370" s="312"/>
      <c r="BR370" s="312"/>
      <c r="BS370" s="312"/>
    </row>
    <row r="371" spans="1:71" ht="15" customHeight="1" x14ac:dyDescent="0.2">
      <c r="A371" s="469"/>
      <c r="B371" s="469"/>
      <c r="C371" s="469"/>
      <c r="D371" s="469"/>
      <c r="E371" s="469"/>
      <c r="F371" s="469"/>
      <c r="G371" s="469"/>
      <c r="H371" s="469"/>
      <c r="I371" s="469"/>
      <c r="J371" s="469"/>
      <c r="K371" s="563"/>
      <c r="L371" s="469"/>
      <c r="M371" s="469"/>
      <c r="N371" s="469"/>
      <c r="O371" s="549"/>
      <c r="P371" s="469"/>
      <c r="Q371" s="541"/>
      <c r="AS371" s="390"/>
      <c r="AT371" s="386"/>
      <c r="AU371" s="469"/>
      <c r="AV371" s="312"/>
      <c r="AW371" s="312"/>
      <c r="AX371" s="312"/>
      <c r="AY371" s="312"/>
      <c r="AZ371" s="312"/>
      <c r="BA371" s="312"/>
      <c r="BB371" s="312"/>
      <c r="BC371" s="312"/>
      <c r="BD371" s="312"/>
      <c r="BE371" s="312"/>
      <c r="BF371" s="312"/>
      <c r="BG371" s="312"/>
      <c r="BH371" s="312"/>
      <c r="BI371" s="312"/>
      <c r="BJ371" s="312"/>
      <c r="BK371" s="312"/>
      <c r="BL371" s="312"/>
      <c r="BM371" s="312"/>
      <c r="BN371" s="312"/>
      <c r="BO371" s="312"/>
      <c r="BP371" s="312"/>
      <c r="BQ371" s="312"/>
      <c r="BR371" s="312"/>
      <c r="BS371" s="312"/>
    </row>
    <row r="372" spans="1:71" ht="15" customHeight="1" x14ac:dyDescent="0.2">
      <c r="A372" s="469"/>
      <c r="B372" s="469"/>
      <c r="C372" s="469"/>
      <c r="D372" s="469"/>
      <c r="E372" s="469"/>
      <c r="F372" s="469"/>
      <c r="G372" s="469"/>
      <c r="H372" s="469"/>
      <c r="I372" s="469"/>
      <c r="J372" s="469"/>
      <c r="K372" s="563"/>
      <c r="L372" s="469"/>
      <c r="M372" s="469"/>
      <c r="N372" s="469"/>
      <c r="O372" s="549"/>
      <c r="P372" s="469"/>
      <c r="Q372" s="541"/>
      <c r="AS372" s="390"/>
      <c r="AT372" s="386"/>
      <c r="AU372" s="469"/>
      <c r="AV372" s="312"/>
      <c r="AW372" s="312"/>
      <c r="AX372" s="312"/>
      <c r="AY372" s="312"/>
      <c r="AZ372" s="312"/>
      <c r="BA372" s="312"/>
      <c r="BB372" s="312"/>
      <c r="BC372" s="312"/>
      <c r="BD372" s="312"/>
      <c r="BE372" s="312"/>
      <c r="BF372" s="312"/>
      <c r="BG372" s="312"/>
      <c r="BH372" s="312"/>
      <c r="BI372" s="312"/>
      <c r="BJ372" s="312"/>
      <c r="BK372" s="312"/>
      <c r="BL372" s="312"/>
      <c r="BM372" s="312"/>
      <c r="BN372" s="312"/>
      <c r="BO372" s="312"/>
      <c r="BP372" s="312"/>
      <c r="BQ372" s="312"/>
      <c r="BR372" s="312"/>
      <c r="BS372" s="312"/>
    </row>
    <row r="373" spans="1:71" ht="15" customHeight="1" x14ac:dyDescent="0.2">
      <c r="A373" s="469"/>
      <c r="B373" s="469"/>
      <c r="C373" s="469"/>
      <c r="D373" s="469"/>
      <c r="E373" s="469"/>
      <c r="F373" s="469"/>
      <c r="G373" s="469"/>
      <c r="H373" s="469"/>
      <c r="I373" s="469"/>
      <c r="J373" s="469"/>
      <c r="K373" s="563"/>
      <c r="L373" s="469"/>
      <c r="M373" s="469"/>
      <c r="N373" s="469"/>
      <c r="O373" s="549"/>
      <c r="P373" s="469"/>
      <c r="Q373" s="541"/>
      <c r="AS373" s="390"/>
      <c r="AT373" s="386"/>
      <c r="AU373" s="469"/>
      <c r="AV373" s="312"/>
      <c r="AW373" s="312"/>
      <c r="AX373" s="312"/>
      <c r="AY373" s="312"/>
      <c r="AZ373" s="312"/>
      <c r="BA373" s="312"/>
      <c r="BB373" s="312"/>
      <c r="BC373" s="312"/>
      <c r="BD373" s="312"/>
      <c r="BE373" s="312"/>
      <c r="BF373" s="312"/>
      <c r="BG373" s="312"/>
      <c r="BH373" s="312"/>
      <c r="BI373" s="312"/>
      <c r="BJ373" s="312"/>
      <c r="BK373" s="312"/>
      <c r="BL373" s="312"/>
      <c r="BM373" s="312"/>
      <c r="BN373" s="312"/>
      <c r="BO373" s="312"/>
      <c r="BP373" s="312"/>
      <c r="BQ373" s="312"/>
      <c r="BR373" s="312"/>
      <c r="BS373" s="312"/>
    </row>
    <row r="374" spans="1:71" ht="15" customHeight="1" x14ac:dyDescent="0.2">
      <c r="A374" s="469"/>
      <c r="B374" s="469"/>
      <c r="C374" s="469"/>
      <c r="D374" s="469"/>
      <c r="E374" s="469"/>
      <c r="F374" s="469"/>
      <c r="G374" s="469"/>
      <c r="H374" s="469"/>
      <c r="I374" s="469"/>
      <c r="J374" s="469"/>
      <c r="K374" s="563"/>
      <c r="L374" s="469"/>
      <c r="M374" s="469"/>
      <c r="N374" s="469"/>
      <c r="O374" s="549"/>
      <c r="P374" s="469"/>
      <c r="Q374" s="541"/>
      <c r="AS374" s="390"/>
      <c r="AT374" s="386"/>
      <c r="AU374" s="469"/>
      <c r="AV374" s="312"/>
      <c r="AW374" s="312"/>
      <c r="AX374" s="312"/>
      <c r="AY374" s="312"/>
      <c r="AZ374" s="312"/>
      <c r="BA374" s="312"/>
      <c r="BB374" s="312"/>
      <c r="BC374" s="312"/>
      <c r="BD374" s="312"/>
      <c r="BE374" s="312"/>
      <c r="BF374" s="312"/>
      <c r="BG374" s="312"/>
      <c r="BH374" s="312"/>
      <c r="BI374" s="312"/>
      <c r="BJ374" s="312"/>
      <c r="BK374" s="312"/>
      <c r="BL374" s="312"/>
      <c r="BM374" s="312"/>
      <c r="BN374" s="312"/>
      <c r="BO374" s="312"/>
      <c r="BP374" s="312"/>
      <c r="BQ374" s="312"/>
      <c r="BR374" s="312"/>
      <c r="BS374" s="312"/>
    </row>
    <row r="375" spans="1:71" ht="15" customHeight="1" x14ac:dyDescent="0.2">
      <c r="A375" s="469"/>
      <c r="B375" s="469"/>
      <c r="C375" s="469"/>
      <c r="D375" s="469"/>
      <c r="E375" s="469"/>
      <c r="F375" s="469"/>
      <c r="G375" s="469"/>
      <c r="H375" s="469"/>
      <c r="I375" s="469"/>
      <c r="J375" s="469"/>
      <c r="K375" s="563"/>
      <c r="L375" s="469"/>
      <c r="M375" s="469"/>
      <c r="N375" s="469"/>
      <c r="O375" s="549"/>
      <c r="P375" s="469"/>
      <c r="Q375" s="541"/>
      <c r="AS375" s="390"/>
      <c r="AT375" s="386"/>
      <c r="AU375" s="469"/>
      <c r="AV375" s="312"/>
      <c r="AW375" s="312"/>
      <c r="AX375" s="312"/>
      <c r="AY375" s="312"/>
      <c r="AZ375" s="312"/>
      <c r="BA375" s="312"/>
      <c r="BB375" s="312"/>
      <c r="BC375" s="312"/>
      <c r="BD375" s="312"/>
      <c r="BE375" s="312"/>
      <c r="BF375" s="312"/>
      <c r="BG375" s="312"/>
      <c r="BH375" s="312"/>
      <c r="BI375" s="312"/>
      <c r="BJ375" s="312"/>
      <c r="BK375" s="312"/>
      <c r="BL375" s="312"/>
      <c r="BM375" s="312"/>
      <c r="BN375" s="312"/>
      <c r="BO375" s="312"/>
      <c r="BP375" s="312"/>
      <c r="BQ375" s="312"/>
      <c r="BR375" s="312"/>
      <c r="BS375" s="312"/>
    </row>
    <row r="376" spans="1:71" ht="15" customHeight="1" x14ac:dyDescent="0.2">
      <c r="A376" s="469"/>
      <c r="B376" s="469"/>
      <c r="C376" s="469"/>
      <c r="D376" s="469"/>
      <c r="E376" s="469"/>
      <c r="F376" s="469"/>
      <c r="G376" s="469"/>
      <c r="H376" s="469"/>
      <c r="I376" s="469"/>
      <c r="J376" s="469"/>
      <c r="K376" s="563"/>
      <c r="L376" s="469"/>
      <c r="M376" s="469"/>
      <c r="N376" s="469"/>
      <c r="O376" s="549"/>
      <c r="P376" s="469"/>
      <c r="Q376" s="541"/>
      <c r="AS376" s="390"/>
      <c r="AT376" s="386"/>
      <c r="AU376" s="469"/>
      <c r="AV376" s="312"/>
      <c r="AW376" s="312"/>
      <c r="AX376" s="312"/>
      <c r="AY376" s="312"/>
      <c r="AZ376" s="312"/>
      <c r="BA376" s="312"/>
      <c r="BB376" s="312"/>
      <c r="BC376" s="312"/>
      <c r="BD376" s="312"/>
      <c r="BE376" s="312"/>
      <c r="BF376" s="312"/>
      <c r="BG376" s="312"/>
      <c r="BH376" s="312"/>
      <c r="BI376" s="312"/>
      <c r="BJ376" s="312"/>
      <c r="BK376" s="312"/>
      <c r="BL376" s="312"/>
      <c r="BM376" s="312"/>
      <c r="BN376" s="312"/>
      <c r="BO376" s="312"/>
      <c r="BP376" s="312"/>
      <c r="BQ376" s="312"/>
      <c r="BR376" s="312"/>
      <c r="BS376" s="312"/>
    </row>
    <row r="377" spans="1:71" ht="15" customHeight="1" x14ac:dyDescent="0.2">
      <c r="A377" s="469"/>
      <c r="B377" s="469"/>
      <c r="C377" s="469"/>
      <c r="D377" s="469"/>
      <c r="E377" s="469"/>
      <c r="F377" s="469"/>
      <c r="G377" s="469"/>
      <c r="H377" s="469"/>
      <c r="I377" s="469"/>
      <c r="J377" s="469"/>
      <c r="K377" s="563"/>
      <c r="L377" s="469"/>
      <c r="M377" s="469"/>
      <c r="N377" s="469"/>
      <c r="O377" s="549"/>
      <c r="P377" s="469"/>
      <c r="Q377" s="541"/>
      <c r="AS377" s="390"/>
      <c r="AT377" s="386"/>
      <c r="AU377" s="469"/>
      <c r="AV377" s="312"/>
      <c r="AW377" s="312"/>
      <c r="AX377" s="312"/>
      <c r="AY377" s="312"/>
      <c r="AZ377" s="312"/>
      <c r="BA377" s="312"/>
      <c r="BB377" s="312"/>
      <c r="BC377" s="312"/>
      <c r="BD377" s="312"/>
      <c r="BE377" s="312"/>
      <c r="BF377" s="312"/>
      <c r="BG377" s="312"/>
      <c r="BH377" s="312"/>
      <c r="BI377" s="312"/>
      <c r="BJ377" s="312"/>
      <c r="BK377" s="312"/>
      <c r="BL377" s="312"/>
      <c r="BM377" s="312"/>
      <c r="BN377" s="312"/>
      <c r="BO377" s="312"/>
      <c r="BP377" s="312"/>
      <c r="BQ377" s="312"/>
      <c r="BR377" s="312"/>
      <c r="BS377" s="312"/>
    </row>
    <row r="378" spans="1:71" ht="15" customHeight="1" x14ac:dyDescent="0.2">
      <c r="A378" s="469"/>
      <c r="B378" s="469"/>
      <c r="C378" s="469"/>
      <c r="D378" s="469"/>
      <c r="E378" s="469"/>
      <c r="F378" s="469"/>
      <c r="G378" s="469"/>
      <c r="H378" s="469"/>
      <c r="I378" s="469"/>
      <c r="J378" s="469"/>
      <c r="K378" s="563"/>
      <c r="L378" s="469"/>
      <c r="M378" s="469"/>
      <c r="N378" s="469"/>
      <c r="O378" s="549"/>
      <c r="P378" s="469"/>
      <c r="Q378" s="541"/>
      <c r="AS378" s="390"/>
      <c r="AT378" s="386"/>
      <c r="AU378" s="469"/>
      <c r="AV378" s="312"/>
      <c r="AW378" s="312"/>
      <c r="AX378" s="312"/>
      <c r="AY378" s="312"/>
      <c r="AZ378" s="312"/>
      <c r="BA378" s="312"/>
      <c r="BB378" s="312"/>
      <c r="BC378" s="312"/>
      <c r="BD378" s="312"/>
      <c r="BE378" s="312"/>
      <c r="BF378" s="312"/>
      <c r="BG378" s="312"/>
      <c r="BH378" s="312"/>
      <c r="BI378" s="312"/>
      <c r="BJ378" s="312"/>
      <c r="BK378" s="312"/>
      <c r="BL378" s="312"/>
      <c r="BM378" s="312"/>
      <c r="BN378" s="312"/>
      <c r="BO378" s="312"/>
      <c r="BP378" s="312"/>
      <c r="BQ378" s="312"/>
      <c r="BR378" s="312"/>
      <c r="BS378" s="312"/>
    </row>
    <row r="379" spans="1:71" ht="15" customHeight="1" x14ac:dyDescent="0.2">
      <c r="A379" s="469"/>
      <c r="B379" s="469"/>
      <c r="C379" s="469"/>
      <c r="D379" s="469"/>
      <c r="E379" s="469"/>
      <c r="F379" s="469"/>
      <c r="G379" s="469"/>
      <c r="H379" s="469"/>
      <c r="I379" s="469"/>
      <c r="J379" s="469"/>
      <c r="K379" s="563"/>
      <c r="L379" s="469"/>
      <c r="M379" s="469"/>
      <c r="N379" s="469"/>
      <c r="O379" s="549"/>
      <c r="P379" s="469"/>
      <c r="Q379" s="541"/>
      <c r="AS379" s="390"/>
      <c r="AT379" s="386"/>
      <c r="AU379" s="469"/>
      <c r="AV379" s="312"/>
      <c r="AW379" s="312"/>
      <c r="AX379" s="312"/>
      <c r="AY379" s="312"/>
      <c r="AZ379" s="312"/>
      <c r="BA379" s="312"/>
      <c r="BB379" s="312"/>
      <c r="BC379" s="312"/>
      <c r="BD379" s="312"/>
      <c r="BE379" s="312"/>
      <c r="BF379" s="312"/>
      <c r="BG379" s="312"/>
      <c r="BH379" s="312"/>
      <c r="BI379" s="312"/>
      <c r="BJ379" s="312"/>
      <c r="BK379" s="312"/>
      <c r="BL379" s="312"/>
      <c r="BM379" s="312"/>
      <c r="BN379" s="312"/>
      <c r="BO379" s="312"/>
      <c r="BP379" s="312"/>
      <c r="BQ379" s="312"/>
      <c r="BR379" s="312"/>
      <c r="BS379" s="312"/>
    </row>
    <row r="380" spans="1:71" ht="15" customHeight="1" x14ac:dyDescent="0.2">
      <c r="A380" s="469"/>
      <c r="B380" s="469"/>
      <c r="C380" s="469"/>
      <c r="D380" s="469"/>
      <c r="E380" s="469"/>
      <c r="F380" s="469"/>
      <c r="G380" s="469"/>
      <c r="H380" s="469"/>
      <c r="I380" s="469"/>
      <c r="J380" s="469"/>
      <c r="K380" s="563"/>
      <c r="L380" s="469"/>
      <c r="M380" s="469"/>
      <c r="N380" s="469"/>
      <c r="O380" s="549"/>
      <c r="P380" s="469"/>
      <c r="Q380" s="541"/>
      <c r="AS380" s="390"/>
      <c r="AT380" s="386"/>
      <c r="AU380" s="469"/>
      <c r="AV380" s="312"/>
      <c r="AW380" s="312"/>
      <c r="AX380" s="312"/>
      <c r="AY380" s="312"/>
      <c r="AZ380" s="312"/>
      <c r="BA380" s="312"/>
      <c r="BB380" s="312"/>
      <c r="BC380" s="312"/>
      <c r="BD380" s="312"/>
      <c r="BE380" s="312"/>
      <c r="BF380" s="312"/>
      <c r="BG380" s="312"/>
      <c r="BH380" s="312"/>
      <c r="BI380" s="312"/>
      <c r="BJ380" s="312"/>
      <c r="BK380" s="312"/>
      <c r="BL380" s="312"/>
      <c r="BM380" s="312"/>
      <c r="BN380" s="312"/>
      <c r="BO380" s="312"/>
      <c r="BP380" s="312"/>
      <c r="BQ380" s="312"/>
      <c r="BR380" s="312"/>
      <c r="BS380" s="312"/>
    </row>
    <row r="381" spans="1:71" ht="15" customHeight="1" x14ac:dyDescent="0.2">
      <c r="A381" s="469"/>
      <c r="B381" s="469"/>
      <c r="C381" s="469"/>
      <c r="D381" s="469"/>
      <c r="E381" s="469"/>
      <c r="F381" s="469"/>
      <c r="G381" s="469"/>
      <c r="H381" s="469"/>
      <c r="I381" s="469"/>
      <c r="J381" s="469"/>
      <c r="K381" s="563"/>
      <c r="L381" s="469"/>
      <c r="M381" s="469"/>
      <c r="N381" s="469"/>
      <c r="O381" s="549"/>
      <c r="P381" s="469"/>
      <c r="Q381" s="541"/>
      <c r="AS381" s="390"/>
      <c r="AT381" s="386"/>
      <c r="AU381" s="469"/>
      <c r="AV381" s="312"/>
      <c r="AW381" s="312"/>
      <c r="AX381" s="312"/>
      <c r="AY381" s="312"/>
      <c r="AZ381" s="312"/>
      <c r="BA381" s="312"/>
      <c r="BB381" s="312"/>
      <c r="BC381" s="312"/>
      <c r="BD381" s="312"/>
      <c r="BE381" s="312"/>
      <c r="BF381" s="312"/>
      <c r="BG381" s="312"/>
      <c r="BH381" s="312"/>
      <c r="BI381" s="312"/>
      <c r="BJ381" s="312"/>
      <c r="BK381" s="312"/>
      <c r="BL381" s="312"/>
      <c r="BM381" s="312"/>
      <c r="BN381" s="312"/>
      <c r="BO381" s="312"/>
      <c r="BP381" s="312"/>
      <c r="BQ381" s="312"/>
      <c r="BR381" s="312"/>
      <c r="BS381" s="312"/>
    </row>
    <row r="382" spans="1:71" ht="15" customHeight="1" x14ac:dyDescent="0.2">
      <c r="A382" s="469"/>
      <c r="B382" s="469"/>
      <c r="C382" s="469"/>
      <c r="D382" s="469"/>
      <c r="E382" s="469"/>
      <c r="F382" s="469"/>
      <c r="G382" s="469"/>
      <c r="H382" s="469"/>
      <c r="I382" s="469"/>
      <c r="J382" s="469"/>
      <c r="K382" s="563"/>
      <c r="L382" s="469"/>
      <c r="M382" s="469"/>
      <c r="N382" s="469"/>
      <c r="O382" s="549"/>
      <c r="P382" s="469"/>
      <c r="Q382" s="541"/>
      <c r="AS382" s="390"/>
      <c r="AT382" s="386"/>
      <c r="AU382" s="469"/>
      <c r="AV382" s="312"/>
      <c r="AW382" s="312"/>
      <c r="AX382" s="312"/>
      <c r="AY382" s="312"/>
      <c r="AZ382" s="312"/>
      <c r="BA382" s="312"/>
      <c r="BB382" s="312"/>
      <c r="BC382" s="312"/>
      <c r="BD382" s="312"/>
      <c r="BE382" s="312"/>
      <c r="BF382" s="312"/>
      <c r="BG382" s="312"/>
      <c r="BH382" s="312"/>
      <c r="BI382" s="312"/>
      <c r="BJ382" s="312"/>
      <c r="BK382" s="312"/>
      <c r="BL382" s="312"/>
      <c r="BM382" s="312"/>
      <c r="BN382" s="312"/>
      <c r="BO382" s="312"/>
      <c r="BP382" s="312"/>
      <c r="BQ382" s="312"/>
      <c r="BR382" s="312"/>
      <c r="BS382" s="312"/>
    </row>
    <row r="383" spans="1:71" ht="15" customHeight="1" x14ac:dyDescent="0.2">
      <c r="A383" s="469"/>
      <c r="B383" s="469"/>
      <c r="C383" s="469"/>
      <c r="D383" s="469"/>
      <c r="E383" s="469"/>
      <c r="F383" s="469"/>
      <c r="G383" s="469"/>
      <c r="H383" s="469"/>
      <c r="I383" s="469"/>
      <c r="J383" s="469"/>
      <c r="K383" s="563"/>
      <c r="L383" s="469"/>
      <c r="M383" s="469"/>
      <c r="N383" s="469"/>
      <c r="O383" s="549"/>
      <c r="P383" s="469"/>
      <c r="Q383" s="541"/>
      <c r="AS383" s="390"/>
      <c r="AT383" s="386"/>
      <c r="AU383" s="469"/>
      <c r="AV383" s="312"/>
      <c r="AW383" s="312"/>
      <c r="AX383" s="312"/>
      <c r="AY383" s="312"/>
      <c r="AZ383" s="312"/>
      <c r="BA383" s="312"/>
      <c r="BB383" s="312"/>
      <c r="BC383" s="312"/>
      <c r="BD383" s="312"/>
      <c r="BE383" s="312"/>
      <c r="BF383" s="312"/>
      <c r="BG383" s="312"/>
      <c r="BH383" s="312"/>
      <c r="BI383" s="312"/>
      <c r="BJ383" s="312"/>
      <c r="BK383" s="312"/>
      <c r="BL383" s="312"/>
      <c r="BM383" s="312"/>
      <c r="BN383" s="312"/>
      <c r="BO383" s="312"/>
      <c r="BP383" s="312"/>
      <c r="BQ383" s="312"/>
      <c r="BR383" s="312"/>
      <c r="BS383" s="312"/>
    </row>
    <row r="384" spans="1:71" ht="15" customHeight="1" x14ac:dyDescent="0.2">
      <c r="A384" s="469"/>
      <c r="B384" s="469"/>
      <c r="C384" s="469"/>
      <c r="D384" s="469"/>
      <c r="E384" s="469"/>
      <c r="F384" s="469"/>
      <c r="G384" s="469"/>
      <c r="H384" s="469"/>
      <c r="I384" s="469"/>
      <c r="J384" s="469"/>
      <c r="K384" s="563"/>
      <c r="L384" s="469"/>
      <c r="M384" s="469"/>
      <c r="N384" s="469"/>
      <c r="O384" s="549"/>
      <c r="P384" s="469"/>
      <c r="Q384" s="541"/>
      <c r="AS384" s="390"/>
      <c r="AT384" s="386"/>
      <c r="AU384" s="469"/>
      <c r="AV384" s="312"/>
      <c r="AW384" s="312"/>
      <c r="AX384" s="312"/>
      <c r="AY384" s="312"/>
      <c r="AZ384" s="312"/>
      <c r="BA384" s="312"/>
      <c r="BB384" s="312"/>
      <c r="BC384" s="312"/>
      <c r="BD384" s="312"/>
      <c r="BE384" s="312"/>
      <c r="BF384" s="312"/>
      <c r="BG384" s="312"/>
      <c r="BH384" s="312"/>
      <c r="BI384" s="312"/>
      <c r="BJ384" s="312"/>
      <c r="BK384" s="312"/>
      <c r="BL384" s="312"/>
      <c r="BM384" s="312"/>
      <c r="BN384" s="312"/>
      <c r="BO384" s="312"/>
      <c r="BP384" s="312"/>
      <c r="BQ384" s="312"/>
      <c r="BR384" s="312"/>
      <c r="BS384" s="312"/>
    </row>
    <row r="385" spans="1:71" ht="15" customHeight="1" x14ac:dyDescent="0.2">
      <c r="A385" s="469"/>
      <c r="B385" s="469"/>
      <c r="C385" s="469"/>
      <c r="D385" s="469"/>
      <c r="E385" s="469"/>
      <c r="F385" s="469"/>
      <c r="G385" s="469"/>
      <c r="H385" s="469"/>
      <c r="I385" s="469"/>
      <c r="J385" s="469"/>
      <c r="K385" s="563"/>
      <c r="L385" s="469"/>
      <c r="M385" s="469"/>
      <c r="N385" s="469"/>
      <c r="O385" s="549"/>
      <c r="P385" s="469"/>
      <c r="Q385" s="541"/>
      <c r="AS385" s="390"/>
      <c r="AT385" s="386"/>
      <c r="AU385" s="469"/>
      <c r="AV385" s="312"/>
      <c r="AW385" s="312"/>
      <c r="AX385" s="312"/>
      <c r="AY385" s="312"/>
      <c r="AZ385" s="312"/>
      <c r="BA385" s="312"/>
      <c r="BB385" s="312"/>
      <c r="BC385" s="312"/>
      <c r="BD385" s="312"/>
      <c r="BE385" s="312"/>
      <c r="BF385" s="312"/>
      <c r="BG385" s="312"/>
      <c r="BH385" s="312"/>
      <c r="BI385" s="312"/>
      <c r="BJ385" s="312"/>
      <c r="BK385" s="312"/>
      <c r="BL385" s="312"/>
      <c r="BM385" s="312"/>
      <c r="BN385" s="312"/>
      <c r="BO385" s="312"/>
      <c r="BP385" s="312"/>
      <c r="BQ385" s="312"/>
      <c r="BR385" s="312"/>
      <c r="BS385" s="312"/>
    </row>
    <row r="386" spans="1:71" ht="15" customHeight="1" x14ac:dyDescent="0.2">
      <c r="A386" s="469"/>
      <c r="B386" s="469"/>
      <c r="C386" s="469"/>
      <c r="D386" s="469"/>
      <c r="E386" s="469"/>
      <c r="F386" s="469"/>
      <c r="G386" s="469"/>
      <c r="H386" s="469"/>
      <c r="I386" s="469"/>
      <c r="J386" s="469"/>
      <c r="K386" s="563"/>
      <c r="L386" s="469"/>
      <c r="M386" s="469"/>
      <c r="N386" s="469"/>
      <c r="O386" s="549"/>
      <c r="P386" s="469"/>
      <c r="Q386" s="541"/>
      <c r="AS386" s="390"/>
      <c r="AT386" s="386"/>
      <c r="AU386" s="469"/>
      <c r="AV386" s="312"/>
      <c r="AW386" s="312"/>
      <c r="AX386" s="312"/>
      <c r="AY386" s="312"/>
      <c r="AZ386" s="312"/>
      <c r="BA386" s="312"/>
      <c r="BB386" s="312"/>
      <c r="BC386" s="312"/>
      <c r="BD386" s="312"/>
      <c r="BE386" s="312"/>
      <c r="BF386" s="312"/>
      <c r="BG386" s="312"/>
      <c r="BH386" s="312"/>
      <c r="BI386" s="312"/>
      <c r="BJ386" s="312"/>
      <c r="BK386" s="312"/>
      <c r="BL386" s="312"/>
      <c r="BM386" s="312"/>
      <c r="BN386" s="312"/>
      <c r="BO386" s="312"/>
      <c r="BP386" s="312"/>
      <c r="BQ386" s="312"/>
      <c r="BR386" s="312"/>
      <c r="BS386" s="312"/>
    </row>
    <row r="387" spans="1:71" ht="15" customHeight="1" x14ac:dyDescent="0.2">
      <c r="A387" s="469"/>
      <c r="B387" s="469"/>
      <c r="C387" s="469"/>
      <c r="D387" s="469"/>
      <c r="E387" s="469"/>
      <c r="F387" s="469"/>
      <c r="G387" s="469"/>
      <c r="H387" s="469"/>
      <c r="I387" s="469"/>
      <c r="J387" s="469"/>
      <c r="K387" s="563"/>
      <c r="L387" s="469"/>
      <c r="M387" s="469"/>
      <c r="N387" s="469"/>
      <c r="O387" s="549"/>
      <c r="P387" s="469"/>
      <c r="Q387" s="541"/>
      <c r="AS387" s="390"/>
      <c r="AT387" s="386"/>
      <c r="AU387" s="469"/>
      <c r="AV387" s="312"/>
      <c r="AW387" s="312"/>
      <c r="AX387" s="312"/>
      <c r="AY387" s="312"/>
      <c r="AZ387" s="312"/>
      <c r="BA387" s="312"/>
      <c r="BB387" s="312"/>
      <c r="BC387" s="312"/>
      <c r="BD387" s="312"/>
      <c r="BE387" s="312"/>
      <c r="BF387" s="312"/>
      <c r="BG387" s="312"/>
      <c r="BH387" s="312"/>
      <c r="BI387" s="312"/>
      <c r="BJ387" s="312"/>
      <c r="BK387" s="312"/>
      <c r="BL387" s="312"/>
      <c r="BM387" s="312"/>
      <c r="BN387" s="312"/>
      <c r="BO387" s="312"/>
      <c r="BP387" s="312"/>
      <c r="BQ387" s="312"/>
      <c r="BR387" s="312"/>
      <c r="BS387" s="312"/>
    </row>
    <row r="388" spans="1:71" ht="15" customHeight="1" x14ac:dyDescent="0.2">
      <c r="A388" s="469"/>
      <c r="B388" s="469"/>
      <c r="C388" s="469"/>
      <c r="D388" s="469"/>
      <c r="E388" s="469"/>
      <c r="F388" s="469"/>
      <c r="G388" s="469"/>
      <c r="H388" s="469"/>
      <c r="I388" s="469"/>
      <c r="J388" s="469"/>
      <c r="K388" s="563"/>
      <c r="L388" s="469"/>
      <c r="M388" s="469"/>
      <c r="N388" s="469"/>
      <c r="O388" s="549"/>
      <c r="P388" s="469"/>
      <c r="Q388" s="541"/>
      <c r="AS388" s="390"/>
      <c r="AT388" s="386"/>
      <c r="AU388" s="469"/>
      <c r="AV388" s="312"/>
      <c r="AW388" s="312"/>
      <c r="AX388" s="312"/>
      <c r="AY388" s="312"/>
      <c r="AZ388" s="312"/>
      <c r="BA388" s="312"/>
      <c r="BB388" s="312"/>
      <c r="BC388" s="312"/>
      <c r="BD388" s="312"/>
      <c r="BE388" s="312"/>
      <c r="BF388" s="312"/>
      <c r="BG388" s="312"/>
      <c r="BH388" s="312"/>
      <c r="BI388" s="312"/>
      <c r="BJ388" s="312"/>
      <c r="BK388" s="312"/>
      <c r="BL388" s="312"/>
      <c r="BM388" s="312"/>
      <c r="BN388" s="312"/>
      <c r="BO388" s="312"/>
      <c r="BP388" s="312"/>
      <c r="BQ388" s="312"/>
      <c r="BR388" s="312"/>
      <c r="BS388" s="312"/>
    </row>
    <row r="389" spans="1:71" ht="15" customHeight="1" x14ac:dyDescent="0.2">
      <c r="A389" s="469"/>
      <c r="B389" s="469"/>
      <c r="C389" s="469"/>
      <c r="D389" s="469"/>
      <c r="E389" s="469"/>
      <c r="F389" s="469"/>
      <c r="G389" s="469"/>
      <c r="H389" s="469"/>
      <c r="I389" s="469"/>
      <c r="J389" s="469"/>
      <c r="K389" s="563"/>
      <c r="L389" s="469"/>
      <c r="M389" s="469"/>
      <c r="N389" s="469"/>
      <c r="O389" s="549"/>
      <c r="P389" s="469"/>
      <c r="Q389" s="541"/>
      <c r="AS389" s="390"/>
      <c r="AT389" s="386"/>
      <c r="AU389" s="469"/>
      <c r="AV389" s="312"/>
      <c r="AW389" s="312"/>
      <c r="AX389" s="312"/>
      <c r="AY389" s="312"/>
      <c r="AZ389" s="312"/>
      <c r="BA389" s="312"/>
      <c r="BB389" s="312"/>
      <c r="BC389" s="312"/>
      <c r="BD389" s="312"/>
      <c r="BE389" s="312"/>
      <c r="BF389" s="312"/>
      <c r="BG389" s="312"/>
      <c r="BH389" s="312"/>
      <c r="BI389" s="312"/>
      <c r="BJ389" s="312"/>
      <c r="BK389" s="312"/>
      <c r="BL389" s="312"/>
      <c r="BM389" s="312"/>
      <c r="BN389" s="312"/>
      <c r="BO389" s="312"/>
      <c r="BP389" s="312"/>
      <c r="BQ389" s="312"/>
      <c r="BR389" s="312"/>
      <c r="BS389" s="312"/>
    </row>
    <row r="390" spans="1:71" ht="15" customHeight="1" x14ac:dyDescent="0.2">
      <c r="A390" s="469"/>
      <c r="B390" s="469"/>
      <c r="C390" s="469"/>
      <c r="D390" s="469"/>
      <c r="E390" s="469"/>
      <c r="F390" s="469"/>
      <c r="G390" s="469"/>
      <c r="H390" s="469"/>
      <c r="I390" s="469"/>
      <c r="J390" s="469"/>
      <c r="K390" s="563"/>
      <c r="L390" s="469"/>
      <c r="M390" s="469"/>
      <c r="N390" s="469"/>
      <c r="O390" s="549"/>
      <c r="P390" s="469"/>
      <c r="Q390" s="541"/>
      <c r="AS390" s="390"/>
      <c r="AT390" s="386"/>
      <c r="AU390" s="469"/>
      <c r="AV390" s="312"/>
      <c r="AW390" s="312"/>
      <c r="AX390" s="312"/>
      <c r="AY390" s="312"/>
      <c r="AZ390" s="312"/>
      <c r="BA390" s="312"/>
      <c r="BB390" s="312"/>
      <c r="BC390" s="312"/>
      <c r="BD390" s="312"/>
      <c r="BE390" s="312"/>
      <c r="BF390" s="312"/>
      <c r="BG390" s="312"/>
      <c r="BH390" s="312"/>
      <c r="BI390" s="312"/>
      <c r="BJ390" s="312"/>
      <c r="BK390" s="312"/>
      <c r="BL390" s="312"/>
      <c r="BM390" s="312"/>
      <c r="BN390" s="312"/>
      <c r="BO390" s="312"/>
      <c r="BP390" s="312"/>
      <c r="BQ390" s="312"/>
      <c r="BR390" s="312"/>
      <c r="BS390" s="312"/>
    </row>
    <row r="391" spans="1:71" ht="15" customHeight="1" x14ac:dyDescent="0.2">
      <c r="A391" s="469"/>
      <c r="B391" s="469"/>
      <c r="C391" s="469"/>
      <c r="D391" s="469"/>
      <c r="E391" s="469"/>
      <c r="F391" s="469"/>
      <c r="G391" s="469"/>
      <c r="H391" s="469"/>
      <c r="I391" s="469"/>
      <c r="J391" s="469"/>
      <c r="K391" s="563"/>
      <c r="L391" s="469"/>
      <c r="M391" s="469"/>
      <c r="N391" s="469"/>
      <c r="O391" s="549"/>
      <c r="P391" s="469"/>
      <c r="Q391" s="541"/>
      <c r="AS391" s="390"/>
      <c r="AT391" s="386"/>
      <c r="AU391" s="469"/>
      <c r="AV391" s="312"/>
      <c r="AW391" s="312"/>
      <c r="AX391" s="312"/>
      <c r="AY391" s="312"/>
      <c r="AZ391" s="312"/>
      <c r="BA391" s="312"/>
      <c r="BB391" s="312"/>
      <c r="BC391" s="312"/>
      <c r="BD391" s="312"/>
      <c r="BE391" s="312"/>
      <c r="BF391" s="312"/>
      <c r="BG391" s="312"/>
      <c r="BH391" s="312"/>
      <c r="BI391" s="312"/>
      <c r="BJ391" s="312"/>
      <c r="BK391" s="312"/>
      <c r="BL391" s="312"/>
      <c r="BM391" s="312"/>
      <c r="BN391" s="312"/>
      <c r="BO391" s="312"/>
      <c r="BP391" s="312"/>
      <c r="BQ391" s="312"/>
      <c r="BR391" s="312"/>
      <c r="BS391" s="312"/>
    </row>
    <row r="392" spans="1:71" ht="15" customHeight="1" x14ac:dyDescent="0.2">
      <c r="A392" s="469"/>
      <c r="B392" s="469"/>
      <c r="C392" s="469"/>
      <c r="D392" s="469"/>
      <c r="E392" s="469"/>
      <c r="F392" s="469"/>
      <c r="G392" s="469"/>
      <c r="H392" s="469"/>
      <c r="I392" s="469"/>
      <c r="J392" s="469"/>
      <c r="K392" s="563"/>
      <c r="L392" s="469"/>
      <c r="M392" s="469"/>
      <c r="N392" s="469"/>
      <c r="O392" s="549"/>
      <c r="P392" s="469"/>
      <c r="Q392" s="541"/>
      <c r="AS392" s="390"/>
      <c r="AT392" s="386"/>
      <c r="AU392" s="469"/>
      <c r="AV392" s="312"/>
      <c r="AW392" s="312"/>
      <c r="AX392" s="312"/>
      <c r="AY392" s="312"/>
      <c r="AZ392" s="312"/>
      <c r="BA392" s="312"/>
      <c r="BB392" s="312"/>
      <c r="BC392" s="312"/>
      <c r="BD392" s="312"/>
      <c r="BE392" s="312"/>
      <c r="BF392" s="312"/>
      <c r="BG392" s="312"/>
      <c r="BH392" s="312"/>
      <c r="BI392" s="312"/>
      <c r="BJ392" s="312"/>
      <c r="BK392" s="312"/>
      <c r="BL392" s="312"/>
      <c r="BM392" s="312"/>
      <c r="BN392" s="312"/>
      <c r="BO392" s="312"/>
      <c r="BP392" s="312"/>
      <c r="BQ392" s="312"/>
      <c r="BR392" s="312"/>
      <c r="BS392" s="312"/>
    </row>
    <row r="393" spans="1:71" ht="15" customHeight="1" x14ac:dyDescent="0.2">
      <c r="A393" s="469"/>
      <c r="B393" s="469"/>
      <c r="C393" s="469"/>
      <c r="D393" s="469"/>
      <c r="E393" s="469"/>
      <c r="F393" s="469"/>
      <c r="G393" s="469"/>
      <c r="H393" s="469"/>
      <c r="I393" s="469"/>
      <c r="J393" s="469"/>
      <c r="K393" s="563"/>
      <c r="L393" s="469"/>
      <c r="M393" s="469"/>
      <c r="N393" s="469"/>
      <c r="O393" s="549"/>
      <c r="P393" s="469"/>
      <c r="Q393" s="541"/>
      <c r="AS393" s="390"/>
      <c r="AT393" s="386"/>
      <c r="AU393" s="469"/>
      <c r="AV393" s="312"/>
      <c r="AW393" s="312"/>
      <c r="AX393" s="312"/>
      <c r="AY393" s="312"/>
      <c r="AZ393" s="312"/>
      <c r="BA393" s="312"/>
      <c r="BB393" s="312"/>
      <c r="BC393" s="312"/>
      <c r="BD393" s="312"/>
      <c r="BE393" s="312"/>
      <c r="BF393" s="312"/>
      <c r="BG393" s="312"/>
      <c r="BH393" s="312"/>
      <c r="BI393" s="312"/>
      <c r="BJ393" s="312"/>
      <c r="BK393" s="312"/>
      <c r="BL393" s="312"/>
      <c r="BM393" s="312"/>
      <c r="BN393" s="312"/>
      <c r="BO393" s="312"/>
      <c r="BP393" s="312"/>
      <c r="BQ393" s="312"/>
      <c r="BR393" s="312"/>
      <c r="BS393" s="312"/>
    </row>
    <row r="394" spans="1:71" ht="15" customHeight="1" x14ac:dyDescent="0.2">
      <c r="A394" s="469"/>
      <c r="B394" s="469"/>
      <c r="C394" s="469"/>
      <c r="D394" s="469"/>
      <c r="E394" s="469"/>
      <c r="F394" s="469"/>
      <c r="G394" s="469"/>
      <c r="H394" s="469"/>
      <c r="I394" s="469"/>
      <c r="J394" s="469"/>
      <c r="K394" s="563"/>
      <c r="L394" s="469"/>
      <c r="M394" s="469"/>
      <c r="N394" s="469"/>
      <c r="O394" s="549"/>
      <c r="P394" s="469"/>
      <c r="Q394" s="541"/>
      <c r="AS394" s="390"/>
      <c r="AT394" s="386"/>
      <c r="AU394" s="469"/>
      <c r="AV394" s="312"/>
      <c r="AW394" s="312"/>
      <c r="AX394" s="312"/>
      <c r="AY394" s="312"/>
      <c r="AZ394" s="312"/>
      <c r="BA394" s="312"/>
      <c r="BB394" s="312"/>
      <c r="BC394" s="312"/>
      <c r="BD394" s="312"/>
      <c r="BE394" s="312"/>
      <c r="BF394" s="312"/>
      <c r="BG394" s="312"/>
      <c r="BH394" s="312"/>
      <c r="BI394" s="312"/>
      <c r="BJ394" s="312"/>
      <c r="BK394" s="312"/>
      <c r="BL394" s="312"/>
      <c r="BM394" s="312"/>
      <c r="BN394" s="312"/>
      <c r="BO394" s="312"/>
      <c r="BP394" s="312"/>
      <c r="BQ394" s="312"/>
      <c r="BR394" s="312"/>
      <c r="BS394" s="312"/>
    </row>
    <row r="395" spans="1:71" ht="15" customHeight="1" x14ac:dyDescent="0.2">
      <c r="A395" s="469"/>
      <c r="B395" s="469"/>
      <c r="C395" s="469"/>
      <c r="D395" s="469"/>
      <c r="E395" s="469"/>
      <c r="F395" s="469"/>
      <c r="G395" s="469"/>
      <c r="H395" s="469"/>
      <c r="I395" s="469"/>
      <c r="J395" s="469"/>
      <c r="K395" s="563"/>
      <c r="L395" s="469"/>
      <c r="M395" s="469"/>
      <c r="N395" s="469"/>
      <c r="O395" s="549"/>
      <c r="P395" s="469"/>
      <c r="Q395" s="541"/>
      <c r="AS395" s="390"/>
      <c r="AT395" s="386"/>
      <c r="AU395" s="469"/>
      <c r="AV395" s="312"/>
      <c r="AW395" s="312"/>
      <c r="AX395" s="312"/>
      <c r="AY395" s="312"/>
      <c r="AZ395" s="312"/>
      <c r="BA395" s="312"/>
      <c r="BB395" s="312"/>
      <c r="BC395" s="312"/>
      <c r="BD395" s="312"/>
      <c r="BE395" s="312"/>
      <c r="BF395" s="312"/>
      <c r="BG395" s="312"/>
      <c r="BH395" s="312"/>
      <c r="BI395" s="312"/>
      <c r="BJ395" s="312"/>
      <c r="BK395" s="312"/>
      <c r="BL395" s="312"/>
      <c r="BM395" s="312"/>
      <c r="BN395" s="312"/>
      <c r="BO395" s="312"/>
      <c r="BP395" s="312"/>
      <c r="BQ395" s="312"/>
      <c r="BR395" s="312"/>
      <c r="BS395" s="312"/>
    </row>
    <row r="396" spans="1:71" ht="15" customHeight="1" x14ac:dyDescent="0.2">
      <c r="A396" s="469"/>
      <c r="B396" s="469"/>
      <c r="C396" s="469"/>
      <c r="D396" s="469"/>
      <c r="E396" s="469"/>
      <c r="F396" s="469"/>
      <c r="G396" s="469"/>
      <c r="H396" s="469"/>
      <c r="I396" s="469"/>
      <c r="J396" s="469"/>
      <c r="K396" s="563"/>
      <c r="L396" s="469"/>
      <c r="M396" s="469"/>
      <c r="N396" s="469"/>
      <c r="O396" s="549"/>
      <c r="P396" s="469"/>
      <c r="Q396" s="541"/>
      <c r="AS396" s="390"/>
      <c r="AT396" s="386"/>
      <c r="AU396" s="469"/>
      <c r="AV396" s="312"/>
      <c r="AW396" s="312"/>
      <c r="AX396" s="312"/>
      <c r="AY396" s="312"/>
      <c r="AZ396" s="312"/>
      <c r="BA396" s="312"/>
      <c r="BB396" s="312"/>
      <c r="BC396" s="312"/>
      <c r="BD396" s="312"/>
      <c r="BE396" s="312"/>
      <c r="BF396" s="312"/>
      <c r="BG396" s="312"/>
      <c r="BH396" s="312"/>
      <c r="BI396" s="312"/>
      <c r="BJ396" s="312"/>
      <c r="BK396" s="312"/>
      <c r="BL396" s="312"/>
      <c r="BM396" s="312"/>
      <c r="BN396" s="312"/>
      <c r="BO396" s="312"/>
      <c r="BP396" s="312"/>
      <c r="BQ396" s="312"/>
      <c r="BR396" s="312"/>
      <c r="BS396" s="312"/>
    </row>
    <row r="397" spans="1:71" ht="15" customHeight="1" x14ac:dyDescent="0.2">
      <c r="A397" s="469"/>
      <c r="B397" s="469"/>
      <c r="C397" s="469"/>
      <c r="D397" s="469"/>
      <c r="E397" s="469"/>
      <c r="F397" s="469"/>
      <c r="G397" s="469"/>
      <c r="H397" s="469"/>
      <c r="I397" s="469"/>
      <c r="J397" s="469"/>
      <c r="K397" s="563"/>
      <c r="L397" s="469"/>
      <c r="M397" s="469"/>
      <c r="N397" s="469"/>
      <c r="O397" s="549"/>
      <c r="P397" s="469"/>
      <c r="Q397" s="541"/>
      <c r="AS397" s="390"/>
      <c r="AT397" s="386"/>
      <c r="AU397" s="469"/>
      <c r="AV397" s="312"/>
      <c r="AW397" s="312"/>
      <c r="AX397" s="312"/>
      <c r="AY397" s="312"/>
      <c r="AZ397" s="312"/>
      <c r="BA397" s="312"/>
      <c r="BB397" s="312"/>
      <c r="BC397" s="312"/>
      <c r="BD397" s="312"/>
      <c r="BE397" s="312"/>
      <c r="BF397" s="312"/>
      <c r="BG397" s="312"/>
      <c r="BH397" s="312"/>
      <c r="BI397" s="312"/>
      <c r="BJ397" s="312"/>
      <c r="BK397" s="312"/>
      <c r="BL397" s="312"/>
      <c r="BM397" s="312"/>
      <c r="BN397" s="312"/>
      <c r="BO397" s="312"/>
      <c r="BP397" s="312"/>
      <c r="BQ397" s="312"/>
      <c r="BR397" s="312"/>
      <c r="BS397" s="312"/>
    </row>
    <row r="398" spans="1:71" ht="15" customHeight="1" x14ac:dyDescent="0.2">
      <c r="A398" s="469"/>
      <c r="B398" s="469"/>
      <c r="C398" s="469"/>
      <c r="D398" s="469"/>
      <c r="E398" s="469"/>
      <c r="F398" s="469"/>
      <c r="G398" s="469"/>
      <c r="H398" s="469"/>
      <c r="I398" s="469"/>
      <c r="J398" s="469"/>
      <c r="K398" s="563"/>
      <c r="L398" s="469"/>
      <c r="M398" s="469"/>
      <c r="N398" s="469"/>
      <c r="O398" s="549"/>
      <c r="P398" s="469"/>
      <c r="Q398" s="541"/>
      <c r="AS398" s="390"/>
      <c r="AT398" s="386"/>
      <c r="AU398" s="469"/>
      <c r="AV398" s="312"/>
      <c r="AW398" s="312"/>
      <c r="AX398" s="312"/>
      <c r="AY398" s="312"/>
      <c r="AZ398" s="312"/>
      <c r="BA398" s="312"/>
      <c r="BB398" s="312"/>
      <c r="BC398" s="312"/>
      <c r="BD398" s="312"/>
      <c r="BE398" s="312"/>
      <c r="BF398" s="312"/>
      <c r="BG398" s="312"/>
      <c r="BH398" s="312"/>
      <c r="BI398" s="312"/>
      <c r="BJ398" s="312"/>
      <c r="BK398" s="312"/>
      <c r="BL398" s="312"/>
      <c r="BM398" s="312"/>
      <c r="BN398" s="312"/>
      <c r="BO398" s="312"/>
      <c r="BP398" s="312"/>
      <c r="BQ398" s="312"/>
      <c r="BR398" s="312"/>
      <c r="BS398" s="312"/>
    </row>
    <row r="399" spans="1:71" ht="15" customHeight="1" x14ac:dyDescent="0.2">
      <c r="A399" s="469"/>
      <c r="B399" s="469"/>
      <c r="C399" s="469"/>
      <c r="D399" s="469"/>
      <c r="E399" s="469"/>
      <c r="F399" s="469"/>
      <c r="G399" s="469"/>
      <c r="H399" s="469"/>
      <c r="I399" s="469"/>
      <c r="J399" s="469"/>
      <c r="K399" s="563"/>
      <c r="L399" s="469"/>
      <c r="M399" s="469"/>
      <c r="N399" s="469"/>
      <c r="O399" s="549"/>
      <c r="P399" s="469"/>
      <c r="Q399" s="541"/>
      <c r="AS399" s="390"/>
      <c r="AT399" s="386"/>
      <c r="AU399" s="469"/>
      <c r="AV399" s="312"/>
      <c r="AW399" s="312"/>
      <c r="AX399" s="312"/>
      <c r="AY399" s="312"/>
      <c r="AZ399" s="312"/>
      <c r="BA399" s="312"/>
      <c r="BB399" s="312"/>
      <c r="BC399" s="312"/>
      <c r="BD399" s="312"/>
      <c r="BE399" s="312"/>
      <c r="BF399" s="312"/>
      <c r="BG399" s="312"/>
      <c r="BH399" s="312"/>
      <c r="BI399" s="312"/>
      <c r="BJ399" s="312"/>
      <c r="BK399" s="312"/>
      <c r="BL399" s="312"/>
      <c r="BM399" s="312"/>
      <c r="BN399" s="312"/>
      <c r="BO399" s="312"/>
      <c r="BP399" s="312"/>
      <c r="BQ399" s="312"/>
      <c r="BR399" s="312"/>
      <c r="BS399" s="312"/>
    </row>
    <row r="400" spans="1:71" ht="15" customHeight="1" x14ac:dyDescent="0.2">
      <c r="A400" s="469"/>
      <c r="B400" s="469"/>
      <c r="C400" s="469"/>
      <c r="D400" s="469"/>
      <c r="E400" s="469"/>
      <c r="F400" s="469"/>
      <c r="G400" s="469"/>
      <c r="H400" s="469"/>
      <c r="I400" s="469"/>
      <c r="J400" s="469"/>
      <c r="K400" s="563"/>
      <c r="L400" s="469"/>
      <c r="M400" s="469"/>
      <c r="N400" s="469"/>
      <c r="O400" s="549"/>
      <c r="P400" s="469"/>
      <c r="Q400" s="541"/>
      <c r="AS400" s="390"/>
      <c r="AT400" s="386"/>
      <c r="AU400" s="469"/>
      <c r="AV400" s="312"/>
      <c r="AW400" s="312"/>
      <c r="AX400" s="312"/>
      <c r="AY400" s="312"/>
      <c r="AZ400" s="312"/>
      <c r="BA400" s="312"/>
      <c r="BB400" s="312"/>
      <c r="BC400" s="312"/>
      <c r="BD400" s="312"/>
      <c r="BE400" s="312"/>
      <c r="BF400" s="312"/>
      <c r="BG400" s="312"/>
      <c r="BH400" s="312"/>
      <c r="BI400" s="312"/>
      <c r="BJ400" s="312"/>
      <c r="BK400" s="312"/>
      <c r="BL400" s="312"/>
      <c r="BM400" s="312"/>
      <c r="BN400" s="312"/>
      <c r="BO400" s="312"/>
      <c r="BP400" s="312"/>
      <c r="BQ400" s="312"/>
      <c r="BR400" s="312"/>
      <c r="BS400" s="312"/>
    </row>
    <row r="401" spans="1:71" ht="15" customHeight="1" x14ac:dyDescent="0.2">
      <c r="A401" s="469"/>
      <c r="B401" s="469"/>
      <c r="C401" s="469"/>
      <c r="D401" s="469"/>
      <c r="E401" s="469"/>
      <c r="F401" s="469"/>
      <c r="G401" s="469"/>
      <c r="H401" s="469"/>
      <c r="I401" s="469"/>
      <c r="J401" s="469"/>
      <c r="K401" s="563"/>
      <c r="L401" s="469"/>
      <c r="M401" s="469"/>
      <c r="N401" s="469"/>
      <c r="O401" s="549"/>
      <c r="P401" s="469"/>
      <c r="Q401" s="541"/>
      <c r="AS401" s="390"/>
      <c r="AT401" s="386"/>
      <c r="AU401" s="469"/>
      <c r="AV401" s="312"/>
      <c r="AW401" s="312"/>
      <c r="AX401" s="312"/>
      <c r="AY401" s="312"/>
      <c r="AZ401" s="312"/>
      <c r="BA401" s="312"/>
      <c r="BB401" s="312"/>
      <c r="BC401" s="312"/>
      <c r="BD401" s="312"/>
      <c r="BE401" s="312"/>
      <c r="BF401" s="312"/>
      <c r="BG401" s="312"/>
      <c r="BH401" s="312"/>
      <c r="BI401" s="312"/>
      <c r="BJ401" s="312"/>
      <c r="BK401" s="312"/>
      <c r="BL401" s="312"/>
      <c r="BM401" s="312"/>
      <c r="BN401" s="312"/>
      <c r="BO401" s="312"/>
      <c r="BP401" s="312"/>
      <c r="BQ401" s="312"/>
      <c r="BR401" s="312"/>
      <c r="BS401" s="312"/>
    </row>
    <row r="402" spans="1:71" ht="15" customHeight="1" x14ac:dyDescent="0.2">
      <c r="A402" s="469"/>
      <c r="B402" s="469"/>
      <c r="C402" s="469"/>
      <c r="D402" s="469"/>
      <c r="E402" s="469"/>
      <c r="F402" s="469"/>
      <c r="G402" s="469"/>
      <c r="H402" s="469"/>
      <c r="I402" s="469"/>
      <c r="J402" s="469"/>
      <c r="K402" s="563"/>
      <c r="L402" s="469"/>
      <c r="M402" s="469"/>
      <c r="N402" s="469"/>
      <c r="O402" s="549"/>
      <c r="P402" s="469"/>
      <c r="Q402" s="541"/>
      <c r="AS402" s="390"/>
      <c r="AT402" s="386"/>
      <c r="AU402" s="469"/>
      <c r="AV402" s="312"/>
      <c r="AW402" s="312"/>
      <c r="AX402" s="312"/>
      <c r="AY402" s="312"/>
      <c r="AZ402" s="312"/>
      <c r="BA402" s="312"/>
      <c r="BB402" s="312"/>
      <c r="BC402" s="312"/>
      <c r="BD402" s="312"/>
      <c r="BE402" s="312"/>
      <c r="BF402" s="312"/>
      <c r="BG402" s="312"/>
      <c r="BH402" s="312"/>
      <c r="BI402" s="312"/>
      <c r="BJ402" s="312"/>
      <c r="BK402" s="312"/>
      <c r="BL402" s="312"/>
      <c r="BM402" s="312"/>
      <c r="BN402" s="312"/>
      <c r="BO402" s="312"/>
      <c r="BP402" s="312"/>
      <c r="BQ402" s="312"/>
      <c r="BR402" s="312"/>
      <c r="BS402" s="312"/>
    </row>
    <row r="403" spans="1:71" ht="15" customHeight="1" x14ac:dyDescent="0.2">
      <c r="A403" s="469"/>
      <c r="B403" s="469"/>
      <c r="C403" s="469"/>
      <c r="D403" s="469"/>
      <c r="E403" s="469"/>
      <c r="F403" s="469"/>
      <c r="G403" s="469"/>
      <c r="H403" s="469"/>
      <c r="I403" s="469"/>
      <c r="J403" s="469"/>
      <c r="K403" s="563"/>
      <c r="L403" s="469"/>
      <c r="M403" s="469"/>
      <c r="N403" s="469"/>
      <c r="O403" s="549"/>
      <c r="P403" s="469"/>
      <c r="Q403" s="541"/>
      <c r="AS403" s="390"/>
      <c r="AT403" s="386"/>
      <c r="AU403" s="469"/>
      <c r="AV403" s="312"/>
      <c r="AW403" s="312"/>
      <c r="AX403" s="312"/>
      <c r="AY403" s="312"/>
      <c r="AZ403" s="312"/>
      <c r="BA403" s="312"/>
      <c r="BB403" s="312"/>
      <c r="BC403" s="312"/>
      <c r="BD403" s="312"/>
      <c r="BE403" s="312"/>
      <c r="BF403" s="312"/>
      <c r="BG403" s="312"/>
      <c r="BH403" s="312"/>
      <c r="BI403" s="312"/>
      <c r="BJ403" s="312"/>
      <c r="BK403" s="312"/>
      <c r="BL403" s="312"/>
      <c r="BM403" s="312"/>
      <c r="BN403" s="312"/>
      <c r="BO403" s="312"/>
      <c r="BP403" s="312"/>
      <c r="BQ403" s="312"/>
      <c r="BR403" s="312"/>
      <c r="BS403" s="312"/>
    </row>
    <row r="404" spans="1:71" ht="15" customHeight="1" x14ac:dyDescent="0.2">
      <c r="A404" s="469"/>
      <c r="B404" s="469"/>
      <c r="C404" s="469"/>
      <c r="D404" s="469"/>
      <c r="E404" s="469"/>
      <c r="F404" s="469"/>
      <c r="G404" s="469"/>
      <c r="H404" s="469"/>
      <c r="I404" s="469"/>
      <c r="J404" s="469"/>
      <c r="K404" s="563"/>
      <c r="L404" s="469"/>
      <c r="M404" s="469"/>
      <c r="N404" s="469"/>
      <c r="O404" s="549"/>
      <c r="P404" s="469"/>
      <c r="Q404" s="541"/>
      <c r="AS404" s="390"/>
      <c r="AT404" s="386"/>
      <c r="AU404" s="469"/>
      <c r="AV404" s="312"/>
      <c r="AW404" s="312"/>
      <c r="AX404" s="312"/>
      <c r="AY404" s="312"/>
      <c r="AZ404" s="312"/>
      <c r="BA404" s="312"/>
      <c r="BB404" s="312"/>
      <c r="BC404" s="312"/>
      <c r="BD404" s="312"/>
      <c r="BE404" s="312"/>
      <c r="BF404" s="312"/>
      <c r="BG404" s="312"/>
      <c r="BH404" s="312"/>
      <c r="BI404" s="312"/>
      <c r="BJ404" s="312"/>
      <c r="BK404" s="312"/>
      <c r="BL404" s="312"/>
      <c r="BM404" s="312"/>
      <c r="BN404" s="312"/>
      <c r="BO404" s="312"/>
      <c r="BP404" s="312"/>
      <c r="BQ404" s="312"/>
      <c r="BR404" s="312"/>
      <c r="BS404" s="312"/>
    </row>
    <row r="405" spans="1:71" ht="15" customHeight="1" x14ac:dyDescent="0.2">
      <c r="A405" s="469"/>
      <c r="B405" s="469"/>
      <c r="C405" s="469"/>
      <c r="D405" s="469"/>
      <c r="E405" s="469"/>
      <c r="F405" s="469"/>
      <c r="G405" s="469"/>
      <c r="H405" s="469"/>
      <c r="I405" s="469"/>
      <c r="J405" s="469"/>
      <c r="K405" s="563"/>
      <c r="L405" s="469"/>
      <c r="M405" s="469"/>
      <c r="N405" s="469"/>
      <c r="O405" s="549"/>
      <c r="P405" s="469"/>
      <c r="Q405" s="541"/>
      <c r="AS405" s="390"/>
      <c r="AT405" s="386"/>
      <c r="AU405" s="469"/>
      <c r="AV405" s="312"/>
      <c r="AW405" s="312"/>
      <c r="AX405" s="312"/>
      <c r="AY405" s="312"/>
      <c r="AZ405" s="312"/>
      <c r="BA405" s="312"/>
      <c r="BB405" s="312"/>
      <c r="BC405" s="312"/>
      <c r="BD405" s="312"/>
      <c r="BE405" s="312"/>
      <c r="BF405" s="312"/>
      <c r="BG405" s="312"/>
      <c r="BH405" s="312"/>
      <c r="BI405" s="312"/>
      <c r="BJ405" s="312"/>
      <c r="BK405" s="312"/>
      <c r="BL405" s="312"/>
      <c r="BM405" s="312"/>
      <c r="BN405" s="312"/>
      <c r="BO405" s="312"/>
      <c r="BP405" s="312"/>
      <c r="BQ405" s="312"/>
      <c r="BR405" s="312"/>
      <c r="BS405" s="312"/>
    </row>
    <row r="406" spans="1:71" ht="15" customHeight="1" x14ac:dyDescent="0.2">
      <c r="A406" s="469"/>
      <c r="B406" s="469"/>
      <c r="C406" s="469"/>
      <c r="D406" s="469"/>
      <c r="E406" s="469"/>
      <c r="F406" s="469"/>
      <c r="G406" s="469"/>
      <c r="H406" s="469"/>
      <c r="I406" s="469"/>
      <c r="J406" s="469"/>
      <c r="K406" s="563"/>
      <c r="L406" s="469"/>
      <c r="M406" s="469"/>
      <c r="N406" s="469"/>
      <c r="O406" s="549"/>
      <c r="P406" s="469"/>
      <c r="Q406" s="541"/>
      <c r="AS406" s="390"/>
      <c r="AT406" s="386"/>
      <c r="AU406" s="469"/>
      <c r="AV406" s="312"/>
      <c r="AW406" s="312"/>
      <c r="AX406" s="312"/>
      <c r="AY406" s="312"/>
      <c r="AZ406" s="312"/>
      <c r="BA406" s="312"/>
      <c r="BB406" s="312"/>
      <c r="BC406" s="312"/>
      <c r="BD406" s="312"/>
      <c r="BE406" s="312"/>
      <c r="BF406" s="312"/>
      <c r="BG406" s="312"/>
      <c r="BH406" s="312"/>
      <c r="BI406" s="312"/>
      <c r="BJ406" s="312"/>
      <c r="BK406" s="312"/>
      <c r="BL406" s="312"/>
      <c r="BM406" s="312"/>
      <c r="BN406" s="312"/>
      <c r="BO406" s="312"/>
      <c r="BP406" s="312"/>
      <c r="BQ406" s="312"/>
      <c r="BR406" s="312"/>
      <c r="BS406" s="312"/>
    </row>
    <row r="407" spans="1:71" ht="15" customHeight="1" x14ac:dyDescent="0.2">
      <c r="A407" s="469"/>
      <c r="B407" s="469"/>
      <c r="C407" s="469"/>
      <c r="D407" s="469"/>
      <c r="E407" s="469"/>
      <c r="F407" s="469"/>
      <c r="G407" s="469"/>
      <c r="H407" s="469"/>
      <c r="I407" s="469"/>
      <c r="J407" s="469"/>
      <c r="K407" s="563"/>
      <c r="L407" s="469"/>
      <c r="M407" s="469"/>
      <c r="N407" s="469"/>
      <c r="O407" s="549"/>
      <c r="P407" s="469"/>
      <c r="Q407" s="541"/>
      <c r="AS407" s="390"/>
      <c r="AT407" s="386"/>
      <c r="AU407" s="469"/>
      <c r="AV407" s="312"/>
      <c r="AW407" s="312"/>
      <c r="AX407" s="312"/>
      <c r="AY407" s="312"/>
      <c r="AZ407" s="312"/>
      <c r="BA407" s="312"/>
      <c r="BB407" s="312"/>
      <c r="BC407" s="312"/>
      <c r="BD407" s="312"/>
      <c r="BE407" s="312"/>
      <c r="BF407" s="312"/>
      <c r="BG407" s="312"/>
      <c r="BH407" s="312"/>
      <c r="BI407" s="312"/>
      <c r="BJ407" s="312"/>
      <c r="BK407" s="312"/>
      <c r="BL407" s="312"/>
      <c r="BM407" s="312"/>
      <c r="BN407" s="312"/>
      <c r="BO407" s="312"/>
      <c r="BP407" s="312"/>
      <c r="BQ407" s="312"/>
      <c r="BR407" s="312"/>
      <c r="BS407" s="312"/>
    </row>
    <row r="408" spans="1:71" ht="15" customHeight="1" x14ac:dyDescent="0.2">
      <c r="A408" s="469"/>
      <c r="B408" s="469"/>
      <c r="C408" s="469"/>
      <c r="D408" s="469"/>
      <c r="E408" s="469"/>
      <c r="F408" s="469"/>
      <c r="G408" s="469"/>
      <c r="H408" s="469"/>
      <c r="I408" s="469"/>
      <c r="J408" s="469"/>
      <c r="K408" s="563"/>
      <c r="L408" s="469"/>
      <c r="M408" s="469"/>
      <c r="N408" s="469"/>
      <c r="O408" s="549"/>
      <c r="P408" s="469"/>
      <c r="Q408" s="541"/>
      <c r="AS408" s="390"/>
      <c r="AT408" s="386"/>
      <c r="AU408" s="469"/>
      <c r="AV408" s="312"/>
      <c r="AW408" s="312"/>
      <c r="AX408" s="312"/>
      <c r="AY408" s="312"/>
      <c r="AZ408" s="312"/>
      <c r="BA408" s="312"/>
      <c r="BB408" s="312"/>
      <c r="BC408" s="312"/>
      <c r="BD408" s="312"/>
      <c r="BE408" s="312"/>
      <c r="BF408" s="312"/>
      <c r="BG408" s="312"/>
      <c r="BH408" s="312"/>
      <c r="BI408" s="312"/>
      <c r="BJ408" s="312"/>
      <c r="BK408" s="312"/>
      <c r="BL408" s="312"/>
      <c r="BM408" s="312"/>
      <c r="BN408" s="312"/>
      <c r="BO408" s="312"/>
      <c r="BP408" s="312"/>
      <c r="BQ408" s="312"/>
      <c r="BR408" s="312"/>
      <c r="BS408" s="312"/>
    </row>
    <row r="409" spans="1:71" ht="15" customHeight="1" x14ac:dyDescent="0.2">
      <c r="A409" s="469"/>
      <c r="B409" s="469"/>
      <c r="C409" s="469"/>
      <c r="D409" s="469"/>
      <c r="E409" s="469"/>
      <c r="F409" s="469"/>
      <c r="G409" s="469"/>
      <c r="H409" s="469"/>
      <c r="I409" s="469"/>
      <c r="J409" s="469"/>
      <c r="K409" s="563"/>
      <c r="L409" s="469"/>
      <c r="M409" s="469"/>
      <c r="N409" s="469"/>
      <c r="O409" s="549"/>
      <c r="P409" s="469"/>
      <c r="Q409" s="541"/>
      <c r="AS409" s="390"/>
      <c r="AT409" s="386"/>
      <c r="AU409" s="469"/>
      <c r="AV409" s="312"/>
      <c r="AW409" s="312"/>
      <c r="AX409" s="312"/>
      <c r="AY409" s="312"/>
      <c r="AZ409" s="312"/>
      <c r="BA409" s="312"/>
      <c r="BB409" s="312"/>
      <c r="BC409" s="312"/>
      <c r="BD409" s="312"/>
      <c r="BE409" s="312"/>
      <c r="BF409" s="312"/>
      <c r="BG409" s="312"/>
      <c r="BH409" s="312"/>
      <c r="BI409" s="312"/>
      <c r="BJ409" s="312"/>
      <c r="BK409" s="312"/>
      <c r="BL409" s="312"/>
      <c r="BM409" s="312"/>
      <c r="BN409" s="312"/>
      <c r="BO409" s="312"/>
      <c r="BP409" s="312"/>
      <c r="BQ409" s="312"/>
      <c r="BR409" s="312"/>
      <c r="BS409" s="312"/>
    </row>
    <row r="410" spans="1:71" ht="15" customHeight="1" x14ac:dyDescent="0.2">
      <c r="A410" s="469"/>
      <c r="B410" s="469"/>
      <c r="C410" s="469"/>
      <c r="D410" s="469"/>
      <c r="E410" s="469"/>
      <c r="F410" s="469"/>
      <c r="G410" s="469"/>
      <c r="H410" s="469"/>
      <c r="I410" s="469"/>
      <c r="J410" s="469"/>
      <c r="K410" s="563"/>
      <c r="L410" s="469"/>
      <c r="M410" s="469"/>
      <c r="N410" s="469"/>
      <c r="O410" s="549"/>
      <c r="P410" s="469"/>
      <c r="Q410" s="541"/>
      <c r="AS410" s="390"/>
      <c r="AT410" s="386"/>
      <c r="AU410" s="469"/>
      <c r="AV410" s="312"/>
      <c r="AW410" s="312"/>
      <c r="AX410" s="312"/>
      <c r="AY410" s="312"/>
      <c r="AZ410" s="312"/>
      <c r="BA410" s="312"/>
      <c r="BB410" s="312"/>
      <c r="BC410" s="312"/>
      <c r="BD410" s="312"/>
      <c r="BE410" s="312"/>
      <c r="BF410" s="312"/>
      <c r="BG410" s="312"/>
      <c r="BH410" s="312"/>
      <c r="BI410" s="312"/>
      <c r="BJ410" s="312"/>
      <c r="BK410" s="312"/>
      <c r="BL410" s="312"/>
      <c r="BM410" s="312"/>
      <c r="BN410" s="312"/>
      <c r="BO410" s="312"/>
      <c r="BP410" s="312"/>
      <c r="BQ410" s="312"/>
      <c r="BR410" s="312"/>
      <c r="BS410" s="312"/>
    </row>
    <row r="411" spans="1:71" ht="15" customHeight="1" x14ac:dyDescent="0.2">
      <c r="A411" s="469"/>
      <c r="B411" s="469"/>
      <c r="C411" s="469"/>
      <c r="D411" s="469"/>
      <c r="E411" s="469"/>
      <c r="F411" s="469"/>
      <c r="G411" s="469"/>
      <c r="H411" s="469"/>
      <c r="I411" s="469"/>
      <c r="J411" s="469"/>
      <c r="K411" s="563"/>
      <c r="L411" s="469"/>
      <c r="M411" s="469"/>
      <c r="N411" s="469"/>
      <c r="O411" s="549"/>
      <c r="P411" s="469"/>
      <c r="Q411" s="541"/>
      <c r="AS411" s="390"/>
      <c r="AT411" s="386"/>
      <c r="AU411" s="469"/>
      <c r="AV411" s="312"/>
      <c r="AW411" s="312"/>
      <c r="AX411" s="312"/>
      <c r="AY411" s="312"/>
      <c r="AZ411" s="312"/>
      <c r="BA411" s="312"/>
      <c r="BB411" s="312"/>
      <c r="BC411" s="312"/>
      <c r="BD411" s="312"/>
      <c r="BE411" s="312"/>
      <c r="BF411" s="312"/>
      <c r="BG411" s="312"/>
      <c r="BH411" s="312"/>
      <c r="BI411" s="312"/>
      <c r="BJ411" s="312"/>
      <c r="BK411" s="312"/>
      <c r="BL411" s="312"/>
      <c r="BM411" s="312"/>
      <c r="BN411" s="312"/>
      <c r="BO411" s="312"/>
      <c r="BP411" s="312"/>
      <c r="BQ411" s="312"/>
      <c r="BR411" s="312"/>
      <c r="BS411" s="312"/>
    </row>
    <row r="412" spans="1:71" ht="15" customHeight="1" x14ac:dyDescent="0.2">
      <c r="A412" s="469"/>
      <c r="B412" s="469"/>
      <c r="C412" s="469"/>
      <c r="D412" s="469"/>
      <c r="E412" s="469"/>
      <c r="F412" s="469"/>
      <c r="G412" s="469"/>
      <c r="H412" s="469"/>
      <c r="I412" s="469"/>
      <c r="J412" s="469"/>
      <c r="K412" s="563"/>
      <c r="L412" s="469"/>
      <c r="M412" s="469"/>
      <c r="N412" s="469"/>
      <c r="O412" s="549"/>
      <c r="P412" s="469"/>
      <c r="Q412" s="541"/>
      <c r="AS412" s="390"/>
      <c r="AT412" s="386"/>
      <c r="AU412" s="469"/>
      <c r="AV412" s="312"/>
      <c r="AW412" s="312"/>
      <c r="AX412" s="312"/>
      <c r="AY412" s="312"/>
      <c r="AZ412" s="312"/>
      <c r="BA412" s="312"/>
      <c r="BB412" s="312"/>
      <c r="BC412" s="312"/>
      <c r="BD412" s="312"/>
      <c r="BE412" s="312"/>
      <c r="BF412" s="312"/>
      <c r="BG412" s="312"/>
      <c r="BH412" s="312"/>
      <c r="BI412" s="312"/>
      <c r="BJ412" s="312"/>
      <c r="BK412" s="312"/>
      <c r="BL412" s="312"/>
      <c r="BM412" s="312"/>
      <c r="BN412" s="312"/>
      <c r="BO412" s="312"/>
      <c r="BP412" s="312"/>
      <c r="BQ412" s="312"/>
      <c r="BR412" s="312"/>
      <c r="BS412" s="312"/>
    </row>
    <row r="413" spans="1:71" ht="15" customHeight="1" x14ac:dyDescent="0.2">
      <c r="A413" s="469"/>
      <c r="B413" s="469"/>
      <c r="C413" s="469"/>
      <c r="D413" s="469"/>
      <c r="E413" s="469"/>
      <c r="F413" s="469"/>
      <c r="G413" s="469"/>
      <c r="H413" s="469"/>
      <c r="I413" s="469"/>
      <c r="J413" s="469"/>
      <c r="K413" s="563"/>
      <c r="L413" s="469"/>
      <c r="M413" s="469"/>
      <c r="N413" s="469"/>
      <c r="O413" s="549"/>
      <c r="P413" s="469"/>
      <c r="Q413" s="541"/>
      <c r="AS413" s="390"/>
      <c r="AT413" s="386"/>
      <c r="AU413" s="469"/>
      <c r="AV413" s="312"/>
      <c r="AW413" s="312"/>
      <c r="AX413" s="312"/>
      <c r="AY413" s="312"/>
      <c r="AZ413" s="312"/>
      <c r="BA413" s="312"/>
      <c r="BB413" s="312"/>
      <c r="BC413" s="312"/>
      <c r="BD413" s="312"/>
      <c r="BE413" s="312"/>
      <c r="BF413" s="312"/>
      <c r="BG413" s="312"/>
      <c r="BH413" s="312"/>
      <c r="BI413" s="312"/>
      <c r="BJ413" s="312"/>
      <c r="BK413" s="312"/>
      <c r="BL413" s="312"/>
      <c r="BM413" s="312"/>
      <c r="BN413" s="312"/>
      <c r="BO413" s="312"/>
      <c r="BP413" s="312"/>
      <c r="BQ413" s="312"/>
      <c r="BR413" s="312"/>
      <c r="BS413" s="312"/>
    </row>
    <row r="414" spans="1:71" ht="15" customHeight="1" x14ac:dyDescent="0.2">
      <c r="A414" s="469"/>
      <c r="B414" s="469"/>
      <c r="C414" s="469"/>
      <c r="D414" s="469"/>
      <c r="E414" s="469"/>
      <c r="F414" s="469"/>
      <c r="G414" s="469"/>
      <c r="H414" s="469"/>
      <c r="I414" s="469"/>
      <c r="J414" s="469"/>
      <c r="K414" s="563"/>
      <c r="L414" s="469"/>
      <c r="M414" s="469"/>
      <c r="N414" s="469"/>
      <c r="O414" s="549"/>
      <c r="P414" s="469"/>
      <c r="Q414" s="541"/>
      <c r="AS414" s="390"/>
      <c r="AT414" s="386"/>
      <c r="AU414" s="469"/>
      <c r="AV414" s="312"/>
      <c r="AW414" s="312"/>
      <c r="AX414" s="312"/>
      <c r="AY414" s="312"/>
      <c r="AZ414" s="312"/>
      <c r="BA414" s="312"/>
      <c r="BB414" s="312"/>
      <c r="BC414" s="312"/>
      <c r="BD414" s="312"/>
      <c r="BE414" s="312"/>
      <c r="BF414" s="312"/>
      <c r="BG414" s="312"/>
      <c r="BH414" s="312"/>
      <c r="BI414" s="312"/>
      <c r="BJ414" s="312"/>
      <c r="BK414" s="312"/>
      <c r="BL414" s="312"/>
      <c r="BM414" s="312"/>
      <c r="BN414" s="312"/>
      <c r="BO414" s="312"/>
      <c r="BP414" s="312"/>
      <c r="BQ414" s="312"/>
      <c r="BR414" s="312"/>
      <c r="BS414" s="312"/>
    </row>
    <row r="415" spans="1:71" ht="15" customHeight="1" x14ac:dyDescent="0.2">
      <c r="A415" s="469"/>
      <c r="B415" s="469"/>
      <c r="C415" s="469"/>
      <c r="D415" s="469"/>
      <c r="E415" s="469"/>
      <c r="F415" s="469"/>
      <c r="G415" s="469"/>
      <c r="H415" s="469"/>
      <c r="I415" s="469"/>
      <c r="J415" s="469"/>
      <c r="K415" s="563"/>
      <c r="L415" s="469"/>
      <c r="M415" s="469"/>
      <c r="N415" s="469"/>
      <c r="O415" s="549"/>
      <c r="P415" s="469"/>
      <c r="Q415" s="541"/>
      <c r="AS415" s="390"/>
      <c r="AT415" s="386"/>
      <c r="AU415" s="469"/>
      <c r="AV415" s="312"/>
      <c r="AW415" s="312"/>
      <c r="AX415" s="312"/>
      <c r="AY415" s="312"/>
      <c r="AZ415" s="312"/>
      <c r="BA415" s="312"/>
      <c r="BB415" s="312"/>
      <c r="BC415" s="312"/>
      <c r="BD415" s="312"/>
      <c r="BE415" s="312"/>
      <c r="BF415" s="312"/>
      <c r="BG415" s="312"/>
      <c r="BH415" s="312"/>
      <c r="BI415" s="312"/>
      <c r="BJ415" s="312"/>
      <c r="BK415" s="312"/>
      <c r="BL415" s="312"/>
      <c r="BM415" s="312"/>
      <c r="BN415" s="312"/>
      <c r="BO415" s="312"/>
      <c r="BP415" s="312"/>
      <c r="BQ415" s="312"/>
      <c r="BR415" s="312"/>
      <c r="BS415" s="312"/>
    </row>
    <row r="416" spans="1:71" ht="15" customHeight="1" x14ac:dyDescent="0.2">
      <c r="A416" s="469"/>
      <c r="B416" s="469"/>
      <c r="C416" s="469"/>
      <c r="D416" s="469"/>
      <c r="E416" s="469"/>
      <c r="F416" s="469"/>
      <c r="G416" s="469"/>
      <c r="H416" s="469"/>
      <c r="I416" s="469"/>
      <c r="J416" s="469"/>
      <c r="K416" s="563"/>
      <c r="L416" s="469"/>
      <c r="M416" s="469"/>
      <c r="N416" s="469"/>
      <c r="O416" s="549"/>
      <c r="P416" s="469"/>
      <c r="Q416" s="541"/>
      <c r="AS416" s="390"/>
      <c r="AT416" s="386"/>
      <c r="AU416" s="469"/>
      <c r="AV416" s="312"/>
      <c r="AW416" s="312"/>
      <c r="AX416" s="312"/>
      <c r="AY416" s="312"/>
      <c r="AZ416" s="312"/>
      <c r="BA416" s="312"/>
      <c r="BB416" s="312"/>
      <c r="BC416" s="312"/>
      <c r="BD416" s="312"/>
      <c r="BE416" s="312"/>
      <c r="BF416" s="312"/>
      <c r="BG416" s="312"/>
      <c r="BH416" s="312"/>
      <c r="BI416" s="312"/>
      <c r="BJ416" s="312"/>
      <c r="BK416" s="312"/>
      <c r="BL416" s="312"/>
      <c r="BM416" s="312"/>
      <c r="BN416" s="312"/>
      <c r="BO416" s="312"/>
      <c r="BP416" s="312"/>
      <c r="BQ416" s="312"/>
      <c r="BR416" s="312"/>
      <c r="BS416" s="312"/>
    </row>
    <row r="417" spans="1:75" ht="15" customHeight="1" x14ac:dyDescent="0.2">
      <c r="A417" s="469"/>
      <c r="B417" s="469"/>
      <c r="C417" s="469"/>
      <c r="D417" s="469"/>
      <c r="E417" s="469"/>
      <c r="F417" s="469"/>
      <c r="G417" s="469"/>
      <c r="H417" s="469"/>
      <c r="I417" s="469"/>
      <c r="J417" s="469"/>
      <c r="K417" s="563"/>
      <c r="L417" s="469"/>
      <c r="M417" s="469"/>
      <c r="N417" s="469"/>
      <c r="O417" s="549"/>
      <c r="P417" s="469"/>
      <c r="Q417" s="541"/>
      <c r="AS417" s="390"/>
      <c r="AT417" s="386"/>
      <c r="AU417" s="469"/>
      <c r="AV417" s="312"/>
      <c r="AW417" s="312"/>
      <c r="AX417" s="312"/>
      <c r="AY417" s="312"/>
      <c r="AZ417" s="312"/>
      <c r="BA417" s="312"/>
      <c r="BB417" s="312"/>
      <c r="BC417" s="312"/>
      <c r="BD417" s="312"/>
      <c r="BE417" s="312"/>
      <c r="BF417" s="312"/>
      <c r="BG417" s="312"/>
      <c r="BH417" s="312"/>
      <c r="BI417" s="312"/>
      <c r="BJ417" s="312"/>
      <c r="BK417" s="312"/>
      <c r="BL417" s="312"/>
      <c r="BM417" s="312"/>
      <c r="BN417" s="312"/>
      <c r="BO417" s="312"/>
      <c r="BP417" s="312"/>
      <c r="BQ417" s="312"/>
      <c r="BR417" s="312"/>
      <c r="BS417" s="312"/>
    </row>
    <row r="418" spans="1:75" ht="15" customHeight="1" x14ac:dyDescent="0.2">
      <c r="A418" s="469"/>
      <c r="B418" s="469"/>
      <c r="C418" s="469"/>
      <c r="D418" s="469"/>
      <c r="E418" s="469"/>
      <c r="F418" s="469"/>
      <c r="G418" s="469"/>
      <c r="H418" s="469"/>
      <c r="I418" s="469"/>
      <c r="J418" s="469"/>
      <c r="K418" s="563"/>
      <c r="L418" s="469"/>
      <c r="M418" s="469"/>
      <c r="N418" s="469"/>
      <c r="O418" s="549"/>
      <c r="P418" s="469"/>
      <c r="Q418" s="541"/>
      <c r="AS418" s="390"/>
      <c r="AT418" s="386"/>
      <c r="AU418" s="469"/>
      <c r="AV418" s="312"/>
      <c r="AW418" s="312"/>
      <c r="AX418" s="312"/>
      <c r="AY418" s="312"/>
      <c r="AZ418" s="312"/>
      <c r="BA418" s="312"/>
      <c r="BB418" s="312"/>
      <c r="BC418" s="312"/>
      <c r="BD418" s="312"/>
      <c r="BE418" s="312"/>
      <c r="BF418" s="312"/>
      <c r="BG418" s="312"/>
      <c r="BH418" s="312"/>
      <c r="BI418" s="312"/>
      <c r="BJ418" s="312"/>
      <c r="BK418" s="312"/>
      <c r="BL418" s="312"/>
      <c r="BM418" s="312"/>
      <c r="BN418" s="312"/>
      <c r="BO418" s="312"/>
      <c r="BP418" s="312"/>
      <c r="BQ418" s="312"/>
      <c r="BR418" s="312"/>
      <c r="BS418" s="312"/>
    </row>
    <row r="419" spans="1:75" ht="15" customHeight="1" x14ac:dyDescent="0.2">
      <c r="A419" s="469"/>
      <c r="B419" s="469"/>
      <c r="C419" s="469"/>
      <c r="D419" s="469"/>
      <c r="E419" s="469"/>
      <c r="F419" s="469"/>
      <c r="G419" s="469"/>
      <c r="H419" s="469"/>
      <c r="I419" s="469"/>
      <c r="J419" s="469"/>
      <c r="K419" s="563"/>
      <c r="L419" s="469"/>
      <c r="M419" s="469"/>
      <c r="N419" s="469"/>
      <c r="O419" s="549"/>
      <c r="P419" s="469"/>
      <c r="Q419" s="541"/>
      <c r="AS419" s="390"/>
      <c r="AT419" s="386"/>
    </row>
    <row r="420" spans="1:75" ht="15" customHeight="1" x14ac:dyDescent="0.2">
      <c r="A420" s="469"/>
      <c r="B420" s="469"/>
      <c r="C420" s="469"/>
      <c r="D420" s="469"/>
      <c r="E420" s="469"/>
      <c r="F420" s="469"/>
      <c r="G420" s="469"/>
      <c r="H420" s="469"/>
      <c r="I420" s="469"/>
      <c r="J420" s="469"/>
      <c r="K420" s="563"/>
      <c r="L420" s="469"/>
      <c r="M420" s="469"/>
      <c r="N420" s="469"/>
      <c r="O420" s="549"/>
      <c r="P420" s="469"/>
      <c r="Q420" s="541"/>
      <c r="AS420" s="390"/>
      <c r="AT420" s="386"/>
    </row>
    <row r="421" spans="1:75" ht="15" customHeight="1" x14ac:dyDescent="0.2">
      <c r="A421" s="469"/>
      <c r="B421" s="469"/>
      <c r="C421" s="469"/>
      <c r="D421" s="469"/>
      <c r="E421" s="469"/>
      <c r="F421" s="469"/>
      <c r="G421" s="469"/>
      <c r="H421" s="469"/>
      <c r="I421" s="469"/>
      <c r="J421" s="469"/>
      <c r="K421" s="563"/>
      <c r="L421" s="469"/>
      <c r="M421" s="469"/>
      <c r="N421" s="469"/>
      <c r="O421" s="549"/>
      <c r="P421" s="469"/>
      <c r="Q421" s="541"/>
      <c r="AS421" s="390"/>
      <c r="AT421" s="386"/>
    </row>
    <row r="422" spans="1:75" ht="15" customHeight="1" x14ac:dyDescent="0.2">
      <c r="A422" s="469"/>
      <c r="B422" s="469"/>
      <c r="C422" s="469"/>
      <c r="D422" s="469"/>
      <c r="E422" s="469"/>
      <c r="F422" s="469"/>
      <c r="G422" s="469"/>
      <c r="H422" s="469"/>
      <c r="I422" s="469"/>
      <c r="J422" s="469"/>
      <c r="K422" s="563"/>
      <c r="L422" s="469"/>
      <c r="M422" s="469"/>
      <c r="N422" s="469"/>
      <c r="O422" s="549"/>
      <c r="P422" s="469"/>
      <c r="Q422" s="541"/>
      <c r="AS422" s="390"/>
      <c r="AT422" s="386"/>
    </row>
    <row r="423" spans="1:75" ht="15" customHeight="1" x14ac:dyDescent="0.2">
      <c r="A423" s="469"/>
      <c r="B423" s="469"/>
      <c r="C423" s="469"/>
      <c r="D423" s="469"/>
      <c r="E423" s="469"/>
      <c r="F423" s="469"/>
      <c r="G423" s="469"/>
      <c r="H423" s="469"/>
      <c r="I423" s="469"/>
      <c r="J423" s="469"/>
      <c r="K423" s="563"/>
      <c r="L423" s="469"/>
      <c r="M423" s="469"/>
      <c r="N423" s="469"/>
      <c r="O423" s="549"/>
      <c r="P423" s="469"/>
      <c r="Q423" s="541"/>
      <c r="AS423" s="390"/>
      <c r="AT423" s="386"/>
    </row>
    <row r="424" spans="1:75" s="314" customFormat="1" ht="15" customHeight="1" x14ac:dyDescent="0.2">
      <c r="A424" s="469"/>
      <c r="B424" s="469"/>
      <c r="C424" s="469"/>
      <c r="D424" s="469"/>
      <c r="E424" s="469"/>
      <c r="F424" s="469"/>
      <c r="G424" s="469"/>
      <c r="H424" s="469"/>
      <c r="I424" s="469"/>
      <c r="J424" s="469"/>
      <c r="K424" s="563"/>
      <c r="L424" s="469"/>
      <c r="M424" s="469"/>
      <c r="N424" s="469"/>
      <c r="O424" s="549"/>
      <c r="P424" s="469"/>
      <c r="Q424" s="541"/>
      <c r="R424" s="477"/>
      <c r="S424" s="477"/>
      <c r="T424" s="477"/>
      <c r="U424" s="527"/>
      <c r="V424" s="535"/>
      <c r="W424" s="347"/>
      <c r="X424" s="347"/>
      <c r="Y424" s="347"/>
      <c r="Z424" s="347"/>
      <c r="AA424" s="347"/>
      <c r="AB424" s="347"/>
      <c r="AC424" s="347"/>
      <c r="AD424" s="347"/>
      <c r="AE424" s="347"/>
      <c r="AF424" s="347"/>
      <c r="AG424" s="347"/>
      <c r="AH424" s="347"/>
      <c r="AI424" s="347"/>
      <c r="AJ424" s="347"/>
      <c r="AK424" s="347"/>
      <c r="AL424" s="347"/>
      <c r="AM424" s="347"/>
      <c r="AN424" s="347"/>
      <c r="AO424" s="347"/>
      <c r="AP424" s="347"/>
      <c r="AQ424" s="347"/>
      <c r="AR424" s="347"/>
      <c r="AS424" s="390"/>
      <c r="AT424" s="386"/>
      <c r="AU424" s="202"/>
      <c r="AV424" s="470"/>
      <c r="AW424" s="470"/>
      <c r="AX424" s="470"/>
      <c r="AY424" s="470"/>
      <c r="AZ424" s="470"/>
      <c r="BA424" s="470"/>
      <c r="BB424" s="470"/>
      <c r="BC424" s="470"/>
      <c r="BD424" s="470"/>
      <c r="BE424" s="470"/>
      <c r="BF424" s="470"/>
      <c r="BG424" s="470"/>
      <c r="BH424" s="470"/>
      <c r="BI424" s="470"/>
      <c r="BJ424" s="470"/>
      <c r="BK424" s="470"/>
      <c r="BL424" s="470"/>
      <c r="BM424" s="470"/>
      <c r="BN424" s="470"/>
      <c r="BO424" s="470"/>
      <c r="BP424" s="470"/>
      <c r="BQ424" s="470"/>
      <c r="BR424" s="470"/>
      <c r="BS424" s="470"/>
      <c r="BT424" s="470"/>
      <c r="BU424" s="470"/>
      <c r="BV424" s="470"/>
      <c r="BW424" s="470"/>
    </row>
    <row r="425" spans="1:75" s="314" customFormat="1" ht="15" customHeight="1" x14ac:dyDescent="0.2">
      <c r="A425" s="469"/>
      <c r="B425" s="469"/>
      <c r="C425" s="469"/>
      <c r="D425" s="469"/>
      <c r="E425" s="469"/>
      <c r="F425" s="469"/>
      <c r="G425" s="469"/>
      <c r="H425" s="469"/>
      <c r="I425" s="469"/>
      <c r="J425" s="469"/>
      <c r="K425" s="563"/>
      <c r="L425" s="469"/>
      <c r="M425" s="469"/>
      <c r="N425" s="469"/>
      <c r="O425" s="549"/>
      <c r="P425" s="469"/>
      <c r="Q425" s="541"/>
      <c r="R425" s="477"/>
      <c r="S425" s="477"/>
      <c r="T425" s="477"/>
      <c r="U425" s="527"/>
      <c r="V425" s="535"/>
      <c r="W425" s="347"/>
      <c r="X425" s="347"/>
      <c r="Y425" s="347"/>
      <c r="Z425" s="347"/>
      <c r="AA425" s="347"/>
      <c r="AB425" s="347"/>
      <c r="AC425" s="347"/>
      <c r="AD425" s="347"/>
      <c r="AE425" s="347"/>
      <c r="AF425" s="347"/>
      <c r="AG425" s="347"/>
      <c r="AH425" s="347"/>
      <c r="AI425" s="347"/>
      <c r="AJ425" s="347"/>
      <c r="AK425" s="347"/>
      <c r="AL425" s="347"/>
      <c r="AM425" s="347"/>
      <c r="AN425" s="347"/>
      <c r="AO425" s="347"/>
      <c r="AP425" s="347"/>
      <c r="AQ425" s="347"/>
      <c r="AR425" s="347"/>
      <c r="AS425" s="390"/>
      <c r="AT425" s="386"/>
      <c r="AU425" s="202"/>
      <c r="AV425" s="470"/>
      <c r="AW425" s="470"/>
      <c r="AX425" s="470"/>
      <c r="AY425" s="470"/>
      <c r="AZ425" s="470"/>
      <c r="BA425" s="470"/>
      <c r="BB425" s="470"/>
      <c r="BC425" s="470"/>
      <c r="BD425" s="470"/>
      <c r="BE425" s="470"/>
      <c r="BF425" s="470"/>
      <c r="BG425" s="470"/>
      <c r="BH425" s="470"/>
      <c r="BI425" s="470"/>
      <c r="BJ425" s="470"/>
      <c r="BK425" s="470"/>
      <c r="BL425" s="470"/>
      <c r="BM425" s="470"/>
      <c r="BN425" s="470"/>
      <c r="BO425" s="470"/>
      <c r="BP425" s="470"/>
      <c r="BQ425" s="470"/>
      <c r="BR425" s="470"/>
      <c r="BS425" s="470"/>
      <c r="BT425" s="470"/>
      <c r="BU425" s="470"/>
      <c r="BV425" s="470"/>
      <c r="BW425" s="470"/>
    </row>
    <row r="426" spans="1:75" s="314" customFormat="1" ht="15" customHeight="1" x14ac:dyDescent="0.2">
      <c r="A426" s="469"/>
      <c r="B426" s="469"/>
      <c r="C426" s="469"/>
      <c r="D426" s="469"/>
      <c r="E426" s="469"/>
      <c r="F426" s="469"/>
      <c r="G426" s="469"/>
      <c r="H426" s="469"/>
      <c r="I426" s="469"/>
      <c r="J426" s="469"/>
      <c r="K426" s="563"/>
      <c r="L426" s="469"/>
      <c r="M426" s="469"/>
      <c r="N426" s="469"/>
      <c r="O426" s="549"/>
      <c r="P426" s="469"/>
      <c r="Q426" s="541"/>
      <c r="R426" s="477"/>
      <c r="S426" s="477"/>
      <c r="T426" s="477"/>
      <c r="U426" s="527"/>
      <c r="V426" s="535"/>
      <c r="W426" s="347"/>
      <c r="X426" s="347"/>
      <c r="Y426" s="347"/>
      <c r="Z426" s="347"/>
      <c r="AA426" s="347"/>
      <c r="AB426" s="347"/>
      <c r="AC426" s="347"/>
      <c r="AD426" s="347"/>
      <c r="AE426" s="347"/>
      <c r="AF426" s="347"/>
      <c r="AG426" s="347"/>
      <c r="AH426" s="347"/>
      <c r="AI426" s="347"/>
      <c r="AJ426" s="347"/>
      <c r="AK426" s="347"/>
      <c r="AL426" s="347"/>
      <c r="AM426" s="347"/>
      <c r="AN426" s="347"/>
      <c r="AO426" s="347"/>
      <c r="AP426" s="347"/>
      <c r="AQ426" s="347"/>
      <c r="AR426" s="347"/>
      <c r="AS426" s="390"/>
      <c r="AT426" s="386"/>
      <c r="AU426" s="202"/>
      <c r="AV426" s="470"/>
      <c r="AW426" s="470"/>
      <c r="AX426" s="470"/>
      <c r="AY426" s="470"/>
      <c r="AZ426" s="470"/>
      <c r="BA426" s="470"/>
      <c r="BB426" s="470"/>
      <c r="BC426" s="470"/>
      <c r="BD426" s="470"/>
      <c r="BE426" s="470"/>
      <c r="BF426" s="470"/>
      <c r="BG426" s="470"/>
      <c r="BH426" s="470"/>
      <c r="BI426" s="470"/>
      <c r="BJ426" s="470"/>
      <c r="BK426" s="470"/>
      <c r="BL426" s="470"/>
      <c r="BM426" s="470"/>
      <c r="BN426" s="470"/>
      <c r="BO426" s="470"/>
      <c r="BP426" s="470"/>
      <c r="BQ426" s="470"/>
      <c r="BR426" s="470"/>
      <c r="BS426" s="470"/>
      <c r="BT426" s="470"/>
      <c r="BU426" s="470"/>
      <c r="BV426" s="470"/>
      <c r="BW426" s="470"/>
    </row>
    <row r="427" spans="1:75" s="314" customFormat="1" ht="15" customHeight="1" x14ac:dyDescent="0.2">
      <c r="A427" s="469"/>
      <c r="B427" s="469"/>
      <c r="C427" s="469"/>
      <c r="D427" s="469"/>
      <c r="E427" s="469"/>
      <c r="F427" s="469"/>
      <c r="G427" s="469"/>
      <c r="H427" s="469"/>
      <c r="I427" s="469"/>
      <c r="J427" s="469"/>
      <c r="K427" s="563"/>
      <c r="L427" s="469"/>
      <c r="M427" s="469"/>
      <c r="N427" s="469"/>
      <c r="O427" s="549"/>
      <c r="P427" s="469"/>
      <c r="Q427" s="541"/>
      <c r="R427" s="477"/>
      <c r="S427" s="477"/>
      <c r="T427" s="477"/>
      <c r="U427" s="527"/>
      <c r="V427" s="535"/>
      <c r="W427" s="347"/>
      <c r="X427" s="347"/>
      <c r="Y427" s="347"/>
      <c r="Z427" s="347"/>
      <c r="AA427" s="347"/>
      <c r="AB427" s="347"/>
      <c r="AC427" s="347"/>
      <c r="AD427" s="347"/>
      <c r="AE427" s="347"/>
      <c r="AF427" s="347"/>
      <c r="AG427" s="347"/>
      <c r="AH427" s="347"/>
      <c r="AI427" s="347"/>
      <c r="AJ427" s="347"/>
      <c r="AK427" s="347"/>
      <c r="AL427" s="347"/>
      <c r="AM427" s="347"/>
      <c r="AN427" s="347"/>
      <c r="AO427" s="347"/>
      <c r="AP427" s="347"/>
      <c r="AQ427" s="347"/>
      <c r="AR427" s="347"/>
      <c r="AS427" s="390"/>
      <c r="AT427" s="386"/>
      <c r="AU427" s="202"/>
      <c r="AV427" s="470"/>
      <c r="AW427" s="470"/>
      <c r="AX427" s="470"/>
      <c r="AY427" s="470"/>
      <c r="AZ427" s="470"/>
      <c r="BA427" s="470"/>
      <c r="BB427" s="470"/>
      <c r="BC427" s="470"/>
      <c r="BD427" s="470"/>
      <c r="BE427" s="470"/>
      <c r="BF427" s="470"/>
      <c r="BG427" s="470"/>
      <c r="BH427" s="470"/>
      <c r="BI427" s="470"/>
      <c r="BJ427" s="470"/>
      <c r="BK427" s="470"/>
      <c r="BL427" s="470"/>
      <c r="BM427" s="470"/>
      <c r="BN427" s="470"/>
      <c r="BO427" s="470"/>
      <c r="BP427" s="470"/>
      <c r="BQ427" s="470"/>
      <c r="BR427" s="470"/>
      <c r="BS427" s="470"/>
      <c r="BT427" s="470"/>
      <c r="BU427" s="470"/>
      <c r="BV427" s="470"/>
      <c r="BW427" s="470"/>
    </row>
    <row r="428" spans="1:75" s="314" customFormat="1" ht="15" customHeight="1" x14ac:dyDescent="0.2">
      <c r="A428" s="469"/>
      <c r="B428" s="469"/>
      <c r="C428" s="469"/>
      <c r="D428" s="469"/>
      <c r="E428" s="469"/>
      <c r="F428" s="469"/>
      <c r="G428" s="469"/>
      <c r="H428" s="469"/>
      <c r="I428" s="469"/>
      <c r="J428" s="469"/>
      <c r="K428" s="563"/>
      <c r="L428" s="469"/>
      <c r="M428" s="469"/>
      <c r="N428" s="469"/>
      <c r="O428" s="549"/>
      <c r="P428" s="469"/>
      <c r="Q428" s="541"/>
      <c r="R428" s="477"/>
      <c r="S428" s="477"/>
      <c r="T428" s="477"/>
      <c r="U428" s="527"/>
      <c r="V428" s="535"/>
      <c r="W428" s="347"/>
      <c r="X428" s="347"/>
      <c r="Y428" s="347"/>
      <c r="Z428" s="347"/>
      <c r="AA428" s="347"/>
      <c r="AB428" s="347"/>
      <c r="AC428" s="347"/>
      <c r="AD428" s="347"/>
      <c r="AE428" s="347"/>
      <c r="AF428" s="347"/>
      <c r="AG428" s="347"/>
      <c r="AH428" s="347"/>
      <c r="AI428" s="347"/>
      <c r="AJ428" s="347"/>
      <c r="AK428" s="347"/>
      <c r="AL428" s="347"/>
      <c r="AM428" s="347"/>
      <c r="AN428" s="347"/>
      <c r="AO428" s="347"/>
      <c r="AP428" s="347"/>
      <c r="AQ428" s="347"/>
      <c r="AR428" s="347"/>
      <c r="AS428" s="390"/>
      <c r="AT428" s="386"/>
      <c r="AU428" s="202"/>
      <c r="AV428" s="470"/>
      <c r="AW428" s="470"/>
      <c r="AX428" s="470"/>
      <c r="AY428" s="470"/>
      <c r="AZ428" s="470"/>
      <c r="BA428" s="470"/>
      <c r="BB428" s="470"/>
      <c r="BC428" s="470"/>
      <c r="BD428" s="470"/>
      <c r="BE428" s="470"/>
      <c r="BF428" s="470"/>
      <c r="BG428" s="470"/>
      <c r="BH428" s="470"/>
      <c r="BI428" s="470"/>
      <c r="BJ428" s="470"/>
      <c r="BK428" s="470"/>
      <c r="BL428" s="470"/>
      <c r="BM428" s="470"/>
      <c r="BN428" s="470"/>
      <c r="BO428" s="470"/>
      <c r="BP428" s="470"/>
      <c r="BQ428" s="470"/>
      <c r="BR428" s="470"/>
      <c r="BS428" s="470"/>
      <c r="BT428" s="470"/>
      <c r="BU428" s="470"/>
      <c r="BV428" s="470"/>
      <c r="BW428" s="470"/>
    </row>
    <row r="429" spans="1:75" s="314" customFormat="1" ht="15" customHeight="1" x14ac:dyDescent="0.2">
      <c r="A429" s="469"/>
      <c r="B429" s="469"/>
      <c r="C429" s="469"/>
      <c r="D429" s="469"/>
      <c r="E429" s="469"/>
      <c r="F429" s="469"/>
      <c r="G429" s="469"/>
      <c r="H429" s="469"/>
      <c r="I429" s="469"/>
      <c r="J429" s="469"/>
      <c r="K429" s="563"/>
      <c r="L429" s="469"/>
      <c r="M429" s="469"/>
      <c r="N429" s="469"/>
      <c r="O429" s="549"/>
      <c r="P429" s="469"/>
      <c r="Q429" s="541"/>
      <c r="R429" s="477"/>
      <c r="S429" s="477"/>
      <c r="T429" s="477"/>
      <c r="U429" s="527"/>
      <c r="V429" s="535"/>
      <c r="W429" s="347"/>
      <c r="X429" s="347"/>
      <c r="Y429" s="347"/>
      <c r="Z429" s="347"/>
      <c r="AA429" s="347"/>
      <c r="AB429" s="347"/>
      <c r="AC429" s="347"/>
      <c r="AD429" s="347"/>
      <c r="AE429" s="347"/>
      <c r="AF429" s="347"/>
      <c r="AG429" s="347"/>
      <c r="AH429" s="347"/>
      <c r="AI429" s="347"/>
      <c r="AJ429" s="347"/>
      <c r="AK429" s="347"/>
      <c r="AL429" s="347"/>
      <c r="AM429" s="347"/>
      <c r="AN429" s="347"/>
      <c r="AO429" s="347"/>
      <c r="AP429" s="347"/>
      <c r="AQ429" s="347"/>
      <c r="AR429" s="347"/>
      <c r="AS429" s="390"/>
      <c r="AT429" s="386"/>
      <c r="AU429" s="202"/>
      <c r="AV429" s="470"/>
      <c r="AW429" s="470"/>
      <c r="AX429" s="470"/>
      <c r="AY429" s="470"/>
      <c r="AZ429" s="470"/>
      <c r="BA429" s="470"/>
      <c r="BB429" s="470"/>
      <c r="BC429" s="470"/>
      <c r="BD429" s="470"/>
      <c r="BE429" s="470"/>
      <c r="BF429" s="470"/>
      <c r="BG429" s="470"/>
      <c r="BH429" s="470"/>
      <c r="BI429" s="470"/>
      <c r="BJ429" s="470"/>
      <c r="BK429" s="470"/>
      <c r="BL429" s="470"/>
      <c r="BM429" s="470"/>
      <c r="BN429" s="470"/>
      <c r="BO429" s="470"/>
      <c r="BP429" s="470"/>
      <c r="BQ429" s="470"/>
      <c r="BR429" s="470"/>
      <c r="BS429" s="470"/>
      <c r="BT429" s="470"/>
      <c r="BU429" s="470"/>
      <c r="BV429" s="470"/>
      <c r="BW429" s="470"/>
    </row>
    <row r="430" spans="1:75" s="314" customFormat="1" ht="15" customHeight="1" x14ac:dyDescent="0.2">
      <c r="A430" s="469"/>
      <c r="B430" s="469"/>
      <c r="C430" s="469"/>
      <c r="D430" s="469"/>
      <c r="E430" s="469"/>
      <c r="F430" s="469"/>
      <c r="G430" s="469"/>
      <c r="H430" s="469"/>
      <c r="I430" s="469"/>
      <c r="J430" s="469"/>
      <c r="K430" s="563"/>
      <c r="L430" s="469"/>
      <c r="M430" s="469"/>
      <c r="N430" s="469"/>
      <c r="O430" s="549"/>
      <c r="P430" s="469"/>
      <c r="Q430" s="541"/>
      <c r="R430" s="477"/>
      <c r="S430" s="477"/>
      <c r="T430" s="477"/>
      <c r="U430" s="527"/>
      <c r="V430" s="535"/>
      <c r="W430" s="347"/>
      <c r="X430" s="347"/>
      <c r="Y430" s="347"/>
      <c r="Z430" s="347"/>
      <c r="AA430" s="347"/>
      <c r="AB430" s="347"/>
      <c r="AC430" s="347"/>
      <c r="AD430" s="347"/>
      <c r="AE430" s="347"/>
      <c r="AF430" s="347"/>
      <c r="AG430" s="347"/>
      <c r="AH430" s="347"/>
      <c r="AI430" s="347"/>
      <c r="AJ430" s="347"/>
      <c r="AK430" s="347"/>
      <c r="AL430" s="347"/>
      <c r="AM430" s="347"/>
      <c r="AN430" s="347"/>
      <c r="AO430" s="347"/>
      <c r="AP430" s="347"/>
      <c r="AQ430" s="347"/>
      <c r="AR430" s="347"/>
      <c r="AS430" s="390"/>
      <c r="AT430" s="386"/>
      <c r="AU430" s="202"/>
      <c r="AV430" s="470"/>
      <c r="AW430" s="470"/>
      <c r="AX430" s="470"/>
      <c r="AY430" s="470"/>
      <c r="AZ430" s="470"/>
      <c r="BA430" s="470"/>
      <c r="BB430" s="470"/>
      <c r="BC430" s="470"/>
      <c r="BD430" s="470"/>
      <c r="BE430" s="470"/>
      <c r="BF430" s="470"/>
      <c r="BG430" s="470"/>
      <c r="BH430" s="470"/>
      <c r="BI430" s="470"/>
      <c r="BJ430" s="470"/>
      <c r="BK430" s="470"/>
      <c r="BL430" s="470"/>
      <c r="BM430" s="470"/>
      <c r="BN430" s="470"/>
      <c r="BO430" s="470"/>
      <c r="BP430" s="470"/>
      <c r="BQ430" s="470"/>
      <c r="BR430" s="470"/>
      <c r="BS430" s="470"/>
      <c r="BT430" s="470"/>
      <c r="BU430" s="470"/>
      <c r="BV430" s="470"/>
      <c r="BW430" s="470"/>
    </row>
    <row r="431" spans="1:75" s="314" customFormat="1" ht="15" customHeight="1" x14ac:dyDescent="0.2">
      <c r="A431" s="469"/>
      <c r="B431" s="469"/>
      <c r="C431" s="469"/>
      <c r="D431" s="469"/>
      <c r="E431" s="469"/>
      <c r="F431" s="469"/>
      <c r="G431" s="469"/>
      <c r="H431" s="469"/>
      <c r="I431" s="469"/>
      <c r="J431" s="469"/>
      <c r="K431" s="563"/>
      <c r="L431" s="469"/>
      <c r="M431" s="469"/>
      <c r="N431" s="469"/>
      <c r="O431" s="549"/>
      <c r="P431" s="469"/>
      <c r="Q431" s="541"/>
      <c r="R431" s="477"/>
      <c r="S431" s="477"/>
      <c r="T431" s="477"/>
      <c r="U431" s="527"/>
      <c r="V431" s="535"/>
      <c r="W431" s="347"/>
      <c r="X431" s="347"/>
      <c r="Y431" s="347"/>
      <c r="Z431" s="347"/>
      <c r="AA431" s="347"/>
      <c r="AB431" s="347"/>
      <c r="AC431" s="347"/>
      <c r="AD431" s="347"/>
      <c r="AE431" s="347"/>
      <c r="AF431" s="347"/>
      <c r="AG431" s="347"/>
      <c r="AH431" s="347"/>
      <c r="AI431" s="347"/>
      <c r="AJ431" s="347"/>
      <c r="AK431" s="347"/>
      <c r="AL431" s="347"/>
      <c r="AM431" s="347"/>
      <c r="AN431" s="347"/>
      <c r="AO431" s="347"/>
      <c r="AP431" s="347"/>
      <c r="AQ431" s="347"/>
      <c r="AR431" s="347"/>
      <c r="AS431" s="390"/>
      <c r="AT431" s="386"/>
      <c r="AU431" s="202"/>
      <c r="AV431" s="470"/>
      <c r="AW431" s="470"/>
      <c r="AX431" s="470"/>
      <c r="AY431" s="470"/>
      <c r="AZ431" s="470"/>
      <c r="BA431" s="470"/>
      <c r="BB431" s="470"/>
      <c r="BC431" s="470"/>
      <c r="BD431" s="470"/>
      <c r="BE431" s="470"/>
      <c r="BF431" s="470"/>
      <c r="BG431" s="470"/>
      <c r="BH431" s="470"/>
      <c r="BI431" s="470"/>
      <c r="BJ431" s="470"/>
      <c r="BK431" s="470"/>
      <c r="BL431" s="470"/>
      <c r="BM431" s="470"/>
      <c r="BN431" s="470"/>
      <c r="BO431" s="470"/>
      <c r="BP431" s="470"/>
      <c r="BQ431" s="470"/>
      <c r="BR431" s="470"/>
      <c r="BS431" s="470"/>
      <c r="BT431" s="470"/>
      <c r="BU431" s="470"/>
      <c r="BV431" s="470"/>
      <c r="BW431" s="470"/>
    </row>
    <row r="432" spans="1:75" s="314" customFormat="1" ht="15" customHeight="1" x14ac:dyDescent="0.2">
      <c r="A432" s="469"/>
      <c r="B432" s="469"/>
      <c r="C432" s="469"/>
      <c r="D432" s="469"/>
      <c r="E432" s="469"/>
      <c r="F432" s="469"/>
      <c r="G432" s="469"/>
      <c r="H432" s="469"/>
      <c r="I432" s="469"/>
      <c r="J432" s="469"/>
      <c r="K432" s="563"/>
      <c r="L432" s="469"/>
      <c r="M432" s="469"/>
      <c r="N432" s="469"/>
      <c r="O432" s="549"/>
      <c r="P432" s="469"/>
      <c r="Q432" s="541"/>
      <c r="R432" s="477"/>
      <c r="S432" s="477"/>
      <c r="T432" s="477"/>
      <c r="U432" s="527"/>
      <c r="V432" s="535"/>
      <c r="W432" s="347"/>
      <c r="X432" s="347"/>
      <c r="Y432" s="347"/>
      <c r="Z432" s="347"/>
      <c r="AA432" s="347"/>
      <c r="AB432" s="347"/>
      <c r="AC432" s="347"/>
      <c r="AD432" s="347"/>
      <c r="AE432" s="347"/>
      <c r="AF432" s="347"/>
      <c r="AG432" s="347"/>
      <c r="AH432" s="347"/>
      <c r="AI432" s="347"/>
      <c r="AJ432" s="347"/>
      <c r="AK432" s="347"/>
      <c r="AL432" s="347"/>
      <c r="AM432" s="347"/>
      <c r="AN432" s="347"/>
      <c r="AO432" s="347"/>
      <c r="AP432" s="347"/>
      <c r="AQ432" s="347"/>
      <c r="AR432" s="347"/>
      <c r="AS432" s="390"/>
      <c r="AT432" s="386"/>
      <c r="AU432" s="202"/>
      <c r="AV432" s="470"/>
      <c r="AW432" s="470"/>
      <c r="AX432" s="470"/>
      <c r="AY432" s="470"/>
      <c r="AZ432" s="470"/>
      <c r="BA432" s="470"/>
      <c r="BB432" s="470"/>
      <c r="BC432" s="470"/>
      <c r="BD432" s="470"/>
      <c r="BE432" s="470"/>
      <c r="BF432" s="470"/>
      <c r="BG432" s="470"/>
      <c r="BH432" s="470"/>
      <c r="BI432" s="470"/>
      <c r="BJ432" s="470"/>
      <c r="BK432" s="470"/>
      <c r="BL432" s="470"/>
      <c r="BM432" s="470"/>
      <c r="BN432" s="470"/>
      <c r="BO432" s="470"/>
      <c r="BP432" s="470"/>
      <c r="BQ432" s="470"/>
      <c r="BR432" s="470"/>
      <c r="BS432" s="470"/>
      <c r="BT432" s="470"/>
      <c r="BU432" s="470"/>
      <c r="BV432" s="470"/>
      <c r="BW432" s="470"/>
    </row>
    <row r="433" spans="1:75" s="314" customFormat="1" ht="15" customHeight="1" x14ac:dyDescent="0.2">
      <c r="A433" s="469"/>
      <c r="B433" s="469"/>
      <c r="C433" s="469"/>
      <c r="D433" s="469"/>
      <c r="E433" s="469"/>
      <c r="F433" s="469"/>
      <c r="G433" s="469"/>
      <c r="H433" s="469"/>
      <c r="I433" s="469"/>
      <c r="J433" s="469"/>
      <c r="K433" s="563"/>
      <c r="L433" s="469"/>
      <c r="M433" s="469"/>
      <c r="N433" s="469"/>
      <c r="O433" s="549"/>
      <c r="P433" s="469"/>
      <c r="Q433" s="541"/>
      <c r="R433" s="477"/>
      <c r="S433" s="477"/>
      <c r="T433" s="477"/>
      <c r="U433" s="527"/>
      <c r="V433" s="535"/>
      <c r="W433" s="347"/>
      <c r="X433" s="347"/>
      <c r="Y433" s="347"/>
      <c r="Z433" s="347"/>
      <c r="AA433" s="347"/>
      <c r="AB433" s="347"/>
      <c r="AC433" s="347"/>
      <c r="AD433" s="347"/>
      <c r="AE433" s="347"/>
      <c r="AF433" s="347"/>
      <c r="AG433" s="347"/>
      <c r="AH433" s="347"/>
      <c r="AI433" s="347"/>
      <c r="AJ433" s="347"/>
      <c r="AK433" s="347"/>
      <c r="AL433" s="347"/>
      <c r="AM433" s="347"/>
      <c r="AN433" s="347"/>
      <c r="AO433" s="347"/>
      <c r="AP433" s="347"/>
      <c r="AQ433" s="347"/>
      <c r="AR433" s="347"/>
      <c r="AS433" s="390"/>
      <c r="AT433" s="386"/>
      <c r="AU433" s="202"/>
      <c r="AV433" s="470"/>
      <c r="AW433" s="470"/>
      <c r="AX433" s="470"/>
      <c r="AY433" s="470"/>
      <c r="AZ433" s="470"/>
      <c r="BA433" s="470"/>
      <c r="BB433" s="470"/>
      <c r="BC433" s="470"/>
      <c r="BD433" s="470"/>
      <c r="BE433" s="470"/>
      <c r="BF433" s="470"/>
      <c r="BG433" s="470"/>
      <c r="BH433" s="470"/>
      <c r="BI433" s="470"/>
      <c r="BJ433" s="470"/>
      <c r="BK433" s="470"/>
      <c r="BL433" s="470"/>
      <c r="BM433" s="470"/>
      <c r="BN433" s="470"/>
      <c r="BO433" s="470"/>
      <c r="BP433" s="470"/>
      <c r="BQ433" s="470"/>
      <c r="BR433" s="470"/>
      <c r="BS433" s="470"/>
      <c r="BT433" s="470"/>
      <c r="BU433" s="470"/>
      <c r="BV433" s="470"/>
      <c r="BW433" s="470"/>
    </row>
    <row r="434" spans="1:75" s="314" customFormat="1" ht="15" customHeight="1" x14ac:dyDescent="0.2">
      <c r="A434" s="469"/>
      <c r="B434" s="469"/>
      <c r="C434" s="469"/>
      <c r="D434" s="469"/>
      <c r="E434" s="469"/>
      <c r="F434" s="469"/>
      <c r="G434" s="469"/>
      <c r="H434" s="469"/>
      <c r="I434" s="469"/>
      <c r="J434" s="469"/>
      <c r="K434" s="563"/>
      <c r="L434" s="469"/>
      <c r="M434" s="469"/>
      <c r="N434" s="469"/>
      <c r="O434" s="549"/>
      <c r="P434" s="469"/>
      <c r="Q434" s="541"/>
      <c r="R434" s="477"/>
      <c r="S434" s="477"/>
      <c r="T434" s="477"/>
      <c r="U434" s="527"/>
      <c r="V434" s="535"/>
      <c r="W434" s="347"/>
      <c r="X434" s="347"/>
      <c r="Y434" s="347"/>
      <c r="Z434" s="347"/>
      <c r="AA434" s="347"/>
      <c r="AB434" s="347"/>
      <c r="AC434" s="347"/>
      <c r="AD434" s="347"/>
      <c r="AE434" s="347"/>
      <c r="AF434" s="347"/>
      <c r="AG434" s="347"/>
      <c r="AH434" s="347"/>
      <c r="AI434" s="347"/>
      <c r="AJ434" s="347"/>
      <c r="AK434" s="347"/>
      <c r="AL434" s="347"/>
      <c r="AM434" s="347"/>
      <c r="AN434" s="347"/>
      <c r="AO434" s="347"/>
      <c r="AP434" s="347"/>
      <c r="AQ434" s="347"/>
      <c r="AR434" s="347"/>
      <c r="AS434" s="390"/>
      <c r="AT434" s="386"/>
      <c r="AU434" s="202"/>
      <c r="AV434" s="470"/>
      <c r="AW434" s="470"/>
      <c r="AX434" s="470"/>
      <c r="AY434" s="470"/>
      <c r="AZ434" s="470"/>
      <c r="BA434" s="470"/>
      <c r="BB434" s="470"/>
      <c r="BC434" s="470"/>
      <c r="BD434" s="470"/>
      <c r="BE434" s="470"/>
      <c r="BF434" s="470"/>
      <c r="BG434" s="470"/>
      <c r="BH434" s="470"/>
      <c r="BI434" s="470"/>
      <c r="BJ434" s="470"/>
      <c r="BK434" s="470"/>
      <c r="BL434" s="470"/>
      <c r="BM434" s="470"/>
      <c r="BN434" s="470"/>
      <c r="BO434" s="470"/>
      <c r="BP434" s="470"/>
      <c r="BQ434" s="470"/>
      <c r="BR434" s="470"/>
      <c r="BS434" s="470"/>
      <c r="BT434" s="470"/>
      <c r="BU434" s="470"/>
      <c r="BV434" s="470"/>
      <c r="BW434" s="470"/>
    </row>
    <row r="435" spans="1:75" s="314" customFormat="1" ht="15" customHeight="1" x14ac:dyDescent="0.2">
      <c r="A435" s="469"/>
      <c r="B435" s="469"/>
      <c r="C435" s="469"/>
      <c r="D435" s="469"/>
      <c r="E435" s="469"/>
      <c r="F435" s="469"/>
      <c r="G435" s="469"/>
      <c r="H435" s="469"/>
      <c r="I435" s="469"/>
      <c r="J435" s="469"/>
      <c r="K435" s="563"/>
      <c r="L435" s="469"/>
      <c r="M435" s="469"/>
      <c r="N435" s="469"/>
      <c r="O435" s="549"/>
      <c r="P435" s="469"/>
      <c r="Q435" s="541"/>
      <c r="R435" s="477"/>
      <c r="S435" s="477"/>
      <c r="T435" s="477"/>
      <c r="U435" s="527"/>
      <c r="V435" s="535"/>
      <c r="W435" s="347"/>
      <c r="X435" s="347"/>
      <c r="Y435" s="347"/>
      <c r="Z435" s="347"/>
      <c r="AA435" s="347"/>
      <c r="AB435" s="347"/>
      <c r="AC435" s="347"/>
      <c r="AD435" s="347"/>
      <c r="AE435" s="347"/>
      <c r="AF435" s="347"/>
      <c r="AG435" s="347"/>
      <c r="AH435" s="347"/>
      <c r="AI435" s="347"/>
      <c r="AJ435" s="347"/>
      <c r="AK435" s="347"/>
      <c r="AL435" s="347"/>
      <c r="AM435" s="347"/>
      <c r="AN435" s="347"/>
      <c r="AO435" s="347"/>
      <c r="AP435" s="347"/>
      <c r="AQ435" s="347"/>
      <c r="AR435" s="347"/>
      <c r="AS435" s="390"/>
      <c r="AT435" s="386"/>
      <c r="AU435" s="202"/>
      <c r="AV435" s="470"/>
      <c r="AW435" s="470"/>
      <c r="AX435" s="470"/>
      <c r="AY435" s="470"/>
      <c r="AZ435" s="470"/>
      <c r="BA435" s="470"/>
      <c r="BB435" s="470"/>
      <c r="BC435" s="470"/>
      <c r="BD435" s="470"/>
      <c r="BE435" s="470"/>
      <c r="BF435" s="470"/>
      <c r="BG435" s="470"/>
      <c r="BH435" s="470"/>
      <c r="BI435" s="470"/>
      <c r="BJ435" s="470"/>
      <c r="BK435" s="470"/>
      <c r="BL435" s="470"/>
      <c r="BM435" s="470"/>
      <c r="BN435" s="470"/>
      <c r="BO435" s="470"/>
      <c r="BP435" s="470"/>
      <c r="BQ435" s="470"/>
      <c r="BR435" s="470"/>
      <c r="BS435" s="470"/>
      <c r="BT435" s="470"/>
      <c r="BU435" s="470"/>
      <c r="BV435" s="470"/>
      <c r="BW435" s="470"/>
    </row>
    <row r="436" spans="1:75" s="314" customFormat="1" ht="15" customHeight="1" x14ac:dyDescent="0.2">
      <c r="A436" s="469"/>
      <c r="B436" s="469"/>
      <c r="C436" s="469"/>
      <c r="D436" s="469"/>
      <c r="E436" s="469"/>
      <c r="F436" s="469"/>
      <c r="G436" s="469"/>
      <c r="H436" s="469"/>
      <c r="I436" s="469"/>
      <c r="J436" s="469"/>
      <c r="K436" s="563"/>
      <c r="L436" s="469"/>
      <c r="M436" s="469"/>
      <c r="N436" s="469"/>
      <c r="O436" s="549"/>
      <c r="P436" s="469"/>
      <c r="Q436" s="541"/>
      <c r="R436" s="477"/>
      <c r="S436" s="477"/>
      <c r="T436" s="477"/>
      <c r="U436" s="527"/>
      <c r="V436" s="535"/>
      <c r="W436" s="347"/>
      <c r="X436" s="347"/>
      <c r="Y436" s="347"/>
      <c r="Z436" s="347"/>
      <c r="AA436" s="347"/>
      <c r="AB436" s="347"/>
      <c r="AC436" s="347"/>
      <c r="AD436" s="347"/>
      <c r="AE436" s="347"/>
      <c r="AF436" s="347"/>
      <c r="AG436" s="347"/>
      <c r="AH436" s="347"/>
      <c r="AI436" s="347"/>
      <c r="AJ436" s="347"/>
      <c r="AK436" s="347"/>
      <c r="AL436" s="347"/>
      <c r="AM436" s="347"/>
      <c r="AN436" s="347"/>
      <c r="AO436" s="347"/>
      <c r="AP436" s="347"/>
      <c r="AQ436" s="347"/>
      <c r="AR436" s="347"/>
      <c r="AS436" s="390"/>
      <c r="AT436" s="386"/>
      <c r="AU436" s="202"/>
      <c r="AV436" s="470"/>
      <c r="AW436" s="470"/>
      <c r="AX436" s="470"/>
      <c r="AY436" s="470"/>
      <c r="AZ436" s="470"/>
      <c r="BA436" s="470"/>
      <c r="BB436" s="470"/>
      <c r="BC436" s="470"/>
      <c r="BD436" s="470"/>
      <c r="BE436" s="470"/>
      <c r="BF436" s="470"/>
      <c r="BG436" s="470"/>
      <c r="BH436" s="470"/>
      <c r="BI436" s="470"/>
      <c r="BJ436" s="470"/>
      <c r="BK436" s="470"/>
      <c r="BL436" s="470"/>
      <c r="BM436" s="470"/>
      <c r="BN436" s="470"/>
      <c r="BO436" s="470"/>
      <c r="BP436" s="470"/>
      <c r="BQ436" s="470"/>
      <c r="BR436" s="470"/>
      <c r="BS436" s="470"/>
      <c r="BT436" s="470"/>
      <c r="BU436" s="470"/>
      <c r="BV436" s="470"/>
      <c r="BW436" s="470"/>
    </row>
    <row r="437" spans="1:75" s="314" customFormat="1" ht="15" customHeight="1" x14ac:dyDescent="0.2">
      <c r="A437" s="469"/>
      <c r="B437" s="469"/>
      <c r="C437" s="469"/>
      <c r="D437" s="469"/>
      <c r="E437" s="469"/>
      <c r="F437" s="469"/>
      <c r="G437" s="469"/>
      <c r="H437" s="469"/>
      <c r="I437" s="469"/>
      <c r="J437" s="469"/>
      <c r="K437" s="563"/>
      <c r="L437" s="469"/>
      <c r="M437" s="469"/>
      <c r="N437" s="469"/>
      <c r="O437" s="549"/>
      <c r="P437" s="469"/>
      <c r="Q437" s="541"/>
      <c r="R437" s="477"/>
      <c r="S437" s="477"/>
      <c r="T437" s="477"/>
      <c r="U437" s="527"/>
      <c r="V437" s="535"/>
      <c r="W437" s="347"/>
      <c r="X437" s="347"/>
      <c r="Y437" s="347"/>
      <c r="Z437" s="347"/>
      <c r="AA437" s="347"/>
      <c r="AB437" s="347"/>
      <c r="AC437" s="347"/>
      <c r="AD437" s="347"/>
      <c r="AE437" s="347"/>
      <c r="AF437" s="347"/>
      <c r="AG437" s="347"/>
      <c r="AH437" s="347"/>
      <c r="AI437" s="347"/>
      <c r="AJ437" s="347"/>
      <c r="AK437" s="347"/>
      <c r="AL437" s="347"/>
      <c r="AM437" s="347"/>
      <c r="AN437" s="347"/>
      <c r="AO437" s="347"/>
      <c r="AP437" s="347"/>
      <c r="AQ437" s="347"/>
      <c r="AR437" s="347"/>
      <c r="AS437" s="390"/>
      <c r="AT437" s="386"/>
      <c r="AU437" s="202"/>
      <c r="AV437" s="470"/>
      <c r="AW437" s="470"/>
      <c r="AX437" s="470"/>
      <c r="AY437" s="470"/>
      <c r="AZ437" s="470"/>
      <c r="BA437" s="470"/>
      <c r="BB437" s="470"/>
      <c r="BC437" s="470"/>
      <c r="BD437" s="470"/>
      <c r="BE437" s="470"/>
      <c r="BF437" s="470"/>
      <c r="BG437" s="470"/>
      <c r="BH437" s="470"/>
      <c r="BI437" s="470"/>
      <c r="BJ437" s="470"/>
      <c r="BK437" s="470"/>
      <c r="BL437" s="470"/>
      <c r="BM437" s="470"/>
      <c r="BN437" s="470"/>
      <c r="BO437" s="470"/>
      <c r="BP437" s="470"/>
      <c r="BQ437" s="470"/>
      <c r="BR437" s="470"/>
      <c r="BS437" s="470"/>
      <c r="BT437" s="470"/>
      <c r="BU437" s="470"/>
      <c r="BV437" s="470"/>
      <c r="BW437" s="470"/>
    </row>
    <row r="438" spans="1:75" s="314" customFormat="1" ht="15" customHeight="1" x14ac:dyDescent="0.2">
      <c r="A438" s="469"/>
      <c r="B438" s="469"/>
      <c r="C438" s="469"/>
      <c r="D438" s="469"/>
      <c r="E438" s="469"/>
      <c r="F438" s="469"/>
      <c r="G438" s="469"/>
      <c r="H438" s="469"/>
      <c r="I438" s="469"/>
      <c r="J438" s="469"/>
      <c r="K438" s="563"/>
      <c r="L438" s="469"/>
      <c r="M438" s="469"/>
      <c r="N438" s="469"/>
      <c r="O438" s="549"/>
      <c r="P438" s="469"/>
      <c r="Q438" s="541"/>
      <c r="R438" s="477"/>
      <c r="S438" s="477"/>
      <c r="T438" s="477"/>
      <c r="U438" s="527"/>
      <c r="V438" s="535"/>
      <c r="W438" s="347"/>
      <c r="X438" s="347"/>
      <c r="Y438" s="347"/>
      <c r="Z438" s="347"/>
      <c r="AA438" s="347"/>
      <c r="AB438" s="347"/>
      <c r="AC438" s="347"/>
      <c r="AD438" s="347"/>
      <c r="AE438" s="347"/>
      <c r="AF438" s="347"/>
      <c r="AG438" s="347"/>
      <c r="AH438" s="347"/>
      <c r="AI438" s="347"/>
      <c r="AJ438" s="347"/>
      <c r="AK438" s="347"/>
      <c r="AL438" s="347"/>
      <c r="AM438" s="347"/>
      <c r="AN438" s="347"/>
      <c r="AO438" s="347"/>
      <c r="AP438" s="347"/>
      <c r="AQ438" s="347"/>
      <c r="AR438" s="347"/>
      <c r="AS438" s="390"/>
      <c r="AT438" s="386"/>
      <c r="AU438" s="202"/>
      <c r="AV438" s="470"/>
      <c r="AW438" s="470"/>
      <c r="AX438" s="470"/>
      <c r="AY438" s="470"/>
      <c r="AZ438" s="470"/>
      <c r="BA438" s="470"/>
      <c r="BB438" s="470"/>
      <c r="BC438" s="470"/>
      <c r="BD438" s="470"/>
      <c r="BE438" s="470"/>
      <c r="BF438" s="470"/>
      <c r="BG438" s="470"/>
      <c r="BH438" s="470"/>
      <c r="BI438" s="470"/>
      <c r="BJ438" s="470"/>
      <c r="BK438" s="470"/>
      <c r="BL438" s="470"/>
      <c r="BM438" s="470"/>
      <c r="BN438" s="470"/>
      <c r="BO438" s="470"/>
      <c r="BP438" s="470"/>
      <c r="BQ438" s="470"/>
      <c r="BR438" s="470"/>
      <c r="BS438" s="470"/>
      <c r="BT438" s="470"/>
      <c r="BU438" s="470"/>
      <c r="BV438" s="470"/>
      <c r="BW438" s="470"/>
    </row>
    <row r="439" spans="1:75" s="314" customFormat="1" ht="15" customHeight="1" x14ac:dyDescent="0.2">
      <c r="A439" s="469"/>
      <c r="B439" s="469"/>
      <c r="C439" s="469"/>
      <c r="D439" s="469"/>
      <c r="E439" s="469"/>
      <c r="F439" s="469"/>
      <c r="G439" s="469"/>
      <c r="H439" s="469"/>
      <c r="I439" s="469"/>
      <c r="J439" s="469"/>
      <c r="K439" s="563"/>
      <c r="L439" s="469"/>
      <c r="M439" s="469"/>
      <c r="N439" s="469"/>
      <c r="O439" s="549"/>
      <c r="P439" s="469"/>
      <c r="Q439" s="541"/>
      <c r="R439" s="477"/>
      <c r="S439" s="477"/>
      <c r="T439" s="477"/>
      <c r="U439" s="527"/>
      <c r="V439" s="535"/>
      <c r="W439" s="347"/>
      <c r="X439" s="347"/>
      <c r="Y439" s="347"/>
      <c r="Z439" s="347"/>
      <c r="AA439" s="347"/>
      <c r="AB439" s="347"/>
      <c r="AC439" s="347"/>
      <c r="AD439" s="347"/>
      <c r="AE439" s="347"/>
      <c r="AF439" s="347"/>
      <c r="AG439" s="347"/>
      <c r="AH439" s="347"/>
      <c r="AI439" s="347"/>
      <c r="AJ439" s="347"/>
      <c r="AK439" s="347"/>
      <c r="AL439" s="347"/>
      <c r="AM439" s="347"/>
      <c r="AN439" s="347"/>
      <c r="AO439" s="347"/>
      <c r="AP439" s="347"/>
      <c r="AQ439" s="347"/>
      <c r="AR439" s="347"/>
      <c r="AS439" s="390"/>
      <c r="AT439" s="386"/>
      <c r="AU439" s="202"/>
      <c r="AV439" s="470"/>
      <c r="AW439" s="470"/>
      <c r="AX439" s="470"/>
      <c r="AY439" s="470"/>
      <c r="AZ439" s="470"/>
      <c r="BA439" s="470"/>
      <c r="BB439" s="470"/>
      <c r="BC439" s="470"/>
      <c r="BD439" s="470"/>
      <c r="BE439" s="470"/>
      <c r="BF439" s="470"/>
      <c r="BG439" s="470"/>
      <c r="BH439" s="470"/>
      <c r="BI439" s="470"/>
      <c r="BJ439" s="470"/>
      <c r="BK439" s="470"/>
      <c r="BL439" s="470"/>
      <c r="BM439" s="470"/>
      <c r="BN439" s="470"/>
      <c r="BO439" s="470"/>
      <c r="BP439" s="470"/>
      <c r="BQ439" s="470"/>
      <c r="BR439" s="470"/>
      <c r="BS439" s="470"/>
      <c r="BT439" s="470"/>
      <c r="BU439" s="470"/>
      <c r="BV439" s="470"/>
      <c r="BW439" s="470"/>
    </row>
    <row r="440" spans="1:75" s="314" customFormat="1" ht="15" customHeight="1" x14ac:dyDescent="0.2">
      <c r="A440" s="469"/>
      <c r="B440" s="469"/>
      <c r="C440" s="469"/>
      <c r="D440" s="469"/>
      <c r="E440" s="469"/>
      <c r="F440" s="469"/>
      <c r="G440" s="469"/>
      <c r="H440" s="469"/>
      <c r="I440" s="469"/>
      <c r="J440" s="469"/>
      <c r="K440" s="563"/>
      <c r="L440" s="469"/>
      <c r="M440" s="469"/>
      <c r="N440" s="469"/>
      <c r="O440" s="549"/>
      <c r="P440" s="469"/>
      <c r="Q440" s="541"/>
      <c r="R440" s="477"/>
      <c r="S440" s="477"/>
      <c r="T440" s="477"/>
      <c r="U440" s="527"/>
      <c r="V440" s="535"/>
      <c r="W440" s="347"/>
      <c r="X440" s="347"/>
      <c r="Y440" s="347"/>
      <c r="Z440" s="347"/>
      <c r="AA440" s="347"/>
      <c r="AB440" s="347"/>
      <c r="AC440" s="347"/>
      <c r="AD440" s="347"/>
      <c r="AE440" s="347"/>
      <c r="AF440" s="347"/>
      <c r="AG440" s="347"/>
      <c r="AH440" s="347"/>
      <c r="AI440" s="347"/>
      <c r="AJ440" s="347"/>
      <c r="AK440" s="347"/>
      <c r="AL440" s="347"/>
      <c r="AM440" s="347"/>
      <c r="AN440" s="347"/>
      <c r="AO440" s="347"/>
      <c r="AP440" s="347"/>
      <c r="AQ440" s="347"/>
      <c r="AR440" s="347"/>
      <c r="AS440" s="390"/>
      <c r="AT440" s="386"/>
      <c r="AU440" s="202"/>
      <c r="AV440" s="470"/>
      <c r="AW440" s="470"/>
      <c r="AX440" s="470"/>
      <c r="AY440" s="470"/>
      <c r="AZ440" s="470"/>
      <c r="BA440" s="470"/>
      <c r="BB440" s="470"/>
      <c r="BC440" s="470"/>
      <c r="BD440" s="470"/>
      <c r="BE440" s="470"/>
      <c r="BF440" s="470"/>
      <c r="BG440" s="470"/>
      <c r="BH440" s="470"/>
      <c r="BI440" s="470"/>
      <c r="BJ440" s="470"/>
      <c r="BK440" s="470"/>
      <c r="BL440" s="470"/>
      <c r="BM440" s="470"/>
      <c r="BN440" s="470"/>
      <c r="BO440" s="470"/>
      <c r="BP440" s="470"/>
      <c r="BQ440" s="470"/>
      <c r="BR440" s="470"/>
      <c r="BS440" s="470"/>
      <c r="BT440" s="470"/>
      <c r="BU440" s="470"/>
      <c r="BV440" s="470"/>
      <c r="BW440" s="470"/>
    </row>
    <row r="441" spans="1:75" s="314" customFormat="1" ht="15" customHeight="1" x14ac:dyDescent="0.2">
      <c r="A441" s="469"/>
      <c r="B441" s="469"/>
      <c r="C441" s="469"/>
      <c r="D441" s="469"/>
      <c r="E441" s="469"/>
      <c r="F441" s="469"/>
      <c r="G441" s="469"/>
      <c r="H441" s="469"/>
      <c r="I441" s="469"/>
      <c r="J441" s="469"/>
      <c r="K441" s="563"/>
      <c r="L441" s="469"/>
      <c r="M441" s="469"/>
      <c r="N441" s="469"/>
      <c r="O441" s="549"/>
      <c r="P441" s="469"/>
      <c r="Q441" s="541"/>
      <c r="R441" s="477"/>
      <c r="S441" s="477"/>
      <c r="T441" s="477"/>
      <c r="U441" s="527"/>
      <c r="V441" s="535"/>
      <c r="W441" s="347"/>
      <c r="X441" s="347"/>
      <c r="Y441" s="347"/>
      <c r="Z441" s="347"/>
      <c r="AA441" s="347"/>
      <c r="AB441" s="347"/>
      <c r="AC441" s="347"/>
      <c r="AD441" s="347"/>
      <c r="AE441" s="347"/>
      <c r="AF441" s="347"/>
      <c r="AG441" s="347"/>
      <c r="AH441" s="347"/>
      <c r="AI441" s="347"/>
      <c r="AJ441" s="347"/>
      <c r="AK441" s="347"/>
      <c r="AL441" s="347"/>
      <c r="AM441" s="347"/>
      <c r="AN441" s="347"/>
      <c r="AO441" s="347"/>
      <c r="AP441" s="347"/>
      <c r="AQ441" s="347"/>
      <c r="AR441" s="347"/>
      <c r="AS441" s="390"/>
      <c r="AT441" s="386"/>
      <c r="AU441" s="202"/>
      <c r="AV441" s="470"/>
      <c r="AW441" s="470"/>
      <c r="AX441" s="470"/>
      <c r="AY441" s="470"/>
      <c r="AZ441" s="470"/>
      <c r="BA441" s="470"/>
      <c r="BB441" s="470"/>
      <c r="BC441" s="470"/>
      <c r="BD441" s="470"/>
      <c r="BE441" s="470"/>
      <c r="BF441" s="470"/>
      <c r="BG441" s="470"/>
      <c r="BH441" s="470"/>
      <c r="BI441" s="470"/>
      <c r="BJ441" s="470"/>
      <c r="BK441" s="470"/>
      <c r="BL441" s="470"/>
      <c r="BM441" s="470"/>
      <c r="BN441" s="470"/>
      <c r="BO441" s="470"/>
      <c r="BP441" s="470"/>
      <c r="BQ441" s="470"/>
      <c r="BR441" s="470"/>
      <c r="BS441" s="470"/>
      <c r="BT441" s="470"/>
      <c r="BU441" s="470"/>
      <c r="BV441" s="470"/>
      <c r="BW441" s="470"/>
    </row>
    <row r="442" spans="1:75" s="314" customFormat="1" ht="15" customHeight="1" x14ac:dyDescent="0.2">
      <c r="A442" s="469"/>
      <c r="B442" s="469"/>
      <c r="C442" s="469"/>
      <c r="D442" s="469"/>
      <c r="E442" s="469"/>
      <c r="F442" s="469"/>
      <c r="G442" s="469"/>
      <c r="H442" s="469"/>
      <c r="I442" s="469"/>
      <c r="J442" s="469"/>
      <c r="K442" s="563"/>
      <c r="L442" s="469"/>
      <c r="M442" s="469"/>
      <c r="N442" s="469"/>
      <c r="O442" s="549"/>
      <c r="P442" s="469"/>
      <c r="Q442" s="541"/>
      <c r="R442" s="477"/>
      <c r="S442" s="477"/>
      <c r="T442" s="477"/>
      <c r="U442" s="527"/>
      <c r="V442" s="535"/>
      <c r="W442" s="347"/>
      <c r="X442" s="347"/>
      <c r="Y442" s="347"/>
      <c r="Z442" s="347"/>
      <c r="AA442" s="347"/>
      <c r="AB442" s="347"/>
      <c r="AC442" s="347"/>
      <c r="AD442" s="347"/>
      <c r="AE442" s="347"/>
      <c r="AF442" s="347"/>
      <c r="AG442" s="347"/>
      <c r="AH442" s="347"/>
      <c r="AI442" s="347"/>
      <c r="AJ442" s="347"/>
      <c r="AK442" s="347"/>
      <c r="AL442" s="347"/>
      <c r="AM442" s="347"/>
      <c r="AN442" s="347"/>
      <c r="AO442" s="347"/>
      <c r="AP442" s="347"/>
      <c r="AQ442" s="347"/>
      <c r="AR442" s="347"/>
      <c r="AS442" s="390"/>
      <c r="AT442" s="386"/>
      <c r="AU442" s="202"/>
      <c r="AV442" s="470"/>
      <c r="AW442" s="470"/>
      <c r="AX442" s="470"/>
      <c r="AY442" s="470"/>
      <c r="AZ442" s="470"/>
      <c r="BA442" s="470"/>
      <c r="BB442" s="470"/>
      <c r="BC442" s="470"/>
      <c r="BD442" s="470"/>
      <c r="BE442" s="470"/>
      <c r="BF442" s="470"/>
      <c r="BG442" s="470"/>
      <c r="BH442" s="470"/>
      <c r="BI442" s="470"/>
      <c r="BJ442" s="470"/>
      <c r="BK442" s="470"/>
      <c r="BL442" s="470"/>
      <c r="BM442" s="470"/>
      <c r="BN442" s="470"/>
      <c r="BO442" s="470"/>
      <c r="BP442" s="470"/>
      <c r="BQ442" s="470"/>
      <c r="BR442" s="470"/>
      <c r="BS442" s="470"/>
      <c r="BT442" s="470"/>
      <c r="BU442" s="470"/>
      <c r="BV442" s="470"/>
      <c r="BW442" s="470"/>
    </row>
    <row r="443" spans="1:75" s="314" customFormat="1" ht="15" customHeight="1" x14ac:dyDescent="0.2">
      <c r="A443" s="469"/>
      <c r="B443" s="469"/>
      <c r="C443" s="469"/>
      <c r="D443" s="469"/>
      <c r="E443" s="469"/>
      <c r="F443" s="469"/>
      <c r="G443" s="469"/>
      <c r="H443" s="469"/>
      <c r="I443" s="469"/>
      <c r="J443" s="469"/>
      <c r="K443" s="563"/>
      <c r="L443" s="469"/>
      <c r="M443" s="469"/>
      <c r="N443" s="469"/>
      <c r="O443" s="549"/>
      <c r="P443" s="469"/>
      <c r="Q443" s="541"/>
      <c r="R443" s="477"/>
      <c r="S443" s="477"/>
      <c r="T443" s="477"/>
      <c r="U443" s="527"/>
      <c r="V443" s="535"/>
      <c r="W443" s="347"/>
      <c r="X443" s="347"/>
      <c r="Y443" s="347"/>
      <c r="Z443" s="347"/>
      <c r="AA443" s="347"/>
      <c r="AB443" s="347"/>
      <c r="AC443" s="347"/>
      <c r="AD443" s="347"/>
      <c r="AE443" s="347"/>
      <c r="AF443" s="347"/>
      <c r="AG443" s="347"/>
      <c r="AH443" s="347"/>
      <c r="AI443" s="347"/>
      <c r="AJ443" s="347"/>
      <c r="AK443" s="347"/>
      <c r="AL443" s="347"/>
      <c r="AM443" s="347"/>
      <c r="AN443" s="347"/>
      <c r="AO443" s="347"/>
      <c r="AP443" s="347"/>
      <c r="AQ443" s="347"/>
      <c r="AR443" s="347"/>
      <c r="AS443" s="390"/>
      <c r="AT443" s="386"/>
      <c r="AU443" s="202"/>
      <c r="AV443" s="470"/>
      <c r="AW443" s="470"/>
      <c r="AX443" s="470"/>
      <c r="AY443" s="470"/>
      <c r="AZ443" s="470"/>
      <c r="BA443" s="470"/>
      <c r="BB443" s="470"/>
      <c r="BC443" s="470"/>
      <c r="BD443" s="470"/>
      <c r="BE443" s="470"/>
      <c r="BF443" s="470"/>
      <c r="BG443" s="470"/>
      <c r="BH443" s="470"/>
      <c r="BI443" s="470"/>
      <c r="BJ443" s="470"/>
      <c r="BK443" s="470"/>
      <c r="BL443" s="470"/>
      <c r="BM443" s="470"/>
      <c r="BN443" s="470"/>
      <c r="BO443" s="470"/>
      <c r="BP443" s="470"/>
      <c r="BQ443" s="470"/>
      <c r="BR443" s="470"/>
      <c r="BS443" s="470"/>
      <c r="BT443" s="470"/>
      <c r="BU443" s="470"/>
      <c r="BV443" s="470"/>
      <c r="BW443" s="470"/>
    </row>
    <row r="444" spans="1:75" s="314" customFormat="1" ht="15" customHeight="1" x14ac:dyDescent="0.2">
      <c r="A444" s="469"/>
      <c r="B444" s="469"/>
      <c r="C444" s="469"/>
      <c r="D444" s="469"/>
      <c r="E444" s="469"/>
      <c r="F444" s="469"/>
      <c r="G444" s="469"/>
      <c r="H444" s="469"/>
      <c r="I444" s="469"/>
      <c r="J444" s="469"/>
      <c r="K444" s="563"/>
      <c r="L444" s="469"/>
      <c r="M444" s="469"/>
      <c r="N444" s="469"/>
      <c r="O444" s="549"/>
      <c r="P444" s="469"/>
      <c r="Q444" s="541"/>
      <c r="R444" s="477"/>
      <c r="S444" s="477"/>
      <c r="T444" s="477"/>
      <c r="U444" s="527"/>
      <c r="V444" s="535"/>
      <c r="W444" s="347"/>
      <c r="X444" s="347"/>
      <c r="Y444" s="347"/>
      <c r="Z444" s="347"/>
      <c r="AA444" s="347"/>
      <c r="AB444" s="347"/>
      <c r="AC444" s="347"/>
      <c r="AD444" s="347"/>
      <c r="AE444" s="347"/>
      <c r="AF444" s="347"/>
      <c r="AG444" s="347"/>
      <c r="AH444" s="347"/>
      <c r="AI444" s="347"/>
      <c r="AJ444" s="347"/>
      <c r="AK444" s="347"/>
      <c r="AL444" s="347"/>
      <c r="AM444" s="347"/>
      <c r="AN444" s="347"/>
      <c r="AO444" s="347"/>
      <c r="AP444" s="347"/>
      <c r="AQ444" s="347"/>
      <c r="AR444" s="347"/>
      <c r="AS444" s="390"/>
      <c r="AT444" s="386"/>
      <c r="AU444" s="202"/>
      <c r="AV444" s="470"/>
      <c r="AW444" s="470"/>
      <c r="AX444" s="470"/>
      <c r="AY444" s="470"/>
      <c r="AZ444" s="470"/>
      <c r="BA444" s="470"/>
      <c r="BB444" s="470"/>
      <c r="BC444" s="470"/>
      <c r="BD444" s="470"/>
      <c r="BE444" s="470"/>
      <c r="BF444" s="470"/>
      <c r="BG444" s="470"/>
      <c r="BH444" s="470"/>
      <c r="BI444" s="470"/>
      <c r="BJ444" s="470"/>
      <c r="BK444" s="470"/>
      <c r="BL444" s="470"/>
      <c r="BM444" s="470"/>
      <c r="BN444" s="470"/>
      <c r="BO444" s="470"/>
      <c r="BP444" s="470"/>
      <c r="BQ444" s="470"/>
      <c r="BR444" s="470"/>
      <c r="BS444" s="470"/>
      <c r="BT444" s="470"/>
      <c r="BU444" s="470"/>
      <c r="BV444" s="470"/>
      <c r="BW444" s="470"/>
    </row>
    <row r="445" spans="1:75" s="314" customFormat="1" ht="15" customHeight="1" x14ac:dyDescent="0.2">
      <c r="A445" s="469"/>
      <c r="B445" s="469"/>
      <c r="C445" s="469"/>
      <c r="D445" s="469"/>
      <c r="E445" s="469"/>
      <c r="F445" s="469"/>
      <c r="G445" s="469"/>
      <c r="H445" s="469"/>
      <c r="I445" s="469"/>
      <c r="J445" s="469"/>
      <c r="K445" s="563"/>
      <c r="L445" s="469"/>
      <c r="M445" s="469"/>
      <c r="N445" s="469"/>
      <c r="O445" s="549"/>
      <c r="P445" s="469"/>
      <c r="Q445" s="541"/>
      <c r="R445" s="477"/>
      <c r="S445" s="477"/>
      <c r="T445" s="477"/>
      <c r="U445" s="527"/>
      <c r="V445" s="535"/>
      <c r="W445" s="347"/>
      <c r="X445" s="347"/>
      <c r="Y445" s="347"/>
      <c r="Z445" s="347"/>
      <c r="AA445" s="347"/>
      <c r="AB445" s="347"/>
      <c r="AC445" s="347"/>
      <c r="AD445" s="347"/>
      <c r="AE445" s="347"/>
      <c r="AF445" s="347"/>
      <c r="AG445" s="347"/>
      <c r="AH445" s="347"/>
      <c r="AI445" s="347"/>
      <c r="AJ445" s="347"/>
      <c r="AK445" s="347"/>
      <c r="AL445" s="347"/>
      <c r="AM445" s="347"/>
      <c r="AN445" s="347"/>
      <c r="AO445" s="347"/>
      <c r="AP445" s="347"/>
      <c r="AQ445" s="347"/>
      <c r="AR445" s="347"/>
      <c r="AS445" s="390"/>
      <c r="AT445" s="386"/>
      <c r="AU445" s="202"/>
      <c r="AV445" s="470"/>
      <c r="AW445" s="470"/>
      <c r="AX445" s="470"/>
      <c r="AY445" s="470"/>
      <c r="AZ445" s="470"/>
      <c r="BA445" s="470"/>
      <c r="BB445" s="470"/>
      <c r="BC445" s="470"/>
      <c r="BD445" s="470"/>
      <c r="BE445" s="470"/>
      <c r="BF445" s="470"/>
      <c r="BG445" s="470"/>
      <c r="BH445" s="470"/>
      <c r="BI445" s="470"/>
      <c r="BJ445" s="470"/>
      <c r="BK445" s="470"/>
      <c r="BL445" s="470"/>
      <c r="BM445" s="470"/>
      <c r="BN445" s="470"/>
      <c r="BO445" s="470"/>
      <c r="BP445" s="470"/>
      <c r="BQ445" s="470"/>
      <c r="BR445" s="470"/>
      <c r="BS445" s="470"/>
      <c r="BT445" s="470"/>
      <c r="BU445" s="470"/>
      <c r="BV445" s="470"/>
      <c r="BW445" s="470"/>
    </row>
    <row r="446" spans="1:75" s="314" customFormat="1" ht="15" customHeight="1" x14ac:dyDescent="0.2">
      <c r="A446" s="469"/>
      <c r="B446" s="469"/>
      <c r="C446" s="469"/>
      <c r="D446" s="469"/>
      <c r="E446" s="469"/>
      <c r="F446" s="469"/>
      <c r="G446" s="469"/>
      <c r="H446" s="469"/>
      <c r="I446" s="469"/>
      <c r="J446" s="469"/>
      <c r="K446" s="563"/>
      <c r="L446" s="469"/>
      <c r="M446" s="469"/>
      <c r="N446" s="469"/>
      <c r="O446" s="549"/>
      <c r="P446" s="469"/>
      <c r="Q446" s="541"/>
      <c r="R446" s="477"/>
      <c r="S446" s="477"/>
      <c r="T446" s="477"/>
      <c r="U446" s="527"/>
      <c r="V446" s="535"/>
      <c r="W446" s="347"/>
      <c r="X446" s="347"/>
      <c r="Y446" s="347"/>
      <c r="Z446" s="347"/>
      <c r="AA446" s="347"/>
      <c r="AB446" s="347"/>
      <c r="AC446" s="347"/>
      <c r="AD446" s="347"/>
      <c r="AE446" s="347"/>
      <c r="AF446" s="347"/>
      <c r="AG446" s="347"/>
      <c r="AH446" s="347"/>
      <c r="AI446" s="347"/>
      <c r="AJ446" s="347"/>
      <c r="AK446" s="347"/>
      <c r="AL446" s="347"/>
      <c r="AM446" s="347"/>
      <c r="AN446" s="347"/>
      <c r="AO446" s="347"/>
      <c r="AP446" s="347"/>
      <c r="AQ446" s="347"/>
      <c r="AR446" s="347"/>
      <c r="AS446" s="390"/>
      <c r="AT446" s="386"/>
      <c r="AU446" s="202"/>
      <c r="AV446" s="470"/>
      <c r="AW446" s="470"/>
      <c r="AX446" s="470"/>
      <c r="AY446" s="470"/>
      <c r="AZ446" s="470"/>
      <c r="BA446" s="470"/>
      <c r="BB446" s="470"/>
      <c r="BC446" s="470"/>
      <c r="BD446" s="470"/>
      <c r="BE446" s="470"/>
      <c r="BF446" s="470"/>
      <c r="BG446" s="470"/>
      <c r="BH446" s="470"/>
      <c r="BI446" s="470"/>
      <c r="BJ446" s="470"/>
      <c r="BK446" s="470"/>
      <c r="BL446" s="470"/>
      <c r="BM446" s="470"/>
      <c r="BN446" s="470"/>
      <c r="BO446" s="470"/>
      <c r="BP446" s="470"/>
      <c r="BQ446" s="470"/>
      <c r="BR446" s="470"/>
      <c r="BS446" s="470"/>
      <c r="BT446" s="470"/>
      <c r="BU446" s="470"/>
      <c r="BV446" s="470"/>
      <c r="BW446" s="470"/>
    </row>
    <row r="447" spans="1:75" s="314" customFormat="1" ht="15" customHeight="1" x14ac:dyDescent="0.2">
      <c r="A447" s="469"/>
      <c r="B447" s="469"/>
      <c r="C447" s="469"/>
      <c r="D447" s="469"/>
      <c r="E447" s="469"/>
      <c r="F447" s="469"/>
      <c r="G447" s="469"/>
      <c r="H447" s="469"/>
      <c r="I447" s="469"/>
      <c r="J447" s="469"/>
      <c r="K447" s="563"/>
      <c r="L447" s="469"/>
      <c r="M447" s="469"/>
      <c r="N447" s="469"/>
      <c r="O447" s="549"/>
      <c r="P447" s="469"/>
      <c r="Q447" s="541"/>
      <c r="R447" s="477"/>
      <c r="S447" s="477"/>
      <c r="T447" s="477"/>
      <c r="U447" s="527"/>
      <c r="V447" s="535"/>
      <c r="W447" s="347"/>
      <c r="X447" s="347"/>
      <c r="Y447" s="347"/>
      <c r="Z447" s="347"/>
      <c r="AA447" s="347"/>
      <c r="AB447" s="347"/>
      <c r="AC447" s="347"/>
      <c r="AD447" s="347"/>
      <c r="AE447" s="347"/>
      <c r="AF447" s="347"/>
      <c r="AG447" s="347"/>
      <c r="AH447" s="347"/>
      <c r="AI447" s="347"/>
      <c r="AJ447" s="347"/>
      <c r="AK447" s="347"/>
      <c r="AL447" s="347"/>
      <c r="AM447" s="347"/>
      <c r="AN447" s="347"/>
      <c r="AO447" s="347"/>
      <c r="AP447" s="347"/>
      <c r="AQ447" s="347"/>
      <c r="AR447" s="347"/>
      <c r="AS447" s="390"/>
      <c r="AT447" s="386"/>
      <c r="AU447" s="202"/>
      <c r="AV447" s="470"/>
      <c r="AW447" s="470"/>
      <c r="AX447" s="470"/>
      <c r="AY447" s="470"/>
      <c r="AZ447" s="470"/>
      <c r="BA447" s="470"/>
      <c r="BB447" s="470"/>
      <c r="BC447" s="470"/>
      <c r="BD447" s="470"/>
      <c r="BE447" s="470"/>
      <c r="BF447" s="470"/>
      <c r="BG447" s="470"/>
      <c r="BH447" s="470"/>
      <c r="BI447" s="470"/>
      <c r="BJ447" s="470"/>
      <c r="BK447" s="470"/>
      <c r="BL447" s="470"/>
      <c r="BM447" s="470"/>
      <c r="BN447" s="470"/>
      <c r="BO447" s="470"/>
      <c r="BP447" s="470"/>
      <c r="BQ447" s="470"/>
      <c r="BR447" s="470"/>
      <c r="BS447" s="470"/>
      <c r="BT447" s="470"/>
      <c r="BU447" s="470"/>
      <c r="BV447" s="470"/>
      <c r="BW447" s="470"/>
    </row>
    <row r="448" spans="1:75" s="314" customFormat="1" ht="15" customHeight="1" x14ac:dyDescent="0.2">
      <c r="A448" s="469"/>
      <c r="B448" s="469"/>
      <c r="C448" s="469"/>
      <c r="D448" s="469"/>
      <c r="E448" s="469"/>
      <c r="F448" s="469"/>
      <c r="G448" s="469"/>
      <c r="H448" s="469"/>
      <c r="I448" s="469"/>
      <c r="J448" s="469"/>
      <c r="K448" s="563"/>
      <c r="L448" s="469"/>
      <c r="M448" s="469"/>
      <c r="N448" s="469"/>
      <c r="O448" s="549"/>
      <c r="P448" s="469"/>
      <c r="Q448" s="541"/>
      <c r="R448" s="477"/>
      <c r="S448" s="477"/>
      <c r="T448" s="477"/>
      <c r="U448" s="527"/>
      <c r="V448" s="535"/>
      <c r="W448" s="347"/>
      <c r="X448" s="347"/>
      <c r="Y448" s="347"/>
      <c r="Z448" s="347"/>
      <c r="AA448" s="347"/>
      <c r="AB448" s="347"/>
      <c r="AC448" s="347"/>
      <c r="AD448" s="347"/>
      <c r="AE448" s="347"/>
      <c r="AF448" s="347"/>
      <c r="AG448" s="347"/>
      <c r="AH448" s="347"/>
      <c r="AI448" s="347"/>
      <c r="AJ448" s="347"/>
      <c r="AK448" s="347"/>
      <c r="AL448" s="347"/>
      <c r="AM448" s="347"/>
      <c r="AN448" s="347"/>
      <c r="AO448" s="347"/>
      <c r="AP448" s="347"/>
      <c r="AQ448" s="347"/>
      <c r="AR448" s="347"/>
      <c r="AS448" s="390"/>
      <c r="AT448" s="386"/>
      <c r="AU448" s="202"/>
      <c r="AV448" s="470"/>
      <c r="AW448" s="470"/>
      <c r="AX448" s="470"/>
      <c r="AY448" s="470"/>
      <c r="AZ448" s="470"/>
      <c r="BA448" s="470"/>
      <c r="BB448" s="470"/>
      <c r="BC448" s="470"/>
      <c r="BD448" s="470"/>
      <c r="BE448" s="470"/>
      <c r="BF448" s="470"/>
      <c r="BG448" s="470"/>
      <c r="BH448" s="470"/>
      <c r="BI448" s="470"/>
      <c r="BJ448" s="470"/>
      <c r="BK448" s="470"/>
      <c r="BL448" s="470"/>
      <c r="BM448" s="470"/>
      <c r="BN448" s="470"/>
      <c r="BO448" s="470"/>
      <c r="BP448" s="470"/>
      <c r="BQ448" s="470"/>
      <c r="BR448" s="470"/>
      <c r="BS448" s="470"/>
      <c r="BT448" s="470"/>
      <c r="BU448" s="470"/>
      <c r="BV448" s="470"/>
      <c r="BW448" s="470"/>
    </row>
    <row r="449" spans="1:75" s="314" customFormat="1" ht="15" customHeight="1" x14ac:dyDescent="0.2">
      <c r="A449" s="469"/>
      <c r="B449" s="469"/>
      <c r="C449" s="469"/>
      <c r="D449" s="469"/>
      <c r="E449" s="469"/>
      <c r="F449" s="469"/>
      <c r="G449" s="469"/>
      <c r="H449" s="469"/>
      <c r="I449" s="469"/>
      <c r="J449" s="469"/>
      <c r="K449" s="563"/>
      <c r="L449" s="469"/>
      <c r="M449" s="469"/>
      <c r="N449" s="469"/>
      <c r="O449" s="549"/>
      <c r="P449" s="469"/>
      <c r="Q449" s="541"/>
      <c r="R449" s="477"/>
      <c r="S449" s="477"/>
      <c r="T449" s="477"/>
      <c r="U449" s="527"/>
      <c r="V449" s="535"/>
      <c r="W449" s="347"/>
      <c r="X449" s="347"/>
      <c r="Y449" s="347"/>
      <c r="Z449" s="347"/>
      <c r="AA449" s="347"/>
      <c r="AB449" s="347"/>
      <c r="AC449" s="347"/>
      <c r="AD449" s="347"/>
      <c r="AE449" s="347"/>
      <c r="AF449" s="347"/>
      <c r="AG449" s="347"/>
      <c r="AH449" s="347"/>
      <c r="AI449" s="347"/>
      <c r="AJ449" s="347"/>
      <c r="AK449" s="347"/>
      <c r="AL449" s="347"/>
      <c r="AM449" s="347"/>
      <c r="AN449" s="347"/>
      <c r="AO449" s="347"/>
      <c r="AP449" s="347"/>
      <c r="AQ449" s="347"/>
      <c r="AR449" s="347"/>
      <c r="AS449" s="390"/>
      <c r="AT449" s="386"/>
      <c r="AU449" s="202"/>
      <c r="AV449" s="470"/>
      <c r="AW449" s="470"/>
      <c r="AX449" s="470"/>
      <c r="AY449" s="470"/>
      <c r="AZ449" s="470"/>
      <c r="BA449" s="470"/>
      <c r="BB449" s="470"/>
      <c r="BC449" s="470"/>
      <c r="BD449" s="470"/>
      <c r="BE449" s="470"/>
      <c r="BF449" s="470"/>
      <c r="BG449" s="470"/>
      <c r="BH449" s="470"/>
      <c r="BI449" s="470"/>
      <c r="BJ449" s="470"/>
      <c r="BK449" s="470"/>
      <c r="BL449" s="470"/>
      <c r="BM449" s="470"/>
      <c r="BN449" s="470"/>
      <c r="BO449" s="470"/>
      <c r="BP449" s="470"/>
      <c r="BQ449" s="470"/>
      <c r="BR449" s="470"/>
      <c r="BS449" s="470"/>
      <c r="BT449" s="470"/>
      <c r="BU449" s="470"/>
      <c r="BV449" s="470"/>
      <c r="BW449" s="470"/>
    </row>
    <row r="450" spans="1:75" s="314" customFormat="1" ht="15" customHeight="1" x14ac:dyDescent="0.2">
      <c r="A450" s="469"/>
      <c r="B450" s="469"/>
      <c r="C450" s="469"/>
      <c r="D450" s="469"/>
      <c r="E450" s="469"/>
      <c r="F450" s="469"/>
      <c r="G450" s="469"/>
      <c r="H450" s="469"/>
      <c r="I450" s="469"/>
      <c r="J450" s="469"/>
      <c r="K450" s="563"/>
      <c r="L450" s="469"/>
      <c r="M450" s="469"/>
      <c r="N450" s="469"/>
      <c r="O450" s="549"/>
      <c r="P450" s="469"/>
      <c r="Q450" s="541"/>
      <c r="R450" s="477"/>
      <c r="S450" s="477"/>
      <c r="T450" s="477"/>
      <c r="U450" s="527"/>
      <c r="V450" s="535"/>
      <c r="W450" s="347"/>
      <c r="X450" s="347"/>
      <c r="Y450" s="347"/>
      <c r="Z450" s="347"/>
      <c r="AA450" s="347"/>
      <c r="AB450" s="347"/>
      <c r="AC450" s="347"/>
      <c r="AD450" s="347"/>
      <c r="AE450" s="347"/>
      <c r="AF450" s="347"/>
      <c r="AG450" s="347"/>
      <c r="AH450" s="347"/>
      <c r="AI450" s="347"/>
      <c r="AJ450" s="347"/>
      <c r="AK450" s="347"/>
      <c r="AL450" s="347"/>
      <c r="AM450" s="347"/>
      <c r="AN450" s="347"/>
      <c r="AO450" s="347"/>
      <c r="AP450" s="347"/>
      <c r="AQ450" s="347"/>
      <c r="AR450" s="347"/>
      <c r="AS450" s="390"/>
      <c r="AT450" s="386"/>
      <c r="AU450" s="202"/>
      <c r="AV450" s="470"/>
      <c r="AW450" s="470"/>
      <c r="AX450" s="470"/>
      <c r="AY450" s="470"/>
      <c r="AZ450" s="470"/>
      <c r="BA450" s="470"/>
      <c r="BB450" s="470"/>
      <c r="BC450" s="470"/>
      <c r="BD450" s="470"/>
      <c r="BE450" s="470"/>
      <c r="BF450" s="470"/>
      <c r="BG450" s="470"/>
      <c r="BH450" s="470"/>
      <c r="BI450" s="470"/>
      <c r="BJ450" s="470"/>
      <c r="BK450" s="470"/>
      <c r="BL450" s="470"/>
      <c r="BM450" s="470"/>
      <c r="BN450" s="470"/>
      <c r="BO450" s="470"/>
      <c r="BP450" s="470"/>
      <c r="BQ450" s="470"/>
      <c r="BR450" s="470"/>
      <c r="BS450" s="470"/>
      <c r="BT450" s="470"/>
      <c r="BU450" s="470"/>
      <c r="BV450" s="470"/>
      <c r="BW450" s="470"/>
    </row>
    <row r="451" spans="1:75" s="314" customFormat="1" ht="15" customHeight="1" x14ac:dyDescent="0.2">
      <c r="A451" s="469"/>
      <c r="B451" s="469"/>
      <c r="C451" s="469"/>
      <c r="D451" s="469"/>
      <c r="E451" s="469"/>
      <c r="F451" s="469"/>
      <c r="G451" s="469"/>
      <c r="H451" s="469"/>
      <c r="I451" s="469"/>
      <c r="J451" s="469"/>
      <c r="K451" s="563"/>
      <c r="L451" s="469"/>
      <c r="M451" s="469"/>
      <c r="N451" s="469"/>
      <c r="O451" s="549"/>
      <c r="P451" s="469"/>
      <c r="Q451" s="541"/>
      <c r="R451" s="477"/>
      <c r="S451" s="477"/>
      <c r="T451" s="477"/>
      <c r="U451" s="527"/>
      <c r="V451" s="535"/>
      <c r="W451" s="347"/>
      <c r="X451" s="347"/>
      <c r="Y451" s="347"/>
      <c r="Z451" s="347"/>
      <c r="AA451" s="347"/>
      <c r="AB451" s="347"/>
      <c r="AC451" s="347"/>
      <c r="AD451" s="347"/>
      <c r="AE451" s="347"/>
      <c r="AF451" s="347"/>
      <c r="AG451" s="347"/>
      <c r="AH451" s="347"/>
      <c r="AI451" s="347"/>
      <c r="AJ451" s="347"/>
      <c r="AK451" s="347"/>
      <c r="AL451" s="347"/>
      <c r="AM451" s="347"/>
      <c r="AN451" s="347"/>
      <c r="AO451" s="347"/>
      <c r="AP451" s="347"/>
      <c r="AQ451" s="347"/>
      <c r="AR451" s="347"/>
      <c r="AS451" s="390"/>
      <c r="AT451" s="386"/>
      <c r="AU451" s="202"/>
      <c r="AV451" s="470"/>
      <c r="AW451" s="470"/>
      <c r="AX451" s="470"/>
      <c r="AY451" s="470"/>
      <c r="AZ451" s="470"/>
      <c r="BA451" s="470"/>
      <c r="BB451" s="470"/>
      <c r="BC451" s="470"/>
      <c r="BD451" s="470"/>
      <c r="BE451" s="470"/>
      <c r="BF451" s="470"/>
      <c r="BG451" s="470"/>
      <c r="BH451" s="470"/>
      <c r="BI451" s="470"/>
      <c r="BJ451" s="470"/>
      <c r="BK451" s="470"/>
      <c r="BL451" s="470"/>
      <c r="BM451" s="470"/>
      <c r="BN451" s="470"/>
      <c r="BO451" s="470"/>
      <c r="BP451" s="470"/>
      <c r="BQ451" s="470"/>
      <c r="BR451" s="470"/>
      <c r="BS451" s="470"/>
      <c r="BT451" s="470"/>
      <c r="BU451" s="470"/>
      <c r="BV451" s="470"/>
      <c r="BW451" s="470"/>
    </row>
    <row r="452" spans="1:75" s="314" customFormat="1" ht="15" customHeight="1" x14ac:dyDescent="0.2">
      <c r="A452" s="469"/>
      <c r="B452" s="469"/>
      <c r="C452" s="469"/>
      <c r="D452" s="469"/>
      <c r="E452" s="469"/>
      <c r="F452" s="469"/>
      <c r="G452" s="469"/>
      <c r="H452" s="469"/>
      <c r="I452" s="469"/>
      <c r="J452" s="469"/>
      <c r="K452" s="563"/>
      <c r="L452" s="469"/>
      <c r="M452" s="469"/>
      <c r="N452" s="469"/>
      <c r="O452" s="549"/>
      <c r="P452" s="469"/>
      <c r="Q452" s="541"/>
      <c r="R452" s="477"/>
      <c r="S452" s="477"/>
      <c r="T452" s="477"/>
      <c r="U452" s="527"/>
      <c r="V452" s="535"/>
      <c r="W452" s="347"/>
      <c r="X452" s="347"/>
      <c r="Y452" s="347"/>
      <c r="Z452" s="347"/>
      <c r="AA452" s="347"/>
      <c r="AB452" s="347"/>
      <c r="AC452" s="347"/>
      <c r="AD452" s="347"/>
      <c r="AE452" s="347"/>
      <c r="AF452" s="347"/>
      <c r="AG452" s="347"/>
      <c r="AH452" s="347"/>
      <c r="AI452" s="347"/>
      <c r="AJ452" s="347"/>
      <c r="AK452" s="347"/>
      <c r="AL452" s="347"/>
      <c r="AM452" s="347"/>
      <c r="AN452" s="347"/>
      <c r="AO452" s="347"/>
      <c r="AP452" s="347"/>
      <c r="AQ452" s="347"/>
      <c r="AR452" s="347"/>
      <c r="AS452" s="390"/>
      <c r="AT452" s="386"/>
      <c r="AU452" s="202"/>
      <c r="AV452" s="470"/>
      <c r="AW452" s="470"/>
      <c r="AX452" s="470"/>
      <c r="AY452" s="470"/>
      <c r="AZ452" s="470"/>
      <c r="BA452" s="470"/>
      <c r="BB452" s="470"/>
      <c r="BC452" s="470"/>
      <c r="BD452" s="470"/>
      <c r="BE452" s="470"/>
      <c r="BF452" s="470"/>
      <c r="BG452" s="470"/>
      <c r="BH452" s="470"/>
      <c r="BI452" s="470"/>
      <c r="BJ452" s="470"/>
      <c r="BK452" s="470"/>
      <c r="BL452" s="470"/>
      <c r="BM452" s="470"/>
      <c r="BN452" s="470"/>
      <c r="BO452" s="470"/>
      <c r="BP452" s="470"/>
      <c r="BQ452" s="470"/>
      <c r="BR452" s="470"/>
      <c r="BS452" s="470"/>
      <c r="BT452" s="470"/>
      <c r="BU452" s="470"/>
      <c r="BV452" s="470"/>
      <c r="BW452" s="470"/>
    </row>
    <row r="453" spans="1:75" s="314" customFormat="1" ht="15" customHeight="1" x14ac:dyDescent="0.2">
      <c r="A453" s="469"/>
      <c r="B453" s="469"/>
      <c r="C453" s="469"/>
      <c r="D453" s="469"/>
      <c r="E453" s="469"/>
      <c r="F453" s="469"/>
      <c r="G453" s="469"/>
      <c r="H453" s="469"/>
      <c r="I453" s="469"/>
      <c r="J453" s="469"/>
      <c r="K453" s="563"/>
      <c r="L453" s="469"/>
      <c r="M453" s="469"/>
      <c r="N453" s="469"/>
      <c r="O453" s="549"/>
      <c r="P453" s="469"/>
      <c r="Q453" s="541"/>
      <c r="R453" s="477"/>
      <c r="S453" s="477"/>
      <c r="T453" s="477"/>
      <c r="U453" s="527"/>
      <c r="V453" s="535"/>
      <c r="W453" s="347"/>
      <c r="X453" s="347"/>
      <c r="Y453" s="347"/>
      <c r="Z453" s="347"/>
      <c r="AA453" s="347"/>
      <c r="AB453" s="347"/>
      <c r="AC453" s="347"/>
      <c r="AD453" s="347"/>
      <c r="AE453" s="347"/>
      <c r="AF453" s="347"/>
      <c r="AG453" s="347"/>
      <c r="AH453" s="347"/>
      <c r="AI453" s="347"/>
      <c r="AJ453" s="347"/>
      <c r="AK453" s="347"/>
      <c r="AL453" s="347"/>
      <c r="AM453" s="347"/>
      <c r="AN453" s="347"/>
      <c r="AO453" s="347"/>
      <c r="AP453" s="347"/>
      <c r="AQ453" s="347"/>
      <c r="AR453" s="347"/>
      <c r="AS453" s="390"/>
      <c r="AT453" s="386"/>
      <c r="AU453" s="202"/>
      <c r="AV453" s="470"/>
      <c r="AW453" s="470"/>
      <c r="AX453" s="470"/>
      <c r="AY453" s="470"/>
      <c r="AZ453" s="470"/>
      <c r="BA453" s="470"/>
      <c r="BB453" s="470"/>
      <c r="BC453" s="470"/>
      <c r="BD453" s="470"/>
      <c r="BE453" s="470"/>
      <c r="BF453" s="470"/>
      <c r="BG453" s="470"/>
      <c r="BH453" s="470"/>
      <c r="BI453" s="470"/>
      <c r="BJ453" s="470"/>
      <c r="BK453" s="470"/>
      <c r="BL453" s="470"/>
      <c r="BM453" s="470"/>
      <c r="BN453" s="470"/>
      <c r="BO453" s="470"/>
      <c r="BP453" s="470"/>
      <c r="BQ453" s="470"/>
      <c r="BR453" s="470"/>
      <c r="BS453" s="470"/>
      <c r="BT453" s="470"/>
      <c r="BU453" s="470"/>
      <c r="BV453" s="470"/>
      <c r="BW453" s="470"/>
    </row>
    <row r="454" spans="1:75" s="314" customFormat="1" ht="15" customHeight="1" x14ac:dyDescent="0.2">
      <c r="A454" s="469"/>
      <c r="B454" s="469"/>
      <c r="C454" s="469"/>
      <c r="D454" s="469"/>
      <c r="E454" s="469"/>
      <c r="F454" s="469"/>
      <c r="G454" s="469"/>
      <c r="H454" s="469"/>
      <c r="I454" s="469"/>
      <c r="J454" s="469"/>
      <c r="K454" s="563"/>
      <c r="L454" s="469"/>
      <c r="M454" s="469"/>
      <c r="N454" s="469"/>
      <c r="O454" s="549"/>
      <c r="P454" s="469"/>
      <c r="Q454" s="541"/>
      <c r="R454" s="477"/>
      <c r="S454" s="477"/>
      <c r="T454" s="477"/>
      <c r="U454" s="527"/>
      <c r="V454" s="535"/>
      <c r="W454" s="347"/>
      <c r="X454" s="347"/>
      <c r="Y454" s="347"/>
      <c r="Z454" s="347"/>
      <c r="AA454" s="347"/>
      <c r="AB454" s="347"/>
      <c r="AC454" s="347"/>
      <c r="AD454" s="347"/>
      <c r="AE454" s="347"/>
      <c r="AF454" s="347"/>
      <c r="AG454" s="347"/>
      <c r="AH454" s="347"/>
      <c r="AI454" s="347"/>
      <c r="AJ454" s="347"/>
      <c r="AK454" s="347"/>
      <c r="AL454" s="347"/>
      <c r="AM454" s="347"/>
      <c r="AN454" s="347"/>
      <c r="AO454" s="347"/>
      <c r="AP454" s="347"/>
      <c r="AQ454" s="347"/>
      <c r="AR454" s="347"/>
      <c r="AS454" s="390"/>
      <c r="AT454" s="386"/>
      <c r="AU454" s="202"/>
      <c r="AV454" s="470"/>
      <c r="AW454" s="470"/>
      <c r="AX454" s="470"/>
      <c r="AY454" s="470"/>
      <c r="AZ454" s="470"/>
      <c r="BA454" s="470"/>
      <c r="BB454" s="470"/>
      <c r="BC454" s="470"/>
      <c r="BD454" s="470"/>
      <c r="BE454" s="470"/>
      <c r="BF454" s="470"/>
      <c r="BG454" s="470"/>
      <c r="BH454" s="470"/>
      <c r="BI454" s="470"/>
      <c r="BJ454" s="470"/>
      <c r="BK454" s="470"/>
      <c r="BL454" s="470"/>
      <c r="BM454" s="470"/>
      <c r="BN454" s="470"/>
      <c r="BO454" s="470"/>
      <c r="BP454" s="470"/>
      <c r="BQ454" s="470"/>
      <c r="BR454" s="470"/>
      <c r="BS454" s="470"/>
      <c r="BT454" s="470"/>
      <c r="BU454" s="470"/>
      <c r="BV454" s="470"/>
      <c r="BW454" s="470"/>
    </row>
    <row r="455" spans="1:75" s="314" customFormat="1" ht="15" customHeight="1" x14ac:dyDescent="0.2">
      <c r="A455" s="469"/>
      <c r="B455" s="469"/>
      <c r="C455" s="469"/>
      <c r="D455" s="469"/>
      <c r="E455" s="469"/>
      <c r="F455" s="469"/>
      <c r="G455" s="469"/>
      <c r="H455" s="469"/>
      <c r="I455" s="469"/>
      <c r="J455" s="469"/>
      <c r="K455" s="563"/>
      <c r="L455" s="469"/>
      <c r="M455" s="469"/>
      <c r="N455" s="469"/>
      <c r="O455" s="549"/>
      <c r="P455" s="469"/>
      <c r="Q455" s="541"/>
      <c r="R455" s="477"/>
      <c r="S455" s="477"/>
      <c r="T455" s="477"/>
      <c r="U455" s="527"/>
      <c r="V455" s="535"/>
      <c r="W455" s="347"/>
      <c r="X455" s="347"/>
      <c r="Y455" s="347"/>
      <c r="Z455" s="347"/>
      <c r="AA455" s="347"/>
      <c r="AB455" s="347"/>
      <c r="AC455" s="347"/>
      <c r="AD455" s="347"/>
      <c r="AE455" s="347"/>
      <c r="AF455" s="347"/>
      <c r="AG455" s="347"/>
      <c r="AH455" s="347"/>
      <c r="AI455" s="347"/>
      <c r="AJ455" s="347"/>
      <c r="AK455" s="347"/>
      <c r="AL455" s="347"/>
      <c r="AM455" s="347"/>
      <c r="AN455" s="347"/>
      <c r="AO455" s="347"/>
      <c r="AP455" s="347"/>
      <c r="AQ455" s="347"/>
      <c r="AR455" s="347"/>
      <c r="AS455" s="390"/>
      <c r="AT455" s="386"/>
      <c r="AU455" s="202"/>
      <c r="AV455" s="470"/>
      <c r="AW455" s="470"/>
      <c r="AX455" s="470"/>
      <c r="AY455" s="470"/>
      <c r="AZ455" s="470"/>
      <c r="BA455" s="470"/>
      <c r="BB455" s="470"/>
      <c r="BC455" s="470"/>
      <c r="BD455" s="470"/>
      <c r="BE455" s="470"/>
      <c r="BF455" s="470"/>
      <c r="BG455" s="470"/>
      <c r="BH455" s="470"/>
      <c r="BI455" s="470"/>
      <c r="BJ455" s="470"/>
      <c r="BK455" s="470"/>
      <c r="BL455" s="470"/>
      <c r="BM455" s="470"/>
      <c r="BN455" s="470"/>
      <c r="BO455" s="470"/>
      <c r="BP455" s="470"/>
      <c r="BQ455" s="470"/>
      <c r="BR455" s="470"/>
      <c r="BS455" s="470"/>
      <c r="BT455" s="470"/>
      <c r="BU455" s="470"/>
      <c r="BV455" s="470"/>
      <c r="BW455" s="470"/>
    </row>
    <row r="456" spans="1:75" s="314" customFormat="1" ht="15" customHeight="1" x14ac:dyDescent="0.2">
      <c r="A456" s="469"/>
      <c r="B456" s="469"/>
      <c r="C456" s="469"/>
      <c r="D456" s="469"/>
      <c r="E456" s="469"/>
      <c r="F456" s="469"/>
      <c r="G456" s="469"/>
      <c r="H456" s="469"/>
      <c r="I456" s="469"/>
      <c r="J456" s="469"/>
      <c r="K456" s="563"/>
      <c r="L456" s="469"/>
      <c r="M456" s="469"/>
      <c r="N456" s="469"/>
      <c r="O456" s="549"/>
      <c r="P456" s="469"/>
      <c r="Q456" s="541"/>
      <c r="R456" s="477"/>
      <c r="S456" s="477"/>
      <c r="T456" s="477"/>
      <c r="U456" s="527"/>
      <c r="V456" s="535"/>
      <c r="W456" s="347"/>
      <c r="X456" s="347"/>
      <c r="Y456" s="347"/>
      <c r="Z456" s="347"/>
      <c r="AA456" s="347"/>
      <c r="AB456" s="347"/>
      <c r="AC456" s="347"/>
      <c r="AD456" s="347"/>
      <c r="AE456" s="347"/>
      <c r="AF456" s="347"/>
      <c r="AG456" s="347"/>
      <c r="AH456" s="347"/>
      <c r="AI456" s="347"/>
      <c r="AJ456" s="347"/>
      <c r="AK456" s="347"/>
      <c r="AL456" s="347"/>
      <c r="AM456" s="347"/>
      <c r="AN456" s="347"/>
      <c r="AO456" s="347"/>
      <c r="AP456" s="347"/>
      <c r="AQ456" s="347"/>
      <c r="AR456" s="347"/>
      <c r="AS456" s="390"/>
      <c r="AT456" s="386"/>
      <c r="AU456" s="202"/>
      <c r="AV456" s="470"/>
      <c r="AW456" s="470"/>
      <c r="AX456" s="470"/>
      <c r="AY456" s="470"/>
      <c r="AZ456" s="470"/>
      <c r="BA456" s="470"/>
      <c r="BB456" s="470"/>
      <c r="BC456" s="470"/>
      <c r="BD456" s="470"/>
      <c r="BE456" s="470"/>
      <c r="BF456" s="470"/>
      <c r="BG456" s="470"/>
      <c r="BH456" s="470"/>
      <c r="BI456" s="470"/>
      <c r="BJ456" s="470"/>
      <c r="BK456" s="470"/>
      <c r="BL456" s="470"/>
      <c r="BM456" s="470"/>
      <c r="BN456" s="470"/>
      <c r="BO456" s="470"/>
      <c r="BP456" s="470"/>
      <c r="BQ456" s="470"/>
      <c r="BR456" s="470"/>
      <c r="BS456" s="470"/>
      <c r="BT456" s="470"/>
      <c r="BU456" s="470"/>
      <c r="BV456" s="470"/>
      <c r="BW456" s="470"/>
    </row>
    <row r="457" spans="1:75" s="314" customFormat="1" ht="15" customHeight="1" x14ac:dyDescent="0.2">
      <c r="A457" s="469"/>
      <c r="B457" s="469"/>
      <c r="C457" s="469"/>
      <c r="D457" s="469"/>
      <c r="E457" s="469"/>
      <c r="F457" s="469"/>
      <c r="G457" s="469"/>
      <c r="H457" s="469"/>
      <c r="I457" s="469"/>
      <c r="J457" s="469"/>
      <c r="K457" s="563"/>
      <c r="L457" s="469"/>
      <c r="M457" s="469"/>
      <c r="N457" s="469"/>
      <c r="O457" s="549"/>
      <c r="P457" s="469"/>
      <c r="Q457" s="541"/>
      <c r="R457" s="477"/>
      <c r="S457" s="477"/>
      <c r="T457" s="477"/>
      <c r="U457" s="527"/>
      <c r="V457" s="535"/>
      <c r="W457" s="347"/>
      <c r="X457" s="347"/>
      <c r="Y457" s="347"/>
      <c r="Z457" s="347"/>
      <c r="AA457" s="347"/>
      <c r="AB457" s="347"/>
      <c r="AC457" s="347"/>
      <c r="AD457" s="347"/>
      <c r="AE457" s="347"/>
      <c r="AF457" s="347"/>
      <c r="AG457" s="347"/>
      <c r="AH457" s="347"/>
      <c r="AI457" s="347"/>
      <c r="AJ457" s="347"/>
      <c r="AK457" s="347"/>
      <c r="AL457" s="347"/>
      <c r="AM457" s="347"/>
      <c r="AN457" s="347"/>
      <c r="AO457" s="347"/>
      <c r="AP457" s="347"/>
      <c r="AQ457" s="347"/>
      <c r="AR457" s="347"/>
      <c r="AS457" s="390"/>
      <c r="AT457" s="386"/>
      <c r="AU457" s="202"/>
      <c r="AV457" s="470"/>
      <c r="AW457" s="470"/>
      <c r="AX457" s="470"/>
      <c r="AY457" s="470"/>
      <c r="AZ457" s="470"/>
      <c r="BA457" s="470"/>
      <c r="BB457" s="470"/>
      <c r="BC457" s="470"/>
      <c r="BD457" s="470"/>
      <c r="BE457" s="470"/>
      <c r="BF457" s="470"/>
      <c r="BG457" s="470"/>
      <c r="BH457" s="470"/>
      <c r="BI457" s="470"/>
      <c r="BJ457" s="470"/>
      <c r="BK457" s="470"/>
      <c r="BL457" s="470"/>
      <c r="BM457" s="470"/>
      <c r="BN457" s="470"/>
      <c r="BO457" s="470"/>
      <c r="BP457" s="470"/>
      <c r="BQ457" s="470"/>
      <c r="BR457" s="470"/>
      <c r="BS457" s="470"/>
      <c r="BT457" s="470"/>
      <c r="BU457" s="470"/>
      <c r="BV457" s="470"/>
      <c r="BW457" s="470"/>
    </row>
    <row r="458" spans="1:75" s="314" customFormat="1" ht="15" customHeight="1" x14ac:dyDescent="0.2">
      <c r="A458" s="469"/>
      <c r="B458" s="469"/>
      <c r="C458" s="469"/>
      <c r="D458" s="469"/>
      <c r="E458" s="469"/>
      <c r="F458" s="469"/>
      <c r="G458" s="469"/>
      <c r="H458" s="469"/>
      <c r="I458" s="469"/>
      <c r="J458" s="469"/>
      <c r="K458" s="563"/>
      <c r="L458" s="469"/>
      <c r="M458" s="469"/>
      <c r="N458" s="469"/>
      <c r="O458" s="549"/>
      <c r="P458" s="469"/>
      <c r="Q458" s="541"/>
      <c r="R458" s="477"/>
      <c r="S458" s="477"/>
      <c r="T458" s="477"/>
      <c r="U458" s="527"/>
      <c r="V458" s="535"/>
      <c r="W458" s="347"/>
      <c r="X458" s="347"/>
      <c r="Y458" s="347"/>
      <c r="Z458" s="347"/>
      <c r="AA458" s="347"/>
      <c r="AB458" s="347"/>
      <c r="AC458" s="347"/>
      <c r="AD458" s="347"/>
      <c r="AE458" s="347"/>
      <c r="AF458" s="347"/>
      <c r="AG458" s="347"/>
      <c r="AH458" s="347"/>
      <c r="AI458" s="347"/>
      <c r="AJ458" s="347"/>
      <c r="AK458" s="347"/>
      <c r="AL458" s="347"/>
      <c r="AM458" s="347"/>
      <c r="AN458" s="347"/>
      <c r="AO458" s="347"/>
      <c r="AP458" s="347"/>
      <c r="AQ458" s="347"/>
      <c r="AR458" s="347"/>
      <c r="AS458" s="390"/>
      <c r="AT458" s="386"/>
      <c r="AU458" s="202"/>
      <c r="AV458" s="470"/>
      <c r="AW458" s="470"/>
      <c r="AX458" s="470"/>
      <c r="AY458" s="470"/>
      <c r="AZ458" s="470"/>
      <c r="BA458" s="470"/>
      <c r="BB458" s="470"/>
      <c r="BC458" s="470"/>
      <c r="BD458" s="470"/>
      <c r="BE458" s="470"/>
      <c r="BF458" s="470"/>
      <c r="BG458" s="470"/>
      <c r="BH458" s="470"/>
      <c r="BI458" s="470"/>
      <c r="BJ458" s="470"/>
      <c r="BK458" s="470"/>
      <c r="BL458" s="470"/>
      <c r="BM458" s="470"/>
      <c r="BN458" s="470"/>
      <c r="BO458" s="470"/>
      <c r="BP458" s="470"/>
      <c r="BQ458" s="470"/>
      <c r="BR458" s="470"/>
      <c r="BS458" s="470"/>
      <c r="BT458" s="470"/>
      <c r="BU458" s="470"/>
      <c r="BV458" s="470"/>
      <c r="BW458" s="470"/>
    </row>
    <row r="459" spans="1:75" s="314" customFormat="1" ht="15" customHeight="1" x14ac:dyDescent="0.2">
      <c r="A459" s="469"/>
      <c r="B459" s="469"/>
      <c r="C459" s="469"/>
      <c r="D459" s="469"/>
      <c r="E459" s="469"/>
      <c r="F459" s="469"/>
      <c r="G459" s="469"/>
      <c r="H459" s="469"/>
      <c r="I459" s="469"/>
      <c r="J459" s="469"/>
      <c r="K459" s="563"/>
      <c r="L459" s="469"/>
      <c r="M459" s="469"/>
      <c r="N459" s="469"/>
      <c r="O459" s="549"/>
      <c r="P459" s="469"/>
      <c r="Q459" s="541"/>
      <c r="R459" s="477"/>
      <c r="S459" s="477"/>
      <c r="T459" s="477"/>
      <c r="U459" s="527"/>
      <c r="V459" s="535"/>
      <c r="W459" s="347"/>
      <c r="X459" s="347"/>
      <c r="Y459" s="347"/>
      <c r="Z459" s="347"/>
      <c r="AA459" s="347"/>
      <c r="AB459" s="347"/>
      <c r="AC459" s="347"/>
      <c r="AD459" s="347"/>
      <c r="AE459" s="347"/>
      <c r="AF459" s="347"/>
      <c r="AG459" s="347"/>
      <c r="AH459" s="347"/>
      <c r="AI459" s="347"/>
      <c r="AJ459" s="347"/>
      <c r="AK459" s="347"/>
      <c r="AL459" s="347"/>
      <c r="AM459" s="347"/>
      <c r="AN459" s="347"/>
      <c r="AO459" s="347"/>
      <c r="AP459" s="347"/>
      <c r="AQ459" s="347"/>
      <c r="AR459" s="347"/>
      <c r="AS459" s="390"/>
      <c r="AT459" s="386"/>
      <c r="AU459" s="202"/>
      <c r="AV459" s="470"/>
      <c r="AW459" s="470"/>
      <c r="AX459" s="470"/>
      <c r="AY459" s="470"/>
      <c r="AZ459" s="470"/>
      <c r="BA459" s="470"/>
      <c r="BB459" s="470"/>
      <c r="BC459" s="470"/>
      <c r="BD459" s="470"/>
      <c r="BE459" s="470"/>
      <c r="BF459" s="470"/>
      <c r="BG459" s="470"/>
      <c r="BH459" s="470"/>
      <c r="BI459" s="470"/>
      <c r="BJ459" s="470"/>
      <c r="BK459" s="470"/>
      <c r="BL459" s="470"/>
      <c r="BM459" s="470"/>
      <c r="BN459" s="470"/>
      <c r="BO459" s="470"/>
      <c r="BP459" s="470"/>
      <c r="BQ459" s="470"/>
      <c r="BR459" s="470"/>
      <c r="BS459" s="470"/>
      <c r="BT459" s="470"/>
      <c r="BU459" s="470"/>
      <c r="BV459" s="470"/>
      <c r="BW459" s="470"/>
    </row>
    <row r="460" spans="1:75" s="314" customFormat="1" ht="15" customHeight="1" x14ac:dyDescent="0.2">
      <c r="A460" s="469"/>
      <c r="B460" s="469"/>
      <c r="C460" s="469"/>
      <c r="D460" s="469"/>
      <c r="E460" s="469"/>
      <c r="F460" s="469"/>
      <c r="G460" s="469"/>
      <c r="H460" s="469"/>
      <c r="I460" s="469"/>
      <c r="J460" s="469"/>
      <c r="K460" s="563"/>
      <c r="L460" s="469"/>
      <c r="M460" s="469"/>
      <c r="N460" s="469"/>
      <c r="O460" s="549"/>
      <c r="P460" s="469"/>
      <c r="Q460" s="541"/>
      <c r="R460" s="477"/>
      <c r="S460" s="477"/>
      <c r="T460" s="477"/>
      <c r="U460" s="527"/>
      <c r="V460" s="535"/>
      <c r="W460" s="347"/>
      <c r="X460" s="347"/>
      <c r="Y460" s="347"/>
      <c r="Z460" s="347"/>
      <c r="AA460" s="347"/>
      <c r="AB460" s="347"/>
      <c r="AC460" s="347"/>
      <c r="AD460" s="347"/>
      <c r="AE460" s="347"/>
      <c r="AF460" s="347"/>
      <c r="AG460" s="347"/>
      <c r="AH460" s="347"/>
      <c r="AI460" s="347"/>
      <c r="AJ460" s="347"/>
      <c r="AK460" s="347"/>
      <c r="AL460" s="347"/>
      <c r="AM460" s="347"/>
      <c r="AN460" s="347"/>
      <c r="AO460" s="347"/>
      <c r="AP460" s="347"/>
      <c r="AQ460" s="347"/>
      <c r="AR460" s="347"/>
      <c r="AS460" s="390"/>
      <c r="AT460" s="386"/>
      <c r="AU460" s="202"/>
      <c r="AV460" s="470"/>
      <c r="AW460" s="470"/>
      <c r="AX460" s="470"/>
      <c r="AY460" s="470"/>
      <c r="AZ460" s="470"/>
      <c r="BA460" s="470"/>
      <c r="BB460" s="470"/>
      <c r="BC460" s="470"/>
      <c r="BD460" s="470"/>
      <c r="BE460" s="470"/>
      <c r="BF460" s="470"/>
      <c r="BG460" s="470"/>
      <c r="BH460" s="470"/>
      <c r="BI460" s="470"/>
      <c r="BJ460" s="470"/>
      <c r="BK460" s="470"/>
      <c r="BL460" s="470"/>
      <c r="BM460" s="470"/>
      <c r="BN460" s="470"/>
      <c r="BO460" s="470"/>
      <c r="BP460" s="470"/>
      <c r="BQ460" s="470"/>
      <c r="BR460" s="470"/>
      <c r="BS460" s="470"/>
      <c r="BT460" s="470"/>
      <c r="BU460" s="470"/>
      <c r="BV460" s="470"/>
      <c r="BW460" s="470"/>
    </row>
    <row r="461" spans="1:75" s="314" customFormat="1" ht="15" customHeight="1" x14ac:dyDescent="0.2">
      <c r="A461" s="469"/>
      <c r="B461" s="469"/>
      <c r="C461" s="469"/>
      <c r="D461" s="469"/>
      <c r="E461" s="469"/>
      <c r="F461" s="469"/>
      <c r="G461" s="469"/>
      <c r="H461" s="469"/>
      <c r="I461" s="469"/>
      <c r="J461" s="469"/>
      <c r="K461" s="563"/>
      <c r="L461" s="469"/>
      <c r="M461" s="469"/>
      <c r="N461" s="469"/>
      <c r="O461" s="549"/>
      <c r="P461" s="469"/>
      <c r="Q461" s="541"/>
      <c r="R461" s="477"/>
      <c r="S461" s="477"/>
      <c r="T461" s="477"/>
      <c r="U461" s="527"/>
      <c r="V461" s="535"/>
      <c r="W461" s="347"/>
      <c r="X461" s="347"/>
      <c r="Y461" s="347"/>
      <c r="Z461" s="347"/>
      <c r="AA461" s="347"/>
      <c r="AB461" s="347"/>
      <c r="AC461" s="347"/>
      <c r="AD461" s="347"/>
      <c r="AE461" s="347"/>
      <c r="AF461" s="347"/>
      <c r="AG461" s="347"/>
      <c r="AH461" s="347"/>
      <c r="AI461" s="347"/>
      <c r="AJ461" s="347"/>
      <c r="AK461" s="347"/>
      <c r="AL461" s="347"/>
      <c r="AM461" s="347"/>
      <c r="AN461" s="347"/>
      <c r="AO461" s="347"/>
      <c r="AP461" s="347"/>
      <c r="AQ461" s="347"/>
      <c r="AR461" s="347"/>
      <c r="AS461" s="390"/>
      <c r="AT461" s="386"/>
      <c r="AU461" s="202"/>
      <c r="AV461" s="470"/>
      <c r="AW461" s="470"/>
      <c r="AX461" s="470"/>
      <c r="AY461" s="470"/>
      <c r="AZ461" s="470"/>
      <c r="BA461" s="470"/>
      <c r="BB461" s="470"/>
      <c r="BC461" s="470"/>
      <c r="BD461" s="470"/>
      <c r="BE461" s="470"/>
      <c r="BF461" s="470"/>
      <c r="BG461" s="470"/>
      <c r="BH461" s="470"/>
      <c r="BI461" s="470"/>
      <c r="BJ461" s="470"/>
      <c r="BK461" s="470"/>
      <c r="BL461" s="470"/>
      <c r="BM461" s="470"/>
      <c r="BN461" s="470"/>
      <c r="BO461" s="470"/>
      <c r="BP461" s="470"/>
      <c r="BQ461" s="470"/>
      <c r="BR461" s="470"/>
      <c r="BS461" s="470"/>
      <c r="BT461" s="470"/>
      <c r="BU461" s="470"/>
      <c r="BV461" s="470"/>
      <c r="BW461" s="470"/>
    </row>
    <row r="462" spans="1:75" s="314" customFormat="1" ht="15" customHeight="1" x14ac:dyDescent="0.2">
      <c r="A462" s="469"/>
      <c r="B462" s="469"/>
      <c r="C462" s="469"/>
      <c r="D462" s="469"/>
      <c r="E462" s="469"/>
      <c r="F462" s="469"/>
      <c r="G462" s="469"/>
      <c r="H462" s="469"/>
      <c r="I462" s="469"/>
      <c r="J462" s="469"/>
      <c r="K462" s="563"/>
      <c r="L462" s="469"/>
      <c r="M462" s="469"/>
      <c r="N462" s="469"/>
      <c r="O462" s="549"/>
      <c r="P462" s="469"/>
      <c r="Q462" s="541"/>
      <c r="R462" s="477"/>
      <c r="S462" s="477"/>
      <c r="T462" s="477"/>
      <c r="U462" s="527"/>
      <c r="V462" s="535"/>
      <c r="W462" s="347"/>
      <c r="X462" s="347"/>
      <c r="Y462" s="347"/>
      <c r="Z462" s="347"/>
      <c r="AA462" s="347"/>
      <c r="AB462" s="347"/>
      <c r="AC462" s="347"/>
      <c r="AD462" s="347"/>
      <c r="AE462" s="347"/>
      <c r="AF462" s="347"/>
      <c r="AG462" s="347"/>
      <c r="AH462" s="347"/>
      <c r="AI462" s="347"/>
      <c r="AJ462" s="347"/>
      <c r="AK462" s="347"/>
      <c r="AL462" s="347"/>
      <c r="AM462" s="347"/>
      <c r="AN462" s="347"/>
      <c r="AO462" s="347"/>
      <c r="AP462" s="347"/>
      <c r="AQ462" s="347"/>
      <c r="AR462" s="347"/>
      <c r="AS462" s="390"/>
      <c r="AT462" s="386"/>
      <c r="AU462" s="202"/>
      <c r="AV462" s="470"/>
      <c r="AW462" s="470"/>
      <c r="AX462" s="470"/>
      <c r="AY462" s="470"/>
      <c r="AZ462" s="470"/>
      <c r="BA462" s="470"/>
      <c r="BB462" s="470"/>
      <c r="BC462" s="470"/>
      <c r="BD462" s="470"/>
      <c r="BE462" s="470"/>
      <c r="BF462" s="470"/>
      <c r="BG462" s="470"/>
      <c r="BH462" s="470"/>
      <c r="BI462" s="470"/>
      <c r="BJ462" s="470"/>
      <c r="BK462" s="470"/>
      <c r="BL462" s="470"/>
      <c r="BM462" s="470"/>
      <c r="BN462" s="470"/>
      <c r="BO462" s="470"/>
      <c r="BP462" s="470"/>
      <c r="BQ462" s="470"/>
      <c r="BR462" s="470"/>
      <c r="BS462" s="470"/>
      <c r="BT462" s="470"/>
      <c r="BU462" s="470"/>
      <c r="BV462" s="470"/>
      <c r="BW462" s="470"/>
    </row>
    <row r="463" spans="1:75" s="314" customFormat="1" ht="15" customHeight="1" x14ac:dyDescent="0.2">
      <c r="A463" s="469"/>
      <c r="B463" s="469"/>
      <c r="C463" s="469"/>
      <c r="D463" s="469"/>
      <c r="E463" s="469"/>
      <c r="F463" s="469"/>
      <c r="G463" s="469"/>
      <c r="H463" s="469"/>
      <c r="I463" s="469"/>
      <c r="J463" s="469"/>
      <c r="K463" s="563"/>
      <c r="L463" s="469"/>
      <c r="M463" s="469"/>
      <c r="N463" s="469"/>
      <c r="O463" s="549"/>
      <c r="P463" s="469"/>
      <c r="Q463" s="541"/>
      <c r="R463" s="477"/>
      <c r="S463" s="477"/>
      <c r="T463" s="477"/>
      <c r="U463" s="527"/>
      <c r="V463" s="535"/>
      <c r="W463" s="347"/>
      <c r="X463" s="347"/>
      <c r="Y463" s="347"/>
      <c r="Z463" s="347"/>
      <c r="AA463" s="347"/>
      <c r="AB463" s="347"/>
      <c r="AC463" s="347"/>
      <c r="AD463" s="347"/>
      <c r="AE463" s="347"/>
      <c r="AF463" s="347"/>
      <c r="AG463" s="347"/>
      <c r="AH463" s="347"/>
      <c r="AI463" s="347"/>
      <c r="AJ463" s="347"/>
      <c r="AK463" s="347"/>
      <c r="AL463" s="347"/>
      <c r="AM463" s="347"/>
      <c r="AN463" s="347"/>
      <c r="AO463" s="347"/>
      <c r="AP463" s="347"/>
      <c r="AQ463" s="347"/>
      <c r="AR463" s="347"/>
      <c r="AS463" s="390"/>
      <c r="AT463" s="386"/>
      <c r="AU463" s="202"/>
      <c r="AV463" s="470"/>
      <c r="AW463" s="470"/>
      <c r="AX463" s="470"/>
      <c r="AY463" s="470"/>
      <c r="AZ463" s="470"/>
      <c r="BA463" s="470"/>
      <c r="BB463" s="470"/>
      <c r="BC463" s="470"/>
      <c r="BD463" s="470"/>
      <c r="BE463" s="470"/>
      <c r="BF463" s="470"/>
      <c r="BG463" s="470"/>
      <c r="BH463" s="470"/>
      <c r="BI463" s="470"/>
      <c r="BJ463" s="470"/>
      <c r="BK463" s="470"/>
      <c r="BL463" s="470"/>
      <c r="BM463" s="470"/>
      <c r="BN463" s="470"/>
      <c r="BO463" s="470"/>
      <c r="BP463" s="470"/>
      <c r="BQ463" s="470"/>
      <c r="BR463" s="470"/>
      <c r="BS463" s="470"/>
      <c r="BT463" s="470"/>
      <c r="BU463" s="470"/>
      <c r="BV463" s="470"/>
      <c r="BW463" s="470"/>
    </row>
    <row r="464" spans="1:75" s="314" customFormat="1" ht="15" customHeight="1" x14ac:dyDescent="0.2">
      <c r="A464" s="469"/>
      <c r="B464" s="469"/>
      <c r="C464" s="469"/>
      <c r="D464" s="469"/>
      <c r="E464" s="469"/>
      <c r="F464" s="469"/>
      <c r="G464" s="469"/>
      <c r="H464" s="469"/>
      <c r="I464" s="469"/>
      <c r="J464" s="469"/>
      <c r="K464" s="563"/>
      <c r="L464" s="469"/>
      <c r="M464" s="469"/>
      <c r="N464" s="469"/>
      <c r="O464" s="549"/>
      <c r="P464" s="469"/>
      <c r="Q464" s="541"/>
      <c r="R464" s="477"/>
      <c r="S464" s="477"/>
      <c r="T464" s="477"/>
      <c r="U464" s="527"/>
      <c r="V464" s="535"/>
      <c r="W464" s="347"/>
      <c r="X464" s="347"/>
      <c r="Y464" s="347"/>
      <c r="Z464" s="347"/>
      <c r="AA464" s="347"/>
      <c r="AB464" s="347"/>
      <c r="AC464" s="347"/>
      <c r="AD464" s="347"/>
      <c r="AE464" s="347"/>
      <c r="AF464" s="347"/>
      <c r="AG464" s="347"/>
      <c r="AH464" s="347"/>
      <c r="AI464" s="347"/>
      <c r="AJ464" s="347"/>
      <c r="AK464" s="347"/>
      <c r="AL464" s="347"/>
      <c r="AM464" s="347"/>
      <c r="AN464" s="347"/>
      <c r="AO464" s="347"/>
      <c r="AP464" s="347"/>
      <c r="AQ464" s="347"/>
      <c r="AR464" s="347"/>
      <c r="AS464" s="390"/>
      <c r="AT464" s="386"/>
      <c r="AU464" s="202"/>
      <c r="AV464" s="470"/>
      <c r="AW464" s="470"/>
      <c r="AX464" s="470"/>
      <c r="AY464" s="470"/>
      <c r="AZ464" s="470"/>
      <c r="BA464" s="470"/>
      <c r="BB464" s="470"/>
      <c r="BC464" s="470"/>
      <c r="BD464" s="470"/>
      <c r="BE464" s="470"/>
      <c r="BF464" s="470"/>
      <c r="BG464" s="470"/>
      <c r="BH464" s="470"/>
      <c r="BI464" s="470"/>
      <c r="BJ464" s="470"/>
      <c r="BK464" s="470"/>
      <c r="BL464" s="470"/>
      <c r="BM464" s="470"/>
      <c r="BN464" s="470"/>
      <c r="BO464" s="470"/>
      <c r="BP464" s="470"/>
      <c r="BQ464" s="470"/>
      <c r="BR464" s="470"/>
      <c r="BS464" s="470"/>
      <c r="BT464" s="470"/>
      <c r="BU464" s="470"/>
      <c r="BV464" s="470"/>
      <c r="BW464" s="470"/>
    </row>
    <row r="465" spans="1:75" s="314" customFormat="1" ht="15" customHeight="1" x14ac:dyDescent="0.2">
      <c r="A465" s="469"/>
      <c r="B465" s="469"/>
      <c r="C465" s="469"/>
      <c r="D465" s="469"/>
      <c r="E465" s="469"/>
      <c r="F465" s="469"/>
      <c r="G465" s="469"/>
      <c r="H465" s="469"/>
      <c r="I465" s="469"/>
      <c r="J465" s="469"/>
      <c r="K465" s="563"/>
      <c r="L465" s="469"/>
      <c r="M465" s="469"/>
      <c r="N465" s="469"/>
      <c r="O465" s="549"/>
      <c r="P465" s="469"/>
      <c r="Q465" s="541"/>
      <c r="R465" s="477"/>
      <c r="S465" s="477"/>
      <c r="T465" s="477"/>
      <c r="U465" s="527"/>
      <c r="V465" s="535"/>
      <c r="W465" s="347"/>
      <c r="X465" s="347"/>
      <c r="Y465" s="347"/>
      <c r="Z465" s="347"/>
      <c r="AA465" s="347"/>
      <c r="AB465" s="347"/>
      <c r="AC465" s="347"/>
      <c r="AD465" s="347"/>
      <c r="AE465" s="347"/>
      <c r="AF465" s="347"/>
      <c r="AG465" s="347"/>
      <c r="AH465" s="347"/>
      <c r="AI465" s="347"/>
      <c r="AJ465" s="347"/>
      <c r="AK465" s="347"/>
      <c r="AL465" s="347"/>
      <c r="AM465" s="347"/>
      <c r="AN465" s="347"/>
      <c r="AO465" s="347"/>
      <c r="AP465" s="347"/>
      <c r="AQ465" s="347"/>
      <c r="AR465" s="347"/>
      <c r="AS465" s="390"/>
      <c r="AT465" s="386"/>
      <c r="AU465" s="202"/>
      <c r="AV465" s="470"/>
      <c r="AW465" s="470"/>
      <c r="AX465" s="470"/>
      <c r="AY465" s="470"/>
      <c r="AZ465" s="470"/>
      <c r="BA465" s="470"/>
      <c r="BB465" s="470"/>
      <c r="BC465" s="470"/>
      <c r="BD465" s="470"/>
      <c r="BE465" s="470"/>
      <c r="BF465" s="470"/>
      <c r="BG465" s="470"/>
      <c r="BH465" s="470"/>
      <c r="BI465" s="470"/>
      <c r="BJ465" s="470"/>
      <c r="BK465" s="470"/>
      <c r="BL465" s="470"/>
      <c r="BM465" s="470"/>
      <c r="BN465" s="470"/>
      <c r="BO465" s="470"/>
      <c r="BP465" s="470"/>
      <c r="BQ465" s="470"/>
      <c r="BR465" s="470"/>
      <c r="BS465" s="470"/>
      <c r="BT465" s="470"/>
      <c r="BU465" s="470"/>
      <c r="BV465" s="470"/>
      <c r="BW465" s="470"/>
    </row>
    <row r="466" spans="1:75" s="314" customFormat="1" ht="15" customHeight="1" x14ac:dyDescent="0.2">
      <c r="A466" s="469"/>
      <c r="B466" s="469"/>
      <c r="C466" s="469"/>
      <c r="D466" s="469"/>
      <c r="E466" s="469"/>
      <c r="F466" s="469"/>
      <c r="G466" s="469"/>
      <c r="H466" s="469"/>
      <c r="I466" s="469"/>
      <c r="J466" s="469"/>
      <c r="K466" s="563"/>
      <c r="L466" s="469"/>
      <c r="M466" s="469"/>
      <c r="N466" s="469"/>
      <c r="O466" s="549"/>
      <c r="P466" s="469"/>
      <c r="Q466" s="541"/>
      <c r="R466" s="477"/>
      <c r="S466" s="477"/>
      <c r="T466" s="477"/>
      <c r="U466" s="527"/>
      <c r="V466" s="535"/>
      <c r="W466" s="347"/>
      <c r="X466" s="347"/>
      <c r="Y466" s="347"/>
      <c r="Z466" s="347"/>
      <c r="AA466" s="347"/>
      <c r="AB466" s="347"/>
      <c r="AC466" s="347"/>
      <c r="AD466" s="347"/>
      <c r="AE466" s="347"/>
      <c r="AF466" s="347"/>
      <c r="AG466" s="347"/>
      <c r="AH466" s="347"/>
      <c r="AI466" s="347"/>
      <c r="AJ466" s="347"/>
      <c r="AK466" s="347"/>
      <c r="AL466" s="347"/>
      <c r="AM466" s="347"/>
      <c r="AN466" s="347"/>
      <c r="AO466" s="347"/>
      <c r="AP466" s="347"/>
      <c r="AQ466" s="347"/>
      <c r="AR466" s="347"/>
      <c r="AS466" s="390"/>
      <c r="AT466" s="386"/>
      <c r="AU466" s="202"/>
      <c r="AV466" s="470"/>
      <c r="AW466" s="470"/>
      <c r="AX466" s="470"/>
      <c r="AY466" s="470"/>
      <c r="AZ466" s="470"/>
      <c r="BA466" s="470"/>
      <c r="BB466" s="470"/>
      <c r="BC466" s="470"/>
      <c r="BD466" s="470"/>
      <c r="BE466" s="470"/>
      <c r="BF466" s="470"/>
      <c r="BG466" s="470"/>
      <c r="BH466" s="470"/>
      <c r="BI466" s="470"/>
      <c r="BJ466" s="470"/>
      <c r="BK466" s="470"/>
      <c r="BL466" s="470"/>
      <c r="BM466" s="470"/>
      <c r="BN466" s="470"/>
      <c r="BO466" s="470"/>
      <c r="BP466" s="470"/>
      <c r="BQ466" s="470"/>
      <c r="BR466" s="470"/>
      <c r="BS466" s="470"/>
      <c r="BT466" s="470"/>
      <c r="BU466" s="470"/>
      <c r="BV466" s="470"/>
      <c r="BW466" s="470"/>
    </row>
    <row r="467" spans="1:75" s="314" customFormat="1" ht="15" customHeight="1" x14ac:dyDescent="0.2">
      <c r="A467" s="469"/>
      <c r="B467" s="469"/>
      <c r="C467" s="469"/>
      <c r="D467" s="469"/>
      <c r="E467" s="469"/>
      <c r="F467" s="469"/>
      <c r="G467" s="469"/>
      <c r="H467" s="469"/>
      <c r="I467" s="469"/>
      <c r="J467" s="469"/>
      <c r="K467" s="563"/>
      <c r="L467" s="469"/>
      <c r="M467" s="469"/>
      <c r="N467" s="469"/>
      <c r="O467" s="549"/>
      <c r="P467" s="469"/>
      <c r="Q467" s="541"/>
      <c r="R467" s="477"/>
      <c r="S467" s="477"/>
      <c r="T467" s="477"/>
      <c r="U467" s="527"/>
      <c r="V467" s="535"/>
      <c r="W467" s="347"/>
      <c r="X467" s="347"/>
      <c r="Y467" s="347"/>
      <c r="Z467" s="347"/>
      <c r="AA467" s="347"/>
      <c r="AB467" s="347"/>
      <c r="AC467" s="347"/>
      <c r="AD467" s="347"/>
      <c r="AE467" s="347"/>
      <c r="AF467" s="347"/>
      <c r="AG467" s="347"/>
      <c r="AH467" s="347"/>
      <c r="AI467" s="347"/>
      <c r="AJ467" s="347"/>
      <c r="AK467" s="347"/>
      <c r="AL467" s="347"/>
      <c r="AM467" s="347"/>
      <c r="AN467" s="347"/>
      <c r="AO467" s="347"/>
      <c r="AP467" s="347"/>
      <c r="AQ467" s="347"/>
      <c r="AR467" s="347"/>
      <c r="AS467" s="390"/>
      <c r="AT467" s="386"/>
      <c r="AU467" s="202"/>
      <c r="AV467" s="470"/>
      <c r="AW467" s="470"/>
      <c r="AX467" s="470"/>
      <c r="AY467" s="470"/>
      <c r="AZ467" s="470"/>
      <c r="BA467" s="470"/>
      <c r="BB467" s="470"/>
      <c r="BC467" s="470"/>
      <c r="BD467" s="470"/>
      <c r="BE467" s="470"/>
      <c r="BF467" s="470"/>
      <c r="BG467" s="470"/>
      <c r="BH467" s="470"/>
      <c r="BI467" s="470"/>
      <c r="BJ467" s="470"/>
      <c r="BK467" s="470"/>
      <c r="BL467" s="470"/>
      <c r="BM467" s="470"/>
      <c r="BN467" s="470"/>
      <c r="BO467" s="470"/>
      <c r="BP467" s="470"/>
      <c r="BQ467" s="470"/>
      <c r="BR467" s="470"/>
      <c r="BS467" s="470"/>
      <c r="BT467" s="470"/>
      <c r="BU467" s="470"/>
      <c r="BV467" s="470"/>
      <c r="BW467" s="470"/>
    </row>
    <row r="468" spans="1:75" s="314" customFormat="1" ht="15" customHeight="1" x14ac:dyDescent="0.2">
      <c r="A468" s="469"/>
      <c r="B468" s="469"/>
      <c r="C468" s="469"/>
      <c r="D468" s="469"/>
      <c r="E468" s="469"/>
      <c r="F468" s="469"/>
      <c r="G468" s="469"/>
      <c r="H468" s="469"/>
      <c r="I468" s="469"/>
      <c r="J468" s="469"/>
      <c r="K468" s="563"/>
      <c r="L468" s="469"/>
      <c r="M468" s="469"/>
      <c r="N468" s="469"/>
      <c r="O468" s="549"/>
      <c r="P468" s="469"/>
      <c r="Q468" s="541"/>
      <c r="R468" s="477"/>
      <c r="S468" s="477"/>
      <c r="T468" s="477"/>
      <c r="U468" s="527"/>
      <c r="V468" s="535"/>
      <c r="W468" s="347"/>
      <c r="X468" s="347"/>
      <c r="Y468" s="347"/>
      <c r="Z468" s="347"/>
      <c r="AA468" s="347"/>
      <c r="AB468" s="347"/>
      <c r="AC468" s="347"/>
      <c r="AD468" s="347"/>
      <c r="AE468" s="347"/>
      <c r="AF468" s="347"/>
      <c r="AG468" s="347"/>
      <c r="AH468" s="347"/>
      <c r="AI468" s="347"/>
      <c r="AJ468" s="347"/>
      <c r="AK468" s="347"/>
      <c r="AL468" s="347"/>
      <c r="AM468" s="347"/>
      <c r="AN468" s="347"/>
      <c r="AO468" s="347"/>
      <c r="AP468" s="347"/>
      <c r="AQ468" s="347"/>
      <c r="AR468" s="347"/>
      <c r="AS468" s="390"/>
      <c r="AT468" s="386"/>
      <c r="AU468" s="202"/>
      <c r="AV468" s="470"/>
      <c r="AW468" s="470"/>
      <c r="AX468" s="470"/>
      <c r="AY468" s="470"/>
      <c r="AZ468" s="470"/>
      <c r="BA468" s="470"/>
      <c r="BB468" s="470"/>
      <c r="BC468" s="470"/>
      <c r="BD468" s="470"/>
      <c r="BE468" s="470"/>
      <c r="BF468" s="470"/>
      <c r="BG468" s="470"/>
      <c r="BH468" s="470"/>
      <c r="BI468" s="470"/>
      <c r="BJ468" s="470"/>
      <c r="BK468" s="470"/>
      <c r="BL468" s="470"/>
      <c r="BM468" s="470"/>
      <c r="BN468" s="470"/>
      <c r="BO468" s="470"/>
      <c r="BP468" s="470"/>
      <c r="BQ468" s="470"/>
      <c r="BR468" s="470"/>
      <c r="BS468" s="470"/>
      <c r="BT468" s="470"/>
      <c r="BU468" s="470"/>
      <c r="BV468" s="470"/>
      <c r="BW468" s="470"/>
    </row>
    <row r="469" spans="1:75" s="314" customFormat="1" ht="15" customHeight="1" x14ac:dyDescent="0.2">
      <c r="A469" s="469"/>
      <c r="B469" s="469"/>
      <c r="C469" s="469"/>
      <c r="D469" s="469"/>
      <c r="E469" s="469"/>
      <c r="F469" s="469"/>
      <c r="G469" s="469"/>
      <c r="H469" s="469"/>
      <c r="I469" s="469"/>
      <c r="J469" s="469"/>
      <c r="K469" s="563"/>
      <c r="L469" s="469"/>
      <c r="M469" s="469"/>
      <c r="N469" s="469"/>
      <c r="O469" s="549"/>
      <c r="P469" s="469"/>
      <c r="Q469" s="541"/>
      <c r="R469" s="477"/>
      <c r="S469" s="477"/>
      <c r="T469" s="477"/>
      <c r="U469" s="527"/>
      <c r="V469" s="535"/>
      <c r="W469" s="347"/>
      <c r="X469" s="347"/>
      <c r="Y469" s="347"/>
      <c r="Z469" s="347"/>
      <c r="AA469" s="347"/>
      <c r="AB469" s="347"/>
      <c r="AC469" s="347"/>
      <c r="AD469" s="347"/>
      <c r="AE469" s="347"/>
      <c r="AF469" s="347"/>
      <c r="AG469" s="347"/>
      <c r="AH469" s="347"/>
      <c r="AI469" s="347"/>
      <c r="AJ469" s="347"/>
      <c r="AK469" s="347"/>
      <c r="AL469" s="347"/>
      <c r="AM469" s="347"/>
      <c r="AN469" s="347"/>
      <c r="AO469" s="347"/>
      <c r="AP469" s="347"/>
      <c r="AQ469" s="347"/>
      <c r="AR469" s="347"/>
      <c r="AS469" s="390"/>
      <c r="AT469" s="386"/>
      <c r="AU469" s="202"/>
      <c r="AV469" s="470"/>
      <c r="AW469" s="470"/>
      <c r="AX469" s="470"/>
      <c r="AY469" s="470"/>
      <c r="AZ469" s="470"/>
      <c r="BA469" s="470"/>
      <c r="BB469" s="470"/>
      <c r="BC469" s="470"/>
      <c r="BD469" s="470"/>
      <c r="BE469" s="470"/>
      <c r="BF469" s="470"/>
      <c r="BG469" s="470"/>
      <c r="BH469" s="470"/>
      <c r="BI469" s="470"/>
      <c r="BJ469" s="470"/>
      <c r="BK469" s="470"/>
      <c r="BL469" s="470"/>
      <c r="BM469" s="470"/>
      <c r="BN469" s="470"/>
      <c r="BO469" s="470"/>
      <c r="BP469" s="470"/>
      <c r="BQ469" s="470"/>
      <c r="BR469" s="470"/>
      <c r="BS469" s="470"/>
      <c r="BT469" s="470"/>
      <c r="BU469" s="470"/>
      <c r="BV469" s="470"/>
      <c r="BW469" s="470"/>
    </row>
    <row r="470" spans="1:75" s="314" customFormat="1" ht="15" customHeight="1" x14ac:dyDescent="0.2">
      <c r="A470" s="469"/>
      <c r="B470" s="469"/>
      <c r="C470" s="469"/>
      <c r="D470" s="469"/>
      <c r="E470" s="469"/>
      <c r="F470" s="469"/>
      <c r="G470" s="469"/>
      <c r="H470" s="469"/>
      <c r="I470" s="469"/>
      <c r="J470" s="469"/>
      <c r="K470" s="563"/>
      <c r="L470" s="469"/>
      <c r="M470" s="469"/>
      <c r="N470" s="469"/>
      <c r="O470" s="549"/>
      <c r="P470" s="469"/>
      <c r="Q470" s="541"/>
      <c r="R470" s="477"/>
      <c r="S470" s="477"/>
      <c r="T470" s="477"/>
      <c r="U470" s="527"/>
      <c r="V470" s="535"/>
      <c r="W470" s="347"/>
      <c r="X470" s="347"/>
      <c r="Y470" s="347"/>
      <c r="Z470" s="347"/>
      <c r="AA470" s="347"/>
      <c r="AB470" s="347"/>
      <c r="AC470" s="347"/>
      <c r="AD470" s="347"/>
      <c r="AE470" s="347"/>
      <c r="AF470" s="347"/>
      <c r="AG470" s="347"/>
      <c r="AH470" s="347"/>
      <c r="AI470" s="347"/>
      <c r="AJ470" s="347"/>
      <c r="AK470" s="347"/>
      <c r="AL470" s="347"/>
      <c r="AM470" s="347"/>
      <c r="AN470" s="347"/>
      <c r="AO470" s="347"/>
      <c r="AP470" s="347"/>
      <c r="AQ470" s="347"/>
      <c r="AR470" s="347"/>
      <c r="AS470" s="390"/>
      <c r="AT470" s="386"/>
      <c r="AU470" s="202"/>
      <c r="AV470" s="470"/>
      <c r="AW470" s="470"/>
      <c r="AX470" s="470"/>
      <c r="AY470" s="470"/>
      <c r="AZ470" s="470"/>
      <c r="BA470" s="470"/>
      <c r="BB470" s="470"/>
      <c r="BC470" s="470"/>
      <c r="BD470" s="470"/>
      <c r="BE470" s="470"/>
      <c r="BF470" s="470"/>
      <c r="BG470" s="470"/>
      <c r="BH470" s="470"/>
      <c r="BI470" s="470"/>
      <c r="BJ470" s="470"/>
      <c r="BK470" s="470"/>
      <c r="BL470" s="470"/>
      <c r="BM470" s="470"/>
      <c r="BN470" s="470"/>
      <c r="BO470" s="470"/>
      <c r="BP470" s="470"/>
      <c r="BQ470" s="470"/>
      <c r="BR470" s="470"/>
      <c r="BS470" s="470"/>
      <c r="BT470" s="470"/>
      <c r="BU470" s="470"/>
      <c r="BV470" s="470"/>
      <c r="BW470" s="470"/>
    </row>
    <row r="471" spans="1:75" s="314" customFormat="1" ht="15" customHeight="1" x14ac:dyDescent="0.2">
      <c r="A471" s="469"/>
      <c r="B471" s="469"/>
      <c r="C471" s="469"/>
      <c r="D471" s="469"/>
      <c r="E471" s="469"/>
      <c r="F471" s="469"/>
      <c r="G471" s="469"/>
      <c r="H471" s="469"/>
      <c r="I471" s="469"/>
      <c r="J471" s="469"/>
      <c r="K471" s="563"/>
      <c r="L471" s="469"/>
      <c r="M471" s="469"/>
      <c r="N471" s="469"/>
      <c r="O471" s="549"/>
      <c r="P471" s="469"/>
      <c r="Q471" s="541"/>
      <c r="R471" s="477"/>
      <c r="S471" s="477"/>
      <c r="T471" s="477"/>
      <c r="U471" s="527"/>
      <c r="V471" s="535"/>
      <c r="W471" s="347"/>
      <c r="X471" s="347"/>
      <c r="Y471" s="347"/>
      <c r="Z471" s="347"/>
      <c r="AA471" s="347"/>
      <c r="AB471" s="347"/>
      <c r="AC471" s="347"/>
      <c r="AD471" s="347"/>
      <c r="AE471" s="347"/>
      <c r="AF471" s="347"/>
      <c r="AG471" s="347"/>
      <c r="AH471" s="347"/>
      <c r="AI471" s="347"/>
      <c r="AJ471" s="347"/>
      <c r="AK471" s="347"/>
      <c r="AL471" s="347"/>
      <c r="AM471" s="347"/>
      <c r="AN471" s="347"/>
      <c r="AO471" s="347"/>
      <c r="AP471" s="347"/>
      <c r="AQ471" s="347"/>
      <c r="AR471" s="347"/>
      <c r="AS471" s="390"/>
      <c r="AT471" s="386"/>
      <c r="AU471" s="202"/>
      <c r="AV471" s="470"/>
      <c r="AW471" s="470"/>
      <c r="AX471" s="470"/>
      <c r="AY471" s="470"/>
      <c r="AZ471" s="470"/>
      <c r="BA471" s="470"/>
      <c r="BB471" s="470"/>
      <c r="BC471" s="470"/>
      <c r="BD471" s="470"/>
      <c r="BE471" s="470"/>
      <c r="BF471" s="470"/>
      <c r="BG471" s="470"/>
      <c r="BH471" s="470"/>
      <c r="BI471" s="470"/>
      <c r="BJ471" s="470"/>
      <c r="BK471" s="470"/>
      <c r="BL471" s="470"/>
      <c r="BM471" s="470"/>
      <c r="BN471" s="470"/>
      <c r="BO471" s="470"/>
      <c r="BP471" s="470"/>
      <c r="BQ471" s="470"/>
      <c r="BR471" s="470"/>
      <c r="BS471" s="470"/>
      <c r="BT471" s="470"/>
      <c r="BU471" s="470"/>
      <c r="BV471" s="470"/>
      <c r="BW471" s="470"/>
    </row>
    <row r="472" spans="1:75" s="314" customFormat="1" ht="15" customHeight="1" x14ac:dyDescent="0.2">
      <c r="A472" s="469"/>
      <c r="B472" s="469"/>
      <c r="C472" s="469"/>
      <c r="D472" s="469"/>
      <c r="E472" s="469"/>
      <c r="F472" s="469"/>
      <c r="G472" s="469"/>
      <c r="H472" s="469"/>
      <c r="I472" s="469"/>
      <c r="J472" s="469"/>
      <c r="K472" s="563"/>
      <c r="L472" s="469"/>
      <c r="M472" s="469"/>
      <c r="N472" s="469"/>
      <c r="O472" s="549"/>
      <c r="P472" s="469"/>
      <c r="Q472" s="541"/>
      <c r="R472" s="477"/>
      <c r="S472" s="477"/>
      <c r="T472" s="477"/>
      <c r="U472" s="527"/>
      <c r="V472" s="535"/>
      <c r="W472" s="347"/>
      <c r="X472" s="347"/>
      <c r="Y472" s="347"/>
      <c r="Z472" s="347"/>
      <c r="AA472" s="347"/>
      <c r="AB472" s="347"/>
      <c r="AC472" s="347"/>
      <c r="AD472" s="347"/>
      <c r="AE472" s="347"/>
      <c r="AF472" s="347"/>
      <c r="AG472" s="347"/>
      <c r="AH472" s="347"/>
      <c r="AI472" s="347"/>
      <c r="AJ472" s="347"/>
      <c r="AK472" s="347"/>
      <c r="AL472" s="347"/>
      <c r="AM472" s="347"/>
      <c r="AN472" s="347"/>
      <c r="AO472" s="347"/>
      <c r="AP472" s="347"/>
      <c r="AQ472" s="347"/>
      <c r="AR472" s="347"/>
      <c r="AS472" s="390"/>
      <c r="AT472" s="386"/>
      <c r="AU472" s="202"/>
      <c r="AV472" s="470"/>
      <c r="AW472" s="470"/>
      <c r="AX472" s="470"/>
      <c r="AY472" s="470"/>
      <c r="AZ472" s="470"/>
      <c r="BA472" s="470"/>
      <c r="BB472" s="470"/>
      <c r="BC472" s="470"/>
      <c r="BD472" s="470"/>
      <c r="BE472" s="470"/>
      <c r="BF472" s="470"/>
      <c r="BG472" s="470"/>
      <c r="BH472" s="470"/>
      <c r="BI472" s="470"/>
      <c r="BJ472" s="470"/>
      <c r="BK472" s="470"/>
      <c r="BL472" s="470"/>
      <c r="BM472" s="470"/>
      <c r="BN472" s="470"/>
      <c r="BO472" s="470"/>
      <c r="BP472" s="470"/>
      <c r="BQ472" s="470"/>
      <c r="BR472" s="470"/>
      <c r="BS472" s="470"/>
      <c r="BT472" s="470"/>
      <c r="BU472" s="470"/>
      <c r="BV472" s="470"/>
      <c r="BW472" s="470"/>
    </row>
    <row r="473" spans="1:75" s="314" customFormat="1" ht="15" customHeight="1" x14ac:dyDescent="0.2">
      <c r="A473" s="469"/>
      <c r="B473" s="469"/>
      <c r="C473" s="469"/>
      <c r="D473" s="469"/>
      <c r="E473" s="469"/>
      <c r="F473" s="469"/>
      <c r="G473" s="469"/>
      <c r="H473" s="469"/>
      <c r="I473" s="469"/>
      <c r="J473" s="469"/>
      <c r="K473" s="563"/>
      <c r="L473" s="469"/>
      <c r="M473" s="469"/>
      <c r="N473" s="469"/>
      <c r="O473" s="549"/>
      <c r="P473" s="469"/>
      <c r="Q473" s="541"/>
      <c r="R473" s="477"/>
      <c r="S473" s="477"/>
      <c r="T473" s="477"/>
      <c r="U473" s="527"/>
      <c r="V473" s="535"/>
      <c r="W473" s="347"/>
      <c r="X473" s="347"/>
      <c r="Y473" s="347"/>
      <c r="Z473" s="347"/>
      <c r="AA473" s="347"/>
      <c r="AB473" s="347"/>
      <c r="AC473" s="347"/>
      <c r="AD473" s="347"/>
      <c r="AE473" s="347"/>
      <c r="AF473" s="347"/>
      <c r="AG473" s="347"/>
      <c r="AH473" s="347"/>
      <c r="AI473" s="347"/>
      <c r="AJ473" s="347"/>
      <c r="AK473" s="347"/>
      <c r="AL473" s="347"/>
      <c r="AM473" s="347"/>
      <c r="AN473" s="347"/>
      <c r="AO473" s="347"/>
      <c r="AP473" s="347"/>
      <c r="AQ473" s="347"/>
      <c r="AR473" s="347"/>
      <c r="AS473" s="390"/>
      <c r="AT473" s="386"/>
      <c r="AU473" s="202"/>
      <c r="AV473" s="470"/>
      <c r="AW473" s="470"/>
      <c r="AX473" s="470"/>
      <c r="AY473" s="470"/>
      <c r="AZ473" s="470"/>
      <c r="BA473" s="470"/>
      <c r="BB473" s="470"/>
      <c r="BC473" s="470"/>
      <c r="BD473" s="470"/>
      <c r="BE473" s="470"/>
      <c r="BF473" s="470"/>
      <c r="BG473" s="470"/>
      <c r="BH473" s="470"/>
      <c r="BI473" s="470"/>
      <c r="BJ473" s="470"/>
      <c r="BK473" s="470"/>
      <c r="BL473" s="470"/>
      <c r="BM473" s="470"/>
      <c r="BN473" s="470"/>
      <c r="BO473" s="470"/>
      <c r="BP473" s="470"/>
      <c r="BQ473" s="470"/>
      <c r="BR473" s="470"/>
      <c r="BS473" s="470"/>
      <c r="BT473" s="470"/>
      <c r="BU473" s="470"/>
      <c r="BV473" s="470"/>
      <c r="BW473" s="470"/>
    </row>
    <row r="474" spans="1:75" s="314" customFormat="1" ht="15" customHeight="1" x14ac:dyDescent="0.2">
      <c r="A474" s="469"/>
      <c r="B474" s="469"/>
      <c r="C474" s="469"/>
      <c r="D474" s="469"/>
      <c r="E474" s="469"/>
      <c r="F474" s="469"/>
      <c r="G474" s="469"/>
      <c r="H474" s="469"/>
      <c r="I474" s="469"/>
      <c r="J474" s="469"/>
      <c r="K474" s="563"/>
      <c r="L474" s="469"/>
      <c r="M474" s="469"/>
      <c r="N474" s="469"/>
      <c r="O474" s="549"/>
      <c r="P474" s="469"/>
      <c r="Q474" s="541"/>
      <c r="R474" s="477"/>
      <c r="S474" s="477"/>
      <c r="T474" s="477"/>
      <c r="U474" s="527"/>
      <c r="V474" s="535"/>
      <c r="W474" s="347"/>
      <c r="X474" s="347"/>
      <c r="Y474" s="347"/>
      <c r="Z474" s="347"/>
      <c r="AA474" s="347"/>
      <c r="AB474" s="347"/>
      <c r="AC474" s="347"/>
      <c r="AD474" s="347"/>
      <c r="AE474" s="347"/>
      <c r="AF474" s="347"/>
      <c r="AG474" s="347"/>
      <c r="AH474" s="347"/>
      <c r="AI474" s="347"/>
      <c r="AJ474" s="347"/>
      <c r="AK474" s="347"/>
      <c r="AL474" s="347"/>
      <c r="AM474" s="347"/>
      <c r="AN474" s="347"/>
      <c r="AO474" s="347"/>
      <c r="AP474" s="347"/>
      <c r="AQ474" s="347"/>
      <c r="AR474" s="347"/>
      <c r="AS474" s="390"/>
      <c r="AT474" s="386"/>
      <c r="AU474" s="202"/>
      <c r="AV474" s="470"/>
      <c r="AW474" s="470"/>
      <c r="AX474" s="470"/>
      <c r="AY474" s="470"/>
      <c r="AZ474" s="470"/>
      <c r="BA474" s="470"/>
      <c r="BB474" s="470"/>
      <c r="BC474" s="470"/>
      <c r="BD474" s="470"/>
      <c r="BE474" s="470"/>
      <c r="BF474" s="470"/>
      <c r="BG474" s="470"/>
      <c r="BH474" s="470"/>
      <c r="BI474" s="470"/>
      <c r="BJ474" s="470"/>
      <c r="BK474" s="470"/>
      <c r="BL474" s="470"/>
      <c r="BM474" s="470"/>
      <c r="BN474" s="470"/>
      <c r="BO474" s="470"/>
      <c r="BP474" s="470"/>
      <c r="BQ474" s="470"/>
      <c r="BR474" s="470"/>
      <c r="BS474" s="470"/>
      <c r="BT474" s="470"/>
      <c r="BU474" s="470"/>
      <c r="BV474" s="470"/>
      <c r="BW474" s="470"/>
    </row>
    <row r="475" spans="1:75" s="314" customFormat="1" ht="15" customHeight="1" x14ac:dyDescent="0.2">
      <c r="A475" s="469"/>
      <c r="B475" s="469"/>
      <c r="C475" s="469"/>
      <c r="D475" s="469"/>
      <c r="E475" s="469"/>
      <c r="F475" s="469"/>
      <c r="G475" s="469"/>
      <c r="H475" s="469"/>
      <c r="I475" s="469"/>
      <c r="J475" s="469"/>
      <c r="K475" s="563"/>
      <c r="L475" s="469"/>
      <c r="M475" s="469"/>
      <c r="N475" s="469"/>
      <c r="O475" s="549"/>
      <c r="P475" s="469"/>
      <c r="Q475" s="541"/>
      <c r="R475" s="477"/>
      <c r="S475" s="477"/>
      <c r="T475" s="477"/>
      <c r="U475" s="527"/>
      <c r="V475" s="535"/>
      <c r="W475" s="347"/>
      <c r="X475" s="347"/>
      <c r="Y475" s="347"/>
      <c r="Z475" s="347"/>
      <c r="AA475" s="347"/>
      <c r="AB475" s="347"/>
      <c r="AC475" s="347"/>
      <c r="AD475" s="347"/>
      <c r="AE475" s="347"/>
      <c r="AF475" s="347"/>
      <c r="AG475" s="347"/>
      <c r="AH475" s="347"/>
      <c r="AI475" s="347"/>
      <c r="AJ475" s="347"/>
      <c r="AK475" s="347"/>
      <c r="AL475" s="347"/>
      <c r="AM475" s="347"/>
      <c r="AN475" s="347"/>
      <c r="AO475" s="347"/>
      <c r="AP475" s="347"/>
      <c r="AQ475" s="347"/>
      <c r="AR475" s="347"/>
      <c r="AS475" s="390"/>
      <c r="AT475" s="386"/>
      <c r="AU475" s="202"/>
      <c r="AV475" s="470"/>
      <c r="AW475" s="470"/>
      <c r="AX475" s="470"/>
      <c r="AY475" s="470"/>
      <c r="AZ475" s="470"/>
      <c r="BA475" s="470"/>
      <c r="BB475" s="470"/>
      <c r="BC475" s="470"/>
      <c r="BD475" s="470"/>
      <c r="BE475" s="470"/>
      <c r="BF475" s="470"/>
      <c r="BG475" s="470"/>
      <c r="BH475" s="470"/>
      <c r="BI475" s="470"/>
      <c r="BJ475" s="470"/>
      <c r="BK475" s="470"/>
      <c r="BL475" s="470"/>
      <c r="BM475" s="470"/>
      <c r="BN475" s="470"/>
      <c r="BO475" s="470"/>
      <c r="BP475" s="470"/>
      <c r="BQ475" s="470"/>
      <c r="BR475" s="470"/>
      <c r="BS475" s="470"/>
      <c r="BT475" s="470"/>
      <c r="BU475" s="470"/>
      <c r="BV475" s="470"/>
      <c r="BW475" s="470"/>
    </row>
    <row r="476" spans="1:75" s="314" customFormat="1" ht="15" customHeight="1" x14ac:dyDescent="0.2">
      <c r="A476" s="469"/>
      <c r="B476" s="469"/>
      <c r="C476" s="469"/>
      <c r="D476" s="469"/>
      <c r="E476" s="469"/>
      <c r="F476" s="469"/>
      <c r="G476" s="469"/>
      <c r="H476" s="469"/>
      <c r="I476" s="469"/>
      <c r="J476" s="469"/>
      <c r="K476" s="563"/>
      <c r="L476" s="469"/>
      <c r="M476" s="469"/>
      <c r="N476" s="469"/>
      <c r="O476" s="549"/>
      <c r="P476" s="469"/>
      <c r="Q476" s="541"/>
      <c r="R476" s="477"/>
      <c r="S476" s="477"/>
      <c r="T476" s="477"/>
      <c r="U476" s="527"/>
      <c r="V476" s="535"/>
      <c r="W476" s="347"/>
      <c r="X476" s="347"/>
      <c r="Y476" s="347"/>
      <c r="Z476" s="347"/>
      <c r="AA476" s="347"/>
      <c r="AB476" s="347"/>
      <c r="AC476" s="347"/>
      <c r="AD476" s="347"/>
      <c r="AE476" s="347"/>
      <c r="AF476" s="347"/>
      <c r="AG476" s="347"/>
      <c r="AH476" s="347"/>
      <c r="AI476" s="347"/>
      <c r="AJ476" s="347"/>
      <c r="AK476" s="347"/>
      <c r="AL476" s="347"/>
      <c r="AM476" s="347"/>
      <c r="AN476" s="347"/>
      <c r="AO476" s="347"/>
      <c r="AP476" s="347"/>
      <c r="AQ476" s="347"/>
      <c r="AR476" s="347"/>
      <c r="AS476" s="390"/>
      <c r="AT476" s="386"/>
      <c r="AU476" s="202"/>
      <c r="AV476" s="470"/>
      <c r="AW476" s="470"/>
      <c r="AX476" s="470"/>
      <c r="AY476" s="470"/>
      <c r="AZ476" s="470"/>
      <c r="BA476" s="470"/>
      <c r="BB476" s="470"/>
      <c r="BC476" s="470"/>
      <c r="BD476" s="470"/>
      <c r="BE476" s="470"/>
      <c r="BF476" s="470"/>
      <c r="BG476" s="470"/>
      <c r="BH476" s="470"/>
      <c r="BI476" s="470"/>
      <c r="BJ476" s="470"/>
      <c r="BK476" s="470"/>
      <c r="BL476" s="470"/>
      <c r="BM476" s="470"/>
      <c r="BN476" s="470"/>
      <c r="BO476" s="470"/>
      <c r="BP476" s="470"/>
      <c r="BQ476" s="470"/>
      <c r="BR476" s="470"/>
      <c r="BS476" s="470"/>
      <c r="BT476" s="470"/>
      <c r="BU476" s="470"/>
      <c r="BV476" s="470"/>
      <c r="BW476" s="470"/>
    </row>
    <row r="477" spans="1:75" s="314" customFormat="1" ht="15" customHeight="1" x14ac:dyDescent="0.2">
      <c r="A477" s="469"/>
      <c r="B477" s="469"/>
      <c r="C477" s="469"/>
      <c r="D477" s="469"/>
      <c r="E477" s="469"/>
      <c r="F477" s="469"/>
      <c r="G477" s="469"/>
      <c r="H477" s="469"/>
      <c r="I477" s="469"/>
      <c r="J477" s="469"/>
      <c r="K477" s="563"/>
      <c r="L477" s="469"/>
      <c r="M477" s="469"/>
      <c r="N477" s="469"/>
      <c r="O477" s="549"/>
      <c r="P477" s="469"/>
      <c r="Q477" s="541"/>
      <c r="R477" s="477"/>
      <c r="S477" s="477"/>
      <c r="T477" s="477"/>
      <c r="U477" s="527"/>
      <c r="V477" s="535"/>
      <c r="W477" s="347"/>
      <c r="X477" s="347"/>
      <c r="Y477" s="347"/>
      <c r="Z477" s="347"/>
      <c r="AA477" s="347"/>
      <c r="AB477" s="347"/>
      <c r="AC477" s="347"/>
      <c r="AD477" s="347"/>
      <c r="AE477" s="347"/>
      <c r="AF477" s="347"/>
      <c r="AG477" s="347"/>
      <c r="AH477" s="347"/>
      <c r="AI477" s="347"/>
      <c r="AJ477" s="347"/>
      <c r="AK477" s="347"/>
      <c r="AL477" s="347"/>
      <c r="AM477" s="347"/>
      <c r="AN477" s="347"/>
      <c r="AO477" s="347"/>
      <c r="AP477" s="347"/>
      <c r="AQ477" s="347"/>
      <c r="AR477" s="347"/>
      <c r="AS477" s="390"/>
      <c r="AT477" s="386"/>
      <c r="AU477" s="202"/>
      <c r="AV477" s="470"/>
      <c r="AW477" s="470"/>
      <c r="AX477" s="470"/>
      <c r="AY477" s="470"/>
      <c r="AZ477" s="470"/>
      <c r="BA477" s="470"/>
      <c r="BB477" s="470"/>
      <c r="BC477" s="470"/>
      <c r="BD477" s="470"/>
      <c r="BE477" s="470"/>
      <c r="BF477" s="470"/>
      <c r="BG477" s="470"/>
      <c r="BH477" s="470"/>
      <c r="BI477" s="470"/>
      <c r="BJ477" s="470"/>
      <c r="BK477" s="470"/>
      <c r="BL477" s="470"/>
      <c r="BM477" s="470"/>
      <c r="BN477" s="470"/>
      <c r="BO477" s="470"/>
      <c r="BP477" s="470"/>
      <c r="BQ477" s="470"/>
      <c r="BR477" s="470"/>
      <c r="BS477" s="470"/>
      <c r="BT477" s="470"/>
      <c r="BU477" s="470"/>
      <c r="BV477" s="470"/>
      <c r="BW477" s="470"/>
    </row>
    <row r="478" spans="1:75" s="314" customFormat="1" ht="15" customHeight="1" x14ac:dyDescent="0.2">
      <c r="A478" s="469"/>
      <c r="B478" s="469"/>
      <c r="C478" s="469"/>
      <c r="D478" s="469"/>
      <c r="E478" s="469"/>
      <c r="F478" s="469"/>
      <c r="G478" s="469"/>
      <c r="H478" s="469"/>
      <c r="I478" s="469"/>
      <c r="J478" s="469"/>
      <c r="K478" s="563"/>
      <c r="L478" s="469"/>
      <c r="M478" s="469"/>
      <c r="N478" s="469"/>
      <c r="O478" s="549"/>
      <c r="P478" s="469"/>
      <c r="Q478" s="541"/>
      <c r="R478" s="477"/>
      <c r="S478" s="477"/>
      <c r="T478" s="477"/>
      <c r="U478" s="527"/>
      <c r="V478" s="535"/>
      <c r="W478" s="347"/>
      <c r="X478" s="347"/>
      <c r="Y478" s="347"/>
      <c r="Z478" s="347"/>
      <c r="AA478" s="347"/>
      <c r="AB478" s="347"/>
      <c r="AC478" s="347"/>
      <c r="AD478" s="347"/>
      <c r="AE478" s="347"/>
      <c r="AF478" s="347"/>
      <c r="AG478" s="347"/>
      <c r="AH478" s="347"/>
      <c r="AI478" s="347"/>
      <c r="AJ478" s="347"/>
      <c r="AK478" s="347"/>
      <c r="AL478" s="347"/>
      <c r="AM478" s="347"/>
      <c r="AN478" s="347"/>
      <c r="AO478" s="347"/>
      <c r="AP478" s="347"/>
      <c r="AQ478" s="347"/>
      <c r="AR478" s="347"/>
      <c r="AS478" s="390"/>
      <c r="AT478" s="386"/>
      <c r="AU478" s="202"/>
      <c r="AV478" s="470"/>
      <c r="AW478" s="470"/>
      <c r="AX478" s="470"/>
      <c r="AY478" s="470"/>
      <c r="AZ478" s="470"/>
      <c r="BA478" s="470"/>
      <c r="BB478" s="470"/>
      <c r="BC478" s="470"/>
      <c r="BD478" s="470"/>
      <c r="BE478" s="470"/>
      <c r="BF478" s="470"/>
      <c r="BG478" s="470"/>
      <c r="BH478" s="470"/>
      <c r="BI478" s="470"/>
      <c r="BJ478" s="470"/>
      <c r="BK478" s="470"/>
      <c r="BL478" s="470"/>
      <c r="BM478" s="470"/>
      <c r="BN478" s="470"/>
      <c r="BO478" s="470"/>
      <c r="BP478" s="470"/>
      <c r="BQ478" s="470"/>
      <c r="BR478" s="470"/>
      <c r="BS478" s="470"/>
      <c r="BT478" s="470"/>
      <c r="BU478" s="470"/>
      <c r="BV478" s="470"/>
      <c r="BW478" s="470"/>
    </row>
    <row r="479" spans="1:75" s="314" customFormat="1" ht="15" customHeight="1" x14ac:dyDescent="0.2">
      <c r="A479" s="469"/>
      <c r="B479" s="469"/>
      <c r="C479" s="469"/>
      <c r="D479" s="469"/>
      <c r="E479" s="469"/>
      <c r="F479" s="469"/>
      <c r="G479" s="469"/>
      <c r="H479" s="469"/>
      <c r="I479" s="469"/>
      <c r="J479" s="469"/>
      <c r="K479" s="563"/>
      <c r="L479" s="469"/>
      <c r="M479" s="469"/>
      <c r="N479" s="469"/>
      <c r="O479" s="549"/>
      <c r="P479" s="469"/>
      <c r="Q479" s="541"/>
      <c r="R479" s="477"/>
      <c r="S479" s="477"/>
      <c r="T479" s="477"/>
      <c r="U479" s="527"/>
      <c r="V479" s="535"/>
      <c r="W479" s="347"/>
      <c r="X479" s="347"/>
      <c r="Y479" s="347"/>
      <c r="Z479" s="347"/>
      <c r="AA479" s="347"/>
      <c r="AB479" s="347"/>
      <c r="AC479" s="347"/>
      <c r="AD479" s="347"/>
      <c r="AE479" s="347"/>
      <c r="AF479" s="347"/>
      <c r="AG479" s="347"/>
      <c r="AH479" s="347"/>
      <c r="AI479" s="347"/>
      <c r="AJ479" s="347"/>
      <c r="AK479" s="347"/>
      <c r="AL479" s="347"/>
      <c r="AM479" s="347"/>
      <c r="AN479" s="347"/>
      <c r="AO479" s="347"/>
      <c r="AP479" s="347"/>
      <c r="AQ479" s="347"/>
      <c r="AR479" s="347"/>
      <c r="AS479" s="390"/>
      <c r="AT479" s="386"/>
      <c r="AU479" s="202"/>
      <c r="AV479" s="470"/>
      <c r="AW479" s="470"/>
      <c r="AX479" s="470"/>
      <c r="AY479" s="470"/>
      <c r="AZ479" s="470"/>
      <c r="BA479" s="470"/>
      <c r="BB479" s="470"/>
      <c r="BC479" s="470"/>
      <c r="BD479" s="470"/>
      <c r="BE479" s="470"/>
      <c r="BF479" s="470"/>
      <c r="BG479" s="470"/>
      <c r="BH479" s="470"/>
      <c r="BI479" s="470"/>
      <c r="BJ479" s="470"/>
      <c r="BK479" s="470"/>
      <c r="BL479" s="470"/>
      <c r="BM479" s="470"/>
      <c r="BN479" s="470"/>
      <c r="BO479" s="470"/>
      <c r="BP479" s="470"/>
      <c r="BQ479" s="470"/>
      <c r="BR479" s="470"/>
      <c r="BS479" s="470"/>
      <c r="BT479" s="470"/>
      <c r="BU479" s="470"/>
      <c r="BV479" s="470"/>
      <c r="BW479" s="470"/>
    </row>
    <row r="480" spans="1:75" s="314" customFormat="1" ht="15" customHeight="1" x14ac:dyDescent="0.2">
      <c r="A480" s="469"/>
      <c r="B480" s="469"/>
      <c r="C480" s="469"/>
      <c r="D480" s="469"/>
      <c r="E480" s="469"/>
      <c r="F480" s="469"/>
      <c r="G480" s="469"/>
      <c r="H480" s="469"/>
      <c r="I480" s="469"/>
      <c r="J480" s="469"/>
      <c r="K480" s="563"/>
      <c r="L480" s="469"/>
      <c r="M480" s="469"/>
      <c r="N480" s="469"/>
      <c r="O480" s="549"/>
      <c r="P480" s="469"/>
      <c r="Q480" s="541"/>
      <c r="R480" s="477"/>
      <c r="S480" s="477"/>
      <c r="T480" s="477"/>
      <c r="U480" s="527"/>
      <c r="V480" s="535"/>
      <c r="W480" s="347"/>
      <c r="X480" s="347"/>
      <c r="Y480" s="347"/>
      <c r="Z480" s="347"/>
      <c r="AA480" s="347"/>
      <c r="AB480" s="347"/>
      <c r="AC480" s="347"/>
      <c r="AD480" s="347"/>
      <c r="AE480" s="347"/>
      <c r="AF480" s="347"/>
      <c r="AG480" s="347"/>
      <c r="AH480" s="347"/>
      <c r="AI480" s="347"/>
      <c r="AJ480" s="347"/>
      <c r="AK480" s="347"/>
      <c r="AL480" s="347"/>
      <c r="AM480" s="347"/>
      <c r="AN480" s="347"/>
      <c r="AO480" s="347"/>
      <c r="AP480" s="347"/>
      <c r="AQ480" s="347"/>
      <c r="AR480" s="347"/>
      <c r="AS480" s="390"/>
      <c r="AT480" s="386"/>
      <c r="AU480" s="202"/>
      <c r="AV480" s="470"/>
      <c r="AW480" s="470"/>
      <c r="AX480" s="470"/>
      <c r="AY480" s="470"/>
      <c r="AZ480" s="470"/>
      <c r="BA480" s="470"/>
      <c r="BB480" s="470"/>
      <c r="BC480" s="470"/>
      <c r="BD480" s="470"/>
      <c r="BE480" s="470"/>
      <c r="BF480" s="470"/>
      <c r="BG480" s="470"/>
      <c r="BH480" s="470"/>
      <c r="BI480" s="470"/>
      <c r="BJ480" s="470"/>
      <c r="BK480" s="470"/>
      <c r="BL480" s="470"/>
      <c r="BM480" s="470"/>
      <c r="BN480" s="470"/>
      <c r="BO480" s="470"/>
      <c r="BP480" s="470"/>
      <c r="BQ480" s="470"/>
      <c r="BR480" s="470"/>
      <c r="BS480" s="470"/>
      <c r="BT480" s="470"/>
      <c r="BU480" s="470"/>
      <c r="BV480" s="470"/>
      <c r="BW480" s="470"/>
    </row>
    <row r="481" spans="1:75" s="314" customFormat="1" ht="15" customHeight="1" x14ac:dyDescent="0.2">
      <c r="A481" s="469"/>
      <c r="B481" s="469"/>
      <c r="C481" s="469"/>
      <c r="D481" s="469"/>
      <c r="E481" s="469"/>
      <c r="F481" s="469"/>
      <c r="G481" s="469"/>
      <c r="H481" s="469"/>
      <c r="I481" s="469"/>
      <c r="J481" s="469"/>
      <c r="K481" s="563"/>
      <c r="L481" s="469"/>
      <c r="M481" s="469"/>
      <c r="N481" s="469"/>
      <c r="O481" s="549"/>
      <c r="P481" s="469"/>
      <c r="Q481" s="541"/>
      <c r="R481" s="477"/>
      <c r="S481" s="477"/>
      <c r="T481" s="477"/>
      <c r="U481" s="527"/>
      <c r="V481" s="535"/>
      <c r="W481" s="347"/>
      <c r="X481" s="347"/>
      <c r="Y481" s="347"/>
      <c r="Z481" s="347"/>
      <c r="AA481" s="347"/>
      <c r="AB481" s="347"/>
      <c r="AC481" s="347"/>
      <c r="AD481" s="347"/>
      <c r="AE481" s="347"/>
      <c r="AF481" s="347"/>
      <c r="AG481" s="347"/>
      <c r="AH481" s="347"/>
      <c r="AI481" s="347"/>
      <c r="AJ481" s="347"/>
      <c r="AK481" s="347"/>
      <c r="AL481" s="347"/>
      <c r="AM481" s="347"/>
      <c r="AN481" s="347"/>
      <c r="AO481" s="347"/>
      <c r="AP481" s="347"/>
      <c r="AQ481" s="347"/>
      <c r="AR481" s="347"/>
      <c r="AS481" s="390"/>
      <c r="AT481" s="386"/>
      <c r="AU481" s="202"/>
      <c r="AV481" s="470"/>
      <c r="AW481" s="470"/>
      <c r="AX481" s="470"/>
      <c r="AY481" s="470"/>
      <c r="AZ481" s="470"/>
      <c r="BA481" s="470"/>
      <c r="BB481" s="470"/>
      <c r="BC481" s="470"/>
      <c r="BD481" s="470"/>
      <c r="BE481" s="470"/>
      <c r="BF481" s="470"/>
      <c r="BG481" s="470"/>
      <c r="BH481" s="470"/>
      <c r="BI481" s="470"/>
      <c r="BJ481" s="470"/>
      <c r="BK481" s="470"/>
      <c r="BL481" s="470"/>
      <c r="BM481" s="470"/>
      <c r="BN481" s="470"/>
      <c r="BO481" s="470"/>
      <c r="BP481" s="470"/>
      <c r="BQ481" s="470"/>
      <c r="BR481" s="470"/>
      <c r="BS481" s="470"/>
      <c r="BT481" s="470"/>
      <c r="BU481" s="470"/>
      <c r="BV481" s="470"/>
      <c r="BW481" s="470"/>
    </row>
    <row r="482" spans="1:75" s="314" customFormat="1" ht="15" customHeight="1" x14ac:dyDescent="0.2">
      <c r="A482" s="469"/>
      <c r="B482" s="469"/>
      <c r="C482" s="469"/>
      <c r="D482" s="469"/>
      <c r="E482" s="469"/>
      <c r="F482" s="469"/>
      <c r="G482" s="469"/>
      <c r="H482" s="469"/>
      <c r="I482" s="469"/>
      <c r="J482" s="469"/>
      <c r="K482" s="563"/>
      <c r="L482" s="469"/>
      <c r="M482" s="469"/>
      <c r="N482" s="469"/>
      <c r="O482" s="549"/>
      <c r="P482" s="469"/>
      <c r="Q482" s="541"/>
      <c r="R482" s="477"/>
      <c r="S482" s="477"/>
      <c r="T482" s="477"/>
      <c r="U482" s="527"/>
      <c r="V482" s="535"/>
      <c r="W482" s="347"/>
      <c r="X482" s="347"/>
      <c r="Y482" s="347"/>
      <c r="Z482" s="347"/>
      <c r="AA482" s="347"/>
      <c r="AB482" s="347"/>
      <c r="AC482" s="347"/>
      <c r="AD482" s="347"/>
      <c r="AE482" s="347"/>
      <c r="AF482" s="347"/>
      <c r="AG482" s="347"/>
      <c r="AH482" s="347"/>
      <c r="AI482" s="347"/>
      <c r="AJ482" s="347"/>
      <c r="AK482" s="347"/>
      <c r="AL482" s="347"/>
      <c r="AM482" s="347"/>
      <c r="AN482" s="347"/>
      <c r="AO482" s="347"/>
      <c r="AP482" s="347"/>
      <c r="AQ482" s="347"/>
      <c r="AR482" s="347"/>
      <c r="AS482" s="390"/>
      <c r="AT482" s="386"/>
      <c r="AU482" s="202"/>
      <c r="AV482" s="470"/>
      <c r="AW482" s="470"/>
      <c r="AX482" s="470"/>
      <c r="AY482" s="470"/>
      <c r="AZ482" s="470"/>
      <c r="BA482" s="470"/>
      <c r="BB482" s="470"/>
      <c r="BC482" s="470"/>
      <c r="BD482" s="470"/>
      <c r="BE482" s="470"/>
      <c r="BF482" s="470"/>
      <c r="BG482" s="470"/>
      <c r="BH482" s="470"/>
      <c r="BI482" s="470"/>
      <c r="BJ482" s="470"/>
      <c r="BK482" s="470"/>
      <c r="BL482" s="470"/>
      <c r="BM482" s="470"/>
      <c r="BN482" s="470"/>
      <c r="BO482" s="470"/>
      <c r="BP482" s="470"/>
      <c r="BQ482" s="470"/>
      <c r="BR482" s="470"/>
      <c r="BS482" s="470"/>
      <c r="BT482" s="470"/>
      <c r="BU482" s="470"/>
      <c r="BV482" s="470"/>
      <c r="BW482" s="470"/>
    </row>
    <row r="483" spans="1:75" s="314" customFormat="1" ht="15" customHeight="1" x14ac:dyDescent="0.2">
      <c r="A483" s="469"/>
      <c r="B483" s="469"/>
      <c r="C483" s="469"/>
      <c r="D483" s="469"/>
      <c r="E483" s="469"/>
      <c r="F483" s="469"/>
      <c r="G483" s="469"/>
      <c r="H483" s="469"/>
      <c r="I483" s="469"/>
      <c r="J483" s="469"/>
      <c r="K483" s="563"/>
      <c r="L483" s="469"/>
      <c r="M483" s="469"/>
      <c r="N483" s="469"/>
      <c r="O483" s="549"/>
      <c r="P483" s="469"/>
      <c r="Q483" s="541"/>
      <c r="R483" s="477"/>
      <c r="S483" s="477"/>
      <c r="T483" s="477"/>
      <c r="U483" s="527"/>
      <c r="V483" s="535"/>
      <c r="W483" s="347"/>
      <c r="X483" s="347"/>
      <c r="Y483" s="347"/>
      <c r="Z483" s="347"/>
      <c r="AA483" s="347"/>
      <c r="AB483" s="347"/>
      <c r="AC483" s="347"/>
      <c r="AD483" s="347"/>
      <c r="AE483" s="347"/>
      <c r="AF483" s="347"/>
      <c r="AG483" s="347"/>
      <c r="AH483" s="347"/>
      <c r="AI483" s="347"/>
      <c r="AJ483" s="347"/>
      <c r="AK483" s="347"/>
      <c r="AL483" s="347"/>
      <c r="AM483" s="347"/>
      <c r="AN483" s="347"/>
      <c r="AO483" s="347"/>
      <c r="AP483" s="347"/>
      <c r="AQ483" s="347"/>
      <c r="AR483" s="347"/>
      <c r="AS483" s="390"/>
      <c r="AT483" s="386"/>
      <c r="AU483" s="202"/>
      <c r="AV483" s="470"/>
      <c r="AW483" s="470"/>
      <c r="AX483" s="470"/>
      <c r="AY483" s="470"/>
      <c r="AZ483" s="470"/>
      <c r="BA483" s="470"/>
      <c r="BB483" s="470"/>
      <c r="BC483" s="470"/>
      <c r="BD483" s="470"/>
      <c r="BE483" s="470"/>
      <c r="BF483" s="470"/>
      <c r="BG483" s="470"/>
      <c r="BH483" s="470"/>
      <c r="BI483" s="470"/>
      <c r="BJ483" s="470"/>
      <c r="BK483" s="470"/>
      <c r="BL483" s="470"/>
      <c r="BM483" s="470"/>
      <c r="BN483" s="470"/>
      <c r="BO483" s="470"/>
      <c r="BP483" s="470"/>
      <c r="BQ483" s="470"/>
      <c r="BR483" s="470"/>
      <c r="BS483" s="470"/>
      <c r="BT483" s="470"/>
      <c r="BU483" s="470"/>
      <c r="BV483" s="470"/>
      <c r="BW483" s="470"/>
    </row>
    <row r="484" spans="1:75" s="314" customFormat="1" ht="15" customHeight="1" x14ac:dyDescent="0.2">
      <c r="A484" s="469"/>
      <c r="B484" s="469"/>
      <c r="C484" s="469"/>
      <c r="D484" s="469"/>
      <c r="E484" s="469"/>
      <c r="F484" s="469"/>
      <c r="G484" s="469"/>
      <c r="H484" s="469"/>
      <c r="I484" s="469"/>
      <c r="J484" s="469"/>
      <c r="K484" s="563"/>
      <c r="L484" s="469"/>
      <c r="M484" s="469"/>
      <c r="N484" s="469"/>
      <c r="O484" s="549"/>
      <c r="P484" s="469"/>
      <c r="Q484" s="541"/>
      <c r="R484" s="477"/>
      <c r="S484" s="477"/>
      <c r="T484" s="477"/>
      <c r="U484" s="527"/>
      <c r="V484" s="535"/>
      <c r="W484" s="347"/>
      <c r="X484" s="347"/>
      <c r="Y484" s="347"/>
      <c r="Z484" s="347"/>
      <c r="AA484" s="347"/>
      <c r="AB484" s="347"/>
      <c r="AC484" s="347"/>
      <c r="AD484" s="347"/>
      <c r="AE484" s="347"/>
      <c r="AF484" s="347"/>
      <c r="AG484" s="347"/>
      <c r="AH484" s="347"/>
      <c r="AI484" s="347"/>
      <c r="AJ484" s="347"/>
      <c r="AK484" s="347"/>
      <c r="AL484" s="347"/>
      <c r="AM484" s="347"/>
      <c r="AN484" s="347"/>
      <c r="AO484" s="347"/>
      <c r="AP484" s="347"/>
      <c r="AQ484" s="347"/>
      <c r="AR484" s="347"/>
      <c r="AS484" s="390"/>
      <c r="AT484" s="386"/>
      <c r="AU484" s="202"/>
      <c r="AV484" s="470"/>
      <c r="AW484" s="470"/>
      <c r="AX484" s="470"/>
      <c r="AY484" s="470"/>
      <c r="AZ484" s="470"/>
      <c r="BA484" s="470"/>
      <c r="BB484" s="470"/>
      <c r="BC484" s="470"/>
      <c r="BD484" s="470"/>
      <c r="BE484" s="470"/>
      <c r="BF484" s="470"/>
      <c r="BG484" s="470"/>
      <c r="BH484" s="470"/>
      <c r="BI484" s="470"/>
      <c r="BJ484" s="470"/>
      <c r="BK484" s="470"/>
      <c r="BL484" s="470"/>
      <c r="BM484" s="470"/>
      <c r="BN484" s="470"/>
      <c r="BO484" s="470"/>
      <c r="BP484" s="470"/>
      <c r="BQ484" s="470"/>
      <c r="BR484" s="470"/>
      <c r="BS484" s="470"/>
      <c r="BT484" s="470"/>
      <c r="BU484" s="470"/>
      <c r="BV484" s="470"/>
      <c r="BW484" s="470"/>
    </row>
    <row r="485" spans="1:75" s="314" customFormat="1" ht="15" customHeight="1" x14ac:dyDescent="0.2">
      <c r="A485" s="469"/>
      <c r="B485" s="469"/>
      <c r="C485" s="469"/>
      <c r="D485" s="469"/>
      <c r="E485" s="469"/>
      <c r="F485" s="469"/>
      <c r="G485" s="469"/>
      <c r="H485" s="469"/>
      <c r="I485" s="469"/>
      <c r="J485" s="469"/>
      <c r="K485" s="563"/>
      <c r="L485" s="469"/>
      <c r="M485" s="469"/>
      <c r="N485" s="469"/>
      <c r="O485" s="549"/>
      <c r="P485" s="469"/>
      <c r="Q485" s="541"/>
      <c r="R485" s="477"/>
      <c r="S485" s="477"/>
      <c r="T485" s="477"/>
      <c r="U485" s="527"/>
      <c r="V485" s="535"/>
      <c r="W485" s="347"/>
      <c r="X485" s="347"/>
      <c r="Y485" s="347"/>
      <c r="Z485" s="347"/>
      <c r="AA485" s="347"/>
      <c r="AB485" s="347"/>
      <c r="AC485" s="347"/>
      <c r="AD485" s="347"/>
      <c r="AE485" s="347"/>
      <c r="AF485" s="347"/>
      <c r="AG485" s="347"/>
      <c r="AH485" s="347"/>
      <c r="AI485" s="347"/>
      <c r="AJ485" s="347"/>
      <c r="AK485" s="347"/>
      <c r="AL485" s="347"/>
      <c r="AM485" s="347"/>
      <c r="AN485" s="347"/>
      <c r="AO485" s="347"/>
      <c r="AP485" s="347"/>
      <c r="AQ485" s="347"/>
      <c r="AR485" s="347"/>
      <c r="AS485" s="390"/>
      <c r="AT485" s="386"/>
      <c r="AU485" s="202"/>
      <c r="AV485" s="470"/>
      <c r="AW485" s="470"/>
      <c r="AX485" s="470"/>
      <c r="AY485" s="470"/>
      <c r="AZ485" s="470"/>
      <c r="BA485" s="470"/>
      <c r="BB485" s="470"/>
      <c r="BC485" s="470"/>
      <c r="BD485" s="470"/>
      <c r="BE485" s="470"/>
      <c r="BF485" s="470"/>
      <c r="BG485" s="470"/>
      <c r="BH485" s="470"/>
      <c r="BI485" s="470"/>
      <c r="BJ485" s="470"/>
      <c r="BK485" s="470"/>
      <c r="BL485" s="470"/>
      <c r="BM485" s="470"/>
      <c r="BN485" s="470"/>
      <c r="BO485" s="470"/>
      <c r="BP485" s="470"/>
      <c r="BQ485" s="470"/>
      <c r="BR485" s="470"/>
      <c r="BS485" s="470"/>
      <c r="BT485" s="470"/>
      <c r="BU485" s="470"/>
      <c r="BV485" s="470"/>
      <c r="BW485" s="470"/>
    </row>
    <row r="486" spans="1:75" s="314" customFormat="1" ht="15" customHeight="1" x14ac:dyDescent="0.2">
      <c r="A486" s="469"/>
      <c r="B486" s="469"/>
      <c r="C486" s="469"/>
      <c r="D486" s="469"/>
      <c r="E486" s="469"/>
      <c r="F486" s="469"/>
      <c r="G486" s="469"/>
      <c r="H486" s="469"/>
      <c r="I486" s="469"/>
      <c r="J486" s="469"/>
      <c r="K486" s="563"/>
      <c r="L486" s="469"/>
      <c r="M486" s="469"/>
      <c r="N486" s="469"/>
      <c r="O486" s="549"/>
      <c r="P486" s="469"/>
      <c r="Q486" s="541"/>
      <c r="R486" s="477"/>
      <c r="S486" s="477"/>
      <c r="T486" s="477"/>
      <c r="U486" s="527"/>
      <c r="V486" s="535"/>
      <c r="W486" s="347"/>
      <c r="X486" s="347"/>
      <c r="Y486" s="347"/>
      <c r="Z486" s="347"/>
      <c r="AA486" s="347"/>
      <c r="AB486" s="347"/>
      <c r="AC486" s="347"/>
      <c r="AD486" s="347"/>
      <c r="AE486" s="347"/>
      <c r="AF486" s="347"/>
      <c r="AG486" s="347"/>
      <c r="AH486" s="347"/>
      <c r="AI486" s="347"/>
      <c r="AJ486" s="347"/>
      <c r="AK486" s="347"/>
      <c r="AL486" s="347"/>
      <c r="AM486" s="347"/>
      <c r="AN486" s="347"/>
      <c r="AO486" s="347"/>
      <c r="AP486" s="347"/>
      <c r="AQ486" s="347"/>
      <c r="AR486" s="347"/>
      <c r="AS486" s="390"/>
      <c r="AT486" s="386"/>
      <c r="AU486" s="202"/>
      <c r="AV486" s="470"/>
      <c r="AW486" s="470"/>
      <c r="AX486" s="470"/>
      <c r="AY486" s="470"/>
      <c r="AZ486" s="470"/>
      <c r="BA486" s="470"/>
      <c r="BB486" s="470"/>
      <c r="BC486" s="470"/>
      <c r="BD486" s="470"/>
      <c r="BE486" s="470"/>
      <c r="BF486" s="470"/>
      <c r="BG486" s="470"/>
      <c r="BH486" s="470"/>
      <c r="BI486" s="470"/>
      <c r="BJ486" s="470"/>
      <c r="BK486" s="470"/>
      <c r="BL486" s="470"/>
      <c r="BM486" s="470"/>
      <c r="BN486" s="470"/>
      <c r="BO486" s="470"/>
      <c r="BP486" s="470"/>
      <c r="BQ486" s="470"/>
      <c r="BR486" s="470"/>
      <c r="BS486" s="470"/>
      <c r="BT486" s="470"/>
      <c r="BU486" s="470"/>
      <c r="BV486" s="470"/>
      <c r="BW486" s="470"/>
    </row>
    <row r="487" spans="1:75" s="314" customFormat="1" ht="15" customHeight="1" x14ac:dyDescent="0.2">
      <c r="A487" s="469"/>
      <c r="B487" s="469"/>
      <c r="C487" s="469"/>
      <c r="D487" s="469"/>
      <c r="E487" s="469"/>
      <c r="F487" s="469"/>
      <c r="G487" s="469"/>
      <c r="H487" s="469"/>
      <c r="I487" s="469"/>
      <c r="J487" s="469"/>
      <c r="K487" s="563"/>
      <c r="L487" s="469"/>
      <c r="M487" s="469"/>
      <c r="N487" s="469"/>
      <c r="O487" s="549"/>
      <c r="P487" s="469"/>
      <c r="Q487" s="541"/>
      <c r="R487" s="477"/>
      <c r="S487" s="477"/>
      <c r="T487" s="477"/>
      <c r="U487" s="527"/>
      <c r="V487" s="535"/>
      <c r="W487" s="347"/>
      <c r="X487" s="347"/>
      <c r="Y487" s="347"/>
      <c r="Z487" s="347"/>
      <c r="AA487" s="347"/>
      <c r="AB487" s="347"/>
      <c r="AC487" s="347"/>
      <c r="AD487" s="347"/>
      <c r="AE487" s="347"/>
      <c r="AF487" s="347"/>
      <c r="AG487" s="347"/>
      <c r="AH487" s="347"/>
      <c r="AI487" s="347"/>
      <c r="AJ487" s="347"/>
      <c r="AK487" s="347"/>
      <c r="AL487" s="347"/>
      <c r="AM487" s="347"/>
      <c r="AN487" s="347"/>
      <c r="AO487" s="347"/>
      <c r="AP487" s="347"/>
      <c r="AQ487" s="347"/>
      <c r="AR487" s="347"/>
      <c r="AS487" s="390"/>
      <c r="AT487" s="386"/>
      <c r="AU487" s="202"/>
      <c r="AV487" s="470"/>
      <c r="AW487" s="470"/>
      <c r="AX487" s="470"/>
      <c r="AY487" s="470"/>
      <c r="AZ487" s="470"/>
      <c r="BA487" s="470"/>
      <c r="BB487" s="470"/>
      <c r="BC487" s="470"/>
      <c r="BD487" s="470"/>
      <c r="BE487" s="470"/>
      <c r="BF487" s="470"/>
      <c r="BG487" s="470"/>
      <c r="BH487" s="470"/>
      <c r="BI487" s="470"/>
      <c r="BJ487" s="470"/>
      <c r="BK487" s="470"/>
      <c r="BL487" s="470"/>
      <c r="BM487" s="470"/>
      <c r="BN487" s="470"/>
      <c r="BO487" s="470"/>
      <c r="BP487" s="470"/>
      <c r="BQ487" s="470"/>
      <c r="BR487" s="470"/>
      <c r="BS487" s="470"/>
      <c r="BT487" s="470"/>
      <c r="BU487" s="470"/>
      <c r="BV487" s="470"/>
      <c r="BW487" s="470"/>
    </row>
    <row r="488" spans="1:75" s="314" customFormat="1" ht="15" customHeight="1" x14ac:dyDescent="0.2">
      <c r="A488" s="469"/>
      <c r="B488" s="469"/>
      <c r="C488" s="469"/>
      <c r="D488" s="469"/>
      <c r="E488" s="469"/>
      <c r="F488" s="469"/>
      <c r="G488" s="469"/>
      <c r="H488" s="469"/>
      <c r="I488" s="469"/>
      <c r="J488" s="469"/>
      <c r="K488" s="563"/>
      <c r="L488" s="469"/>
      <c r="M488" s="469"/>
      <c r="N488" s="469"/>
      <c r="O488" s="549"/>
      <c r="P488" s="469"/>
      <c r="Q488" s="541"/>
      <c r="R488" s="477"/>
      <c r="S488" s="477"/>
      <c r="T488" s="477"/>
      <c r="U488" s="527"/>
      <c r="V488" s="535"/>
      <c r="W488" s="347"/>
      <c r="X488" s="347"/>
      <c r="Y488" s="347"/>
      <c r="Z488" s="347"/>
      <c r="AA488" s="347"/>
      <c r="AB488" s="347"/>
      <c r="AC488" s="347"/>
      <c r="AD488" s="347"/>
      <c r="AE488" s="347"/>
      <c r="AF488" s="347"/>
      <c r="AG488" s="347"/>
      <c r="AH488" s="347"/>
      <c r="AI488" s="347"/>
      <c r="AJ488" s="347"/>
      <c r="AK488" s="347"/>
      <c r="AL488" s="347"/>
      <c r="AM488" s="347"/>
      <c r="AN488" s="347"/>
      <c r="AO488" s="347"/>
      <c r="AP488" s="347"/>
      <c r="AQ488" s="347"/>
      <c r="AR488" s="347"/>
      <c r="AS488" s="390"/>
      <c r="AT488" s="386"/>
      <c r="AU488" s="202"/>
      <c r="AV488" s="470"/>
      <c r="AW488" s="470"/>
      <c r="AX488" s="470"/>
      <c r="AY488" s="470"/>
      <c r="AZ488" s="470"/>
      <c r="BA488" s="470"/>
      <c r="BB488" s="470"/>
      <c r="BC488" s="470"/>
      <c r="BD488" s="470"/>
      <c r="BE488" s="470"/>
      <c r="BF488" s="470"/>
      <c r="BG488" s="470"/>
      <c r="BH488" s="470"/>
      <c r="BI488" s="470"/>
      <c r="BJ488" s="470"/>
      <c r="BK488" s="470"/>
      <c r="BL488" s="470"/>
      <c r="BM488" s="470"/>
      <c r="BN488" s="470"/>
      <c r="BO488" s="470"/>
      <c r="BP488" s="470"/>
      <c r="BQ488" s="470"/>
      <c r="BR488" s="470"/>
      <c r="BS488" s="470"/>
      <c r="BT488" s="470"/>
      <c r="BU488" s="470"/>
      <c r="BV488" s="470"/>
      <c r="BW488" s="470"/>
    </row>
    <row r="489" spans="1:75" s="314" customFormat="1" ht="15" customHeight="1" x14ac:dyDescent="0.2">
      <c r="A489" s="469"/>
      <c r="B489" s="469"/>
      <c r="C489" s="469"/>
      <c r="D489" s="469"/>
      <c r="E489" s="469"/>
      <c r="F489" s="469"/>
      <c r="G489" s="469"/>
      <c r="H489" s="469"/>
      <c r="I489" s="469"/>
      <c r="J489" s="469"/>
      <c r="K489" s="563"/>
      <c r="L489" s="469"/>
      <c r="M489" s="469"/>
      <c r="N489" s="469"/>
      <c r="O489" s="549"/>
      <c r="P489" s="469"/>
      <c r="Q489" s="541"/>
      <c r="R489" s="477"/>
      <c r="S489" s="477"/>
      <c r="T489" s="477"/>
      <c r="U489" s="527"/>
      <c r="V489" s="535"/>
      <c r="W489" s="347"/>
      <c r="X489" s="347"/>
      <c r="Y489" s="347"/>
      <c r="Z489" s="347"/>
      <c r="AA489" s="347"/>
      <c r="AB489" s="347"/>
      <c r="AC489" s="347"/>
      <c r="AD489" s="347"/>
      <c r="AE489" s="347"/>
      <c r="AF489" s="347"/>
      <c r="AG489" s="347"/>
      <c r="AH489" s="347"/>
      <c r="AI489" s="347"/>
      <c r="AJ489" s="347"/>
      <c r="AK489" s="347"/>
      <c r="AL489" s="347"/>
      <c r="AM489" s="347"/>
      <c r="AN489" s="347"/>
      <c r="AO489" s="347"/>
      <c r="AP489" s="347"/>
      <c r="AQ489" s="347"/>
      <c r="AR489" s="347"/>
      <c r="AS489" s="390"/>
      <c r="AT489" s="386"/>
      <c r="AU489" s="202"/>
      <c r="AV489" s="470"/>
      <c r="AW489" s="470"/>
      <c r="AX489" s="470"/>
      <c r="AY489" s="470"/>
      <c r="AZ489" s="470"/>
      <c r="BA489" s="470"/>
      <c r="BB489" s="470"/>
      <c r="BC489" s="470"/>
      <c r="BD489" s="470"/>
      <c r="BE489" s="470"/>
      <c r="BF489" s="470"/>
      <c r="BG489" s="470"/>
      <c r="BH489" s="470"/>
      <c r="BI489" s="470"/>
      <c r="BJ489" s="470"/>
      <c r="BK489" s="470"/>
      <c r="BL489" s="470"/>
      <c r="BM489" s="470"/>
      <c r="BN489" s="470"/>
      <c r="BO489" s="470"/>
      <c r="BP489" s="470"/>
      <c r="BQ489" s="470"/>
      <c r="BR489" s="470"/>
      <c r="BS489" s="470"/>
      <c r="BT489" s="470"/>
      <c r="BU489" s="470"/>
      <c r="BV489" s="470"/>
      <c r="BW489" s="470"/>
    </row>
    <row r="490" spans="1:75" s="314" customFormat="1" ht="15" customHeight="1" x14ac:dyDescent="0.2">
      <c r="A490" s="469"/>
      <c r="B490" s="469"/>
      <c r="C490" s="469"/>
      <c r="D490" s="469"/>
      <c r="E490" s="469"/>
      <c r="F490" s="469"/>
      <c r="G490" s="469"/>
      <c r="H490" s="469"/>
      <c r="I490" s="469"/>
      <c r="J490" s="469"/>
      <c r="K490" s="563"/>
      <c r="L490" s="469"/>
      <c r="M490" s="469"/>
      <c r="N490" s="469"/>
      <c r="O490" s="549"/>
      <c r="P490" s="469"/>
      <c r="Q490" s="541"/>
      <c r="R490" s="477"/>
      <c r="S490" s="477"/>
      <c r="T490" s="477"/>
      <c r="U490" s="527"/>
      <c r="V490" s="535"/>
      <c r="W490" s="347"/>
      <c r="X490" s="347"/>
      <c r="Y490" s="347"/>
      <c r="Z490" s="347"/>
      <c r="AA490" s="347"/>
      <c r="AB490" s="347"/>
      <c r="AC490" s="347"/>
      <c r="AD490" s="347"/>
      <c r="AE490" s="347"/>
      <c r="AF490" s="347"/>
      <c r="AG490" s="347"/>
      <c r="AH490" s="347"/>
      <c r="AI490" s="347"/>
      <c r="AJ490" s="347"/>
      <c r="AK490" s="347"/>
      <c r="AL490" s="347"/>
      <c r="AM490" s="347"/>
      <c r="AN490" s="347"/>
      <c r="AO490" s="347"/>
      <c r="AP490" s="347"/>
      <c r="AQ490" s="347"/>
      <c r="AR490" s="347"/>
      <c r="AS490" s="390"/>
      <c r="AT490" s="386"/>
      <c r="AU490" s="202"/>
      <c r="AV490" s="470"/>
      <c r="AW490" s="470"/>
      <c r="AX490" s="470"/>
      <c r="AY490" s="470"/>
      <c r="AZ490" s="470"/>
      <c r="BA490" s="470"/>
      <c r="BB490" s="470"/>
      <c r="BC490" s="470"/>
      <c r="BD490" s="470"/>
      <c r="BE490" s="470"/>
      <c r="BF490" s="470"/>
      <c r="BG490" s="470"/>
      <c r="BH490" s="470"/>
      <c r="BI490" s="470"/>
      <c r="BJ490" s="470"/>
      <c r="BK490" s="470"/>
      <c r="BL490" s="470"/>
      <c r="BM490" s="470"/>
      <c r="BN490" s="470"/>
      <c r="BO490" s="470"/>
      <c r="BP490" s="470"/>
      <c r="BQ490" s="470"/>
      <c r="BR490" s="470"/>
      <c r="BS490" s="470"/>
      <c r="BT490" s="470"/>
      <c r="BU490" s="470"/>
      <c r="BV490" s="470"/>
      <c r="BW490" s="470"/>
    </row>
    <row r="491" spans="1:75" s="314" customFormat="1" ht="15" customHeight="1" x14ac:dyDescent="0.2">
      <c r="A491" s="469"/>
      <c r="B491" s="469"/>
      <c r="C491" s="469"/>
      <c r="D491" s="469"/>
      <c r="E491" s="469"/>
      <c r="F491" s="469"/>
      <c r="G491" s="469"/>
      <c r="H491" s="469"/>
      <c r="I491" s="469"/>
      <c r="J491" s="469"/>
      <c r="K491" s="563"/>
      <c r="L491" s="469"/>
      <c r="M491" s="469"/>
      <c r="N491" s="469"/>
      <c r="O491" s="549"/>
      <c r="P491" s="469"/>
      <c r="Q491" s="541"/>
      <c r="R491" s="477"/>
      <c r="S491" s="477"/>
      <c r="T491" s="477"/>
      <c r="U491" s="527"/>
      <c r="V491" s="535"/>
      <c r="W491" s="347"/>
      <c r="X491" s="347"/>
      <c r="Y491" s="347"/>
      <c r="Z491" s="347"/>
      <c r="AA491" s="347"/>
      <c r="AB491" s="347"/>
      <c r="AC491" s="347"/>
      <c r="AD491" s="347"/>
      <c r="AE491" s="347"/>
      <c r="AF491" s="347"/>
      <c r="AG491" s="347"/>
      <c r="AH491" s="347"/>
      <c r="AI491" s="347"/>
      <c r="AJ491" s="347"/>
      <c r="AK491" s="347"/>
      <c r="AL491" s="347"/>
      <c r="AM491" s="347"/>
      <c r="AN491" s="347"/>
      <c r="AO491" s="347"/>
      <c r="AP491" s="347"/>
      <c r="AQ491" s="347"/>
      <c r="AR491" s="347"/>
      <c r="AS491" s="390"/>
      <c r="AT491" s="386"/>
      <c r="AU491" s="202"/>
      <c r="AV491" s="470"/>
      <c r="AW491" s="470"/>
      <c r="AX491" s="470"/>
      <c r="AY491" s="470"/>
      <c r="AZ491" s="470"/>
      <c r="BA491" s="470"/>
      <c r="BB491" s="470"/>
      <c r="BC491" s="470"/>
      <c r="BD491" s="470"/>
      <c r="BE491" s="470"/>
      <c r="BF491" s="470"/>
      <c r="BG491" s="470"/>
      <c r="BH491" s="470"/>
      <c r="BI491" s="470"/>
      <c r="BJ491" s="470"/>
      <c r="BK491" s="470"/>
      <c r="BL491" s="470"/>
      <c r="BM491" s="470"/>
      <c r="BN491" s="470"/>
      <c r="BO491" s="470"/>
      <c r="BP491" s="470"/>
      <c r="BQ491" s="470"/>
      <c r="BR491" s="470"/>
      <c r="BS491" s="470"/>
      <c r="BT491" s="470"/>
      <c r="BU491" s="470"/>
      <c r="BV491" s="470"/>
      <c r="BW491" s="470"/>
    </row>
    <row r="492" spans="1:75" s="314" customFormat="1" ht="15" customHeight="1" x14ac:dyDescent="0.2">
      <c r="A492" s="469"/>
      <c r="B492" s="469"/>
      <c r="C492" s="469"/>
      <c r="D492" s="469"/>
      <c r="E492" s="469"/>
      <c r="F492" s="469"/>
      <c r="G492" s="469"/>
      <c r="H492" s="469"/>
      <c r="I492" s="469"/>
      <c r="J492" s="469"/>
      <c r="K492" s="563"/>
      <c r="L492" s="469"/>
      <c r="M492" s="469"/>
      <c r="N492" s="469"/>
      <c r="O492" s="549"/>
      <c r="P492" s="469"/>
      <c r="Q492" s="541"/>
      <c r="R492" s="477"/>
      <c r="S492" s="477"/>
      <c r="T492" s="477"/>
      <c r="U492" s="527"/>
      <c r="V492" s="535"/>
      <c r="W492" s="347"/>
      <c r="X492" s="347"/>
      <c r="Y492" s="347"/>
      <c r="Z492" s="347"/>
      <c r="AA492" s="347"/>
      <c r="AB492" s="347"/>
      <c r="AC492" s="347"/>
      <c r="AD492" s="347"/>
      <c r="AE492" s="347"/>
      <c r="AF492" s="347"/>
      <c r="AG492" s="347"/>
      <c r="AH492" s="347"/>
      <c r="AI492" s="347"/>
      <c r="AJ492" s="347"/>
      <c r="AK492" s="347"/>
      <c r="AL492" s="347"/>
      <c r="AM492" s="347"/>
      <c r="AN492" s="347"/>
      <c r="AO492" s="347"/>
      <c r="AP492" s="347"/>
      <c r="AQ492" s="347"/>
      <c r="AR492" s="347"/>
      <c r="AS492" s="390"/>
      <c r="AT492" s="386"/>
      <c r="AU492" s="202"/>
      <c r="AV492" s="470"/>
      <c r="AW492" s="470"/>
      <c r="AX492" s="470"/>
      <c r="AY492" s="470"/>
      <c r="AZ492" s="470"/>
      <c r="BA492" s="470"/>
      <c r="BB492" s="470"/>
      <c r="BC492" s="470"/>
      <c r="BD492" s="470"/>
      <c r="BE492" s="470"/>
      <c r="BF492" s="470"/>
      <c r="BG492" s="470"/>
      <c r="BH492" s="470"/>
      <c r="BI492" s="470"/>
      <c r="BJ492" s="470"/>
      <c r="BK492" s="470"/>
      <c r="BL492" s="470"/>
      <c r="BM492" s="470"/>
      <c r="BN492" s="470"/>
      <c r="BO492" s="470"/>
      <c r="BP492" s="470"/>
      <c r="BQ492" s="470"/>
      <c r="BR492" s="470"/>
      <c r="BS492" s="470"/>
      <c r="BT492" s="470"/>
      <c r="BU492" s="470"/>
      <c r="BV492" s="470"/>
      <c r="BW492" s="470"/>
    </row>
    <row r="493" spans="1:75" s="314" customFormat="1" ht="15" customHeight="1" x14ac:dyDescent="0.2">
      <c r="A493" s="469"/>
      <c r="B493" s="469"/>
      <c r="C493" s="469"/>
      <c r="D493" s="469"/>
      <c r="E493" s="469"/>
      <c r="F493" s="469"/>
      <c r="G493" s="469"/>
      <c r="H493" s="469"/>
      <c r="I493" s="469"/>
      <c r="J493" s="469"/>
      <c r="K493" s="563"/>
      <c r="L493" s="469"/>
      <c r="M493" s="469"/>
      <c r="N493" s="469"/>
      <c r="O493" s="549"/>
      <c r="P493" s="469"/>
      <c r="Q493" s="541"/>
      <c r="R493" s="477"/>
      <c r="S493" s="477"/>
      <c r="T493" s="477"/>
      <c r="U493" s="527"/>
      <c r="V493" s="535"/>
      <c r="W493" s="347"/>
      <c r="X493" s="347"/>
      <c r="Y493" s="347"/>
      <c r="Z493" s="347"/>
      <c r="AA493" s="347"/>
      <c r="AB493" s="347"/>
      <c r="AC493" s="347"/>
      <c r="AD493" s="347"/>
      <c r="AE493" s="347"/>
      <c r="AF493" s="347"/>
      <c r="AG493" s="347"/>
      <c r="AH493" s="347"/>
      <c r="AI493" s="347"/>
      <c r="AJ493" s="347"/>
      <c r="AK493" s="347"/>
      <c r="AL493" s="347"/>
      <c r="AM493" s="347"/>
      <c r="AN493" s="347"/>
      <c r="AO493" s="347"/>
      <c r="AP493" s="347"/>
      <c r="AQ493" s="347"/>
      <c r="AR493" s="347"/>
      <c r="AS493" s="390"/>
      <c r="AT493" s="386"/>
      <c r="AU493" s="202"/>
      <c r="AV493" s="470"/>
      <c r="AW493" s="470"/>
      <c r="AX493" s="470"/>
      <c r="AY493" s="470"/>
      <c r="AZ493" s="470"/>
      <c r="BA493" s="470"/>
      <c r="BB493" s="470"/>
      <c r="BC493" s="470"/>
      <c r="BD493" s="470"/>
      <c r="BE493" s="470"/>
      <c r="BF493" s="470"/>
      <c r="BG493" s="470"/>
      <c r="BH493" s="470"/>
      <c r="BI493" s="470"/>
      <c r="BJ493" s="470"/>
      <c r="BK493" s="470"/>
      <c r="BL493" s="470"/>
      <c r="BM493" s="470"/>
      <c r="BN493" s="470"/>
      <c r="BO493" s="470"/>
      <c r="BP493" s="470"/>
      <c r="BQ493" s="470"/>
      <c r="BR493" s="470"/>
      <c r="BS493" s="470"/>
      <c r="BT493" s="470"/>
      <c r="BU493" s="470"/>
      <c r="BV493" s="470"/>
      <c r="BW493" s="470"/>
    </row>
    <row r="494" spans="1:75" s="314" customFormat="1" ht="15" customHeight="1" x14ac:dyDescent="0.2">
      <c r="A494" s="469"/>
      <c r="B494" s="469"/>
      <c r="C494" s="469"/>
      <c r="D494" s="469"/>
      <c r="E494" s="469"/>
      <c r="F494" s="469"/>
      <c r="G494" s="469"/>
      <c r="H494" s="469"/>
      <c r="I494" s="469"/>
      <c r="J494" s="469"/>
      <c r="K494" s="563"/>
      <c r="L494" s="469"/>
      <c r="M494" s="469"/>
      <c r="N494" s="469"/>
      <c r="O494" s="549"/>
      <c r="P494" s="469"/>
      <c r="Q494" s="541"/>
      <c r="R494" s="477"/>
      <c r="S494" s="477"/>
      <c r="T494" s="477"/>
      <c r="U494" s="527"/>
      <c r="V494" s="535"/>
      <c r="W494" s="347"/>
      <c r="X494" s="347"/>
      <c r="Y494" s="347"/>
      <c r="Z494" s="347"/>
      <c r="AA494" s="347"/>
      <c r="AB494" s="347"/>
      <c r="AC494" s="347"/>
      <c r="AD494" s="347"/>
      <c r="AE494" s="347"/>
      <c r="AF494" s="347"/>
      <c r="AG494" s="347"/>
      <c r="AH494" s="347"/>
      <c r="AI494" s="347"/>
      <c r="AJ494" s="347"/>
      <c r="AK494" s="347"/>
      <c r="AL494" s="347"/>
      <c r="AM494" s="347"/>
      <c r="AN494" s="347"/>
      <c r="AO494" s="347"/>
      <c r="AP494" s="347"/>
      <c r="AQ494" s="347"/>
      <c r="AR494" s="347"/>
      <c r="AS494" s="390"/>
      <c r="AT494" s="386"/>
      <c r="AU494" s="202"/>
      <c r="AV494" s="470"/>
      <c r="AW494" s="470"/>
      <c r="AX494" s="470"/>
      <c r="AY494" s="470"/>
      <c r="AZ494" s="470"/>
      <c r="BA494" s="470"/>
      <c r="BB494" s="470"/>
      <c r="BC494" s="470"/>
      <c r="BD494" s="470"/>
      <c r="BE494" s="470"/>
      <c r="BF494" s="470"/>
      <c r="BG494" s="470"/>
      <c r="BH494" s="470"/>
      <c r="BI494" s="470"/>
      <c r="BJ494" s="470"/>
      <c r="BK494" s="470"/>
      <c r="BL494" s="470"/>
      <c r="BM494" s="470"/>
      <c r="BN494" s="470"/>
      <c r="BO494" s="470"/>
      <c r="BP494" s="470"/>
      <c r="BQ494" s="470"/>
      <c r="BR494" s="470"/>
      <c r="BS494" s="470"/>
      <c r="BT494" s="470"/>
      <c r="BU494" s="470"/>
      <c r="BV494" s="470"/>
      <c r="BW494" s="470"/>
    </row>
    <row r="495" spans="1:75" s="314" customFormat="1" ht="15" customHeight="1" x14ac:dyDescent="0.2">
      <c r="A495" s="469"/>
      <c r="B495" s="469"/>
      <c r="C495" s="469"/>
      <c r="D495" s="469"/>
      <c r="E495" s="469"/>
      <c r="F495" s="469"/>
      <c r="G495" s="469"/>
      <c r="H495" s="469"/>
      <c r="I495" s="469"/>
      <c r="J495" s="469"/>
      <c r="K495" s="563"/>
      <c r="L495" s="469"/>
      <c r="M495" s="469"/>
      <c r="N495" s="469"/>
      <c r="O495" s="549"/>
      <c r="P495" s="469"/>
      <c r="Q495" s="541"/>
      <c r="R495" s="477"/>
      <c r="S495" s="477"/>
      <c r="T495" s="477"/>
      <c r="U495" s="527"/>
      <c r="V495" s="535"/>
      <c r="W495" s="347"/>
      <c r="X495" s="347"/>
      <c r="Y495" s="347"/>
      <c r="Z495" s="347"/>
      <c r="AA495" s="347"/>
      <c r="AB495" s="347"/>
      <c r="AC495" s="347"/>
      <c r="AD495" s="347"/>
      <c r="AE495" s="347"/>
      <c r="AF495" s="347"/>
      <c r="AG495" s="347"/>
      <c r="AH495" s="347"/>
      <c r="AI495" s="347"/>
      <c r="AJ495" s="347"/>
      <c r="AK495" s="347"/>
      <c r="AL495" s="347"/>
      <c r="AM495" s="347"/>
      <c r="AN495" s="347"/>
      <c r="AO495" s="347"/>
      <c r="AP495" s="347"/>
      <c r="AQ495" s="347"/>
      <c r="AR495" s="347"/>
      <c r="AS495" s="390"/>
      <c r="AT495" s="386"/>
      <c r="AU495" s="202"/>
      <c r="AV495" s="470"/>
      <c r="AW495" s="470"/>
      <c r="AX495" s="470"/>
      <c r="AY495" s="470"/>
      <c r="AZ495" s="470"/>
      <c r="BA495" s="470"/>
      <c r="BB495" s="470"/>
      <c r="BC495" s="470"/>
      <c r="BD495" s="470"/>
      <c r="BE495" s="470"/>
      <c r="BF495" s="470"/>
      <c r="BG495" s="470"/>
      <c r="BH495" s="470"/>
      <c r="BI495" s="470"/>
      <c r="BJ495" s="470"/>
      <c r="BK495" s="470"/>
      <c r="BL495" s="470"/>
      <c r="BM495" s="470"/>
      <c r="BN495" s="470"/>
      <c r="BO495" s="470"/>
      <c r="BP495" s="470"/>
      <c r="BQ495" s="470"/>
      <c r="BR495" s="470"/>
      <c r="BS495" s="470"/>
      <c r="BT495" s="470"/>
      <c r="BU495" s="470"/>
      <c r="BV495" s="470"/>
      <c r="BW495" s="470"/>
    </row>
    <row r="496" spans="1:75" s="314" customFormat="1" ht="15" customHeight="1" x14ac:dyDescent="0.2">
      <c r="A496" s="469"/>
      <c r="B496" s="469"/>
      <c r="C496" s="469"/>
      <c r="D496" s="469"/>
      <c r="E496" s="469"/>
      <c r="F496" s="469"/>
      <c r="G496" s="469"/>
      <c r="H496" s="469"/>
      <c r="I496" s="469"/>
      <c r="J496" s="469"/>
      <c r="K496" s="563"/>
      <c r="L496" s="469"/>
      <c r="M496" s="469"/>
      <c r="N496" s="469"/>
      <c r="O496" s="549"/>
      <c r="P496" s="469"/>
      <c r="Q496" s="541"/>
      <c r="R496" s="477"/>
      <c r="S496" s="477"/>
      <c r="T496" s="477"/>
      <c r="U496" s="527"/>
      <c r="V496" s="535"/>
      <c r="W496" s="347"/>
      <c r="X496" s="347"/>
      <c r="Y496" s="347"/>
      <c r="Z496" s="347"/>
      <c r="AA496" s="347"/>
      <c r="AB496" s="347"/>
      <c r="AC496" s="347"/>
      <c r="AD496" s="347"/>
      <c r="AE496" s="347"/>
      <c r="AF496" s="347"/>
      <c r="AG496" s="347"/>
      <c r="AH496" s="347"/>
      <c r="AI496" s="347"/>
      <c r="AJ496" s="347"/>
      <c r="AK496" s="347"/>
      <c r="AL496" s="347"/>
      <c r="AM496" s="347"/>
      <c r="AN496" s="347"/>
      <c r="AO496" s="347"/>
      <c r="AP496" s="347"/>
      <c r="AQ496" s="347"/>
      <c r="AR496" s="347"/>
      <c r="AS496" s="390"/>
      <c r="AT496" s="386"/>
      <c r="AU496" s="202"/>
      <c r="AV496" s="470"/>
      <c r="AW496" s="470"/>
      <c r="AX496" s="470"/>
      <c r="AY496" s="470"/>
      <c r="AZ496" s="470"/>
      <c r="BA496" s="470"/>
      <c r="BB496" s="470"/>
      <c r="BC496" s="470"/>
      <c r="BD496" s="470"/>
      <c r="BE496" s="470"/>
      <c r="BF496" s="470"/>
      <c r="BG496" s="470"/>
      <c r="BH496" s="470"/>
      <c r="BI496" s="470"/>
      <c r="BJ496" s="470"/>
      <c r="BK496" s="470"/>
      <c r="BL496" s="470"/>
      <c r="BM496" s="470"/>
      <c r="BN496" s="470"/>
      <c r="BO496" s="470"/>
      <c r="BP496" s="470"/>
      <c r="BQ496" s="470"/>
      <c r="BR496" s="470"/>
      <c r="BS496" s="470"/>
      <c r="BT496" s="470"/>
      <c r="BU496" s="470"/>
      <c r="BV496" s="470"/>
      <c r="BW496" s="470"/>
    </row>
    <row r="497" spans="1:75" s="314" customFormat="1" ht="15" customHeight="1" x14ac:dyDescent="0.2">
      <c r="A497" s="469"/>
      <c r="B497" s="469"/>
      <c r="C497" s="469"/>
      <c r="D497" s="469"/>
      <c r="E497" s="469"/>
      <c r="F497" s="469"/>
      <c r="G497" s="469"/>
      <c r="H497" s="469"/>
      <c r="I497" s="469"/>
      <c r="J497" s="469"/>
      <c r="K497" s="563"/>
      <c r="L497" s="469"/>
      <c r="M497" s="469"/>
      <c r="N497" s="469"/>
      <c r="O497" s="549"/>
      <c r="P497" s="469"/>
      <c r="Q497" s="541"/>
      <c r="R497" s="477"/>
      <c r="S497" s="477"/>
      <c r="T497" s="477"/>
      <c r="U497" s="527"/>
      <c r="V497" s="535"/>
      <c r="W497" s="347"/>
      <c r="X497" s="347"/>
      <c r="Y497" s="347"/>
      <c r="Z497" s="347"/>
      <c r="AA497" s="347"/>
      <c r="AB497" s="347"/>
      <c r="AC497" s="347"/>
      <c r="AD497" s="347"/>
      <c r="AE497" s="347"/>
      <c r="AF497" s="347"/>
      <c r="AG497" s="347"/>
      <c r="AH497" s="347"/>
      <c r="AI497" s="347"/>
      <c r="AJ497" s="347"/>
      <c r="AK497" s="347"/>
      <c r="AL497" s="347"/>
      <c r="AM497" s="347"/>
      <c r="AN497" s="347"/>
      <c r="AO497" s="347"/>
      <c r="AP497" s="347"/>
      <c r="AQ497" s="347"/>
      <c r="AR497" s="347"/>
      <c r="AS497" s="390"/>
      <c r="AT497" s="386"/>
      <c r="AU497" s="202"/>
      <c r="AV497" s="470"/>
      <c r="AW497" s="470"/>
      <c r="AX497" s="470"/>
      <c r="AY497" s="470"/>
      <c r="AZ497" s="470"/>
      <c r="BA497" s="470"/>
      <c r="BB497" s="470"/>
      <c r="BC497" s="470"/>
      <c r="BD497" s="470"/>
      <c r="BE497" s="470"/>
      <c r="BF497" s="470"/>
      <c r="BG497" s="470"/>
      <c r="BH497" s="470"/>
      <c r="BI497" s="470"/>
      <c r="BJ497" s="470"/>
      <c r="BK497" s="470"/>
      <c r="BL497" s="470"/>
      <c r="BM497" s="470"/>
      <c r="BN497" s="470"/>
      <c r="BO497" s="470"/>
      <c r="BP497" s="470"/>
      <c r="BQ497" s="470"/>
      <c r="BR497" s="470"/>
      <c r="BS497" s="470"/>
      <c r="BT497" s="470"/>
      <c r="BU497" s="470"/>
      <c r="BV497" s="470"/>
      <c r="BW497" s="470"/>
    </row>
    <row r="498" spans="1:75" s="314" customFormat="1" ht="15" customHeight="1" x14ac:dyDescent="0.2">
      <c r="A498" s="469"/>
      <c r="B498" s="469"/>
      <c r="C498" s="469"/>
      <c r="D498" s="469"/>
      <c r="E498" s="469"/>
      <c r="F498" s="469"/>
      <c r="G498" s="469"/>
      <c r="H498" s="469"/>
      <c r="I498" s="469"/>
      <c r="J498" s="469"/>
      <c r="K498" s="563"/>
      <c r="L498" s="469"/>
      <c r="M498" s="469"/>
      <c r="N498" s="469"/>
      <c r="O498" s="549"/>
      <c r="P498" s="469"/>
      <c r="Q498" s="541"/>
      <c r="R498" s="477"/>
      <c r="S498" s="477"/>
      <c r="T498" s="477"/>
      <c r="U498" s="527"/>
      <c r="V498" s="535"/>
      <c r="W498" s="347"/>
      <c r="X498" s="347"/>
      <c r="Y498" s="347"/>
      <c r="Z498" s="347"/>
      <c r="AA498" s="347"/>
      <c r="AB498" s="347"/>
      <c r="AC498" s="347"/>
      <c r="AD498" s="347"/>
      <c r="AE498" s="347"/>
      <c r="AF498" s="347"/>
      <c r="AG498" s="347"/>
      <c r="AH498" s="347"/>
      <c r="AI498" s="347"/>
      <c r="AJ498" s="347"/>
      <c r="AK498" s="347"/>
      <c r="AL498" s="347"/>
      <c r="AM498" s="347"/>
      <c r="AN498" s="347"/>
      <c r="AO498" s="347"/>
      <c r="AP498" s="347"/>
      <c r="AQ498" s="347"/>
      <c r="AR498" s="347"/>
      <c r="AS498" s="390"/>
      <c r="AT498" s="386"/>
      <c r="AU498" s="202"/>
      <c r="AV498" s="470"/>
      <c r="AW498" s="470"/>
      <c r="AX498" s="470"/>
      <c r="AY498" s="470"/>
      <c r="AZ498" s="470"/>
      <c r="BA498" s="470"/>
      <c r="BB498" s="470"/>
      <c r="BC498" s="470"/>
      <c r="BD498" s="470"/>
      <c r="BE498" s="470"/>
      <c r="BF498" s="470"/>
      <c r="BG498" s="470"/>
      <c r="BH498" s="470"/>
      <c r="BI498" s="470"/>
      <c r="BJ498" s="470"/>
      <c r="BK498" s="470"/>
      <c r="BL498" s="470"/>
      <c r="BM498" s="470"/>
      <c r="BN498" s="470"/>
      <c r="BO498" s="470"/>
      <c r="BP498" s="470"/>
      <c r="BQ498" s="470"/>
      <c r="BR498" s="470"/>
      <c r="BS498" s="470"/>
      <c r="BT498" s="470"/>
      <c r="BU498" s="470"/>
      <c r="BV498" s="470"/>
      <c r="BW498" s="470"/>
    </row>
    <row r="499" spans="1:75" s="314" customFormat="1" ht="15" customHeight="1" x14ac:dyDescent="0.2">
      <c r="A499" s="469"/>
      <c r="B499" s="469"/>
      <c r="C499" s="469"/>
      <c r="D499" s="469"/>
      <c r="E499" s="469"/>
      <c r="F499" s="469"/>
      <c r="G499" s="469"/>
      <c r="H499" s="469"/>
      <c r="I499" s="469"/>
      <c r="J499" s="469"/>
      <c r="K499" s="563"/>
      <c r="L499" s="469"/>
      <c r="M499" s="469"/>
      <c r="N499" s="469"/>
      <c r="O499" s="549"/>
      <c r="P499" s="469"/>
      <c r="Q499" s="541"/>
      <c r="R499" s="477"/>
      <c r="S499" s="477"/>
      <c r="T499" s="477"/>
      <c r="U499" s="527"/>
      <c r="V499" s="535"/>
      <c r="W499" s="347"/>
      <c r="X499" s="347"/>
      <c r="Y499" s="347"/>
      <c r="Z499" s="347"/>
      <c r="AA499" s="347"/>
      <c r="AB499" s="347"/>
      <c r="AC499" s="347"/>
      <c r="AD499" s="347"/>
      <c r="AE499" s="347"/>
      <c r="AF499" s="347"/>
      <c r="AG499" s="347"/>
      <c r="AH499" s="347"/>
      <c r="AI499" s="347"/>
      <c r="AJ499" s="347"/>
      <c r="AK499" s="347"/>
      <c r="AL499" s="347"/>
      <c r="AM499" s="347"/>
      <c r="AN499" s="347"/>
      <c r="AO499" s="347"/>
      <c r="AP499" s="347"/>
      <c r="AQ499" s="347"/>
      <c r="AR499" s="347"/>
      <c r="AS499" s="390"/>
      <c r="AT499" s="386"/>
      <c r="AU499" s="202"/>
      <c r="AV499" s="470"/>
      <c r="AW499" s="470"/>
      <c r="AX499" s="470"/>
      <c r="AY499" s="470"/>
      <c r="AZ499" s="470"/>
      <c r="BA499" s="470"/>
      <c r="BB499" s="470"/>
      <c r="BC499" s="470"/>
      <c r="BD499" s="470"/>
      <c r="BE499" s="470"/>
      <c r="BF499" s="470"/>
      <c r="BG499" s="470"/>
      <c r="BH499" s="470"/>
      <c r="BI499" s="470"/>
      <c r="BJ499" s="470"/>
      <c r="BK499" s="470"/>
      <c r="BL499" s="470"/>
      <c r="BM499" s="470"/>
      <c r="BN499" s="470"/>
      <c r="BO499" s="470"/>
      <c r="BP499" s="470"/>
      <c r="BQ499" s="470"/>
      <c r="BR499" s="470"/>
      <c r="BS499" s="470"/>
      <c r="BT499" s="470"/>
      <c r="BU499" s="470"/>
      <c r="BV499" s="470"/>
      <c r="BW499" s="470"/>
    </row>
    <row r="500" spans="1:75" s="314" customFormat="1" ht="15" customHeight="1" x14ac:dyDescent="0.2">
      <c r="A500" s="469"/>
      <c r="B500" s="469"/>
      <c r="C500" s="469"/>
      <c r="D500" s="469"/>
      <c r="E500" s="469"/>
      <c r="F500" s="469"/>
      <c r="G500" s="469"/>
      <c r="H500" s="469"/>
      <c r="I500" s="469"/>
      <c r="J500" s="469"/>
      <c r="K500" s="563"/>
      <c r="L500" s="469"/>
      <c r="M500" s="469"/>
      <c r="N500" s="469"/>
      <c r="O500" s="549"/>
      <c r="P500" s="469"/>
      <c r="Q500" s="541"/>
      <c r="R500" s="477"/>
      <c r="S500" s="477"/>
      <c r="T500" s="477"/>
      <c r="U500" s="527"/>
      <c r="V500" s="535"/>
      <c r="W500" s="347"/>
      <c r="X500" s="347"/>
      <c r="Y500" s="347"/>
      <c r="Z500" s="347"/>
      <c r="AA500" s="347"/>
      <c r="AB500" s="347"/>
      <c r="AC500" s="347"/>
      <c r="AD500" s="347"/>
      <c r="AE500" s="347"/>
      <c r="AF500" s="347"/>
      <c r="AG500" s="347"/>
      <c r="AH500" s="347"/>
      <c r="AI500" s="347"/>
      <c r="AJ500" s="347"/>
      <c r="AK500" s="347"/>
      <c r="AL500" s="347"/>
      <c r="AM500" s="347"/>
      <c r="AN500" s="347"/>
      <c r="AO500" s="347"/>
      <c r="AP500" s="347"/>
      <c r="AQ500" s="347"/>
      <c r="AR500" s="347"/>
      <c r="AS500" s="390"/>
      <c r="AT500" s="386"/>
      <c r="AU500" s="202"/>
      <c r="AV500" s="470"/>
      <c r="AW500" s="470"/>
      <c r="AX500" s="470"/>
      <c r="AY500" s="470"/>
      <c r="AZ500" s="470"/>
      <c r="BA500" s="470"/>
      <c r="BB500" s="470"/>
      <c r="BC500" s="470"/>
      <c r="BD500" s="470"/>
      <c r="BE500" s="470"/>
      <c r="BF500" s="470"/>
      <c r="BG500" s="470"/>
      <c r="BH500" s="470"/>
      <c r="BI500" s="470"/>
      <c r="BJ500" s="470"/>
      <c r="BK500" s="470"/>
      <c r="BL500" s="470"/>
      <c r="BM500" s="470"/>
      <c r="BN500" s="470"/>
      <c r="BO500" s="470"/>
      <c r="BP500" s="470"/>
      <c r="BQ500" s="470"/>
      <c r="BR500" s="470"/>
      <c r="BS500" s="470"/>
      <c r="BT500" s="470"/>
      <c r="BU500" s="470"/>
      <c r="BV500" s="470"/>
      <c r="BW500" s="470"/>
    </row>
    <row r="501" spans="1:75" s="314" customFormat="1" ht="15" customHeight="1" x14ac:dyDescent="0.2">
      <c r="A501" s="469"/>
      <c r="B501" s="469"/>
      <c r="C501" s="469"/>
      <c r="D501" s="469"/>
      <c r="E501" s="469"/>
      <c r="F501" s="469"/>
      <c r="G501" s="469"/>
      <c r="H501" s="469"/>
      <c r="I501" s="469"/>
      <c r="J501" s="469"/>
      <c r="K501" s="563"/>
      <c r="L501" s="469"/>
      <c r="M501" s="469"/>
      <c r="N501" s="469"/>
      <c r="O501" s="549"/>
      <c r="P501" s="469"/>
      <c r="Q501" s="541"/>
      <c r="R501" s="477"/>
      <c r="S501" s="477"/>
      <c r="T501" s="477"/>
      <c r="U501" s="527"/>
      <c r="V501" s="535"/>
      <c r="W501" s="347"/>
      <c r="X501" s="347"/>
      <c r="Y501" s="347"/>
      <c r="Z501" s="347"/>
      <c r="AA501" s="347"/>
      <c r="AB501" s="347"/>
      <c r="AC501" s="347"/>
      <c r="AD501" s="347"/>
      <c r="AE501" s="347"/>
      <c r="AF501" s="347"/>
      <c r="AG501" s="347"/>
      <c r="AH501" s="347"/>
      <c r="AI501" s="347"/>
      <c r="AJ501" s="347"/>
      <c r="AK501" s="347"/>
      <c r="AL501" s="347"/>
      <c r="AM501" s="347"/>
      <c r="AN501" s="347"/>
      <c r="AO501" s="347"/>
      <c r="AP501" s="347"/>
      <c r="AQ501" s="347"/>
      <c r="AR501" s="347"/>
      <c r="AS501" s="390"/>
      <c r="AT501" s="386"/>
      <c r="AU501" s="202"/>
      <c r="AV501" s="470"/>
      <c r="AW501" s="470"/>
      <c r="AX501" s="470"/>
      <c r="AY501" s="470"/>
      <c r="AZ501" s="470"/>
      <c r="BA501" s="470"/>
      <c r="BB501" s="470"/>
      <c r="BC501" s="470"/>
      <c r="BD501" s="470"/>
      <c r="BE501" s="470"/>
      <c r="BF501" s="470"/>
      <c r="BG501" s="470"/>
      <c r="BH501" s="470"/>
      <c r="BI501" s="470"/>
      <c r="BJ501" s="470"/>
      <c r="BK501" s="470"/>
      <c r="BL501" s="470"/>
      <c r="BM501" s="470"/>
      <c r="BN501" s="470"/>
      <c r="BO501" s="470"/>
      <c r="BP501" s="470"/>
      <c r="BQ501" s="470"/>
      <c r="BR501" s="470"/>
      <c r="BS501" s="470"/>
      <c r="BT501" s="470"/>
      <c r="BU501" s="470"/>
      <c r="BV501" s="470"/>
      <c r="BW501" s="470"/>
    </row>
    <row r="502" spans="1:75" s="314" customFormat="1" ht="15" customHeight="1" x14ac:dyDescent="0.2">
      <c r="A502" s="469"/>
      <c r="B502" s="469"/>
      <c r="C502" s="469"/>
      <c r="D502" s="469"/>
      <c r="E502" s="469"/>
      <c r="F502" s="469"/>
      <c r="G502" s="469"/>
      <c r="H502" s="469"/>
      <c r="I502" s="469"/>
      <c r="J502" s="469"/>
      <c r="K502" s="563"/>
      <c r="L502" s="469"/>
      <c r="M502" s="469"/>
      <c r="N502" s="469"/>
      <c r="O502" s="549"/>
      <c r="P502" s="469"/>
      <c r="Q502" s="541"/>
      <c r="R502" s="477"/>
      <c r="S502" s="477"/>
      <c r="T502" s="477"/>
      <c r="U502" s="527"/>
      <c r="V502" s="535"/>
      <c r="W502" s="347"/>
      <c r="X502" s="347"/>
      <c r="Y502" s="347"/>
      <c r="Z502" s="347"/>
      <c r="AA502" s="347"/>
      <c r="AB502" s="347"/>
      <c r="AC502" s="347"/>
      <c r="AD502" s="347"/>
      <c r="AE502" s="347"/>
      <c r="AF502" s="347"/>
      <c r="AG502" s="347"/>
      <c r="AH502" s="347"/>
      <c r="AI502" s="347"/>
      <c r="AJ502" s="347"/>
      <c r="AK502" s="347"/>
      <c r="AL502" s="347"/>
      <c r="AM502" s="347"/>
      <c r="AN502" s="347"/>
      <c r="AO502" s="347"/>
      <c r="AP502" s="347"/>
      <c r="AQ502" s="347"/>
      <c r="AR502" s="347"/>
      <c r="AS502" s="390"/>
      <c r="AT502" s="386"/>
      <c r="AU502" s="202"/>
      <c r="AV502" s="470"/>
      <c r="AW502" s="470"/>
      <c r="AX502" s="470"/>
      <c r="AY502" s="470"/>
      <c r="AZ502" s="470"/>
      <c r="BA502" s="470"/>
      <c r="BB502" s="470"/>
      <c r="BC502" s="470"/>
      <c r="BD502" s="470"/>
      <c r="BE502" s="470"/>
      <c r="BF502" s="470"/>
      <c r="BG502" s="470"/>
      <c r="BH502" s="470"/>
      <c r="BI502" s="470"/>
      <c r="BJ502" s="470"/>
      <c r="BK502" s="470"/>
      <c r="BL502" s="470"/>
      <c r="BM502" s="470"/>
      <c r="BN502" s="470"/>
      <c r="BO502" s="470"/>
      <c r="BP502" s="470"/>
      <c r="BQ502" s="470"/>
      <c r="BR502" s="470"/>
      <c r="BS502" s="470"/>
      <c r="BT502" s="470"/>
      <c r="BU502" s="470"/>
      <c r="BV502" s="470"/>
      <c r="BW502" s="470"/>
    </row>
    <row r="503" spans="1:75" s="314" customFormat="1" ht="15" customHeight="1" x14ac:dyDescent="0.2">
      <c r="A503" s="469"/>
      <c r="B503" s="469"/>
      <c r="C503" s="469"/>
      <c r="D503" s="469"/>
      <c r="E503" s="469"/>
      <c r="F503" s="469"/>
      <c r="G503" s="469"/>
      <c r="H503" s="469"/>
      <c r="I503" s="469"/>
      <c r="J503" s="469"/>
      <c r="K503" s="563"/>
      <c r="L503" s="469"/>
      <c r="M503" s="469"/>
      <c r="N503" s="469"/>
      <c r="O503" s="549"/>
      <c r="P503" s="469"/>
      <c r="Q503" s="541"/>
      <c r="R503" s="477"/>
      <c r="S503" s="477"/>
      <c r="T503" s="477"/>
      <c r="U503" s="527"/>
      <c r="V503" s="535"/>
      <c r="W503" s="347"/>
      <c r="X503" s="347"/>
      <c r="Y503" s="347"/>
      <c r="Z503" s="347"/>
      <c r="AA503" s="347"/>
      <c r="AB503" s="347"/>
      <c r="AC503" s="347"/>
      <c r="AD503" s="347"/>
      <c r="AE503" s="347"/>
      <c r="AF503" s="347"/>
      <c r="AG503" s="347"/>
      <c r="AH503" s="347"/>
      <c r="AI503" s="347"/>
      <c r="AJ503" s="347"/>
      <c r="AK503" s="347"/>
      <c r="AL503" s="347"/>
      <c r="AM503" s="347"/>
      <c r="AN503" s="347"/>
      <c r="AO503" s="347"/>
      <c r="AP503" s="347"/>
      <c r="AQ503" s="347"/>
      <c r="AR503" s="347"/>
      <c r="AS503" s="390"/>
      <c r="AT503" s="386"/>
      <c r="AU503" s="202"/>
      <c r="AV503" s="470"/>
      <c r="AW503" s="470"/>
      <c r="AX503" s="470"/>
      <c r="AY503" s="470"/>
      <c r="AZ503" s="470"/>
      <c r="BA503" s="470"/>
      <c r="BB503" s="470"/>
      <c r="BC503" s="470"/>
      <c r="BD503" s="470"/>
      <c r="BE503" s="470"/>
      <c r="BF503" s="470"/>
      <c r="BG503" s="470"/>
      <c r="BH503" s="470"/>
      <c r="BI503" s="470"/>
      <c r="BJ503" s="470"/>
      <c r="BK503" s="470"/>
      <c r="BL503" s="470"/>
      <c r="BM503" s="470"/>
      <c r="BN503" s="470"/>
      <c r="BO503" s="470"/>
      <c r="BP503" s="470"/>
      <c r="BQ503" s="470"/>
      <c r="BR503" s="470"/>
      <c r="BS503" s="470"/>
      <c r="BT503" s="470"/>
      <c r="BU503" s="470"/>
      <c r="BV503" s="470"/>
      <c r="BW503" s="470"/>
    </row>
    <row r="504" spans="1:75" s="314" customFormat="1" ht="15" customHeight="1" x14ac:dyDescent="0.2">
      <c r="A504" s="469"/>
      <c r="B504" s="469"/>
      <c r="C504" s="469"/>
      <c r="D504" s="469"/>
      <c r="E504" s="469"/>
      <c r="F504" s="469"/>
      <c r="G504" s="469"/>
      <c r="H504" s="469"/>
      <c r="I504" s="469"/>
      <c r="J504" s="469"/>
      <c r="K504" s="563"/>
      <c r="L504" s="469"/>
      <c r="M504" s="469"/>
      <c r="N504" s="469"/>
      <c r="O504" s="549"/>
      <c r="P504" s="469"/>
      <c r="Q504" s="541"/>
      <c r="R504" s="477"/>
      <c r="S504" s="477"/>
      <c r="T504" s="477"/>
      <c r="U504" s="527"/>
      <c r="V504" s="535"/>
      <c r="W504" s="347"/>
      <c r="X504" s="347"/>
      <c r="Y504" s="347"/>
      <c r="Z504" s="347"/>
      <c r="AA504" s="347"/>
      <c r="AB504" s="347"/>
      <c r="AC504" s="347"/>
      <c r="AD504" s="347"/>
      <c r="AE504" s="347"/>
      <c r="AF504" s="347"/>
      <c r="AG504" s="347"/>
      <c r="AH504" s="347"/>
      <c r="AI504" s="347"/>
      <c r="AJ504" s="347"/>
      <c r="AK504" s="347"/>
      <c r="AL504" s="347"/>
      <c r="AM504" s="347"/>
      <c r="AN504" s="347"/>
      <c r="AO504" s="347"/>
      <c r="AP504" s="347"/>
      <c r="AQ504" s="347"/>
      <c r="AR504" s="347"/>
      <c r="AS504" s="390"/>
      <c r="AT504" s="386"/>
      <c r="AU504" s="202"/>
      <c r="AV504" s="470"/>
      <c r="AW504" s="470"/>
      <c r="AX504" s="470"/>
      <c r="AY504" s="470"/>
      <c r="AZ504" s="470"/>
      <c r="BA504" s="470"/>
      <c r="BB504" s="470"/>
      <c r="BC504" s="470"/>
      <c r="BD504" s="470"/>
      <c r="BE504" s="470"/>
      <c r="BF504" s="470"/>
      <c r="BG504" s="470"/>
      <c r="BH504" s="470"/>
      <c r="BI504" s="470"/>
      <c r="BJ504" s="470"/>
      <c r="BK504" s="470"/>
      <c r="BL504" s="470"/>
      <c r="BM504" s="470"/>
      <c r="BN504" s="470"/>
      <c r="BO504" s="470"/>
      <c r="BP504" s="470"/>
      <c r="BQ504" s="470"/>
      <c r="BR504" s="470"/>
      <c r="BS504" s="470"/>
      <c r="BT504" s="470"/>
      <c r="BU504" s="470"/>
      <c r="BV504" s="470"/>
      <c r="BW504" s="470"/>
    </row>
    <row r="505" spans="1:75" s="314" customFormat="1" ht="15" customHeight="1" x14ac:dyDescent="0.2">
      <c r="A505" s="469"/>
      <c r="B505" s="469"/>
      <c r="C505" s="469"/>
      <c r="D505" s="469"/>
      <c r="E505" s="469"/>
      <c r="F505" s="469"/>
      <c r="G505" s="469"/>
      <c r="H505" s="469"/>
      <c r="I505" s="469"/>
      <c r="J505" s="469"/>
      <c r="K505" s="563"/>
      <c r="L505" s="469"/>
      <c r="M505" s="469"/>
      <c r="N505" s="469"/>
      <c r="O505" s="549"/>
      <c r="P505" s="469"/>
      <c r="Q505" s="541"/>
      <c r="R505" s="477"/>
      <c r="S505" s="477"/>
      <c r="T505" s="477"/>
      <c r="U505" s="527"/>
      <c r="V505" s="535"/>
      <c r="W505" s="347"/>
      <c r="X505" s="347"/>
      <c r="Y505" s="347"/>
      <c r="Z505" s="347"/>
      <c r="AA505" s="347"/>
      <c r="AB505" s="347"/>
      <c r="AC505" s="347"/>
      <c r="AD505" s="347"/>
      <c r="AE505" s="347"/>
      <c r="AF505" s="347"/>
      <c r="AG505" s="347"/>
      <c r="AH505" s="347"/>
      <c r="AI505" s="347"/>
      <c r="AJ505" s="347"/>
      <c r="AK505" s="347"/>
      <c r="AL505" s="347"/>
      <c r="AM505" s="347"/>
      <c r="AN505" s="347"/>
      <c r="AO505" s="347"/>
      <c r="AP505" s="347"/>
      <c r="AQ505" s="347"/>
      <c r="AR505" s="347"/>
      <c r="AS505" s="390"/>
      <c r="AT505" s="386"/>
      <c r="AU505" s="202"/>
      <c r="AV505" s="470"/>
      <c r="AW505" s="470"/>
      <c r="AX505" s="470"/>
      <c r="AY505" s="470"/>
      <c r="AZ505" s="470"/>
      <c r="BA505" s="470"/>
      <c r="BB505" s="470"/>
      <c r="BC505" s="470"/>
      <c r="BD505" s="470"/>
      <c r="BE505" s="470"/>
      <c r="BF505" s="470"/>
      <c r="BG505" s="470"/>
      <c r="BH505" s="470"/>
      <c r="BI505" s="470"/>
      <c r="BJ505" s="470"/>
      <c r="BK505" s="470"/>
      <c r="BL505" s="470"/>
      <c r="BM505" s="470"/>
      <c r="BN505" s="470"/>
      <c r="BO505" s="470"/>
      <c r="BP505" s="470"/>
      <c r="BQ505" s="470"/>
      <c r="BR505" s="470"/>
      <c r="BS505" s="470"/>
      <c r="BT505" s="470"/>
      <c r="BU505" s="470"/>
      <c r="BV505" s="470"/>
      <c r="BW505" s="470"/>
    </row>
    <row r="506" spans="1:75" s="314" customFormat="1" ht="15" customHeight="1" x14ac:dyDescent="0.2">
      <c r="A506" s="469"/>
      <c r="B506" s="469"/>
      <c r="C506" s="469"/>
      <c r="D506" s="469"/>
      <c r="E506" s="469"/>
      <c r="F506" s="469"/>
      <c r="G506" s="469"/>
      <c r="H506" s="469"/>
      <c r="I506" s="469"/>
      <c r="J506" s="469"/>
      <c r="K506" s="563"/>
      <c r="L506" s="469"/>
      <c r="M506" s="469"/>
      <c r="N506" s="469"/>
      <c r="O506" s="549"/>
      <c r="P506" s="469"/>
      <c r="Q506" s="541"/>
      <c r="R506" s="477"/>
      <c r="S506" s="477"/>
      <c r="T506" s="477"/>
      <c r="U506" s="527"/>
      <c r="V506" s="535"/>
      <c r="W506" s="347"/>
      <c r="X506" s="347"/>
      <c r="Y506" s="347"/>
      <c r="Z506" s="347"/>
      <c r="AA506" s="347"/>
      <c r="AB506" s="347"/>
      <c r="AC506" s="347"/>
      <c r="AD506" s="347"/>
      <c r="AE506" s="347"/>
      <c r="AF506" s="347"/>
      <c r="AG506" s="347"/>
      <c r="AH506" s="347"/>
      <c r="AI506" s="347"/>
      <c r="AJ506" s="347"/>
      <c r="AK506" s="347"/>
      <c r="AL506" s="347"/>
      <c r="AM506" s="347"/>
      <c r="AN506" s="347"/>
      <c r="AO506" s="347"/>
      <c r="AP506" s="347"/>
      <c r="AQ506" s="347"/>
      <c r="AR506" s="347"/>
      <c r="AS506" s="390"/>
      <c r="AT506" s="386"/>
      <c r="AU506" s="202"/>
      <c r="AV506" s="470"/>
      <c r="AW506" s="470"/>
      <c r="AX506" s="470"/>
      <c r="AY506" s="470"/>
      <c r="AZ506" s="470"/>
      <c r="BA506" s="470"/>
      <c r="BB506" s="470"/>
      <c r="BC506" s="470"/>
      <c r="BD506" s="470"/>
      <c r="BE506" s="470"/>
      <c r="BF506" s="470"/>
      <c r="BG506" s="470"/>
      <c r="BH506" s="470"/>
      <c r="BI506" s="470"/>
      <c r="BJ506" s="470"/>
      <c r="BK506" s="470"/>
      <c r="BL506" s="470"/>
      <c r="BM506" s="470"/>
      <c r="BN506" s="470"/>
      <c r="BO506" s="470"/>
      <c r="BP506" s="470"/>
      <c r="BQ506" s="470"/>
      <c r="BR506" s="470"/>
      <c r="BS506" s="470"/>
      <c r="BT506" s="470"/>
      <c r="BU506" s="470"/>
      <c r="BV506" s="470"/>
      <c r="BW506" s="470"/>
    </row>
    <row r="507" spans="1:75" s="314" customFormat="1" ht="15" customHeight="1" x14ac:dyDescent="0.2">
      <c r="A507" s="469"/>
      <c r="B507" s="469"/>
      <c r="C507" s="469"/>
      <c r="D507" s="469"/>
      <c r="E507" s="469"/>
      <c r="F507" s="469"/>
      <c r="G507" s="469"/>
      <c r="H507" s="469"/>
      <c r="I507" s="469"/>
      <c r="J507" s="469"/>
      <c r="K507" s="563"/>
      <c r="L507" s="469"/>
      <c r="M507" s="469"/>
      <c r="N507" s="469"/>
      <c r="O507" s="549"/>
      <c r="P507" s="469"/>
      <c r="Q507" s="541"/>
      <c r="R507" s="477"/>
      <c r="S507" s="477"/>
      <c r="T507" s="477"/>
      <c r="U507" s="527"/>
      <c r="V507" s="535"/>
      <c r="W507" s="347"/>
      <c r="X507" s="347"/>
      <c r="Y507" s="347"/>
      <c r="Z507" s="347"/>
      <c r="AA507" s="347"/>
      <c r="AB507" s="347"/>
      <c r="AC507" s="347"/>
      <c r="AD507" s="347"/>
      <c r="AE507" s="347"/>
      <c r="AF507" s="347"/>
      <c r="AG507" s="347"/>
      <c r="AH507" s="347"/>
      <c r="AI507" s="347"/>
      <c r="AJ507" s="347"/>
      <c r="AK507" s="347"/>
      <c r="AL507" s="347"/>
      <c r="AM507" s="347"/>
      <c r="AN507" s="347"/>
      <c r="AO507" s="347"/>
      <c r="AP507" s="347"/>
      <c r="AQ507" s="347"/>
      <c r="AR507" s="347"/>
      <c r="AS507" s="390"/>
      <c r="AT507" s="386"/>
      <c r="AU507" s="202"/>
      <c r="AV507" s="470"/>
      <c r="AW507" s="470"/>
      <c r="AX507" s="470"/>
      <c r="AY507" s="470"/>
      <c r="AZ507" s="470"/>
      <c r="BA507" s="470"/>
      <c r="BB507" s="470"/>
      <c r="BC507" s="470"/>
      <c r="BD507" s="470"/>
      <c r="BE507" s="470"/>
      <c r="BF507" s="470"/>
      <c r="BG507" s="470"/>
      <c r="BH507" s="470"/>
      <c r="BI507" s="470"/>
      <c r="BJ507" s="470"/>
      <c r="BK507" s="470"/>
      <c r="BL507" s="470"/>
      <c r="BM507" s="470"/>
      <c r="BN507" s="470"/>
      <c r="BO507" s="470"/>
      <c r="BP507" s="470"/>
      <c r="BQ507" s="470"/>
      <c r="BR507" s="470"/>
      <c r="BS507" s="470"/>
      <c r="BT507" s="470"/>
      <c r="BU507" s="470"/>
      <c r="BV507" s="470"/>
      <c r="BW507" s="470"/>
    </row>
    <row r="508" spans="1:75" s="314" customFormat="1" ht="15" customHeight="1" x14ac:dyDescent="0.2">
      <c r="A508" s="469"/>
      <c r="B508" s="469"/>
      <c r="C508" s="469"/>
      <c r="D508" s="469"/>
      <c r="E508" s="469"/>
      <c r="F508" s="469"/>
      <c r="G508" s="469"/>
      <c r="H508" s="469"/>
      <c r="I508" s="469"/>
      <c r="J508" s="469"/>
      <c r="K508" s="563"/>
      <c r="L508" s="469"/>
      <c r="M508" s="469"/>
      <c r="N508" s="469"/>
      <c r="O508" s="549"/>
      <c r="P508" s="469"/>
      <c r="Q508" s="541"/>
      <c r="R508" s="477"/>
      <c r="S508" s="477"/>
      <c r="T508" s="477"/>
      <c r="U508" s="527"/>
      <c r="V508" s="535"/>
      <c r="W508" s="347"/>
      <c r="X508" s="347"/>
      <c r="Y508" s="347"/>
      <c r="Z508" s="347"/>
      <c r="AA508" s="347"/>
      <c r="AB508" s="347"/>
      <c r="AC508" s="347"/>
      <c r="AD508" s="347"/>
      <c r="AE508" s="347"/>
      <c r="AF508" s="347"/>
      <c r="AG508" s="347"/>
      <c r="AH508" s="347"/>
      <c r="AI508" s="347"/>
      <c r="AJ508" s="347"/>
      <c r="AK508" s="347"/>
      <c r="AL508" s="347"/>
      <c r="AM508" s="347"/>
      <c r="AN508" s="347"/>
      <c r="AO508" s="347"/>
      <c r="AP508" s="347"/>
      <c r="AQ508" s="347"/>
      <c r="AR508" s="347"/>
      <c r="AS508" s="390"/>
      <c r="AT508" s="386"/>
      <c r="AU508" s="202"/>
      <c r="AV508" s="470"/>
      <c r="AW508" s="470"/>
      <c r="AX508" s="470"/>
      <c r="AY508" s="470"/>
      <c r="AZ508" s="470"/>
      <c r="BA508" s="470"/>
      <c r="BB508" s="470"/>
      <c r="BC508" s="470"/>
      <c r="BD508" s="470"/>
      <c r="BE508" s="470"/>
      <c r="BF508" s="470"/>
      <c r="BG508" s="470"/>
      <c r="BH508" s="470"/>
      <c r="BI508" s="470"/>
      <c r="BJ508" s="470"/>
      <c r="BK508" s="470"/>
      <c r="BL508" s="470"/>
      <c r="BM508" s="470"/>
      <c r="BN508" s="470"/>
      <c r="BO508" s="470"/>
      <c r="BP508" s="470"/>
      <c r="BQ508" s="470"/>
      <c r="BR508" s="470"/>
      <c r="BS508" s="470"/>
      <c r="BT508" s="470"/>
      <c r="BU508" s="470"/>
      <c r="BV508" s="470"/>
      <c r="BW508" s="470"/>
    </row>
    <row r="509" spans="1:75" s="314" customFormat="1" ht="15" customHeight="1" x14ac:dyDescent="0.2">
      <c r="A509" s="469"/>
      <c r="B509" s="469"/>
      <c r="C509" s="469"/>
      <c r="D509" s="469"/>
      <c r="E509" s="469"/>
      <c r="F509" s="469"/>
      <c r="G509" s="469"/>
      <c r="H509" s="469"/>
      <c r="I509" s="469"/>
      <c r="J509" s="469"/>
      <c r="K509" s="563"/>
      <c r="L509" s="469"/>
      <c r="M509" s="469"/>
      <c r="N509" s="469"/>
      <c r="O509" s="549"/>
      <c r="P509" s="469"/>
      <c r="Q509" s="541"/>
      <c r="R509" s="477"/>
      <c r="S509" s="477"/>
      <c r="T509" s="477"/>
      <c r="U509" s="527"/>
      <c r="V509" s="535"/>
      <c r="W509" s="347"/>
      <c r="X509" s="347"/>
      <c r="Y509" s="347"/>
      <c r="Z509" s="347"/>
      <c r="AA509" s="347"/>
      <c r="AB509" s="347"/>
      <c r="AC509" s="347"/>
      <c r="AD509" s="347"/>
      <c r="AE509" s="347"/>
      <c r="AF509" s="347"/>
      <c r="AG509" s="347"/>
      <c r="AH509" s="347"/>
      <c r="AI509" s="347"/>
      <c r="AJ509" s="347"/>
      <c r="AK509" s="347"/>
      <c r="AL509" s="347"/>
      <c r="AM509" s="347"/>
      <c r="AN509" s="347"/>
      <c r="AO509" s="347"/>
      <c r="AP509" s="347"/>
      <c r="AQ509" s="347"/>
      <c r="AR509" s="347"/>
      <c r="AS509" s="390"/>
      <c r="AT509" s="386"/>
      <c r="AU509" s="202"/>
      <c r="AV509" s="470"/>
      <c r="AW509" s="470"/>
      <c r="AX509" s="470"/>
      <c r="AY509" s="470"/>
      <c r="AZ509" s="470"/>
      <c r="BA509" s="470"/>
      <c r="BB509" s="470"/>
      <c r="BC509" s="470"/>
      <c r="BD509" s="470"/>
      <c r="BE509" s="470"/>
      <c r="BF509" s="470"/>
      <c r="BG509" s="470"/>
      <c r="BH509" s="470"/>
      <c r="BI509" s="470"/>
      <c r="BJ509" s="470"/>
      <c r="BK509" s="470"/>
      <c r="BL509" s="470"/>
      <c r="BM509" s="470"/>
      <c r="BN509" s="470"/>
      <c r="BO509" s="470"/>
      <c r="BP509" s="470"/>
      <c r="BQ509" s="470"/>
      <c r="BR509" s="470"/>
      <c r="BS509" s="470"/>
      <c r="BT509" s="470"/>
      <c r="BU509" s="470"/>
      <c r="BV509" s="470"/>
      <c r="BW509" s="470"/>
    </row>
    <row r="510" spans="1:75" s="314" customFormat="1" ht="15" customHeight="1" x14ac:dyDescent="0.2">
      <c r="A510" s="469"/>
      <c r="B510" s="469"/>
      <c r="C510" s="469"/>
      <c r="D510" s="469"/>
      <c r="E510" s="469"/>
      <c r="F510" s="469"/>
      <c r="G510" s="469"/>
      <c r="H510" s="469"/>
      <c r="I510" s="469"/>
      <c r="J510" s="469"/>
      <c r="K510" s="563"/>
      <c r="L510" s="469"/>
      <c r="M510" s="469"/>
      <c r="N510" s="469"/>
      <c r="O510" s="549"/>
      <c r="P510" s="469"/>
      <c r="Q510" s="541"/>
      <c r="R510" s="477"/>
      <c r="S510" s="477"/>
      <c r="T510" s="477"/>
      <c r="U510" s="527"/>
      <c r="V510" s="535"/>
      <c r="W510" s="347"/>
      <c r="X510" s="347"/>
      <c r="Y510" s="347"/>
      <c r="Z510" s="347"/>
      <c r="AA510" s="347"/>
      <c r="AB510" s="347"/>
      <c r="AC510" s="347"/>
      <c r="AD510" s="347"/>
      <c r="AE510" s="347"/>
      <c r="AF510" s="347"/>
      <c r="AG510" s="347"/>
      <c r="AH510" s="347"/>
      <c r="AI510" s="347"/>
      <c r="AJ510" s="347"/>
      <c r="AK510" s="347"/>
      <c r="AL510" s="347"/>
      <c r="AM510" s="347"/>
      <c r="AN510" s="347"/>
      <c r="AO510" s="347"/>
      <c r="AP510" s="347"/>
      <c r="AQ510" s="347"/>
      <c r="AR510" s="347"/>
      <c r="AS510" s="390"/>
      <c r="AT510" s="386"/>
      <c r="AU510" s="202"/>
      <c r="AV510" s="470"/>
      <c r="AW510" s="470"/>
      <c r="AX510" s="470"/>
      <c r="AY510" s="470"/>
      <c r="AZ510" s="470"/>
      <c r="BA510" s="470"/>
      <c r="BB510" s="470"/>
      <c r="BC510" s="470"/>
      <c r="BD510" s="470"/>
      <c r="BE510" s="470"/>
      <c r="BF510" s="470"/>
      <c r="BG510" s="470"/>
      <c r="BH510" s="470"/>
      <c r="BI510" s="470"/>
      <c r="BJ510" s="470"/>
      <c r="BK510" s="470"/>
      <c r="BL510" s="470"/>
      <c r="BM510" s="470"/>
      <c r="BN510" s="470"/>
      <c r="BO510" s="470"/>
      <c r="BP510" s="470"/>
      <c r="BQ510" s="470"/>
      <c r="BR510" s="470"/>
      <c r="BS510" s="470"/>
      <c r="BT510" s="470"/>
      <c r="BU510" s="470"/>
      <c r="BV510" s="470"/>
      <c r="BW510" s="470"/>
    </row>
    <row r="511" spans="1:75" s="314" customFormat="1" ht="15" customHeight="1" x14ac:dyDescent="0.2">
      <c r="A511" s="469"/>
      <c r="B511" s="469"/>
      <c r="C511" s="469"/>
      <c r="D511" s="469"/>
      <c r="E511" s="469"/>
      <c r="F511" s="469"/>
      <c r="G511" s="469"/>
      <c r="H511" s="469"/>
      <c r="I511" s="469"/>
      <c r="J511" s="469"/>
      <c r="K511" s="563"/>
      <c r="L511" s="469"/>
      <c r="M511" s="469"/>
      <c r="N511" s="469"/>
      <c r="O511" s="549"/>
      <c r="P511" s="469"/>
      <c r="Q511" s="541"/>
      <c r="R511" s="477"/>
      <c r="S511" s="477"/>
      <c r="T511" s="477"/>
      <c r="U511" s="527"/>
      <c r="V511" s="535"/>
      <c r="W511" s="347"/>
      <c r="X511" s="347"/>
      <c r="Y511" s="347"/>
      <c r="Z511" s="347"/>
      <c r="AA511" s="347"/>
      <c r="AB511" s="347"/>
      <c r="AC511" s="347"/>
      <c r="AD511" s="347"/>
      <c r="AE511" s="347"/>
      <c r="AF511" s="347"/>
      <c r="AG511" s="347"/>
      <c r="AH511" s="347"/>
      <c r="AI511" s="347"/>
      <c r="AJ511" s="347"/>
      <c r="AK511" s="347"/>
      <c r="AL511" s="347"/>
      <c r="AM511" s="347"/>
      <c r="AN511" s="347"/>
      <c r="AO511" s="347"/>
      <c r="AP511" s="347"/>
      <c r="AQ511" s="347"/>
      <c r="AR511" s="347"/>
      <c r="AS511" s="390"/>
      <c r="AT511" s="386"/>
      <c r="AU511" s="202"/>
      <c r="AV511" s="470"/>
      <c r="AW511" s="470"/>
      <c r="AX511" s="470"/>
      <c r="AY511" s="470"/>
      <c r="AZ511" s="470"/>
      <c r="BA511" s="470"/>
      <c r="BB511" s="470"/>
      <c r="BC511" s="470"/>
      <c r="BD511" s="470"/>
      <c r="BE511" s="470"/>
      <c r="BF511" s="470"/>
      <c r="BG511" s="470"/>
      <c r="BH511" s="470"/>
      <c r="BI511" s="470"/>
      <c r="BJ511" s="470"/>
      <c r="BK511" s="470"/>
      <c r="BL511" s="470"/>
      <c r="BM511" s="470"/>
      <c r="BN511" s="470"/>
      <c r="BO511" s="470"/>
      <c r="BP511" s="470"/>
      <c r="BQ511" s="470"/>
      <c r="BR511" s="470"/>
      <c r="BS511" s="470"/>
      <c r="BT511" s="470"/>
      <c r="BU511" s="470"/>
      <c r="BV511" s="470"/>
      <c r="BW511" s="470"/>
    </row>
    <row r="512" spans="1:75" s="314" customFormat="1" ht="15" customHeight="1" x14ac:dyDescent="0.2">
      <c r="A512" s="469"/>
      <c r="B512" s="469"/>
      <c r="C512" s="469"/>
      <c r="D512" s="469"/>
      <c r="E512" s="469"/>
      <c r="F512" s="469"/>
      <c r="G512" s="469"/>
      <c r="H512" s="469"/>
      <c r="I512" s="469"/>
      <c r="J512" s="469"/>
      <c r="K512" s="563"/>
      <c r="L512" s="469"/>
      <c r="M512" s="469"/>
      <c r="N512" s="469"/>
      <c r="O512" s="549"/>
      <c r="P512" s="469"/>
      <c r="Q512" s="541"/>
      <c r="R512" s="477"/>
      <c r="S512" s="477"/>
      <c r="T512" s="477"/>
      <c r="U512" s="527"/>
      <c r="V512" s="535"/>
      <c r="W512" s="347"/>
      <c r="X512" s="347"/>
      <c r="Y512" s="347"/>
      <c r="Z512" s="347"/>
      <c r="AA512" s="347"/>
      <c r="AB512" s="347"/>
      <c r="AC512" s="347"/>
      <c r="AD512" s="347"/>
      <c r="AE512" s="347"/>
      <c r="AF512" s="347"/>
      <c r="AG512" s="347"/>
      <c r="AH512" s="347"/>
      <c r="AI512" s="347"/>
      <c r="AJ512" s="347"/>
      <c r="AK512" s="347"/>
      <c r="AL512" s="347"/>
      <c r="AM512" s="347"/>
      <c r="AN512" s="347"/>
      <c r="AO512" s="347"/>
      <c r="AP512" s="347"/>
      <c r="AQ512" s="347"/>
      <c r="AR512" s="347"/>
      <c r="AS512" s="390"/>
      <c r="AT512" s="386"/>
      <c r="AU512" s="202"/>
      <c r="AV512" s="470"/>
      <c r="AW512" s="470"/>
      <c r="AX512" s="470"/>
      <c r="AY512" s="470"/>
      <c r="AZ512" s="470"/>
      <c r="BA512" s="470"/>
      <c r="BB512" s="470"/>
      <c r="BC512" s="470"/>
      <c r="BD512" s="470"/>
      <c r="BE512" s="470"/>
      <c r="BF512" s="470"/>
      <c r="BG512" s="470"/>
      <c r="BH512" s="470"/>
      <c r="BI512" s="470"/>
      <c r="BJ512" s="470"/>
      <c r="BK512" s="470"/>
      <c r="BL512" s="470"/>
      <c r="BM512" s="470"/>
      <c r="BN512" s="470"/>
      <c r="BO512" s="470"/>
      <c r="BP512" s="470"/>
      <c r="BQ512" s="470"/>
      <c r="BR512" s="470"/>
      <c r="BS512" s="470"/>
      <c r="BT512" s="470"/>
      <c r="BU512" s="470"/>
      <c r="BV512" s="470"/>
      <c r="BW512" s="470"/>
    </row>
    <row r="513" spans="1:75" s="314" customFormat="1" ht="15" customHeight="1" x14ac:dyDescent="0.2">
      <c r="A513" s="469"/>
      <c r="B513" s="469"/>
      <c r="C513" s="469"/>
      <c r="D513" s="469"/>
      <c r="E513" s="469"/>
      <c r="F513" s="469"/>
      <c r="G513" s="469"/>
      <c r="H513" s="469"/>
      <c r="I513" s="469"/>
      <c r="J513" s="469"/>
      <c r="K513" s="563"/>
      <c r="L513" s="469"/>
      <c r="M513" s="469"/>
      <c r="N513" s="469"/>
      <c r="O513" s="549"/>
      <c r="P513" s="469"/>
      <c r="Q513" s="541"/>
      <c r="R513" s="477"/>
      <c r="S513" s="477"/>
      <c r="T513" s="477"/>
      <c r="U513" s="527"/>
      <c r="V513" s="535"/>
      <c r="W513" s="347"/>
      <c r="X513" s="347"/>
      <c r="Y513" s="347"/>
      <c r="Z513" s="347"/>
      <c r="AA513" s="347"/>
      <c r="AB513" s="347"/>
      <c r="AC513" s="347"/>
      <c r="AD513" s="347"/>
      <c r="AE513" s="347"/>
      <c r="AF513" s="347"/>
      <c r="AG513" s="347"/>
      <c r="AH513" s="347"/>
      <c r="AI513" s="347"/>
      <c r="AJ513" s="347"/>
      <c r="AK513" s="347"/>
      <c r="AL513" s="347"/>
      <c r="AM513" s="347"/>
      <c r="AN513" s="347"/>
      <c r="AO513" s="347"/>
      <c r="AP513" s="347"/>
      <c r="AQ513" s="347"/>
      <c r="AR513" s="347"/>
      <c r="AS513" s="390"/>
      <c r="AT513" s="386"/>
      <c r="AU513" s="202"/>
      <c r="AV513" s="470"/>
      <c r="AW513" s="470"/>
      <c r="AX513" s="470"/>
      <c r="AY513" s="470"/>
      <c r="AZ513" s="470"/>
      <c r="BA513" s="470"/>
      <c r="BB513" s="470"/>
      <c r="BC513" s="470"/>
      <c r="BD513" s="470"/>
      <c r="BE513" s="470"/>
      <c r="BF513" s="470"/>
      <c r="BG513" s="470"/>
      <c r="BH513" s="470"/>
      <c r="BI513" s="470"/>
      <c r="BJ513" s="470"/>
      <c r="BK513" s="470"/>
      <c r="BL513" s="470"/>
      <c r="BM513" s="470"/>
      <c r="BN513" s="470"/>
      <c r="BO513" s="470"/>
      <c r="BP513" s="470"/>
      <c r="BQ513" s="470"/>
      <c r="BR513" s="470"/>
      <c r="BS513" s="470"/>
      <c r="BT513" s="470"/>
      <c r="BU513" s="470"/>
      <c r="BV513" s="470"/>
      <c r="BW513" s="470"/>
    </row>
    <row r="514" spans="1:75" s="314" customFormat="1" ht="15" customHeight="1" x14ac:dyDescent="0.2">
      <c r="A514" s="469"/>
      <c r="B514" s="469"/>
      <c r="C514" s="469"/>
      <c r="D514" s="469"/>
      <c r="E514" s="469"/>
      <c r="F514" s="469"/>
      <c r="G514" s="469"/>
      <c r="H514" s="469"/>
      <c r="I514" s="469"/>
      <c r="J514" s="469"/>
      <c r="K514" s="563"/>
      <c r="L514" s="469"/>
      <c r="M514" s="469"/>
      <c r="N514" s="469"/>
      <c r="O514" s="549"/>
      <c r="P514" s="469"/>
      <c r="Q514" s="541"/>
      <c r="R514" s="477"/>
      <c r="S514" s="477"/>
      <c r="T514" s="477"/>
      <c r="U514" s="527"/>
      <c r="V514" s="535"/>
      <c r="W514" s="347"/>
      <c r="X514" s="347"/>
      <c r="Y514" s="347"/>
      <c r="Z514" s="347"/>
      <c r="AA514" s="347"/>
      <c r="AB514" s="347"/>
      <c r="AC514" s="347"/>
      <c r="AD514" s="347"/>
      <c r="AE514" s="347"/>
      <c r="AF514" s="347"/>
      <c r="AG514" s="347"/>
      <c r="AH514" s="347"/>
      <c r="AI514" s="347"/>
      <c r="AJ514" s="347"/>
      <c r="AK514" s="347"/>
      <c r="AL514" s="347"/>
      <c r="AM514" s="347"/>
      <c r="AN514" s="347"/>
      <c r="AO514" s="347"/>
      <c r="AP514" s="347"/>
      <c r="AQ514" s="347"/>
      <c r="AR514" s="347"/>
      <c r="AS514" s="390"/>
      <c r="AT514" s="386"/>
      <c r="AU514" s="202"/>
      <c r="AV514" s="470"/>
      <c r="AW514" s="470"/>
      <c r="AX514" s="470"/>
      <c r="AY514" s="470"/>
      <c r="AZ514" s="470"/>
      <c r="BA514" s="470"/>
      <c r="BB514" s="470"/>
      <c r="BC514" s="470"/>
      <c r="BD514" s="470"/>
      <c r="BE514" s="470"/>
      <c r="BF514" s="470"/>
      <c r="BG514" s="470"/>
      <c r="BH514" s="470"/>
      <c r="BI514" s="470"/>
      <c r="BJ514" s="470"/>
      <c r="BK514" s="470"/>
      <c r="BL514" s="470"/>
      <c r="BM514" s="470"/>
      <c r="BN514" s="470"/>
      <c r="BO514" s="470"/>
      <c r="BP514" s="470"/>
      <c r="BQ514" s="470"/>
      <c r="BR514" s="470"/>
      <c r="BS514" s="470"/>
      <c r="BT514" s="470"/>
      <c r="BU514" s="470"/>
      <c r="BV514" s="470"/>
      <c r="BW514" s="470"/>
    </row>
    <row r="515" spans="1:75" s="314" customFormat="1" ht="15" customHeight="1" x14ac:dyDescent="0.2">
      <c r="A515" s="469"/>
      <c r="B515" s="469"/>
      <c r="C515" s="469"/>
      <c r="D515" s="469"/>
      <c r="E515" s="469"/>
      <c r="F515" s="469"/>
      <c r="G515" s="469"/>
      <c r="H515" s="469"/>
      <c r="I515" s="469"/>
      <c r="J515" s="469"/>
      <c r="K515" s="563"/>
      <c r="L515" s="469"/>
      <c r="M515" s="469"/>
      <c r="N515" s="469"/>
      <c r="O515" s="549"/>
      <c r="P515" s="469"/>
      <c r="Q515" s="541"/>
      <c r="R515" s="477"/>
      <c r="S515" s="477"/>
      <c r="T515" s="477"/>
      <c r="U515" s="527"/>
      <c r="V515" s="535"/>
      <c r="W515" s="347"/>
      <c r="X515" s="347"/>
      <c r="Y515" s="347"/>
      <c r="Z515" s="347"/>
      <c r="AA515" s="347"/>
      <c r="AB515" s="347"/>
      <c r="AC515" s="347"/>
      <c r="AD515" s="347"/>
      <c r="AE515" s="347"/>
      <c r="AF515" s="347"/>
      <c r="AG515" s="347"/>
      <c r="AH515" s="347"/>
      <c r="AI515" s="347"/>
      <c r="AJ515" s="347"/>
      <c r="AK515" s="347"/>
      <c r="AL515" s="347"/>
      <c r="AM515" s="347"/>
      <c r="AN515" s="347"/>
      <c r="AO515" s="347"/>
      <c r="AP515" s="347"/>
      <c r="AQ515" s="347"/>
      <c r="AR515" s="347"/>
      <c r="AS515" s="390"/>
      <c r="AT515" s="386"/>
      <c r="AU515" s="202"/>
      <c r="AV515" s="470"/>
      <c r="AW515" s="470"/>
      <c r="AX515" s="470"/>
      <c r="AY515" s="470"/>
      <c r="AZ515" s="470"/>
      <c r="BA515" s="470"/>
      <c r="BB515" s="470"/>
      <c r="BC515" s="470"/>
      <c r="BD515" s="470"/>
      <c r="BE515" s="470"/>
      <c r="BF515" s="470"/>
      <c r="BG515" s="470"/>
      <c r="BH515" s="470"/>
      <c r="BI515" s="470"/>
      <c r="BJ515" s="470"/>
      <c r="BK515" s="470"/>
      <c r="BL515" s="470"/>
      <c r="BM515" s="470"/>
      <c r="BN515" s="470"/>
      <c r="BO515" s="470"/>
      <c r="BP515" s="470"/>
      <c r="BQ515" s="470"/>
      <c r="BR515" s="470"/>
      <c r="BS515" s="470"/>
      <c r="BT515" s="470"/>
      <c r="BU515" s="470"/>
      <c r="BV515" s="470"/>
      <c r="BW515" s="470"/>
    </row>
    <row r="516" spans="1:75" s="314" customFormat="1" ht="15" customHeight="1" x14ac:dyDescent="0.2">
      <c r="A516" s="469"/>
      <c r="B516" s="469"/>
      <c r="C516" s="469"/>
      <c r="D516" s="469"/>
      <c r="E516" s="469"/>
      <c r="F516" s="469"/>
      <c r="G516" s="469"/>
      <c r="H516" s="469"/>
      <c r="I516" s="469"/>
      <c r="J516" s="469"/>
      <c r="K516" s="563"/>
      <c r="L516" s="469"/>
      <c r="M516" s="469"/>
      <c r="N516" s="469"/>
      <c r="O516" s="549"/>
      <c r="P516" s="469"/>
      <c r="Q516" s="541"/>
      <c r="R516" s="477"/>
      <c r="S516" s="477"/>
      <c r="T516" s="477"/>
      <c r="U516" s="527"/>
      <c r="V516" s="535"/>
      <c r="W516" s="347"/>
      <c r="X516" s="347"/>
      <c r="Y516" s="347"/>
      <c r="Z516" s="347"/>
      <c r="AA516" s="347"/>
      <c r="AB516" s="347"/>
      <c r="AC516" s="347"/>
      <c r="AD516" s="347"/>
      <c r="AE516" s="347"/>
      <c r="AF516" s="347"/>
      <c r="AG516" s="347"/>
      <c r="AH516" s="347"/>
      <c r="AI516" s="347"/>
      <c r="AJ516" s="347"/>
      <c r="AK516" s="347"/>
      <c r="AL516" s="347"/>
      <c r="AM516" s="347"/>
      <c r="AN516" s="347"/>
      <c r="AO516" s="347"/>
      <c r="AP516" s="347"/>
      <c r="AQ516" s="347"/>
      <c r="AR516" s="347"/>
      <c r="AS516" s="390"/>
      <c r="AT516" s="386"/>
      <c r="AU516" s="202"/>
      <c r="AV516" s="470"/>
      <c r="AW516" s="470"/>
      <c r="AX516" s="470"/>
      <c r="AY516" s="470"/>
      <c r="AZ516" s="470"/>
      <c r="BA516" s="470"/>
      <c r="BB516" s="470"/>
      <c r="BC516" s="470"/>
      <c r="BD516" s="470"/>
      <c r="BE516" s="470"/>
      <c r="BF516" s="470"/>
      <c r="BG516" s="470"/>
      <c r="BH516" s="470"/>
      <c r="BI516" s="470"/>
      <c r="BJ516" s="470"/>
      <c r="BK516" s="470"/>
      <c r="BL516" s="470"/>
      <c r="BM516" s="470"/>
      <c r="BN516" s="470"/>
      <c r="BO516" s="470"/>
      <c r="BP516" s="470"/>
      <c r="BQ516" s="470"/>
      <c r="BR516" s="470"/>
      <c r="BS516" s="470"/>
      <c r="BT516" s="470"/>
      <c r="BU516" s="470"/>
      <c r="BV516" s="470"/>
      <c r="BW516" s="470"/>
    </row>
    <row r="517" spans="1:75" s="314" customFormat="1" ht="15" customHeight="1" x14ac:dyDescent="0.2">
      <c r="A517" s="469"/>
      <c r="B517" s="469"/>
      <c r="C517" s="469"/>
      <c r="D517" s="469"/>
      <c r="E517" s="469"/>
      <c r="F517" s="469"/>
      <c r="G517" s="469"/>
      <c r="H517" s="469"/>
      <c r="I517" s="469"/>
      <c r="J517" s="469"/>
      <c r="K517" s="563"/>
      <c r="L517" s="469"/>
      <c r="M517" s="469"/>
      <c r="N517" s="469"/>
      <c r="O517" s="549"/>
      <c r="P517" s="469"/>
      <c r="Q517" s="541"/>
      <c r="R517" s="477"/>
      <c r="S517" s="477"/>
      <c r="T517" s="477"/>
      <c r="U517" s="527"/>
      <c r="V517" s="535"/>
      <c r="W517" s="347"/>
      <c r="X517" s="347"/>
      <c r="Y517" s="347"/>
      <c r="Z517" s="347"/>
      <c r="AA517" s="347"/>
      <c r="AB517" s="347"/>
      <c r="AC517" s="347"/>
      <c r="AD517" s="347"/>
      <c r="AE517" s="347"/>
      <c r="AF517" s="347"/>
      <c r="AG517" s="347"/>
      <c r="AH517" s="347"/>
      <c r="AI517" s="347"/>
      <c r="AJ517" s="347"/>
      <c r="AK517" s="347"/>
      <c r="AL517" s="347"/>
      <c r="AM517" s="347"/>
      <c r="AN517" s="347"/>
      <c r="AO517" s="347"/>
      <c r="AP517" s="347"/>
      <c r="AQ517" s="347"/>
      <c r="AR517" s="347"/>
      <c r="AS517" s="390"/>
      <c r="AT517" s="386"/>
      <c r="AU517" s="202"/>
      <c r="AV517" s="470"/>
      <c r="AW517" s="470"/>
      <c r="AX517" s="470"/>
      <c r="AY517" s="470"/>
      <c r="AZ517" s="470"/>
      <c r="BA517" s="470"/>
      <c r="BB517" s="470"/>
      <c r="BC517" s="470"/>
      <c r="BD517" s="470"/>
      <c r="BE517" s="470"/>
      <c r="BF517" s="470"/>
      <c r="BG517" s="470"/>
      <c r="BH517" s="470"/>
      <c r="BI517" s="470"/>
      <c r="BJ517" s="470"/>
      <c r="BK517" s="470"/>
      <c r="BL517" s="470"/>
      <c r="BM517" s="470"/>
      <c r="BN517" s="470"/>
      <c r="BO517" s="470"/>
      <c r="BP517" s="470"/>
      <c r="BQ517" s="470"/>
      <c r="BR517" s="470"/>
      <c r="BS517" s="470"/>
      <c r="BT517" s="470"/>
      <c r="BU517" s="470"/>
      <c r="BV517" s="470"/>
      <c r="BW517" s="470"/>
    </row>
    <row r="518" spans="1:75" s="314" customFormat="1" ht="15" customHeight="1" x14ac:dyDescent="0.2">
      <c r="A518" s="469"/>
      <c r="B518" s="469"/>
      <c r="C518" s="469"/>
      <c r="D518" s="469"/>
      <c r="E518" s="469"/>
      <c r="F518" s="469"/>
      <c r="G518" s="469"/>
      <c r="H518" s="469"/>
      <c r="I518" s="469"/>
      <c r="J518" s="469"/>
      <c r="K518" s="563"/>
      <c r="L518" s="469"/>
      <c r="M518" s="469"/>
      <c r="N518" s="469"/>
      <c r="O518" s="549"/>
      <c r="P518" s="469"/>
      <c r="Q518" s="541"/>
      <c r="R518" s="477"/>
      <c r="S518" s="477"/>
      <c r="T518" s="477"/>
      <c r="U518" s="527"/>
      <c r="V518" s="535"/>
      <c r="W518" s="347"/>
      <c r="X518" s="347"/>
      <c r="Y518" s="347"/>
      <c r="Z518" s="347"/>
      <c r="AA518" s="347"/>
      <c r="AB518" s="347"/>
      <c r="AC518" s="347"/>
      <c r="AD518" s="347"/>
      <c r="AE518" s="347"/>
      <c r="AF518" s="347"/>
      <c r="AG518" s="347"/>
      <c r="AH518" s="347"/>
      <c r="AI518" s="347"/>
      <c r="AJ518" s="347"/>
      <c r="AK518" s="347"/>
      <c r="AL518" s="347"/>
      <c r="AM518" s="347"/>
      <c r="AN518" s="347"/>
      <c r="AO518" s="347"/>
      <c r="AP518" s="347"/>
      <c r="AQ518" s="347"/>
      <c r="AR518" s="347"/>
      <c r="AS518" s="390"/>
      <c r="AT518" s="386"/>
      <c r="AU518" s="202"/>
      <c r="AV518" s="470"/>
      <c r="AW518" s="470"/>
      <c r="AX518" s="470"/>
      <c r="AY518" s="470"/>
      <c r="AZ518" s="470"/>
      <c r="BA518" s="470"/>
      <c r="BB518" s="470"/>
      <c r="BC518" s="470"/>
      <c r="BD518" s="470"/>
      <c r="BE518" s="470"/>
      <c r="BF518" s="470"/>
      <c r="BG518" s="470"/>
      <c r="BH518" s="470"/>
      <c r="BI518" s="470"/>
      <c r="BJ518" s="470"/>
      <c r="BK518" s="470"/>
      <c r="BL518" s="470"/>
      <c r="BM518" s="470"/>
      <c r="BN518" s="470"/>
      <c r="BO518" s="470"/>
      <c r="BP518" s="470"/>
      <c r="BQ518" s="470"/>
      <c r="BR518" s="470"/>
      <c r="BS518" s="470"/>
      <c r="BT518" s="470"/>
      <c r="BU518" s="470"/>
      <c r="BV518" s="470"/>
      <c r="BW518" s="470"/>
    </row>
    <row r="519" spans="1:75" s="314" customFormat="1" ht="15" customHeight="1" x14ac:dyDescent="0.2">
      <c r="A519" s="469"/>
      <c r="B519" s="469"/>
      <c r="C519" s="469"/>
      <c r="D519" s="469"/>
      <c r="E519" s="469"/>
      <c r="F519" s="469"/>
      <c r="G519" s="469"/>
      <c r="H519" s="469"/>
      <c r="I519" s="469"/>
      <c r="J519" s="469"/>
      <c r="K519" s="563"/>
      <c r="L519" s="469"/>
      <c r="M519" s="469"/>
      <c r="N519" s="469"/>
      <c r="O519" s="549"/>
      <c r="P519" s="469"/>
      <c r="Q519" s="541"/>
      <c r="R519" s="477"/>
      <c r="S519" s="477"/>
      <c r="T519" s="477"/>
      <c r="U519" s="527"/>
      <c r="V519" s="535"/>
      <c r="W519" s="347"/>
      <c r="X519" s="347"/>
      <c r="Y519" s="347"/>
      <c r="Z519" s="347"/>
      <c r="AA519" s="347"/>
      <c r="AB519" s="347"/>
      <c r="AC519" s="347"/>
      <c r="AD519" s="347"/>
      <c r="AE519" s="347"/>
      <c r="AF519" s="347"/>
      <c r="AG519" s="347"/>
      <c r="AH519" s="347"/>
      <c r="AI519" s="347"/>
      <c r="AJ519" s="347"/>
      <c r="AK519" s="347"/>
      <c r="AL519" s="347"/>
      <c r="AM519" s="347"/>
      <c r="AN519" s="347"/>
      <c r="AO519" s="347"/>
      <c r="AP519" s="347"/>
      <c r="AQ519" s="347"/>
      <c r="AR519" s="347"/>
      <c r="AS519" s="390"/>
      <c r="AT519" s="386"/>
      <c r="AU519" s="202"/>
      <c r="AV519" s="470"/>
      <c r="AW519" s="470"/>
      <c r="AX519" s="470"/>
      <c r="AY519" s="470"/>
      <c r="AZ519" s="470"/>
      <c r="BA519" s="470"/>
      <c r="BB519" s="470"/>
      <c r="BC519" s="470"/>
      <c r="BD519" s="470"/>
      <c r="BE519" s="470"/>
      <c r="BF519" s="470"/>
      <c r="BG519" s="470"/>
      <c r="BH519" s="470"/>
      <c r="BI519" s="470"/>
      <c r="BJ519" s="470"/>
      <c r="BK519" s="470"/>
      <c r="BL519" s="470"/>
      <c r="BM519" s="470"/>
      <c r="BN519" s="470"/>
      <c r="BO519" s="470"/>
      <c r="BP519" s="470"/>
      <c r="BQ519" s="470"/>
      <c r="BR519" s="470"/>
      <c r="BS519" s="470"/>
      <c r="BT519" s="470"/>
      <c r="BU519" s="470"/>
      <c r="BV519" s="470"/>
      <c r="BW519" s="470"/>
    </row>
    <row r="520" spans="1:75" s="314" customFormat="1" ht="15" customHeight="1" x14ac:dyDescent="0.2">
      <c r="A520" s="469"/>
      <c r="B520" s="469"/>
      <c r="C520" s="469"/>
      <c r="D520" s="469"/>
      <c r="E520" s="469"/>
      <c r="F520" s="469"/>
      <c r="G520" s="469"/>
      <c r="H520" s="469"/>
      <c r="I520" s="469"/>
      <c r="J520" s="469"/>
      <c r="K520" s="563"/>
      <c r="L520" s="469"/>
      <c r="M520" s="469"/>
      <c r="N520" s="469"/>
      <c r="O520" s="549"/>
      <c r="P520" s="469"/>
      <c r="Q520" s="541"/>
      <c r="R520" s="477"/>
      <c r="S520" s="477"/>
      <c r="T520" s="477"/>
      <c r="U520" s="527"/>
      <c r="V520" s="535"/>
      <c r="W520" s="347"/>
      <c r="X520" s="347"/>
      <c r="Y520" s="347"/>
      <c r="Z520" s="347"/>
      <c r="AA520" s="347"/>
      <c r="AB520" s="347"/>
      <c r="AC520" s="347"/>
      <c r="AD520" s="347"/>
      <c r="AE520" s="347"/>
      <c r="AF520" s="347"/>
      <c r="AG520" s="347"/>
      <c r="AH520" s="347"/>
      <c r="AI520" s="347"/>
      <c r="AJ520" s="347"/>
      <c r="AK520" s="347"/>
      <c r="AL520" s="347"/>
      <c r="AM520" s="347"/>
      <c r="AN520" s="347"/>
      <c r="AO520" s="347"/>
      <c r="AP520" s="347"/>
      <c r="AQ520" s="347"/>
      <c r="AR520" s="347"/>
      <c r="AS520" s="390"/>
      <c r="AT520" s="386"/>
      <c r="AU520" s="202"/>
      <c r="AV520" s="470"/>
      <c r="AW520" s="470"/>
      <c r="AX520" s="470"/>
      <c r="AY520" s="470"/>
      <c r="AZ520" s="470"/>
      <c r="BA520" s="470"/>
      <c r="BB520" s="470"/>
      <c r="BC520" s="470"/>
      <c r="BD520" s="470"/>
      <c r="BE520" s="470"/>
      <c r="BF520" s="470"/>
      <c r="BG520" s="470"/>
      <c r="BH520" s="470"/>
      <c r="BI520" s="470"/>
      <c r="BJ520" s="470"/>
      <c r="BK520" s="470"/>
      <c r="BL520" s="470"/>
      <c r="BM520" s="470"/>
      <c r="BN520" s="470"/>
      <c r="BO520" s="470"/>
      <c r="BP520" s="470"/>
      <c r="BQ520" s="470"/>
      <c r="BR520" s="470"/>
      <c r="BS520" s="470"/>
      <c r="BT520" s="470"/>
      <c r="BU520" s="470"/>
      <c r="BV520" s="470"/>
      <c r="BW520" s="470"/>
    </row>
    <row r="521" spans="1:75" s="314" customFormat="1" ht="15" customHeight="1" x14ac:dyDescent="0.2">
      <c r="A521" s="469"/>
      <c r="B521" s="469"/>
      <c r="C521" s="469"/>
      <c r="D521" s="469"/>
      <c r="E521" s="469"/>
      <c r="F521" s="469"/>
      <c r="G521" s="469"/>
      <c r="H521" s="469"/>
      <c r="I521" s="469"/>
      <c r="J521" s="469"/>
      <c r="K521" s="563"/>
      <c r="L521" s="469"/>
      <c r="M521" s="469"/>
      <c r="N521" s="469"/>
      <c r="O521" s="549"/>
      <c r="P521" s="469"/>
      <c r="Q521" s="541"/>
      <c r="R521" s="477"/>
      <c r="S521" s="477"/>
      <c r="T521" s="477"/>
      <c r="U521" s="527"/>
      <c r="V521" s="535"/>
      <c r="W521" s="347"/>
      <c r="X521" s="347"/>
      <c r="Y521" s="347"/>
      <c r="Z521" s="347"/>
      <c r="AA521" s="347"/>
      <c r="AB521" s="347"/>
      <c r="AC521" s="347"/>
      <c r="AD521" s="347"/>
      <c r="AE521" s="347"/>
      <c r="AF521" s="347"/>
      <c r="AG521" s="347"/>
      <c r="AH521" s="347"/>
      <c r="AI521" s="347"/>
      <c r="AJ521" s="347"/>
      <c r="AK521" s="347"/>
      <c r="AL521" s="347"/>
      <c r="AM521" s="347"/>
      <c r="AN521" s="347"/>
      <c r="AO521" s="347"/>
      <c r="AP521" s="347"/>
      <c r="AQ521" s="347"/>
      <c r="AR521" s="347"/>
      <c r="AS521" s="390"/>
      <c r="AT521" s="386"/>
      <c r="AU521" s="202"/>
      <c r="AV521" s="470"/>
      <c r="AW521" s="470"/>
      <c r="AX521" s="470"/>
      <c r="AY521" s="470"/>
      <c r="AZ521" s="470"/>
      <c r="BA521" s="470"/>
      <c r="BB521" s="470"/>
      <c r="BC521" s="470"/>
      <c r="BD521" s="470"/>
      <c r="BE521" s="470"/>
      <c r="BF521" s="470"/>
      <c r="BG521" s="470"/>
      <c r="BH521" s="470"/>
      <c r="BI521" s="470"/>
      <c r="BJ521" s="470"/>
      <c r="BK521" s="470"/>
      <c r="BL521" s="470"/>
      <c r="BM521" s="470"/>
      <c r="BN521" s="470"/>
      <c r="BO521" s="470"/>
      <c r="BP521" s="470"/>
      <c r="BQ521" s="470"/>
      <c r="BR521" s="470"/>
      <c r="BS521" s="470"/>
      <c r="BT521" s="470"/>
      <c r="BU521" s="470"/>
      <c r="BV521" s="470"/>
      <c r="BW521" s="470"/>
    </row>
    <row r="522" spans="1:75" s="314" customFormat="1" ht="15" customHeight="1" x14ac:dyDescent="0.2">
      <c r="A522" s="469"/>
      <c r="B522" s="469"/>
      <c r="C522" s="469"/>
      <c r="D522" s="469"/>
      <c r="E522" s="469"/>
      <c r="F522" s="469"/>
      <c r="G522" s="469"/>
      <c r="H522" s="469"/>
      <c r="I522" s="469"/>
      <c r="J522" s="469"/>
      <c r="K522" s="563"/>
      <c r="L522" s="469"/>
      <c r="M522" s="469"/>
      <c r="N522" s="469"/>
      <c r="O522" s="549"/>
      <c r="P522" s="469"/>
      <c r="Q522" s="541"/>
      <c r="R522" s="477"/>
      <c r="S522" s="477"/>
      <c r="T522" s="477"/>
      <c r="U522" s="527"/>
      <c r="V522" s="535"/>
      <c r="W522" s="347"/>
      <c r="X522" s="347"/>
      <c r="Y522" s="347"/>
      <c r="Z522" s="347"/>
      <c r="AA522" s="347"/>
      <c r="AB522" s="347"/>
      <c r="AC522" s="347"/>
      <c r="AD522" s="347"/>
      <c r="AE522" s="347"/>
      <c r="AF522" s="347"/>
      <c r="AG522" s="347"/>
      <c r="AH522" s="347"/>
      <c r="AI522" s="347"/>
      <c r="AJ522" s="347"/>
      <c r="AK522" s="347"/>
      <c r="AL522" s="347"/>
      <c r="AM522" s="347"/>
      <c r="AN522" s="347"/>
      <c r="AO522" s="347"/>
      <c r="AP522" s="347"/>
      <c r="AQ522" s="347"/>
      <c r="AR522" s="347"/>
      <c r="AS522" s="390"/>
      <c r="AT522" s="386"/>
      <c r="AU522" s="202"/>
      <c r="AV522" s="470"/>
      <c r="AW522" s="470"/>
      <c r="AX522" s="470"/>
      <c r="AY522" s="470"/>
      <c r="AZ522" s="470"/>
      <c r="BA522" s="470"/>
      <c r="BB522" s="470"/>
      <c r="BC522" s="470"/>
      <c r="BD522" s="470"/>
      <c r="BE522" s="470"/>
      <c r="BF522" s="470"/>
      <c r="BG522" s="470"/>
      <c r="BH522" s="470"/>
      <c r="BI522" s="470"/>
      <c r="BJ522" s="470"/>
      <c r="BK522" s="470"/>
      <c r="BL522" s="470"/>
      <c r="BM522" s="470"/>
      <c r="BN522" s="470"/>
      <c r="BO522" s="470"/>
      <c r="BP522" s="470"/>
      <c r="BQ522" s="470"/>
      <c r="BR522" s="470"/>
      <c r="BS522" s="470"/>
      <c r="BT522" s="470"/>
      <c r="BU522" s="470"/>
      <c r="BV522" s="470"/>
      <c r="BW522" s="470"/>
    </row>
    <row r="523" spans="1:75" s="314" customFormat="1" ht="15" customHeight="1" x14ac:dyDescent="0.2">
      <c r="A523" s="469"/>
      <c r="B523" s="469"/>
      <c r="C523" s="469"/>
      <c r="D523" s="469"/>
      <c r="E523" s="469"/>
      <c r="F523" s="469"/>
      <c r="G523" s="469"/>
      <c r="H523" s="469"/>
      <c r="I523" s="469"/>
      <c r="J523" s="469"/>
      <c r="K523" s="563"/>
      <c r="L523" s="469"/>
      <c r="M523" s="469"/>
      <c r="N523" s="469"/>
      <c r="O523" s="549"/>
      <c r="P523" s="469"/>
      <c r="Q523" s="541"/>
      <c r="R523" s="477"/>
      <c r="S523" s="477"/>
      <c r="T523" s="477"/>
      <c r="U523" s="527"/>
      <c r="V523" s="535"/>
      <c r="W523" s="347"/>
      <c r="X523" s="347"/>
      <c r="Y523" s="347"/>
      <c r="Z523" s="347"/>
      <c r="AA523" s="347"/>
      <c r="AB523" s="347"/>
      <c r="AC523" s="347"/>
      <c r="AD523" s="347"/>
      <c r="AE523" s="347"/>
      <c r="AF523" s="347"/>
      <c r="AG523" s="347"/>
      <c r="AH523" s="347"/>
      <c r="AI523" s="347"/>
      <c r="AJ523" s="347"/>
      <c r="AK523" s="347"/>
      <c r="AL523" s="347"/>
      <c r="AM523" s="347"/>
      <c r="AN523" s="347"/>
      <c r="AO523" s="347"/>
      <c r="AP523" s="347"/>
      <c r="AQ523" s="347"/>
      <c r="AR523" s="347"/>
      <c r="AS523" s="390"/>
      <c r="AT523" s="386"/>
      <c r="AU523" s="202"/>
      <c r="AV523" s="470"/>
      <c r="AW523" s="470"/>
      <c r="AX523" s="470"/>
      <c r="AY523" s="470"/>
      <c r="AZ523" s="470"/>
      <c r="BA523" s="470"/>
      <c r="BB523" s="470"/>
      <c r="BC523" s="470"/>
      <c r="BD523" s="470"/>
      <c r="BE523" s="470"/>
      <c r="BF523" s="470"/>
      <c r="BG523" s="470"/>
      <c r="BH523" s="470"/>
      <c r="BI523" s="470"/>
      <c r="BJ523" s="470"/>
      <c r="BK523" s="470"/>
      <c r="BL523" s="470"/>
      <c r="BM523" s="470"/>
      <c r="BN523" s="470"/>
      <c r="BO523" s="470"/>
      <c r="BP523" s="470"/>
      <c r="BQ523" s="470"/>
      <c r="BR523" s="470"/>
      <c r="BS523" s="470"/>
      <c r="BT523" s="470"/>
      <c r="BU523" s="470"/>
      <c r="BV523" s="470"/>
      <c r="BW523" s="470"/>
    </row>
    <row r="524" spans="1:75" s="314" customFormat="1" ht="15" customHeight="1" x14ac:dyDescent="0.2">
      <c r="A524" s="469"/>
      <c r="B524" s="469"/>
      <c r="C524" s="469"/>
      <c r="D524" s="469"/>
      <c r="E524" s="469"/>
      <c r="F524" s="469"/>
      <c r="G524" s="469"/>
      <c r="H524" s="469"/>
      <c r="I524" s="469"/>
      <c r="J524" s="469"/>
      <c r="K524" s="563"/>
      <c r="L524" s="469"/>
      <c r="M524" s="469"/>
      <c r="N524" s="469"/>
      <c r="O524" s="549"/>
      <c r="P524" s="469"/>
      <c r="Q524" s="541"/>
      <c r="R524" s="477"/>
      <c r="S524" s="477"/>
      <c r="T524" s="477"/>
      <c r="U524" s="527"/>
      <c r="V524" s="535"/>
      <c r="W524" s="347"/>
      <c r="X524" s="347"/>
      <c r="Y524" s="347"/>
      <c r="Z524" s="347"/>
      <c r="AA524" s="347"/>
      <c r="AB524" s="347"/>
      <c r="AC524" s="347"/>
      <c r="AD524" s="347"/>
      <c r="AE524" s="347"/>
      <c r="AF524" s="347"/>
      <c r="AG524" s="347"/>
      <c r="AH524" s="347"/>
      <c r="AI524" s="347"/>
      <c r="AJ524" s="347"/>
      <c r="AK524" s="347"/>
      <c r="AL524" s="347"/>
      <c r="AM524" s="347"/>
      <c r="AN524" s="347"/>
      <c r="AO524" s="347"/>
      <c r="AP524" s="347"/>
      <c r="AQ524" s="347"/>
      <c r="AR524" s="347"/>
      <c r="AS524" s="390"/>
      <c r="AT524" s="386"/>
      <c r="AU524" s="202"/>
      <c r="AV524" s="470"/>
      <c r="AW524" s="470"/>
      <c r="AX524" s="470"/>
      <c r="AY524" s="470"/>
      <c r="AZ524" s="470"/>
      <c r="BA524" s="470"/>
      <c r="BB524" s="470"/>
      <c r="BC524" s="470"/>
      <c r="BD524" s="470"/>
      <c r="BE524" s="470"/>
      <c r="BF524" s="470"/>
      <c r="BG524" s="470"/>
      <c r="BH524" s="470"/>
      <c r="BI524" s="470"/>
      <c r="BJ524" s="470"/>
      <c r="BK524" s="470"/>
      <c r="BL524" s="470"/>
      <c r="BM524" s="470"/>
      <c r="BN524" s="470"/>
      <c r="BO524" s="470"/>
      <c r="BP524" s="470"/>
      <c r="BQ524" s="470"/>
      <c r="BR524" s="470"/>
      <c r="BS524" s="470"/>
      <c r="BT524" s="470"/>
      <c r="BU524" s="470"/>
      <c r="BV524" s="470"/>
      <c r="BW524" s="470"/>
    </row>
    <row r="525" spans="1:75" s="314" customFormat="1" ht="15" customHeight="1" x14ac:dyDescent="0.2">
      <c r="A525" s="469"/>
      <c r="B525" s="469"/>
      <c r="C525" s="469"/>
      <c r="D525" s="469"/>
      <c r="E525" s="469"/>
      <c r="F525" s="469"/>
      <c r="G525" s="469"/>
      <c r="H525" s="469"/>
      <c r="I525" s="469"/>
      <c r="J525" s="469"/>
      <c r="K525" s="563"/>
      <c r="L525" s="469"/>
      <c r="M525" s="469"/>
      <c r="N525" s="469"/>
      <c r="O525" s="549"/>
      <c r="P525" s="469"/>
      <c r="Q525" s="541"/>
      <c r="R525" s="477"/>
      <c r="S525" s="477"/>
      <c r="T525" s="477"/>
      <c r="U525" s="527"/>
      <c r="V525" s="535"/>
      <c r="W525" s="347"/>
      <c r="X525" s="347"/>
      <c r="Y525" s="347"/>
      <c r="Z525" s="347"/>
      <c r="AA525" s="347"/>
      <c r="AB525" s="347"/>
      <c r="AC525" s="347"/>
      <c r="AD525" s="347"/>
      <c r="AE525" s="347"/>
      <c r="AF525" s="347"/>
      <c r="AG525" s="347"/>
      <c r="AH525" s="347"/>
      <c r="AI525" s="347"/>
      <c r="AJ525" s="347"/>
      <c r="AK525" s="347"/>
      <c r="AL525" s="347"/>
      <c r="AM525" s="347"/>
      <c r="AN525" s="347"/>
      <c r="AO525" s="347"/>
      <c r="AP525" s="347"/>
      <c r="AQ525" s="347"/>
      <c r="AR525" s="347"/>
      <c r="AS525" s="390"/>
      <c r="AT525" s="386"/>
      <c r="AU525" s="202"/>
      <c r="AV525" s="470"/>
      <c r="AW525" s="470"/>
      <c r="AX525" s="470"/>
      <c r="AY525" s="470"/>
      <c r="AZ525" s="470"/>
      <c r="BA525" s="470"/>
      <c r="BB525" s="470"/>
      <c r="BC525" s="470"/>
      <c r="BD525" s="470"/>
      <c r="BE525" s="470"/>
      <c r="BF525" s="470"/>
      <c r="BG525" s="470"/>
      <c r="BH525" s="470"/>
      <c r="BI525" s="470"/>
      <c r="BJ525" s="470"/>
      <c r="BK525" s="470"/>
      <c r="BL525" s="470"/>
      <c r="BM525" s="470"/>
      <c r="BN525" s="470"/>
      <c r="BO525" s="470"/>
      <c r="BP525" s="470"/>
      <c r="BQ525" s="470"/>
      <c r="BR525" s="470"/>
      <c r="BS525" s="470"/>
      <c r="BT525" s="470"/>
      <c r="BU525" s="470"/>
      <c r="BV525" s="470"/>
      <c r="BW525" s="470"/>
    </row>
    <row r="526" spans="1:75" s="314" customFormat="1" ht="15" customHeight="1" x14ac:dyDescent="0.2">
      <c r="A526" s="469"/>
      <c r="B526" s="469"/>
      <c r="C526" s="469"/>
      <c r="D526" s="469"/>
      <c r="E526" s="469"/>
      <c r="F526" s="469"/>
      <c r="G526" s="469"/>
      <c r="H526" s="469"/>
      <c r="I526" s="469"/>
      <c r="J526" s="469"/>
      <c r="K526" s="563"/>
      <c r="L526" s="469"/>
      <c r="M526" s="469"/>
      <c r="N526" s="469"/>
      <c r="O526" s="549"/>
      <c r="P526" s="469"/>
      <c r="Q526" s="541"/>
      <c r="R526" s="477"/>
      <c r="S526" s="477"/>
      <c r="T526" s="477"/>
      <c r="U526" s="527"/>
      <c r="V526" s="535"/>
      <c r="W526" s="347"/>
      <c r="X526" s="347"/>
      <c r="Y526" s="347"/>
      <c r="Z526" s="347"/>
      <c r="AA526" s="347"/>
      <c r="AB526" s="347"/>
      <c r="AC526" s="347"/>
      <c r="AD526" s="347"/>
      <c r="AE526" s="347"/>
      <c r="AF526" s="347"/>
      <c r="AG526" s="347"/>
      <c r="AH526" s="347"/>
      <c r="AI526" s="347"/>
      <c r="AJ526" s="347"/>
      <c r="AK526" s="347"/>
      <c r="AL526" s="347"/>
      <c r="AM526" s="347"/>
      <c r="AN526" s="347"/>
      <c r="AO526" s="347"/>
      <c r="AP526" s="347"/>
      <c r="AQ526" s="347"/>
      <c r="AR526" s="347"/>
      <c r="AS526" s="390"/>
      <c r="AT526" s="386"/>
      <c r="AU526" s="202"/>
      <c r="AV526" s="470"/>
      <c r="AW526" s="470"/>
      <c r="AX526" s="470"/>
      <c r="AY526" s="470"/>
      <c r="AZ526" s="470"/>
      <c r="BA526" s="470"/>
      <c r="BB526" s="470"/>
      <c r="BC526" s="470"/>
      <c r="BD526" s="470"/>
      <c r="BE526" s="470"/>
      <c r="BF526" s="470"/>
      <c r="BG526" s="470"/>
      <c r="BH526" s="470"/>
      <c r="BI526" s="470"/>
      <c r="BJ526" s="470"/>
      <c r="BK526" s="470"/>
      <c r="BL526" s="470"/>
      <c r="BM526" s="470"/>
      <c r="BN526" s="470"/>
      <c r="BO526" s="470"/>
      <c r="BP526" s="470"/>
      <c r="BQ526" s="470"/>
      <c r="BR526" s="470"/>
      <c r="BS526" s="470"/>
      <c r="BT526" s="470"/>
      <c r="BU526" s="470"/>
      <c r="BV526" s="470"/>
      <c r="BW526" s="470"/>
    </row>
    <row r="527" spans="1:75" s="314" customFormat="1" ht="15" customHeight="1" x14ac:dyDescent="0.2">
      <c r="A527" s="469"/>
      <c r="B527" s="469"/>
      <c r="C527" s="469"/>
      <c r="D527" s="469"/>
      <c r="E527" s="469"/>
      <c r="F527" s="469"/>
      <c r="G527" s="469"/>
      <c r="H527" s="469"/>
      <c r="I527" s="469"/>
      <c r="J527" s="469"/>
      <c r="K527" s="563"/>
      <c r="L527" s="469"/>
      <c r="M527" s="469"/>
      <c r="N527" s="469"/>
      <c r="O527" s="549"/>
      <c r="P527" s="469"/>
      <c r="Q527" s="541"/>
      <c r="R527" s="477"/>
      <c r="S527" s="477"/>
      <c r="T527" s="477"/>
      <c r="U527" s="527"/>
      <c r="V527" s="535"/>
      <c r="W527" s="347"/>
      <c r="X527" s="347"/>
      <c r="Y527" s="347"/>
      <c r="Z527" s="347"/>
      <c r="AA527" s="347"/>
      <c r="AB527" s="347"/>
      <c r="AC527" s="347"/>
      <c r="AD527" s="347"/>
      <c r="AE527" s="347"/>
      <c r="AF527" s="347"/>
      <c r="AG527" s="347"/>
      <c r="AH527" s="347"/>
      <c r="AI527" s="347"/>
      <c r="AJ527" s="347"/>
      <c r="AK527" s="347"/>
      <c r="AL527" s="347"/>
      <c r="AM527" s="347"/>
      <c r="AN527" s="347"/>
      <c r="AO527" s="347"/>
      <c r="AP527" s="347"/>
      <c r="AQ527" s="347"/>
      <c r="AR527" s="347"/>
      <c r="AS527" s="390"/>
      <c r="AT527" s="386"/>
      <c r="AU527" s="202"/>
      <c r="AV527" s="470"/>
      <c r="AW527" s="470"/>
      <c r="AX527" s="470"/>
      <c r="AY527" s="470"/>
      <c r="AZ527" s="470"/>
      <c r="BA527" s="470"/>
      <c r="BB527" s="470"/>
      <c r="BC527" s="470"/>
      <c r="BD527" s="470"/>
      <c r="BE527" s="470"/>
      <c r="BF527" s="470"/>
      <c r="BG527" s="470"/>
      <c r="BH527" s="470"/>
      <c r="BI527" s="470"/>
      <c r="BJ527" s="470"/>
      <c r="BK527" s="470"/>
      <c r="BL527" s="470"/>
      <c r="BM527" s="470"/>
      <c r="BN527" s="470"/>
      <c r="BO527" s="470"/>
      <c r="BP527" s="470"/>
      <c r="BQ527" s="470"/>
      <c r="BR527" s="470"/>
      <c r="BS527" s="470"/>
      <c r="BT527" s="470"/>
      <c r="BU527" s="470"/>
      <c r="BV527" s="470"/>
      <c r="BW527" s="470"/>
    </row>
    <row r="528" spans="1:75" s="314" customFormat="1" ht="15" customHeight="1" x14ac:dyDescent="0.2">
      <c r="A528" s="469"/>
      <c r="B528" s="469"/>
      <c r="C528" s="469"/>
      <c r="D528" s="469"/>
      <c r="E528" s="469"/>
      <c r="F528" s="469"/>
      <c r="G528" s="469"/>
      <c r="H528" s="469"/>
      <c r="I528" s="469"/>
      <c r="J528" s="469"/>
      <c r="K528" s="563"/>
      <c r="L528" s="469"/>
      <c r="M528" s="469"/>
      <c r="N528" s="469"/>
      <c r="O528" s="549"/>
      <c r="P528" s="469"/>
      <c r="Q528" s="541"/>
      <c r="R528" s="477"/>
      <c r="S528" s="477"/>
      <c r="T528" s="477"/>
      <c r="U528" s="527"/>
      <c r="V528" s="535"/>
      <c r="W528" s="347"/>
      <c r="X528" s="347"/>
      <c r="Y528" s="347"/>
      <c r="Z528" s="347"/>
      <c r="AA528" s="347"/>
      <c r="AB528" s="347"/>
      <c r="AC528" s="347"/>
      <c r="AD528" s="347"/>
      <c r="AE528" s="347"/>
      <c r="AF528" s="347"/>
      <c r="AG528" s="347"/>
      <c r="AH528" s="347"/>
      <c r="AI528" s="347"/>
      <c r="AJ528" s="347"/>
      <c r="AK528" s="347"/>
      <c r="AL528" s="347"/>
      <c r="AM528" s="347"/>
      <c r="AN528" s="347"/>
      <c r="AO528" s="347"/>
      <c r="AP528" s="347"/>
      <c r="AQ528" s="347"/>
      <c r="AR528" s="347"/>
      <c r="AS528" s="390"/>
      <c r="AT528" s="386"/>
      <c r="AU528" s="202"/>
      <c r="AV528" s="470"/>
      <c r="AW528" s="470"/>
      <c r="AX528" s="470"/>
      <c r="AY528" s="470"/>
      <c r="AZ528" s="470"/>
      <c r="BA528" s="470"/>
      <c r="BB528" s="470"/>
      <c r="BC528" s="470"/>
      <c r="BD528" s="470"/>
      <c r="BE528" s="470"/>
      <c r="BF528" s="470"/>
      <c r="BG528" s="470"/>
      <c r="BH528" s="470"/>
      <c r="BI528" s="470"/>
      <c r="BJ528" s="470"/>
      <c r="BK528" s="470"/>
      <c r="BL528" s="470"/>
      <c r="BM528" s="470"/>
      <c r="BN528" s="470"/>
      <c r="BO528" s="470"/>
      <c r="BP528" s="470"/>
      <c r="BQ528" s="470"/>
      <c r="BR528" s="470"/>
      <c r="BS528" s="470"/>
      <c r="BT528" s="470"/>
      <c r="BU528" s="470"/>
      <c r="BV528" s="470"/>
      <c r="BW528" s="470"/>
    </row>
    <row r="529" spans="1:75" s="314" customFormat="1" ht="15" customHeight="1" x14ac:dyDescent="0.2">
      <c r="A529" s="469"/>
      <c r="B529" s="469"/>
      <c r="C529" s="469"/>
      <c r="D529" s="469"/>
      <c r="E529" s="469"/>
      <c r="F529" s="469"/>
      <c r="G529" s="469"/>
      <c r="H529" s="469"/>
      <c r="I529" s="469"/>
      <c r="J529" s="469"/>
      <c r="K529" s="563"/>
      <c r="L529" s="469"/>
      <c r="M529" s="469"/>
      <c r="N529" s="469"/>
      <c r="O529" s="549"/>
      <c r="P529" s="469"/>
      <c r="Q529" s="541"/>
      <c r="R529" s="477"/>
      <c r="S529" s="477"/>
      <c r="T529" s="477"/>
      <c r="U529" s="527"/>
      <c r="V529" s="535"/>
      <c r="W529" s="347"/>
      <c r="X529" s="347"/>
      <c r="Y529" s="347"/>
      <c r="Z529" s="347"/>
      <c r="AA529" s="347"/>
      <c r="AB529" s="347"/>
      <c r="AC529" s="347"/>
      <c r="AD529" s="347"/>
      <c r="AE529" s="347"/>
      <c r="AF529" s="347"/>
      <c r="AG529" s="347"/>
      <c r="AH529" s="347"/>
      <c r="AI529" s="347"/>
      <c r="AJ529" s="347"/>
      <c r="AK529" s="347"/>
      <c r="AL529" s="347"/>
      <c r="AM529" s="347"/>
      <c r="AN529" s="347"/>
      <c r="AO529" s="347"/>
      <c r="AP529" s="347"/>
      <c r="AQ529" s="347"/>
      <c r="AR529" s="347"/>
      <c r="AS529" s="390"/>
      <c r="AT529" s="386"/>
      <c r="AU529" s="202"/>
      <c r="AV529" s="470"/>
      <c r="AW529" s="470"/>
      <c r="AX529" s="470"/>
      <c r="AY529" s="470"/>
      <c r="AZ529" s="470"/>
      <c r="BA529" s="470"/>
      <c r="BB529" s="470"/>
      <c r="BC529" s="470"/>
      <c r="BD529" s="470"/>
      <c r="BE529" s="470"/>
      <c r="BF529" s="470"/>
      <c r="BG529" s="470"/>
      <c r="BH529" s="470"/>
      <c r="BI529" s="470"/>
      <c r="BJ529" s="470"/>
      <c r="BK529" s="470"/>
      <c r="BL529" s="470"/>
      <c r="BM529" s="470"/>
      <c r="BN529" s="470"/>
      <c r="BO529" s="470"/>
      <c r="BP529" s="470"/>
      <c r="BQ529" s="470"/>
      <c r="BR529" s="470"/>
      <c r="BS529" s="470"/>
      <c r="BT529" s="470"/>
      <c r="BU529" s="470"/>
      <c r="BV529" s="470"/>
      <c r="BW529" s="470"/>
    </row>
    <row r="530" spans="1:75" s="314" customFormat="1" ht="15" customHeight="1" x14ac:dyDescent="0.2">
      <c r="A530" s="469"/>
      <c r="B530" s="469"/>
      <c r="C530" s="469"/>
      <c r="D530" s="469"/>
      <c r="E530" s="469"/>
      <c r="F530" s="469"/>
      <c r="G530" s="469"/>
      <c r="H530" s="469"/>
      <c r="I530" s="469"/>
      <c r="J530" s="469"/>
      <c r="K530" s="563"/>
      <c r="L530" s="469"/>
      <c r="M530" s="469"/>
      <c r="N530" s="469"/>
      <c r="O530" s="549"/>
      <c r="P530" s="469"/>
      <c r="Q530" s="541"/>
      <c r="R530" s="477"/>
      <c r="S530" s="477"/>
      <c r="T530" s="477"/>
      <c r="U530" s="527"/>
      <c r="V530" s="535"/>
      <c r="W530" s="347"/>
      <c r="X530" s="347"/>
      <c r="Y530" s="347"/>
      <c r="Z530" s="347"/>
      <c r="AA530" s="347"/>
      <c r="AB530" s="347"/>
      <c r="AC530" s="347"/>
      <c r="AD530" s="347"/>
      <c r="AE530" s="347"/>
      <c r="AF530" s="347"/>
      <c r="AG530" s="347"/>
      <c r="AH530" s="347"/>
      <c r="AI530" s="347"/>
      <c r="AJ530" s="347"/>
      <c r="AK530" s="347"/>
      <c r="AL530" s="347"/>
      <c r="AM530" s="347"/>
      <c r="AN530" s="347"/>
      <c r="AO530" s="347"/>
      <c r="AP530" s="347"/>
      <c r="AQ530" s="347"/>
      <c r="AR530" s="347"/>
      <c r="AS530" s="390"/>
      <c r="AT530" s="386"/>
      <c r="AU530" s="202"/>
      <c r="AV530" s="470"/>
      <c r="AW530" s="470"/>
      <c r="AX530" s="470"/>
      <c r="AY530" s="470"/>
      <c r="AZ530" s="470"/>
      <c r="BA530" s="470"/>
      <c r="BB530" s="470"/>
      <c r="BC530" s="470"/>
      <c r="BD530" s="470"/>
      <c r="BE530" s="470"/>
      <c r="BF530" s="470"/>
      <c r="BG530" s="470"/>
      <c r="BH530" s="470"/>
      <c r="BI530" s="470"/>
      <c r="BJ530" s="470"/>
      <c r="BK530" s="470"/>
      <c r="BL530" s="470"/>
      <c r="BM530" s="470"/>
      <c r="BN530" s="470"/>
      <c r="BO530" s="470"/>
      <c r="BP530" s="470"/>
      <c r="BQ530" s="470"/>
      <c r="BR530" s="470"/>
      <c r="BS530" s="470"/>
      <c r="BT530" s="470"/>
      <c r="BU530" s="470"/>
      <c r="BV530" s="470"/>
      <c r="BW530" s="470"/>
    </row>
    <row r="531" spans="1:75" s="314" customFormat="1" ht="15" customHeight="1" x14ac:dyDescent="0.2">
      <c r="A531" s="469"/>
      <c r="B531" s="469"/>
      <c r="C531" s="469"/>
      <c r="D531" s="469"/>
      <c r="E531" s="469"/>
      <c r="F531" s="469"/>
      <c r="G531" s="469"/>
      <c r="H531" s="469"/>
      <c r="I531" s="469"/>
      <c r="J531" s="469"/>
      <c r="K531" s="563"/>
      <c r="L531" s="469"/>
      <c r="M531" s="469"/>
      <c r="N531" s="469"/>
      <c r="O531" s="549"/>
      <c r="P531" s="469"/>
      <c r="Q531" s="541"/>
      <c r="R531" s="477"/>
      <c r="S531" s="477"/>
      <c r="T531" s="477"/>
      <c r="U531" s="527"/>
      <c r="V531" s="535"/>
      <c r="W531" s="347"/>
      <c r="X531" s="347"/>
      <c r="Y531" s="347"/>
      <c r="Z531" s="347"/>
      <c r="AA531" s="347"/>
      <c r="AB531" s="347"/>
      <c r="AC531" s="347"/>
      <c r="AD531" s="347"/>
      <c r="AE531" s="347"/>
      <c r="AF531" s="347"/>
      <c r="AG531" s="347"/>
      <c r="AH531" s="347"/>
      <c r="AI531" s="347"/>
      <c r="AJ531" s="347"/>
      <c r="AK531" s="347"/>
      <c r="AL531" s="347"/>
      <c r="AM531" s="347"/>
      <c r="AN531" s="347"/>
      <c r="AO531" s="347"/>
      <c r="AP531" s="347"/>
      <c r="AQ531" s="347"/>
      <c r="AR531" s="347"/>
      <c r="AS531" s="390"/>
      <c r="AT531" s="386"/>
      <c r="AU531" s="202"/>
      <c r="AV531" s="470"/>
      <c r="AW531" s="470"/>
      <c r="AX531" s="470"/>
      <c r="AY531" s="470"/>
      <c r="AZ531" s="470"/>
      <c r="BA531" s="470"/>
      <c r="BB531" s="470"/>
      <c r="BC531" s="470"/>
      <c r="BD531" s="470"/>
      <c r="BE531" s="470"/>
      <c r="BF531" s="470"/>
      <c r="BG531" s="470"/>
      <c r="BH531" s="470"/>
      <c r="BI531" s="470"/>
      <c r="BJ531" s="470"/>
      <c r="BK531" s="470"/>
      <c r="BL531" s="470"/>
      <c r="BM531" s="470"/>
      <c r="BN531" s="470"/>
      <c r="BO531" s="470"/>
      <c r="BP531" s="470"/>
      <c r="BQ531" s="470"/>
      <c r="BR531" s="470"/>
      <c r="BS531" s="470"/>
      <c r="BT531" s="470"/>
      <c r="BU531" s="470"/>
      <c r="BV531" s="470"/>
      <c r="BW531" s="470"/>
    </row>
    <row r="532" spans="1:75" s="314" customFormat="1" ht="15" customHeight="1" x14ac:dyDescent="0.2">
      <c r="A532" s="469"/>
      <c r="B532" s="469"/>
      <c r="C532" s="469"/>
      <c r="D532" s="469"/>
      <c r="E532" s="469"/>
      <c r="F532" s="469"/>
      <c r="G532" s="469"/>
      <c r="H532" s="469"/>
      <c r="I532" s="469"/>
      <c r="J532" s="469"/>
      <c r="K532" s="563"/>
      <c r="L532" s="469"/>
      <c r="M532" s="469"/>
      <c r="N532" s="469"/>
      <c r="O532" s="549"/>
      <c r="P532" s="469"/>
      <c r="Q532" s="541"/>
      <c r="R532" s="477"/>
      <c r="S532" s="477"/>
      <c r="T532" s="477"/>
      <c r="U532" s="527"/>
      <c r="V532" s="535"/>
      <c r="W532" s="347"/>
      <c r="X532" s="347"/>
      <c r="Y532" s="347"/>
      <c r="Z532" s="347"/>
      <c r="AA532" s="347"/>
      <c r="AB532" s="347"/>
      <c r="AC532" s="347"/>
      <c r="AD532" s="347"/>
      <c r="AE532" s="347"/>
      <c r="AF532" s="347"/>
      <c r="AG532" s="347"/>
      <c r="AH532" s="347"/>
      <c r="AI532" s="347"/>
      <c r="AJ532" s="347"/>
      <c r="AK532" s="347"/>
      <c r="AL532" s="347"/>
      <c r="AM532" s="347"/>
      <c r="AN532" s="347"/>
      <c r="AO532" s="347"/>
      <c r="AP532" s="347"/>
      <c r="AQ532" s="347"/>
      <c r="AR532" s="347"/>
      <c r="AS532" s="390"/>
      <c r="AT532" s="386"/>
      <c r="AU532" s="202"/>
      <c r="AV532" s="470"/>
      <c r="AW532" s="470"/>
      <c r="AX532" s="470"/>
      <c r="AY532" s="470"/>
      <c r="AZ532" s="470"/>
      <c r="BA532" s="470"/>
      <c r="BB532" s="470"/>
      <c r="BC532" s="470"/>
      <c r="BD532" s="470"/>
      <c r="BE532" s="470"/>
      <c r="BF532" s="470"/>
      <c r="BG532" s="470"/>
      <c r="BH532" s="470"/>
      <c r="BI532" s="470"/>
      <c r="BJ532" s="470"/>
      <c r="BK532" s="470"/>
      <c r="BL532" s="470"/>
      <c r="BM532" s="470"/>
      <c r="BN532" s="470"/>
      <c r="BO532" s="470"/>
      <c r="BP532" s="470"/>
      <c r="BQ532" s="470"/>
      <c r="BR532" s="470"/>
      <c r="BS532" s="470"/>
      <c r="BT532" s="470"/>
      <c r="BU532" s="470"/>
      <c r="BV532" s="470"/>
      <c r="BW532" s="470"/>
    </row>
    <row r="533" spans="1:75" s="314" customFormat="1" ht="15" customHeight="1" x14ac:dyDescent="0.2">
      <c r="A533" s="469"/>
      <c r="B533" s="469"/>
      <c r="C533" s="469"/>
      <c r="D533" s="469"/>
      <c r="E533" s="469"/>
      <c r="F533" s="469"/>
      <c r="G533" s="469"/>
      <c r="H533" s="469"/>
      <c r="I533" s="469"/>
      <c r="J533" s="469"/>
      <c r="K533" s="563"/>
      <c r="L533" s="469"/>
      <c r="M533" s="469"/>
      <c r="N533" s="469"/>
      <c r="O533" s="549"/>
      <c r="P533" s="469"/>
      <c r="Q533" s="541"/>
      <c r="R533" s="477"/>
      <c r="S533" s="477"/>
      <c r="T533" s="477"/>
      <c r="U533" s="527"/>
      <c r="V533" s="535"/>
      <c r="W533" s="347"/>
      <c r="X533" s="347"/>
      <c r="Y533" s="347"/>
      <c r="Z533" s="347"/>
      <c r="AA533" s="347"/>
      <c r="AB533" s="347"/>
      <c r="AC533" s="347"/>
      <c r="AD533" s="347"/>
      <c r="AE533" s="347"/>
      <c r="AF533" s="347"/>
      <c r="AG533" s="347"/>
      <c r="AH533" s="347"/>
      <c r="AI533" s="347"/>
      <c r="AJ533" s="347"/>
      <c r="AK533" s="347"/>
      <c r="AL533" s="347"/>
      <c r="AM533" s="347"/>
      <c r="AN533" s="347"/>
      <c r="AO533" s="347"/>
      <c r="AP533" s="347"/>
      <c r="AQ533" s="347"/>
      <c r="AR533" s="347"/>
      <c r="AS533" s="390"/>
      <c r="AT533" s="386"/>
      <c r="AU533" s="202"/>
      <c r="AV533" s="470"/>
      <c r="AW533" s="470"/>
      <c r="AX533" s="470"/>
      <c r="AY533" s="470"/>
      <c r="AZ533" s="470"/>
      <c r="BA533" s="470"/>
      <c r="BB533" s="470"/>
      <c r="BC533" s="470"/>
      <c r="BD533" s="470"/>
      <c r="BE533" s="470"/>
      <c r="BF533" s="470"/>
      <c r="BG533" s="470"/>
      <c r="BH533" s="470"/>
      <c r="BI533" s="470"/>
      <c r="BJ533" s="470"/>
      <c r="BK533" s="470"/>
      <c r="BL533" s="470"/>
      <c r="BM533" s="470"/>
      <c r="BN533" s="470"/>
      <c r="BO533" s="470"/>
      <c r="BP533" s="470"/>
      <c r="BQ533" s="470"/>
      <c r="BR533" s="470"/>
      <c r="BS533" s="470"/>
      <c r="BT533" s="470"/>
      <c r="BU533" s="470"/>
      <c r="BV533" s="470"/>
      <c r="BW533" s="470"/>
    </row>
    <row r="534" spans="1:75" s="314" customFormat="1" ht="15" customHeight="1" x14ac:dyDescent="0.2">
      <c r="A534" s="469"/>
      <c r="B534" s="469"/>
      <c r="C534" s="469"/>
      <c r="D534" s="469"/>
      <c r="E534" s="469"/>
      <c r="F534" s="469"/>
      <c r="G534" s="469"/>
      <c r="H534" s="469"/>
      <c r="I534" s="469"/>
      <c r="J534" s="469"/>
      <c r="K534" s="563"/>
      <c r="L534" s="469"/>
      <c r="M534" s="469"/>
      <c r="N534" s="469"/>
      <c r="O534" s="549"/>
      <c r="P534" s="469"/>
      <c r="Q534" s="541"/>
      <c r="R534" s="477"/>
      <c r="S534" s="477"/>
      <c r="T534" s="477"/>
      <c r="U534" s="527"/>
      <c r="V534" s="535"/>
      <c r="W534" s="347"/>
      <c r="X534" s="347"/>
      <c r="Y534" s="347"/>
      <c r="Z534" s="347"/>
      <c r="AA534" s="347"/>
      <c r="AB534" s="347"/>
      <c r="AC534" s="347"/>
      <c r="AD534" s="347"/>
      <c r="AE534" s="347"/>
      <c r="AF534" s="347"/>
      <c r="AG534" s="347"/>
      <c r="AH534" s="347"/>
      <c r="AI534" s="347"/>
      <c r="AJ534" s="347"/>
      <c r="AK534" s="347"/>
      <c r="AL534" s="347"/>
      <c r="AM534" s="347"/>
      <c r="AN534" s="347"/>
      <c r="AO534" s="347"/>
      <c r="AP534" s="347"/>
      <c r="AQ534" s="347"/>
      <c r="AR534" s="347"/>
      <c r="AS534" s="390"/>
      <c r="AT534" s="386"/>
      <c r="AU534" s="202"/>
      <c r="AV534" s="470"/>
      <c r="AW534" s="470"/>
      <c r="AX534" s="470"/>
      <c r="AY534" s="470"/>
      <c r="AZ534" s="470"/>
      <c r="BA534" s="470"/>
      <c r="BB534" s="470"/>
      <c r="BC534" s="470"/>
      <c r="BD534" s="470"/>
      <c r="BE534" s="470"/>
      <c r="BF534" s="470"/>
      <c r="BG534" s="470"/>
      <c r="BH534" s="470"/>
      <c r="BI534" s="470"/>
      <c r="BJ534" s="470"/>
      <c r="BK534" s="470"/>
      <c r="BL534" s="470"/>
      <c r="BM534" s="470"/>
      <c r="BN534" s="470"/>
      <c r="BO534" s="470"/>
      <c r="BP534" s="470"/>
      <c r="BQ534" s="470"/>
      <c r="BR534" s="470"/>
      <c r="BS534" s="470"/>
      <c r="BT534" s="470"/>
      <c r="BU534" s="470"/>
      <c r="BV534" s="470"/>
      <c r="BW534" s="470"/>
    </row>
    <row r="535" spans="1:75" s="314" customFormat="1" ht="15" customHeight="1" x14ac:dyDescent="0.2">
      <c r="A535" s="469"/>
      <c r="B535" s="469"/>
      <c r="C535" s="469"/>
      <c r="D535" s="469"/>
      <c r="E535" s="469"/>
      <c r="F535" s="469"/>
      <c r="G535" s="469"/>
      <c r="H535" s="469"/>
      <c r="I535" s="469"/>
      <c r="J535" s="469"/>
      <c r="K535" s="563"/>
      <c r="L535" s="469"/>
      <c r="M535" s="469"/>
      <c r="N535" s="469"/>
      <c r="O535" s="549"/>
      <c r="P535" s="469"/>
      <c r="Q535" s="541"/>
      <c r="R535" s="477"/>
      <c r="S535" s="477"/>
      <c r="T535" s="477"/>
      <c r="U535" s="527"/>
      <c r="V535" s="535"/>
      <c r="W535" s="347"/>
      <c r="X535" s="347"/>
      <c r="Y535" s="347"/>
      <c r="Z535" s="347"/>
      <c r="AA535" s="347"/>
      <c r="AB535" s="347"/>
      <c r="AC535" s="347"/>
      <c r="AD535" s="347"/>
      <c r="AE535" s="347"/>
      <c r="AF535" s="347"/>
      <c r="AG535" s="347"/>
      <c r="AH535" s="347"/>
      <c r="AI535" s="347"/>
      <c r="AJ535" s="347"/>
      <c r="AK535" s="347"/>
      <c r="AL535" s="347"/>
      <c r="AM535" s="347"/>
      <c r="AN535" s="347"/>
      <c r="AO535" s="347"/>
      <c r="AP535" s="347"/>
      <c r="AQ535" s="347"/>
      <c r="AR535" s="347"/>
      <c r="AS535" s="390"/>
      <c r="AT535" s="386"/>
      <c r="AU535" s="202"/>
      <c r="AV535" s="470"/>
      <c r="AW535" s="470"/>
      <c r="AX535" s="470"/>
      <c r="AY535" s="470"/>
      <c r="AZ535" s="470"/>
      <c r="BA535" s="470"/>
      <c r="BB535" s="470"/>
      <c r="BC535" s="470"/>
      <c r="BD535" s="470"/>
      <c r="BE535" s="470"/>
      <c r="BF535" s="470"/>
      <c r="BG535" s="470"/>
      <c r="BH535" s="470"/>
      <c r="BI535" s="470"/>
      <c r="BJ535" s="470"/>
      <c r="BK535" s="470"/>
      <c r="BL535" s="470"/>
      <c r="BM535" s="470"/>
      <c r="BN535" s="470"/>
      <c r="BO535" s="470"/>
      <c r="BP535" s="470"/>
      <c r="BQ535" s="470"/>
      <c r="BR535" s="470"/>
      <c r="BS535" s="470"/>
      <c r="BT535" s="470"/>
      <c r="BU535" s="470"/>
      <c r="BV535" s="470"/>
      <c r="BW535" s="470"/>
    </row>
    <row r="536" spans="1:75" s="314" customFormat="1" ht="15" customHeight="1" x14ac:dyDescent="0.2">
      <c r="A536" s="469"/>
      <c r="B536" s="469"/>
      <c r="C536" s="469"/>
      <c r="D536" s="469"/>
      <c r="E536" s="469"/>
      <c r="F536" s="469"/>
      <c r="G536" s="469"/>
      <c r="H536" s="469"/>
      <c r="I536" s="469"/>
      <c r="J536" s="469"/>
      <c r="K536" s="563"/>
      <c r="L536" s="469"/>
      <c r="M536" s="469"/>
      <c r="N536" s="469"/>
      <c r="O536" s="549"/>
      <c r="P536" s="469"/>
      <c r="Q536" s="541"/>
      <c r="R536" s="477"/>
      <c r="S536" s="477"/>
      <c r="T536" s="477"/>
      <c r="U536" s="527"/>
      <c r="V536" s="535"/>
      <c r="W536" s="347"/>
      <c r="X536" s="347"/>
      <c r="Y536" s="347"/>
      <c r="Z536" s="347"/>
      <c r="AA536" s="347"/>
      <c r="AB536" s="347"/>
      <c r="AC536" s="347"/>
      <c r="AD536" s="347"/>
      <c r="AE536" s="347"/>
      <c r="AF536" s="347"/>
      <c r="AG536" s="347"/>
      <c r="AH536" s="347"/>
      <c r="AI536" s="347"/>
      <c r="AJ536" s="347"/>
      <c r="AK536" s="347"/>
      <c r="AL536" s="347"/>
      <c r="AM536" s="347"/>
      <c r="AN536" s="347"/>
      <c r="AO536" s="347"/>
      <c r="AP536" s="347"/>
      <c r="AQ536" s="347"/>
      <c r="AR536" s="347"/>
      <c r="AS536" s="390"/>
      <c r="AT536" s="386"/>
      <c r="AU536" s="202"/>
      <c r="AV536" s="470"/>
      <c r="AW536" s="470"/>
      <c r="AX536" s="470"/>
      <c r="AY536" s="470"/>
      <c r="AZ536" s="470"/>
      <c r="BA536" s="470"/>
      <c r="BB536" s="470"/>
      <c r="BC536" s="470"/>
      <c r="BD536" s="470"/>
      <c r="BE536" s="470"/>
      <c r="BF536" s="470"/>
      <c r="BG536" s="470"/>
      <c r="BH536" s="470"/>
      <c r="BI536" s="470"/>
      <c r="BJ536" s="470"/>
      <c r="BK536" s="470"/>
      <c r="BL536" s="470"/>
      <c r="BM536" s="470"/>
      <c r="BN536" s="470"/>
      <c r="BO536" s="470"/>
      <c r="BP536" s="470"/>
      <c r="BQ536" s="470"/>
      <c r="BR536" s="470"/>
      <c r="BS536" s="470"/>
      <c r="BT536" s="470"/>
      <c r="BU536" s="470"/>
      <c r="BV536" s="470"/>
      <c r="BW536" s="470"/>
    </row>
    <row r="537" spans="1:75" s="314" customFormat="1" ht="15" customHeight="1" x14ac:dyDescent="0.2">
      <c r="A537" s="469"/>
      <c r="B537" s="469"/>
      <c r="C537" s="469"/>
      <c r="D537" s="469"/>
      <c r="E537" s="469"/>
      <c r="F537" s="469"/>
      <c r="G537" s="469"/>
      <c r="H537" s="469"/>
      <c r="I537" s="469"/>
      <c r="J537" s="469"/>
      <c r="K537" s="563"/>
      <c r="L537" s="469"/>
      <c r="M537" s="469"/>
      <c r="N537" s="469"/>
      <c r="O537" s="549"/>
      <c r="P537" s="469"/>
      <c r="Q537" s="541"/>
      <c r="R537" s="477"/>
      <c r="S537" s="477"/>
      <c r="T537" s="477"/>
      <c r="U537" s="527"/>
      <c r="V537" s="535"/>
      <c r="W537" s="347"/>
      <c r="X537" s="347"/>
      <c r="Y537" s="347"/>
      <c r="Z537" s="347"/>
      <c r="AA537" s="347"/>
      <c r="AB537" s="347"/>
      <c r="AC537" s="347"/>
      <c r="AD537" s="347"/>
      <c r="AE537" s="347"/>
      <c r="AF537" s="347"/>
      <c r="AG537" s="347"/>
      <c r="AH537" s="347"/>
      <c r="AI537" s="347"/>
      <c r="AJ537" s="347"/>
      <c r="AK537" s="347"/>
      <c r="AL537" s="347"/>
      <c r="AM537" s="347"/>
      <c r="AN537" s="347"/>
      <c r="AO537" s="347"/>
      <c r="AP537" s="347"/>
      <c r="AQ537" s="347"/>
      <c r="AR537" s="347"/>
      <c r="AS537" s="390"/>
      <c r="AT537" s="386"/>
      <c r="AU537" s="202"/>
      <c r="AV537" s="470"/>
      <c r="AW537" s="470"/>
      <c r="AX537" s="470"/>
      <c r="AY537" s="470"/>
      <c r="AZ537" s="470"/>
      <c r="BA537" s="470"/>
      <c r="BB537" s="470"/>
      <c r="BC537" s="470"/>
      <c r="BD537" s="470"/>
      <c r="BE537" s="470"/>
      <c r="BF537" s="470"/>
      <c r="BG537" s="470"/>
      <c r="BH537" s="470"/>
      <c r="BI537" s="470"/>
      <c r="BJ537" s="470"/>
      <c r="BK537" s="470"/>
      <c r="BL537" s="470"/>
      <c r="BM537" s="470"/>
      <c r="BN537" s="470"/>
      <c r="BO537" s="470"/>
      <c r="BP537" s="470"/>
      <c r="BQ537" s="470"/>
      <c r="BR537" s="470"/>
      <c r="BS537" s="470"/>
      <c r="BT537" s="470"/>
      <c r="BU537" s="470"/>
      <c r="BV537" s="470"/>
      <c r="BW537" s="470"/>
    </row>
    <row r="538" spans="1:75" s="314" customFormat="1" ht="15" customHeight="1" x14ac:dyDescent="0.2">
      <c r="A538" s="469"/>
      <c r="B538" s="469"/>
      <c r="C538" s="469"/>
      <c r="D538" s="469"/>
      <c r="E538" s="469"/>
      <c r="F538" s="469"/>
      <c r="G538" s="469"/>
      <c r="H538" s="469"/>
      <c r="I538" s="469"/>
      <c r="J538" s="469"/>
      <c r="K538" s="563"/>
      <c r="L538" s="469"/>
      <c r="M538" s="469"/>
      <c r="N538" s="469"/>
      <c r="O538" s="549"/>
      <c r="P538" s="469"/>
      <c r="Q538" s="541"/>
      <c r="R538" s="477"/>
      <c r="S538" s="477"/>
      <c r="T538" s="477"/>
      <c r="U538" s="527"/>
      <c r="V538" s="535"/>
      <c r="W538" s="347"/>
      <c r="X538" s="347"/>
      <c r="Y538" s="347"/>
      <c r="Z538" s="347"/>
      <c r="AA538" s="347"/>
      <c r="AB538" s="347"/>
      <c r="AC538" s="347"/>
      <c r="AD538" s="347"/>
      <c r="AE538" s="347"/>
      <c r="AF538" s="347"/>
      <c r="AG538" s="347"/>
      <c r="AH538" s="347"/>
      <c r="AI538" s="347"/>
      <c r="AJ538" s="347"/>
      <c r="AK538" s="347"/>
      <c r="AL538" s="347"/>
      <c r="AM538" s="347"/>
      <c r="AN538" s="347"/>
      <c r="AO538" s="347"/>
      <c r="AP538" s="347"/>
      <c r="AQ538" s="347"/>
      <c r="AR538" s="347"/>
      <c r="AS538" s="390"/>
      <c r="AT538" s="386"/>
      <c r="AU538" s="202"/>
      <c r="AV538" s="470"/>
      <c r="AW538" s="470"/>
      <c r="AX538" s="470"/>
      <c r="AY538" s="470"/>
      <c r="AZ538" s="470"/>
      <c r="BA538" s="470"/>
      <c r="BB538" s="470"/>
      <c r="BC538" s="470"/>
      <c r="BD538" s="470"/>
      <c r="BE538" s="470"/>
      <c r="BF538" s="470"/>
      <c r="BG538" s="470"/>
      <c r="BH538" s="470"/>
      <c r="BI538" s="470"/>
      <c r="BJ538" s="470"/>
      <c r="BK538" s="470"/>
      <c r="BL538" s="470"/>
      <c r="BM538" s="470"/>
      <c r="BN538" s="470"/>
      <c r="BO538" s="470"/>
      <c r="BP538" s="470"/>
      <c r="BQ538" s="470"/>
      <c r="BR538" s="470"/>
      <c r="BS538" s="470"/>
      <c r="BT538" s="470"/>
      <c r="BU538" s="470"/>
      <c r="BV538" s="470"/>
      <c r="BW538" s="470"/>
    </row>
    <row r="539" spans="1:75" s="314" customFormat="1" ht="15" customHeight="1" x14ac:dyDescent="0.2">
      <c r="A539" s="469"/>
      <c r="B539" s="469"/>
      <c r="C539" s="469"/>
      <c r="D539" s="469"/>
      <c r="E539" s="469"/>
      <c r="F539" s="469"/>
      <c r="G539" s="469"/>
      <c r="H539" s="469"/>
      <c r="I539" s="469"/>
      <c r="J539" s="469"/>
      <c r="K539" s="563"/>
      <c r="L539" s="469"/>
      <c r="M539" s="469"/>
      <c r="N539" s="469"/>
      <c r="O539" s="549"/>
      <c r="P539" s="469"/>
      <c r="Q539" s="541"/>
      <c r="R539" s="477"/>
      <c r="S539" s="477"/>
      <c r="T539" s="477"/>
      <c r="U539" s="527"/>
      <c r="V539" s="535"/>
      <c r="W539" s="347"/>
      <c r="X539" s="347"/>
      <c r="Y539" s="347"/>
      <c r="Z539" s="347"/>
      <c r="AA539" s="347"/>
      <c r="AB539" s="347"/>
      <c r="AC539" s="347"/>
      <c r="AD539" s="347"/>
      <c r="AE539" s="347"/>
      <c r="AF539" s="347"/>
      <c r="AG539" s="347"/>
      <c r="AH539" s="347"/>
      <c r="AI539" s="347"/>
      <c r="AJ539" s="347"/>
      <c r="AK539" s="347"/>
      <c r="AL539" s="347"/>
      <c r="AM539" s="347"/>
      <c r="AN539" s="347"/>
      <c r="AO539" s="347"/>
      <c r="AP539" s="347"/>
      <c r="AQ539" s="347"/>
      <c r="AR539" s="347"/>
      <c r="AS539" s="390"/>
      <c r="AT539" s="386"/>
      <c r="AU539" s="202"/>
      <c r="AV539" s="470"/>
      <c r="AW539" s="470"/>
      <c r="AX539" s="470"/>
      <c r="AY539" s="470"/>
      <c r="AZ539" s="470"/>
      <c r="BA539" s="470"/>
      <c r="BB539" s="470"/>
      <c r="BC539" s="470"/>
      <c r="BD539" s="470"/>
      <c r="BE539" s="470"/>
      <c r="BF539" s="470"/>
      <c r="BG539" s="470"/>
      <c r="BH539" s="470"/>
      <c r="BI539" s="470"/>
      <c r="BJ539" s="470"/>
      <c r="BK539" s="470"/>
      <c r="BL539" s="470"/>
      <c r="BM539" s="470"/>
      <c r="BN539" s="470"/>
      <c r="BO539" s="470"/>
      <c r="BP539" s="470"/>
      <c r="BQ539" s="470"/>
      <c r="BR539" s="470"/>
      <c r="BS539" s="470"/>
      <c r="BT539" s="470"/>
      <c r="BU539" s="470"/>
      <c r="BV539" s="470"/>
      <c r="BW539" s="470"/>
    </row>
    <row r="540" spans="1:75" s="314" customFormat="1" ht="15" customHeight="1" x14ac:dyDescent="0.2">
      <c r="A540" s="469"/>
      <c r="B540" s="469"/>
      <c r="C540" s="469"/>
      <c r="D540" s="469"/>
      <c r="E540" s="469"/>
      <c r="F540" s="469"/>
      <c r="G540" s="469"/>
      <c r="H540" s="469"/>
      <c r="I540" s="469"/>
      <c r="J540" s="469"/>
      <c r="K540" s="563"/>
      <c r="L540" s="469"/>
      <c r="M540" s="469"/>
      <c r="N540" s="469"/>
      <c r="O540" s="549"/>
      <c r="P540" s="469"/>
      <c r="Q540" s="541"/>
      <c r="R540" s="477"/>
      <c r="S540" s="477"/>
      <c r="T540" s="477"/>
      <c r="U540" s="527"/>
      <c r="V540" s="535"/>
      <c r="W540" s="347"/>
      <c r="X540" s="347"/>
      <c r="Y540" s="347"/>
      <c r="Z540" s="347"/>
      <c r="AA540" s="347"/>
      <c r="AB540" s="347"/>
      <c r="AC540" s="347"/>
      <c r="AD540" s="347"/>
      <c r="AE540" s="347"/>
      <c r="AF540" s="347"/>
      <c r="AG540" s="347"/>
      <c r="AH540" s="347"/>
      <c r="AI540" s="347"/>
      <c r="AJ540" s="347"/>
      <c r="AK540" s="347"/>
      <c r="AL540" s="347"/>
      <c r="AM540" s="347"/>
      <c r="AN540" s="347"/>
      <c r="AO540" s="347"/>
      <c r="AP540" s="347"/>
      <c r="AQ540" s="347"/>
      <c r="AR540" s="347"/>
      <c r="AS540" s="390"/>
      <c r="AT540" s="386"/>
      <c r="AU540" s="202"/>
      <c r="AV540" s="470"/>
      <c r="AW540" s="470"/>
      <c r="AX540" s="470"/>
      <c r="AY540" s="470"/>
      <c r="AZ540" s="470"/>
      <c r="BA540" s="470"/>
      <c r="BB540" s="470"/>
      <c r="BC540" s="470"/>
      <c r="BD540" s="470"/>
      <c r="BE540" s="470"/>
      <c r="BF540" s="470"/>
      <c r="BG540" s="470"/>
      <c r="BH540" s="470"/>
      <c r="BI540" s="470"/>
      <c r="BJ540" s="470"/>
      <c r="BK540" s="470"/>
      <c r="BL540" s="470"/>
      <c r="BM540" s="470"/>
      <c r="BN540" s="470"/>
      <c r="BO540" s="470"/>
      <c r="BP540" s="470"/>
      <c r="BQ540" s="470"/>
      <c r="BR540" s="470"/>
      <c r="BS540" s="470"/>
      <c r="BT540" s="470"/>
      <c r="BU540" s="470"/>
      <c r="BV540" s="470"/>
      <c r="BW540" s="470"/>
    </row>
    <row r="541" spans="1:75" s="314" customFormat="1" ht="15" customHeight="1" x14ac:dyDescent="0.2">
      <c r="A541" s="469"/>
      <c r="B541" s="469"/>
      <c r="C541" s="469"/>
      <c r="D541" s="469"/>
      <c r="E541" s="469"/>
      <c r="F541" s="469"/>
      <c r="G541" s="469"/>
      <c r="H541" s="469"/>
      <c r="I541" s="469"/>
      <c r="J541" s="469"/>
      <c r="K541" s="563"/>
      <c r="L541" s="469"/>
      <c r="M541" s="469"/>
      <c r="N541" s="469"/>
      <c r="O541" s="549"/>
      <c r="P541" s="469"/>
      <c r="Q541" s="541"/>
      <c r="R541" s="477"/>
      <c r="S541" s="477"/>
      <c r="T541" s="477"/>
      <c r="U541" s="527"/>
      <c r="V541" s="535"/>
      <c r="W541" s="347"/>
      <c r="X541" s="347"/>
      <c r="Y541" s="347"/>
      <c r="Z541" s="347"/>
      <c r="AA541" s="347"/>
      <c r="AB541" s="347"/>
      <c r="AC541" s="347"/>
      <c r="AD541" s="347"/>
      <c r="AE541" s="347"/>
      <c r="AF541" s="347"/>
      <c r="AG541" s="347"/>
      <c r="AH541" s="347"/>
      <c r="AI541" s="347"/>
      <c r="AJ541" s="347"/>
      <c r="AK541" s="347"/>
      <c r="AL541" s="347"/>
      <c r="AM541" s="347"/>
      <c r="AN541" s="347"/>
      <c r="AO541" s="347"/>
      <c r="AP541" s="347"/>
      <c r="AQ541" s="347"/>
      <c r="AR541" s="347"/>
      <c r="AS541" s="390"/>
      <c r="AT541" s="386"/>
      <c r="AU541" s="202"/>
      <c r="AV541" s="470"/>
      <c r="AW541" s="470"/>
      <c r="AX541" s="470"/>
      <c r="AY541" s="470"/>
      <c r="AZ541" s="470"/>
      <c r="BA541" s="470"/>
      <c r="BB541" s="470"/>
      <c r="BC541" s="470"/>
      <c r="BD541" s="470"/>
      <c r="BE541" s="470"/>
      <c r="BF541" s="470"/>
      <c r="BG541" s="470"/>
      <c r="BH541" s="470"/>
      <c r="BI541" s="470"/>
      <c r="BJ541" s="470"/>
      <c r="BK541" s="470"/>
      <c r="BL541" s="470"/>
      <c r="BM541" s="470"/>
      <c r="BN541" s="470"/>
      <c r="BO541" s="470"/>
      <c r="BP541" s="470"/>
      <c r="BQ541" s="470"/>
      <c r="BR541" s="470"/>
      <c r="BS541" s="470"/>
      <c r="BT541" s="470"/>
      <c r="BU541" s="470"/>
      <c r="BV541" s="470"/>
      <c r="BW541" s="470"/>
    </row>
    <row r="542" spans="1:75" s="314" customFormat="1" ht="15" customHeight="1" x14ac:dyDescent="0.2">
      <c r="A542" s="469"/>
      <c r="B542" s="469"/>
      <c r="C542" s="469"/>
      <c r="D542" s="469"/>
      <c r="E542" s="469"/>
      <c r="F542" s="469"/>
      <c r="G542" s="469"/>
      <c r="H542" s="469"/>
      <c r="I542" s="469"/>
      <c r="J542" s="469"/>
      <c r="K542" s="563"/>
      <c r="L542" s="469"/>
      <c r="M542" s="469"/>
      <c r="N542" s="469"/>
      <c r="O542" s="549"/>
      <c r="P542" s="469"/>
      <c r="Q542" s="541"/>
      <c r="R542" s="477"/>
      <c r="S542" s="477"/>
      <c r="T542" s="477"/>
      <c r="U542" s="527"/>
      <c r="V542" s="535"/>
      <c r="W542" s="347"/>
      <c r="X542" s="347"/>
      <c r="Y542" s="347"/>
      <c r="Z542" s="347"/>
      <c r="AA542" s="347"/>
      <c r="AB542" s="347"/>
      <c r="AC542" s="347"/>
      <c r="AD542" s="347"/>
      <c r="AE542" s="347"/>
      <c r="AF542" s="347"/>
      <c r="AG542" s="347"/>
      <c r="AH542" s="347"/>
      <c r="AI542" s="347"/>
      <c r="AJ542" s="347"/>
      <c r="AK542" s="347"/>
      <c r="AL542" s="347"/>
      <c r="AM542" s="347"/>
      <c r="AN542" s="347"/>
      <c r="AO542" s="347"/>
      <c r="AP542" s="347"/>
      <c r="AQ542" s="347"/>
      <c r="AR542" s="347"/>
      <c r="AS542" s="390"/>
      <c r="AT542" s="386"/>
      <c r="AU542" s="202"/>
      <c r="AV542" s="470"/>
      <c r="AW542" s="470"/>
      <c r="AX542" s="470"/>
      <c r="AY542" s="470"/>
      <c r="AZ542" s="470"/>
      <c r="BA542" s="470"/>
      <c r="BB542" s="470"/>
      <c r="BC542" s="470"/>
      <c r="BD542" s="470"/>
      <c r="BE542" s="470"/>
      <c r="BF542" s="470"/>
      <c r="BG542" s="470"/>
      <c r="BH542" s="470"/>
      <c r="BI542" s="470"/>
      <c r="BJ542" s="470"/>
      <c r="BK542" s="470"/>
      <c r="BL542" s="470"/>
      <c r="BM542" s="470"/>
      <c r="BN542" s="470"/>
      <c r="BO542" s="470"/>
      <c r="BP542" s="470"/>
      <c r="BQ542" s="470"/>
      <c r="BR542" s="470"/>
      <c r="BS542" s="470"/>
      <c r="BT542" s="470"/>
      <c r="BU542" s="470"/>
      <c r="BV542" s="470"/>
      <c r="BW542" s="470"/>
    </row>
    <row r="543" spans="1:75" s="314" customFormat="1" ht="15" customHeight="1" x14ac:dyDescent="0.2">
      <c r="A543" s="469"/>
      <c r="B543" s="469"/>
      <c r="C543" s="469"/>
      <c r="D543" s="469"/>
      <c r="E543" s="469"/>
      <c r="F543" s="469"/>
      <c r="G543" s="469"/>
      <c r="H543" s="469"/>
      <c r="I543" s="469"/>
      <c r="J543" s="469"/>
      <c r="K543" s="563"/>
      <c r="L543" s="469"/>
      <c r="M543" s="469"/>
      <c r="N543" s="469"/>
      <c r="O543" s="549"/>
      <c r="P543" s="469"/>
      <c r="Q543" s="541"/>
      <c r="R543" s="477"/>
      <c r="S543" s="477"/>
      <c r="T543" s="477"/>
      <c r="U543" s="527"/>
      <c r="V543" s="535"/>
      <c r="W543" s="347"/>
      <c r="X543" s="347"/>
      <c r="Y543" s="347"/>
      <c r="Z543" s="347"/>
      <c r="AA543" s="347"/>
      <c r="AB543" s="347"/>
      <c r="AC543" s="347"/>
      <c r="AD543" s="347"/>
      <c r="AE543" s="347"/>
      <c r="AF543" s="347"/>
      <c r="AG543" s="347"/>
      <c r="AH543" s="347"/>
      <c r="AI543" s="347"/>
      <c r="AJ543" s="347"/>
      <c r="AK543" s="347"/>
      <c r="AL543" s="347"/>
      <c r="AM543" s="347"/>
      <c r="AN543" s="347"/>
      <c r="AO543" s="347"/>
      <c r="AP543" s="347"/>
      <c r="AQ543" s="347"/>
      <c r="AR543" s="347"/>
      <c r="AS543" s="390"/>
      <c r="AT543" s="386"/>
      <c r="AU543" s="202"/>
      <c r="AV543" s="470"/>
      <c r="AW543" s="470"/>
      <c r="AX543" s="470"/>
      <c r="AY543" s="470"/>
      <c r="AZ543" s="470"/>
      <c r="BA543" s="470"/>
      <c r="BB543" s="470"/>
      <c r="BC543" s="470"/>
      <c r="BD543" s="470"/>
      <c r="BE543" s="470"/>
      <c r="BF543" s="470"/>
      <c r="BG543" s="470"/>
      <c r="BH543" s="470"/>
      <c r="BI543" s="470"/>
      <c r="BJ543" s="470"/>
      <c r="BK543" s="470"/>
      <c r="BL543" s="470"/>
      <c r="BM543" s="470"/>
      <c r="BN543" s="470"/>
      <c r="BO543" s="470"/>
      <c r="BP543" s="470"/>
      <c r="BQ543" s="470"/>
      <c r="BR543" s="470"/>
      <c r="BS543" s="470"/>
      <c r="BT543" s="470"/>
      <c r="BU543" s="470"/>
      <c r="BV543" s="470"/>
      <c r="BW543" s="470"/>
    </row>
    <row r="544" spans="1:75" s="314" customFormat="1" ht="15" customHeight="1" x14ac:dyDescent="0.2">
      <c r="A544" s="469"/>
      <c r="B544" s="469"/>
      <c r="C544" s="469"/>
      <c r="D544" s="469"/>
      <c r="E544" s="469"/>
      <c r="F544" s="469"/>
      <c r="G544" s="469"/>
      <c r="H544" s="469"/>
      <c r="I544" s="469"/>
      <c r="J544" s="469"/>
      <c r="K544" s="563"/>
      <c r="L544" s="469"/>
      <c r="M544" s="469"/>
      <c r="N544" s="469"/>
      <c r="O544" s="549"/>
      <c r="P544" s="469"/>
      <c r="Q544" s="541"/>
      <c r="R544" s="477"/>
      <c r="S544" s="477"/>
      <c r="T544" s="477"/>
      <c r="U544" s="527"/>
      <c r="V544" s="535"/>
      <c r="W544" s="347"/>
      <c r="X544" s="347"/>
      <c r="Y544" s="347"/>
      <c r="Z544" s="347"/>
      <c r="AA544" s="347"/>
      <c r="AB544" s="347"/>
      <c r="AC544" s="347"/>
      <c r="AD544" s="347"/>
      <c r="AE544" s="347"/>
      <c r="AF544" s="347"/>
      <c r="AG544" s="347"/>
      <c r="AH544" s="347"/>
      <c r="AI544" s="347"/>
      <c r="AJ544" s="347"/>
      <c r="AK544" s="347"/>
      <c r="AL544" s="347"/>
      <c r="AM544" s="347"/>
      <c r="AN544" s="347"/>
      <c r="AO544" s="347"/>
      <c r="AP544" s="347"/>
      <c r="AQ544" s="347"/>
      <c r="AR544" s="347"/>
      <c r="AS544" s="390"/>
      <c r="AT544" s="386"/>
      <c r="AU544" s="202"/>
      <c r="AV544" s="470"/>
      <c r="AW544" s="470"/>
      <c r="AX544" s="470"/>
      <c r="AY544" s="470"/>
      <c r="AZ544" s="470"/>
      <c r="BA544" s="470"/>
      <c r="BB544" s="470"/>
      <c r="BC544" s="470"/>
      <c r="BD544" s="470"/>
      <c r="BE544" s="470"/>
      <c r="BF544" s="470"/>
      <c r="BG544" s="470"/>
      <c r="BH544" s="470"/>
      <c r="BI544" s="470"/>
      <c r="BJ544" s="470"/>
      <c r="BK544" s="470"/>
      <c r="BL544" s="470"/>
      <c r="BM544" s="470"/>
      <c r="BN544" s="470"/>
      <c r="BO544" s="470"/>
      <c r="BP544" s="470"/>
      <c r="BQ544" s="470"/>
      <c r="BR544" s="470"/>
      <c r="BS544" s="470"/>
      <c r="BT544" s="470"/>
      <c r="BU544" s="470"/>
      <c r="BV544" s="470"/>
      <c r="BW544" s="470"/>
    </row>
    <row r="545" spans="1:75" s="314" customFormat="1" ht="15" customHeight="1" x14ac:dyDescent="0.2">
      <c r="A545" s="469"/>
      <c r="B545" s="469"/>
      <c r="C545" s="469"/>
      <c r="D545" s="469"/>
      <c r="E545" s="469"/>
      <c r="F545" s="469"/>
      <c r="G545" s="469"/>
      <c r="H545" s="469"/>
      <c r="I545" s="469"/>
      <c r="J545" s="469"/>
      <c r="K545" s="563"/>
      <c r="L545" s="469"/>
      <c r="M545" s="469"/>
      <c r="N545" s="469"/>
      <c r="O545" s="549"/>
      <c r="P545" s="469"/>
      <c r="Q545" s="541"/>
      <c r="R545" s="477"/>
      <c r="S545" s="477"/>
      <c r="T545" s="477"/>
      <c r="U545" s="527"/>
      <c r="V545" s="535"/>
      <c r="W545" s="347"/>
      <c r="X545" s="347"/>
      <c r="Y545" s="347"/>
      <c r="Z545" s="347"/>
      <c r="AA545" s="347"/>
      <c r="AB545" s="347"/>
      <c r="AC545" s="347"/>
      <c r="AD545" s="347"/>
      <c r="AE545" s="347"/>
      <c r="AF545" s="347"/>
      <c r="AG545" s="347"/>
      <c r="AH545" s="347"/>
      <c r="AI545" s="347"/>
      <c r="AJ545" s="347"/>
      <c r="AK545" s="347"/>
      <c r="AL545" s="347"/>
      <c r="AM545" s="347"/>
      <c r="AN545" s="347"/>
      <c r="AO545" s="347"/>
      <c r="AP545" s="347"/>
      <c r="AQ545" s="347"/>
      <c r="AR545" s="347"/>
      <c r="AS545" s="390"/>
      <c r="AT545" s="386"/>
      <c r="AU545" s="202"/>
      <c r="AV545" s="470"/>
      <c r="AW545" s="470"/>
      <c r="AX545" s="470"/>
      <c r="AY545" s="470"/>
      <c r="AZ545" s="470"/>
      <c r="BA545" s="470"/>
      <c r="BB545" s="470"/>
      <c r="BC545" s="470"/>
      <c r="BD545" s="470"/>
      <c r="BE545" s="470"/>
      <c r="BF545" s="470"/>
      <c r="BG545" s="470"/>
      <c r="BH545" s="470"/>
      <c r="BI545" s="470"/>
      <c r="BJ545" s="470"/>
      <c r="BK545" s="470"/>
      <c r="BL545" s="470"/>
      <c r="BM545" s="470"/>
      <c r="BN545" s="470"/>
      <c r="BO545" s="470"/>
      <c r="BP545" s="470"/>
      <c r="BQ545" s="470"/>
      <c r="BR545" s="470"/>
      <c r="BS545" s="470"/>
      <c r="BT545" s="470"/>
      <c r="BU545" s="470"/>
      <c r="BV545" s="470"/>
      <c r="BW545" s="470"/>
    </row>
    <row r="546" spans="1:75" s="314" customFormat="1" ht="15" customHeight="1" x14ac:dyDescent="0.2">
      <c r="A546" s="469"/>
      <c r="B546" s="469"/>
      <c r="C546" s="469"/>
      <c r="D546" s="469"/>
      <c r="E546" s="469"/>
      <c r="F546" s="469"/>
      <c r="G546" s="469"/>
      <c r="H546" s="469"/>
      <c r="I546" s="469"/>
      <c r="J546" s="469"/>
      <c r="K546" s="563"/>
      <c r="L546" s="469"/>
      <c r="M546" s="469"/>
      <c r="N546" s="469"/>
      <c r="O546" s="549"/>
      <c r="P546" s="469"/>
      <c r="Q546" s="541"/>
      <c r="R546" s="477"/>
      <c r="S546" s="477"/>
      <c r="T546" s="477"/>
      <c r="U546" s="527"/>
      <c r="V546" s="535"/>
      <c r="W546" s="347"/>
      <c r="X546" s="347"/>
      <c r="Y546" s="347"/>
      <c r="Z546" s="347"/>
      <c r="AA546" s="347"/>
      <c r="AB546" s="347"/>
      <c r="AC546" s="347"/>
      <c r="AD546" s="347"/>
      <c r="AE546" s="347"/>
      <c r="AF546" s="347"/>
      <c r="AG546" s="347"/>
      <c r="AH546" s="347"/>
      <c r="AI546" s="347"/>
      <c r="AJ546" s="347"/>
      <c r="AK546" s="347"/>
      <c r="AL546" s="347"/>
      <c r="AM546" s="347"/>
      <c r="AN546" s="347"/>
      <c r="AO546" s="347"/>
      <c r="AP546" s="347"/>
      <c r="AQ546" s="347"/>
      <c r="AR546" s="347"/>
      <c r="AS546" s="390"/>
      <c r="AT546" s="386"/>
      <c r="AU546" s="202"/>
      <c r="AV546" s="470"/>
      <c r="AW546" s="470"/>
      <c r="AX546" s="470"/>
      <c r="AY546" s="470"/>
      <c r="AZ546" s="470"/>
      <c r="BA546" s="470"/>
      <c r="BB546" s="470"/>
      <c r="BC546" s="470"/>
      <c r="BD546" s="470"/>
      <c r="BE546" s="470"/>
      <c r="BF546" s="470"/>
      <c r="BG546" s="470"/>
      <c r="BH546" s="470"/>
      <c r="BI546" s="470"/>
      <c r="BJ546" s="470"/>
      <c r="BK546" s="470"/>
      <c r="BL546" s="470"/>
      <c r="BM546" s="470"/>
      <c r="BN546" s="470"/>
      <c r="BO546" s="470"/>
      <c r="BP546" s="470"/>
      <c r="BQ546" s="470"/>
      <c r="BR546" s="470"/>
      <c r="BS546" s="470"/>
      <c r="BT546" s="470"/>
      <c r="BU546" s="470"/>
      <c r="BV546" s="470"/>
      <c r="BW546" s="470"/>
    </row>
    <row r="547" spans="1:75" s="314" customFormat="1" ht="15" customHeight="1" x14ac:dyDescent="0.2">
      <c r="A547" s="469"/>
      <c r="B547" s="469"/>
      <c r="C547" s="469"/>
      <c r="D547" s="469"/>
      <c r="E547" s="469"/>
      <c r="F547" s="469"/>
      <c r="G547" s="469"/>
      <c r="H547" s="469"/>
      <c r="I547" s="469"/>
      <c r="J547" s="469"/>
      <c r="K547" s="563"/>
      <c r="L547" s="469"/>
      <c r="M547" s="469"/>
      <c r="N547" s="469"/>
      <c r="O547" s="549"/>
      <c r="P547" s="469"/>
      <c r="Q547" s="541"/>
      <c r="R547" s="477"/>
      <c r="S547" s="477"/>
      <c r="T547" s="477"/>
      <c r="U547" s="527"/>
      <c r="V547" s="535"/>
      <c r="W547" s="347"/>
      <c r="X547" s="347"/>
      <c r="Y547" s="347"/>
      <c r="Z547" s="347"/>
      <c r="AA547" s="347"/>
      <c r="AB547" s="347"/>
      <c r="AC547" s="347"/>
      <c r="AD547" s="347"/>
      <c r="AE547" s="347"/>
      <c r="AF547" s="347"/>
      <c r="AG547" s="347"/>
      <c r="AH547" s="347"/>
      <c r="AI547" s="347"/>
      <c r="AJ547" s="347"/>
      <c r="AK547" s="347"/>
      <c r="AL547" s="347"/>
      <c r="AM547" s="347"/>
      <c r="AN547" s="347"/>
      <c r="AO547" s="347"/>
      <c r="AP547" s="347"/>
      <c r="AQ547" s="347"/>
      <c r="AR547" s="347"/>
      <c r="AS547" s="390"/>
      <c r="AT547" s="386"/>
      <c r="AU547" s="202"/>
      <c r="AV547" s="470"/>
      <c r="AW547" s="470"/>
      <c r="AX547" s="470"/>
      <c r="AY547" s="470"/>
      <c r="AZ547" s="470"/>
      <c r="BA547" s="470"/>
      <c r="BB547" s="470"/>
      <c r="BC547" s="470"/>
      <c r="BD547" s="470"/>
      <c r="BE547" s="470"/>
      <c r="BF547" s="470"/>
      <c r="BG547" s="470"/>
      <c r="BH547" s="470"/>
      <c r="BI547" s="470"/>
      <c r="BJ547" s="470"/>
      <c r="BK547" s="470"/>
      <c r="BL547" s="470"/>
      <c r="BM547" s="470"/>
      <c r="BN547" s="470"/>
      <c r="BO547" s="470"/>
      <c r="BP547" s="470"/>
      <c r="BQ547" s="470"/>
      <c r="BR547" s="470"/>
      <c r="BS547" s="470"/>
      <c r="BT547" s="470"/>
      <c r="BU547" s="470"/>
      <c r="BV547" s="470"/>
      <c r="BW547" s="470"/>
    </row>
    <row r="548" spans="1:75" s="314" customFormat="1" ht="15" customHeight="1" x14ac:dyDescent="0.2">
      <c r="A548" s="469"/>
      <c r="B548" s="469"/>
      <c r="C548" s="469"/>
      <c r="D548" s="469"/>
      <c r="E548" s="469"/>
      <c r="F548" s="469"/>
      <c r="G548" s="469"/>
      <c r="H548" s="469"/>
      <c r="I548" s="469"/>
      <c r="J548" s="469"/>
      <c r="K548" s="563"/>
      <c r="L548" s="469"/>
      <c r="M548" s="469"/>
      <c r="N548" s="469"/>
      <c r="O548" s="549"/>
      <c r="P548" s="469"/>
      <c r="Q548" s="541"/>
      <c r="R548" s="477"/>
      <c r="S548" s="477"/>
      <c r="T548" s="477"/>
      <c r="U548" s="527"/>
      <c r="V548" s="535"/>
      <c r="W548" s="347"/>
      <c r="X548" s="347"/>
      <c r="Y548" s="347"/>
      <c r="Z548" s="347"/>
      <c r="AA548" s="347"/>
      <c r="AB548" s="347"/>
      <c r="AC548" s="347"/>
      <c r="AD548" s="347"/>
      <c r="AE548" s="347"/>
      <c r="AF548" s="347"/>
      <c r="AG548" s="347"/>
      <c r="AH548" s="347"/>
      <c r="AI548" s="347"/>
      <c r="AJ548" s="347"/>
      <c r="AK548" s="347"/>
      <c r="AL548" s="347"/>
      <c r="AM548" s="347"/>
      <c r="AN548" s="347"/>
      <c r="AO548" s="347"/>
      <c r="AP548" s="347"/>
      <c r="AQ548" s="347"/>
      <c r="AR548" s="347"/>
      <c r="AS548" s="390"/>
      <c r="AT548" s="386"/>
      <c r="AU548" s="202"/>
      <c r="AV548" s="470"/>
      <c r="AW548" s="470"/>
      <c r="AX548" s="470"/>
      <c r="AY548" s="470"/>
      <c r="AZ548" s="470"/>
      <c r="BA548" s="470"/>
      <c r="BB548" s="470"/>
      <c r="BC548" s="470"/>
      <c r="BD548" s="470"/>
      <c r="BE548" s="470"/>
      <c r="BF548" s="470"/>
      <c r="BG548" s="470"/>
      <c r="BH548" s="470"/>
      <c r="BI548" s="470"/>
      <c r="BJ548" s="470"/>
      <c r="BK548" s="470"/>
      <c r="BL548" s="470"/>
      <c r="BM548" s="470"/>
      <c r="BN548" s="470"/>
      <c r="BO548" s="470"/>
      <c r="BP548" s="470"/>
      <c r="BQ548" s="470"/>
      <c r="BR548" s="470"/>
      <c r="BS548" s="470"/>
      <c r="BT548" s="470"/>
      <c r="BU548" s="470"/>
      <c r="BV548" s="470"/>
      <c r="BW548" s="470"/>
    </row>
    <row r="549" spans="1:75" s="314" customFormat="1" ht="15" customHeight="1" x14ac:dyDescent="0.2">
      <c r="A549" s="469"/>
      <c r="B549" s="469"/>
      <c r="C549" s="469"/>
      <c r="D549" s="469"/>
      <c r="E549" s="469"/>
      <c r="F549" s="469"/>
      <c r="G549" s="469"/>
      <c r="H549" s="469"/>
      <c r="I549" s="469"/>
      <c r="J549" s="469"/>
      <c r="K549" s="563"/>
      <c r="L549" s="469"/>
      <c r="M549" s="469"/>
      <c r="N549" s="469"/>
      <c r="O549" s="549"/>
      <c r="P549" s="469"/>
      <c r="Q549" s="541"/>
      <c r="R549" s="477"/>
      <c r="S549" s="477"/>
      <c r="T549" s="477"/>
      <c r="U549" s="527"/>
      <c r="V549" s="535"/>
      <c r="W549" s="347"/>
      <c r="X549" s="347"/>
      <c r="Y549" s="347"/>
      <c r="Z549" s="347"/>
      <c r="AA549" s="347"/>
      <c r="AB549" s="347"/>
      <c r="AC549" s="347"/>
      <c r="AD549" s="347"/>
      <c r="AE549" s="347"/>
      <c r="AF549" s="347"/>
      <c r="AG549" s="347"/>
      <c r="AH549" s="347"/>
      <c r="AI549" s="347"/>
      <c r="AJ549" s="347"/>
      <c r="AK549" s="347"/>
      <c r="AL549" s="347"/>
      <c r="AM549" s="347"/>
      <c r="AN549" s="347"/>
      <c r="AO549" s="347"/>
      <c r="AP549" s="347"/>
      <c r="AQ549" s="347"/>
      <c r="AR549" s="347"/>
      <c r="AS549" s="390"/>
      <c r="AT549" s="386"/>
      <c r="AU549" s="202"/>
      <c r="AV549" s="470"/>
      <c r="AW549" s="470"/>
      <c r="AX549" s="470"/>
      <c r="AY549" s="470"/>
      <c r="AZ549" s="470"/>
      <c r="BA549" s="470"/>
      <c r="BB549" s="470"/>
      <c r="BC549" s="470"/>
      <c r="BD549" s="470"/>
      <c r="BE549" s="470"/>
      <c r="BF549" s="470"/>
      <c r="BG549" s="470"/>
      <c r="BH549" s="470"/>
      <c r="BI549" s="470"/>
      <c r="BJ549" s="470"/>
      <c r="BK549" s="470"/>
      <c r="BL549" s="470"/>
      <c r="BM549" s="470"/>
      <c r="BN549" s="470"/>
      <c r="BO549" s="470"/>
      <c r="BP549" s="470"/>
      <c r="BQ549" s="470"/>
      <c r="BR549" s="470"/>
      <c r="BS549" s="470"/>
      <c r="BT549" s="470"/>
      <c r="BU549" s="470"/>
      <c r="BV549" s="470"/>
      <c r="BW549" s="470"/>
    </row>
    <row r="550" spans="1:75" s="314" customFormat="1" ht="15" customHeight="1" x14ac:dyDescent="0.2">
      <c r="A550" s="469"/>
      <c r="B550" s="469"/>
      <c r="C550" s="469"/>
      <c r="D550" s="469"/>
      <c r="E550" s="469"/>
      <c r="F550" s="469"/>
      <c r="G550" s="469"/>
      <c r="H550" s="469"/>
      <c r="I550" s="469"/>
      <c r="J550" s="469"/>
      <c r="K550" s="563"/>
      <c r="L550" s="469"/>
      <c r="M550" s="469"/>
      <c r="N550" s="469"/>
      <c r="O550" s="549"/>
      <c r="P550" s="469"/>
      <c r="Q550" s="541"/>
      <c r="R550" s="477"/>
      <c r="S550" s="477"/>
      <c r="T550" s="477"/>
      <c r="U550" s="527"/>
      <c r="V550" s="535"/>
      <c r="W550" s="347"/>
      <c r="X550" s="347"/>
      <c r="Y550" s="347"/>
      <c r="Z550" s="347"/>
      <c r="AA550" s="347"/>
      <c r="AB550" s="347"/>
      <c r="AC550" s="347"/>
      <c r="AD550" s="347"/>
      <c r="AE550" s="347"/>
      <c r="AF550" s="347"/>
      <c r="AG550" s="347"/>
      <c r="AH550" s="347"/>
      <c r="AI550" s="347"/>
      <c r="AJ550" s="347"/>
      <c r="AK550" s="347"/>
      <c r="AL550" s="347"/>
      <c r="AM550" s="347"/>
      <c r="AN550" s="347"/>
      <c r="AO550" s="347"/>
      <c r="AP550" s="347"/>
      <c r="AQ550" s="347"/>
      <c r="AR550" s="347"/>
      <c r="AS550" s="390"/>
      <c r="AT550" s="386"/>
      <c r="AU550" s="202"/>
      <c r="AV550" s="470"/>
      <c r="AW550" s="470"/>
      <c r="AX550" s="470"/>
      <c r="AY550" s="470"/>
      <c r="AZ550" s="470"/>
      <c r="BA550" s="470"/>
      <c r="BB550" s="470"/>
      <c r="BC550" s="470"/>
      <c r="BD550" s="470"/>
      <c r="BE550" s="470"/>
      <c r="BF550" s="470"/>
      <c r="BG550" s="470"/>
      <c r="BH550" s="470"/>
      <c r="BI550" s="470"/>
      <c r="BJ550" s="470"/>
      <c r="BK550" s="470"/>
      <c r="BL550" s="470"/>
      <c r="BM550" s="470"/>
      <c r="BN550" s="470"/>
      <c r="BO550" s="470"/>
      <c r="BP550" s="470"/>
      <c r="BQ550" s="470"/>
      <c r="BR550" s="470"/>
      <c r="BS550" s="470"/>
      <c r="BT550" s="470"/>
      <c r="BU550" s="470"/>
      <c r="BV550" s="470"/>
      <c r="BW550" s="470"/>
    </row>
    <row r="551" spans="1:75" s="314" customFormat="1" ht="15" customHeight="1" x14ac:dyDescent="0.2">
      <c r="A551" s="469"/>
      <c r="B551" s="469"/>
      <c r="C551" s="469"/>
      <c r="D551" s="469"/>
      <c r="E551" s="469"/>
      <c r="F551" s="469"/>
      <c r="G551" s="469"/>
      <c r="H551" s="469"/>
      <c r="I551" s="469"/>
      <c r="J551" s="469"/>
      <c r="K551" s="563"/>
      <c r="L551" s="469"/>
      <c r="M551" s="469"/>
      <c r="N551" s="469"/>
      <c r="O551" s="549"/>
      <c r="P551" s="469"/>
      <c r="Q551" s="541"/>
      <c r="R551" s="477"/>
      <c r="S551" s="477"/>
      <c r="T551" s="477"/>
      <c r="U551" s="527"/>
      <c r="V551" s="535"/>
      <c r="W551" s="347"/>
      <c r="X551" s="347"/>
      <c r="Y551" s="347"/>
      <c r="Z551" s="347"/>
      <c r="AA551" s="347"/>
      <c r="AB551" s="347"/>
      <c r="AC551" s="347"/>
      <c r="AD551" s="347"/>
      <c r="AE551" s="347"/>
      <c r="AF551" s="347"/>
      <c r="AG551" s="347"/>
      <c r="AH551" s="347"/>
      <c r="AI551" s="347"/>
      <c r="AJ551" s="347"/>
      <c r="AK551" s="347"/>
      <c r="AL551" s="347"/>
      <c r="AM551" s="347"/>
      <c r="AN551" s="347"/>
      <c r="AO551" s="347"/>
      <c r="AP551" s="347"/>
      <c r="AQ551" s="347"/>
      <c r="AR551" s="347"/>
      <c r="AS551" s="390"/>
      <c r="AT551" s="386"/>
      <c r="AU551" s="202"/>
      <c r="AV551" s="470"/>
      <c r="AW551" s="470"/>
      <c r="AX551" s="470"/>
      <c r="AY551" s="470"/>
      <c r="AZ551" s="470"/>
      <c r="BA551" s="470"/>
      <c r="BB551" s="470"/>
      <c r="BC551" s="470"/>
      <c r="BD551" s="470"/>
      <c r="BE551" s="470"/>
      <c r="BF551" s="470"/>
      <c r="BG551" s="470"/>
      <c r="BH551" s="470"/>
      <c r="BI551" s="470"/>
      <c r="BJ551" s="470"/>
      <c r="BK551" s="470"/>
      <c r="BL551" s="470"/>
      <c r="BM551" s="470"/>
      <c r="BN551" s="470"/>
      <c r="BO551" s="470"/>
      <c r="BP551" s="470"/>
      <c r="BQ551" s="470"/>
      <c r="BR551" s="470"/>
      <c r="BS551" s="470"/>
      <c r="BT551" s="470"/>
      <c r="BU551" s="470"/>
      <c r="BV551" s="470"/>
      <c r="BW551" s="470"/>
    </row>
    <row r="552" spans="1:75" s="314" customFormat="1" ht="15" customHeight="1" x14ac:dyDescent="0.2">
      <c r="A552" s="469"/>
      <c r="B552" s="469"/>
      <c r="C552" s="469"/>
      <c r="D552" s="469"/>
      <c r="E552" s="469"/>
      <c r="F552" s="469"/>
      <c r="G552" s="469"/>
      <c r="H552" s="469"/>
      <c r="I552" s="469"/>
      <c r="J552" s="469"/>
      <c r="K552" s="563"/>
      <c r="L552" s="469"/>
      <c r="M552" s="469"/>
      <c r="N552" s="469"/>
      <c r="O552" s="549"/>
      <c r="P552" s="469"/>
      <c r="Q552" s="541"/>
      <c r="R552" s="477"/>
      <c r="S552" s="477"/>
      <c r="T552" s="477"/>
      <c r="U552" s="527"/>
      <c r="V552" s="535"/>
      <c r="W552" s="347"/>
      <c r="X552" s="347"/>
      <c r="Y552" s="347"/>
      <c r="Z552" s="347"/>
      <c r="AA552" s="347"/>
      <c r="AB552" s="347"/>
      <c r="AC552" s="347"/>
      <c r="AD552" s="347"/>
      <c r="AE552" s="347"/>
      <c r="AF552" s="347"/>
      <c r="AG552" s="347"/>
      <c r="AH552" s="347"/>
      <c r="AI552" s="347"/>
      <c r="AJ552" s="347"/>
      <c r="AK552" s="347"/>
      <c r="AL552" s="347"/>
      <c r="AM552" s="347"/>
      <c r="AN552" s="347"/>
      <c r="AO552" s="347"/>
      <c r="AP552" s="347"/>
      <c r="AQ552" s="347"/>
      <c r="AR552" s="347"/>
      <c r="AS552" s="390"/>
      <c r="AT552" s="386"/>
      <c r="AU552" s="202"/>
      <c r="AV552" s="470"/>
      <c r="AW552" s="470"/>
      <c r="AX552" s="470"/>
      <c r="AY552" s="470"/>
      <c r="AZ552" s="470"/>
      <c r="BA552" s="470"/>
      <c r="BB552" s="470"/>
      <c r="BC552" s="470"/>
      <c r="BD552" s="470"/>
      <c r="BE552" s="470"/>
      <c r="BF552" s="470"/>
      <c r="BG552" s="470"/>
      <c r="BH552" s="470"/>
      <c r="BI552" s="470"/>
      <c r="BJ552" s="470"/>
      <c r="BK552" s="470"/>
      <c r="BL552" s="470"/>
      <c r="BM552" s="470"/>
      <c r="BN552" s="470"/>
      <c r="BO552" s="470"/>
      <c r="BP552" s="470"/>
      <c r="BQ552" s="470"/>
      <c r="BR552" s="470"/>
      <c r="BS552" s="470"/>
      <c r="BT552" s="470"/>
      <c r="BU552" s="470"/>
      <c r="BV552" s="470"/>
      <c r="BW552" s="470"/>
    </row>
    <row r="553" spans="1:75" s="314" customFormat="1" ht="15" customHeight="1" x14ac:dyDescent="0.2">
      <c r="A553" s="469"/>
      <c r="B553" s="469"/>
      <c r="C553" s="469"/>
      <c r="D553" s="469"/>
      <c r="E553" s="469"/>
      <c r="F553" s="469"/>
      <c r="G553" s="469"/>
      <c r="H553" s="469"/>
      <c r="I553" s="469"/>
      <c r="J553" s="469"/>
      <c r="K553" s="563"/>
      <c r="L553" s="469"/>
      <c r="M553" s="469"/>
      <c r="N553" s="469"/>
      <c r="O553" s="549"/>
      <c r="P553" s="469"/>
      <c r="Q553" s="541"/>
      <c r="R553" s="477"/>
      <c r="S553" s="477"/>
      <c r="T553" s="477"/>
      <c r="U553" s="527"/>
      <c r="V553" s="535"/>
      <c r="W553" s="347"/>
      <c r="X553" s="347"/>
      <c r="Y553" s="347"/>
      <c r="Z553" s="347"/>
      <c r="AA553" s="347"/>
      <c r="AB553" s="347"/>
      <c r="AC553" s="347"/>
      <c r="AD553" s="347"/>
      <c r="AE553" s="347"/>
      <c r="AF553" s="347"/>
      <c r="AG553" s="347"/>
      <c r="AH553" s="347"/>
      <c r="AI553" s="347"/>
      <c r="AJ553" s="347"/>
      <c r="AK553" s="347"/>
      <c r="AL553" s="347"/>
      <c r="AM553" s="347"/>
      <c r="AN553" s="347"/>
      <c r="AO553" s="347"/>
      <c r="AP553" s="347"/>
      <c r="AQ553" s="347"/>
      <c r="AR553" s="347"/>
      <c r="AS553" s="390"/>
      <c r="AT553" s="386"/>
      <c r="AU553" s="202"/>
      <c r="AV553" s="470"/>
      <c r="AW553" s="470"/>
      <c r="AX553" s="470"/>
      <c r="AY553" s="470"/>
      <c r="AZ553" s="470"/>
      <c r="BA553" s="470"/>
      <c r="BB553" s="470"/>
      <c r="BC553" s="470"/>
      <c r="BD553" s="470"/>
      <c r="BE553" s="470"/>
      <c r="BF553" s="470"/>
      <c r="BG553" s="470"/>
      <c r="BH553" s="470"/>
      <c r="BI553" s="470"/>
      <c r="BJ553" s="470"/>
      <c r="BK553" s="470"/>
      <c r="BL553" s="470"/>
      <c r="BM553" s="470"/>
      <c r="BN553" s="470"/>
      <c r="BO553" s="470"/>
      <c r="BP553" s="470"/>
      <c r="BQ553" s="470"/>
      <c r="BR553" s="470"/>
      <c r="BS553" s="470"/>
      <c r="BT553" s="470"/>
      <c r="BU553" s="470"/>
      <c r="BV553" s="470"/>
      <c r="BW553" s="470"/>
    </row>
    <row r="554" spans="1:75" s="314" customFormat="1" ht="15" customHeight="1" x14ac:dyDescent="0.2">
      <c r="A554" s="469"/>
      <c r="B554" s="469"/>
      <c r="C554" s="469"/>
      <c r="D554" s="469"/>
      <c r="E554" s="469"/>
      <c r="F554" s="469"/>
      <c r="G554" s="469"/>
      <c r="H554" s="469"/>
      <c r="I554" s="469"/>
      <c r="J554" s="469"/>
      <c r="K554" s="563"/>
      <c r="L554" s="469"/>
      <c r="M554" s="469"/>
      <c r="N554" s="469"/>
      <c r="O554" s="549"/>
      <c r="P554" s="469"/>
      <c r="Q554" s="541"/>
      <c r="R554" s="477"/>
      <c r="S554" s="477"/>
      <c r="T554" s="477"/>
      <c r="U554" s="527"/>
      <c r="V554" s="535"/>
      <c r="W554" s="347"/>
      <c r="X554" s="347"/>
      <c r="Y554" s="347"/>
      <c r="Z554" s="347"/>
      <c r="AA554" s="347"/>
      <c r="AB554" s="347"/>
      <c r="AC554" s="347"/>
      <c r="AD554" s="347"/>
      <c r="AE554" s="347"/>
      <c r="AF554" s="347"/>
      <c r="AG554" s="347"/>
      <c r="AH554" s="347"/>
      <c r="AI554" s="347"/>
      <c r="AJ554" s="347"/>
      <c r="AK554" s="347"/>
      <c r="AL554" s="347"/>
      <c r="AM554" s="347"/>
      <c r="AN554" s="347"/>
      <c r="AO554" s="347"/>
      <c r="AP554" s="347"/>
      <c r="AQ554" s="347"/>
      <c r="AR554" s="347"/>
      <c r="AS554" s="390"/>
      <c r="AT554" s="386"/>
      <c r="AU554" s="202"/>
      <c r="AV554" s="470"/>
      <c r="AW554" s="470"/>
      <c r="AX554" s="470"/>
      <c r="AY554" s="470"/>
      <c r="AZ554" s="470"/>
      <c r="BA554" s="470"/>
      <c r="BB554" s="470"/>
      <c r="BC554" s="470"/>
      <c r="BD554" s="470"/>
      <c r="BE554" s="470"/>
      <c r="BF554" s="470"/>
      <c r="BG554" s="470"/>
      <c r="BH554" s="470"/>
      <c r="BI554" s="470"/>
      <c r="BJ554" s="470"/>
      <c r="BK554" s="470"/>
      <c r="BL554" s="470"/>
      <c r="BM554" s="470"/>
      <c r="BN554" s="470"/>
      <c r="BO554" s="470"/>
      <c r="BP554" s="470"/>
      <c r="BQ554" s="470"/>
      <c r="BR554" s="470"/>
      <c r="BS554" s="470"/>
      <c r="BT554" s="470"/>
      <c r="BU554" s="470"/>
      <c r="BV554" s="470"/>
      <c r="BW554" s="470"/>
    </row>
    <row r="555" spans="1:75" s="314" customFormat="1" ht="15" customHeight="1" x14ac:dyDescent="0.2">
      <c r="A555" s="469"/>
      <c r="B555" s="469"/>
      <c r="C555" s="469"/>
      <c r="D555" s="469"/>
      <c r="E555" s="469"/>
      <c r="F555" s="469"/>
      <c r="G555" s="469"/>
      <c r="H555" s="469"/>
      <c r="I555" s="469"/>
      <c r="J555" s="469"/>
      <c r="K555" s="563"/>
      <c r="L555" s="469"/>
      <c r="M555" s="469"/>
      <c r="N555" s="469"/>
      <c r="O555" s="549"/>
      <c r="P555" s="469"/>
      <c r="Q555" s="541"/>
      <c r="R555" s="477"/>
      <c r="S555" s="477"/>
      <c r="T555" s="477"/>
      <c r="U555" s="527"/>
      <c r="V555" s="535"/>
      <c r="W555" s="347"/>
      <c r="X555" s="347"/>
      <c r="Y555" s="347"/>
      <c r="Z555" s="347"/>
      <c r="AA555" s="347"/>
      <c r="AB555" s="347"/>
      <c r="AC555" s="347"/>
      <c r="AD555" s="347"/>
      <c r="AE555" s="347"/>
      <c r="AF555" s="347"/>
      <c r="AG555" s="347"/>
      <c r="AH555" s="347"/>
      <c r="AI555" s="347"/>
      <c r="AJ555" s="347"/>
      <c r="AK555" s="347"/>
      <c r="AL555" s="347"/>
      <c r="AM555" s="347"/>
      <c r="AN555" s="347"/>
      <c r="AO555" s="347"/>
      <c r="AP555" s="347"/>
      <c r="AQ555" s="347"/>
      <c r="AR555" s="347"/>
      <c r="AS555" s="390"/>
      <c r="AT555" s="386"/>
      <c r="AU555" s="202"/>
      <c r="AV555" s="470"/>
      <c r="AW555" s="470"/>
      <c r="AX555" s="470"/>
      <c r="AY555" s="470"/>
      <c r="AZ555" s="470"/>
      <c r="BA555" s="470"/>
      <c r="BB555" s="470"/>
      <c r="BC555" s="470"/>
      <c r="BD555" s="470"/>
      <c r="BE555" s="470"/>
      <c r="BF555" s="470"/>
      <c r="BG555" s="470"/>
      <c r="BH555" s="470"/>
      <c r="BI555" s="470"/>
      <c r="BJ555" s="470"/>
      <c r="BK555" s="470"/>
      <c r="BL555" s="470"/>
      <c r="BM555" s="470"/>
      <c r="BN555" s="470"/>
      <c r="BO555" s="470"/>
      <c r="BP555" s="470"/>
      <c r="BQ555" s="470"/>
      <c r="BR555" s="470"/>
      <c r="BS555" s="470"/>
      <c r="BT555" s="470"/>
      <c r="BU555" s="470"/>
      <c r="BV555" s="470"/>
      <c r="BW555" s="470"/>
    </row>
    <row r="556" spans="1:75" s="314" customFormat="1" ht="15" customHeight="1" x14ac:dyDescent="0.2">
      <c r="A556" s="469"/>
      <c r="B556" s="469"/>
      <c r="C556" s="469"/>
      <c r="D556" s="469"/>
      <c r="E556" s="469"/>
      <c r="F556" s="469"/>
      <c r="G556" s="469"/>
      <c r="H556" s="469"/>
      <c r="I556" s="469"/>
      <c r="J556" s="469"/>
      <c r="K556" s="563"/>
      <c r="L556" s="469"/>
      <c r="M556" s="469"/>
      <c r="N556" s="469"/>
      <c r="O556" s="549"/>
      <c r="P556" s="469"/>
      <c r="Q556" s="541"/>
      <c r="R556" s="477"/>
      <c r="S556" s="477"/>
      <c r="T556" s="477"/>
      <c r="U556" s="527"/>
      <c r="V556" s="535"/>
      <c r="W556" s="347"/>
      <c r="X556" s="347"/>
      <c r="Y556" s="347"/>
      <c r="Z556" s="347"/>
      <c r="AA556" s="347"/>
      <c r="AB556" s="347"/>
      <c r="AC556" s="347"/>
      <c r="AD556" s="347"/>
      <c r="AE556" s="347"/>
      <c r="AF556" s="347"/>
      <c r="AG556" s="347"/>
      <c r="AH556" s="347"/>
      <c r="AI556" s="347"/>
      <c r="AJ556" s="347"/>
      <c r="AK556" s="347"/>
      <c r="AL556" s="347"/>
      <c r="AM556" s="347"/>
      <c r="AN556" s="347"/>
      <c r="AO556" s="347"/>
      <c r="AP556" s="347"/>
      <c r="AQ556" s="347"/>
      <c r="AR556" s="347"/>
      <c r="AS556" s="390"/>
      <c r="AT556" s="386"/>
      <c r="AU556" s="202"/>
      <c r="AV556" s="470"/>
      <c r="AW556" s="470"/>
      <c r="AX556" s="470"/>
      <c r="AY556" s="470"/>
      <c r="AZ556" s="470"/>
      <c r="BA556" s="470"/>
      <c r="BB556" s="470"/>
      <c r="BC556" s="470"/>
      <c r="BD556" s="470"/>
      <c r="BE556" s="470"/>
      <c r="BF556" s="470"/>
      <c r="BG556" s="470"/>
      <c r="BH556" s="470"/>
      <c r="BI556" s="470"/>
      <c r="BJ556" s="470"/>
      <c r="BK556" s="470"/>
      <c r="BL556" s="470"/>
      <c r="BM556" s="470"/>
      <c r="BN556" s="470"/>
      <c r="BO556" s="470"/>
      <c r="BP556" s="470"/>
      <c r="BQ556" s="470"/>
      <c r="BR556" s="470"/>
      <c r="BS556" s="470"/>
      <c r="BT556" s="470"/>
      <c r="BU556" s="470"/>
      <c r="BV556" s="470"/>
      <c r="BW556" s="470"/>
    </row>
    <row r="557" spans="1:75" s="314" customFormat="1" ht="15" customHeight="1" x14ac:dyDescent="0.2">
      <c r="A557" s="469"/>
      <c r="B557" s="469"/>
      <c r="C557" s="469"/>
      <c r="D557" s="469"/>
      <c r="E557" s="469"/>
      <c r="F557" s="469"/>
      <c r="G557" s="469"/>
      <c r="H557" s="469"/>
      <c r="I557" s="469"/>
      <c r="J557" s="469"/>
      <c r="K557" s="563"/>
      <c r="L557" s="469"/>
      <c r="M557" s="469"/>
      <c r="N557" s="469"/>
      <c r="O557" s="549"/>
      <c r="P557" s="469"/>
      <c r="Q557" s="541"/>
      <c r="R557" s="477"/>
      <c r="S557" s="477"/>
      <c r="T557" s="477"/>
      <c r="U557" s="527"/>
      <c r="V557" s="535"/>
      <c r="W557" s="347"/>
      <c r="X557" s="347"/>
      <c r="Y557" s="347"/>
      <c r="Z557" s="347"/>
      <c r="AA557" s="347"/>
      <c r="AB557" s="347"/>
      <c r="AC557" s="347"/>
      <c r="AD557" s="347"/>
      <c r="AE557" s="347"/>
      <c r="AF557" s="347"/>
      <c r="AG557" s="347"/>
      <c r="AH557" s="347"/>
      <c r="AI557" s="347"/>
      <c r="AJ557" s="347"/>
      <c r="AK557" s="347"/>
      <c r="AL557" s="347"/>
      <c r="AM557" s="347"/>
      <c r="AN557" s="347"/>
      <c r="AO557" s="347"/>
      <c r="AP557" s="347"/>
      <c r="AQ557" s="347"/>
      <c r="AR557" s="347"/>
      <c r="AS557" s="390"/>
      <c r="AT557" s="386"/>
      <c r="AU557" s="202"/>
      <c r="AV557" s="470"/>
      <c r="AW557" s="470"/>
      <c r="AX557" s="470"/>
      <c r="AY557" s="470"/>
      <c r="AZ557" s="470"/>
      <c r="BA557" s="470"/>
      <c r="BB557" s="470"/>
      <c r="BC557" s="470"/>
      <c r="BD557" s="470"/>
      <c r="BE557" s="470"/>
      <c r="BF557" s="470"/>
      <c r="BG557" s="470"/>
      <c r="BH557" s="470"/>
      <c r="BI557" s="470"/>
      <c r="BJ557" s="470"/>
      <c r="BK557" s="470"/>
      <c r="BL557" s="470"/>
      <c r="BM557" s="470"/>
      <c r="BN557" s="470"/>
      <c r="BO557" s="470"/>
      <c r="BP557" s="470"/>
      <c r="BQ557" s="470"/>
      <c r="BR557" s="470"/>
      <c r="BS557" s="470"/>
      <c r="BT557" s="470"/>
      <c r="BU557" s="470"/>
      <c r="BV557" s="470"/>
      <c r="BW557" s="470"/>
    </row>
    <row r="558" spans="1:75" s="314" customFormat="1" ht="15" customHeight="1" x14ac:dyDescent="0.2">
      <c r="A558" s="469"/>
      <c r="B558" s="469"/>
      <c r="C558" s="469"/>
      <c r="D558" s="469"/>
      <c r="E558" s="469"/>
      <c r="F558" s="469"/>
      <c r="G558" s="469"/>
      <c r="H558" s="469"/>
      <c r="I558" s="469"/>
      <c r="J558" s="469"/>
      <c r="K558" s="563"/>
      <c r="L558" s="469"/>
      <c r="M558" s="469"/>
      <c r="N558" s="469"/>
      <c r="O558" s="549"/>
      <c r="P558" s="469"/>
      <c r="Q558" s="541"/>
      <c r="R558" s="477"/>
      <c r="S558" s="477"/>
      <c r="T558" s="477"/>
      <c r="U558" s="527"/>
      <c r="V558" s="535"/>
      <c r="W558" s="347"/>
      <c r="X558" s="347"/>
      <c r="Y558" s="347"/>
      <c r="Z558" s="347"/>
      <c r="AA558" s="347"/>
      <c r="AB558" s="347"/>
      <c r="AC558" s="347"/>
      <c r="AD558" s="347"/>
      <c r="AE558" s="347"/>
      <c r="AF558" s="347"/>
      <c r="AG558" s="347"/>
      <c r="AH558" s="347"/>
      <c r="AI558" s="347"/>
      <c r="AJ558" s="347"/>
      <c r="AK558" s="347"/>
      <c r="AL558" s="347"/>
      <c r="AM558" s="347"/>
      <c r="AN558" s="347"/>
      <c r="AO558" s="347"/>
      <c r="AP558" s="347"/>
      <c r="AQ558" s="347"/>
      <c r="AR558" s="347"/>
      <c r="AS558" s="390"/>
      <c r="AT558" s="386"/>
      <c r="AU558" s="202"/>
      <c r="AV558" s="470"/>
      <c r="AW558" s="470"/>
      <c r="AX558" s="470"/>
      <c r="AY558" s="470"/>
      <c r="AZ558" s="470"/>
      <c r="BA558" s="470"/>
      <c r="BB558" s="470"/>
      <c r="BC558" s="470"/>
      <c r="BD558" s="470"/>
      <c r="BE558" s="470"/>
      <c r="BF558" s="470"/>
      <c r="BG558" s="470"/>
      <c r="BH558" s="470"/>
      <c r="BI558" s="470"/>
      <c r="BJ558" s="470"/>
      <c r="BK558" s="470"/>
      <c r="BL558" s="470"/>
      <c r="BM558" s="470"/>
      <c r="BN558" s="470"/>
      <c r="BO558" s="470"/>
      <c r="BP558" s="470"/>
      <c r="BQ558" s="470"/>
      <c r="BR558" s="470"/>
      <c r="BS558" s="470"/>
      <c r="BT558" s="470"/>
      <c r="BU558" s="470"/>
      <c r="BV558" s="470"/>
      <c r="BW558" s="470"/>
    </row>
    <row r="559" spans="1:75" s="314" customFormat="1" ht="15" customHeight="1" x14ac:dyDescent="0.2">
      <c r="A559" s="469"/>
      <c r="B559" s="469"/>
      <c r="C559" s="469"/>
      <c r="D559" s="469"/>
      <c r="E559" s="469"/>
      <c r="F559" s="469"/>
      <c r="G559" s="469"/>
      <c r="H559" s="469"/>
      <c r="I559" s="469"/>
      <c r="J559" s="469"/>
      <c r="K559" s="563"/>
      <c r="L559" s="469"/>
      <c r="M559" s="469"/>
      <c r="N559" s="469"/>
      <c r="O559" s="549"/>
      <c r="P559" s="469"/>
      <c r="Q559" s="541"/>
      <c r="R559" s="477"/>
      <c r="S559" s="477"/>
      <c r="T559" s="477"/>
      <c r="U559" s="527"/>
      <c r="V559" s="535"/>
      <c r="W559" s="347"/>
      <c r="X559" s="347"/>
      <c r="Y559" s="347"/>
      <c r="Z559" s="347"/>
      <c r="AA559" s="347"/>
      <c r="AB559" s="347"/>
      <c r="AC559" s="347"/>
      <c r="AD559" s="347"/>
      <c r="AE559" s="347"/>
      <c r="AF559" s="347"/>
      <c r="AG559" s="347"/>
      <c r="AH559" s="347"/>
      <c r="AI559" s="347"/>
      <c r="AJ559" s="347"/>
      <c r="AK559" s="347"/>
      <c r="AL559" s="347"/>
      <c r="AM559" s="347"/>
      <c r="AN559" s="347"/>
      <c r="AO559" s="347"/>
      <c r="AP559" s="347"/>
      <c r="AQ559" s="347"/>
      <c r="AR559" s="347"/>
      <c r="AS559" s="390"/>
      <c r="AT559" s="386"/>
      <c r="AU559" s="202"/>
      <c r="AV559" s="470"/>
      <c r="AW559" s="470"/>
      <c r="AX559" s="470"/>
      <c r="AY559" s="470"/>
      <c r="AZ559" s="470"/>
      <c r="BA559" s="470"/>
      <c r="BB559" s="470"/>
      <c r="BC559" s="470"/>
      <c r="BD559" s="470"/>
      <c r="BE559" s="470"/>
      <c r="BF559" s="470"/>
      <c r="BG559" s="470"/>
      <c r="BH559" s="470"/>
      <c r="BI559" s="470"/>
      <c r="BJ559" s="470"/>
      <c r="BK559" s="470"/>
      <c r="BL559" s="470"/>
      <c r="BM559" s="470"/>
      <c r="BN559" s="470"/>
      <c r="BO559" s="470"/>
      <c r="BP559" s="470"/>
      <c r="BQ559" s="470"/>
      <c r="BR559" s="470"/>
      <c r="BS559" s="470"/>
      <c r="BT559" s="470"/>
      <c r="BU559" s="470"/>
      <c r="BV559" s="470"/>
      <c r="BW559" s="470"/>
    </row>
    <row r="560" spans="1:75" s="314" customFormat="1" ht="15" customHeight="1" x14ac:dyDescent="0.2">
      <c r="A560" s="469"/>
      <c r="B560" s="469"/>
      <c r="C560" s="469"/>
      <c r="D560" s="469"/>
      <c r="E560" s="469"/>
      <c r="F560" s="469"/>
      <c r="G560" s="469"/>
      <c r="H560" s="469"/>
      <c r="I560" s="469"/>
      <c r="J560" s="469"/>
      <c r="K560" s="563"/>
      <c r="L560" s="469"/>
      <c r="M560" s="469"/>
      <c r="N560" s="469"/>
      <c r="O560" s="549"/>
      <c r="P560" s="469"/>
      <c r="Q560" s="541"/>
      <c r="R560" s="477"/>
      <c r="S560" s="477"/>
      <c r="T560" s="477"/>
      <c r="U560" s="527"/>
      <c r="V560" s="535"/>
      <c r="W560" s="347"/>
      <c r="X560" s="347"/>
      <c r="Y560" s="347"/>
      <c r="Z560" s="347"/>
      <c r="AA560" s="347"/>
      <c r="AB560" s="347"/>
      <c r="AC560" s="347"/>
      <c r="AD560" s="347"/>
      <c r="AE560" s="347"/>
      <c r="AF560" s="347"/>
      <c r="AG560" s="347"/>
      <c r="AH560" s="347"/>
      <c r="AI560" s="347"/>
      <c r="AJ560" s="347"/>
      <c r="AK560" s="347"/>
      <c r="AL560" s="347"/>
      <c r="AM560" s="347"/>
      <c r="AN560" s="347"/>
      <c r="AO560" s="347"/>
      <c r="AP560" s="347"/>
      <c r="AQ560" s="347"/>
      <c r="AR560" s="347"/>
      <c r="AS560" s="390"/>
      <c r="AT560" s="386"/>
      <c r="AU560" s="202"/>
      <c r="AV560" s="470"/>
      <c r="AW560" s="470"/>
      <c r="AX560" s="470"/>
      <c r="AY560" s="470"/>
      <c r="AZ560" s="470"/>
      <c r="BA560" s="470"/>
      <c r="BB560" s="470"/>
      <c r="BC560" s="470"/>
      <c r="BD560" s="470"/>
      <c r="BE560" s="470"/>
      <c r="BF560" s="470"/>
      <c r="BG560" s="470"/>
      <c r="BH560" s="470"/>
      <c r="BI560" s="470"/>
      <c r="BJ560" s="470"/>
      <c r="BK560" s="470"/>
      <c r="BL560" s="470"/>
      <c r="BM560" s="470"/>
      <c r="BN560" s="470"/>
      <c r="BO560" s="470"/>
      <c r="BP560" s="470"/>
      <c r="BQ560" s="470"/>
      <c r="BR560" s="470"/>
      <c r="BS560" s="470"/>
      <c r="BT560" s="470"/>
      <c r="BU560" s="470"/>
      <c r="BV560" s="470"/>
      <c r="BW560" s="470"/>
    </row>
    <row r="561" spans="1:75" s="314" customFormat="1" ht="15" customHeight="1" x14ac:dyDescent="0.2">
      <c r="A561" s="469"/>
      <c r="B561" s="469"/>
      <c r="C561" s="469"/>
      <c r="D561" s="469"/>
      <c r="E561" s="469"/>
      <c r="F561" s="469"/>
      <c r="G561" s="469"/>
      <c r="H561" s="469"/>
      <c r="I561" s="469"/>
      <c r="J561" s="469"/>
      <c r="K561" s="563"/>
      <c r="L561" s="469"/>
      <c r="M561" s="469"/>
      <c r="N561" s="469"/>
      <c r="O561" s="549"/>
      <c r="P561" s="469"/>
      <c r="Q561" s="541"/>
      <c r="R561" s="477"/>
      <c r="S561" s="477"/>
      <c r="T561" s="477"/>
      <c r="U561" s="527"/>
      <c r="V561" s="535"/>
      <c r="W561" s="347"/>
      <c r="X561" s="347"/>
      <c r="Y561" s="347"/>
      <c r="Z561" s="347"/>
      <c r="AA561" s="347"/>
      <c r="AB561" s="347"/>
      <c r="AC561" s="347"/>
      <c r="AD561" s="347"/>
      <c r="AE561" s="347"/>
      <c r="AF561" s="347"/>
      <c r="AG561" s="347"/>
      <c r="AH561" s="347"/>
      <c r="AI561" s="347"/>
      <c r="AJ561" s="347"/>
      <c r="AK561" s="347"/>
      <c r="AL561" s="347"/>
      <c r="AM561" s="347"/>
      <c r="AN561" s="347"/>
      <c r="AO561" s="347"/>
      <c r="AP561" s="347"/>
      <c r="AQ561" s="347"/>
      <c r="AR561" s="347"/>
      <c r="AS561" s="390"/>
      <c r="AT561" s="386"/>
      <c r="AU561" s="202"/>
      <c r="AV561" s="470"/>
      <c r="AW561" s="470"/>
      <c r="AX561" s="470"/>
      <c r="AY561" s="470"/>
      <c r="AZ561" s="470"/>
      <c r="BA561" s="470"/>
      <c r="BB561" s="470"/>
      <c r="BC561" s="470"/>
      <c r="BD561" s="470"/>
      <c r="BE561" s="470"/>
      <c r="BF561" s="470"/>
      <c r="BG561" s="470"/>
      <c r="BH561" s="470"/>
      <c r="BI561" s="470"/>
      <c r="BJ561" s="470"/>
      <c r="BK561" s="470"/>
      <c r="BL561" s="470"/>
      <c r="BM561" s="470"/>
      <c r="BN561" s="470"/>
      <c r="BO561" s="470"/>
      <c r="BP561" s="470"/>
      <c r="BQ561" s="470"/>
      <c r="BR561" s="470"/>
      <c r="BS561" s="470"/>
      <c r="BT561" s="470"/>
      <c r="BU561" s="470"/>
      <c r="BV561" s="470"/>
      <c r="BW561" s="470"/>
    </row>
    <row r="562" spans="1:75" s="314" customFormat="1" ht="15" customHeight="1" x14ac:dyDescent="0.2">
      <c r="A562" s="469"/>
      <c r="B562" s="469"/>
      <c r="C562" s="469"/>
      <c r="D562" s="469"/>
      <c r="E562" s="469"/>
      <c r="F562" s="469"/>
      <c r="G562" s="469"/>
      <c r="H562" s="469"/>
      <c r="I562" s="469"/>
      <c r="J562" s="469"/>
      <c r="K562" s="563"/>
      <c r="L562" s="469"/>
      <c r="M562" s="469"/>
      <c r="N562" s="469"/>
      <c r="O562" s="549"/>
      <c r="P562" s="469"/>
      <c r="Q562" s="541"/>
      <c r="R562" s="477"/>
      <c r="S562" s="477"/>
      <c r="T562" s="477"/>
      <c r="U562" s="527"/>
      <c r="V562" s="535"/>
      <c r="W562" s="347"/>
      <c r="X562" s="347"/>
      <c r="Y562" s="347"/>
      <c r="Z562" s="347"/>
      <c r="AA562" s="347"/>
      <c r="AB562" s="347"/>
      <c r="AC562" s="347"/>
      <c r="AD562" s="347"/>
      <c r="AE562" s="347"/>
      <c r="AF562" s="347"/>
      <c r="AG562" s="347"/>
      <c r="AH562" s="347"/>
      <c r="AI562" s="347"/>
      <c r="AJ562" s="347"/>
      <c r="AK562" s="347"/>
      <c r="AL562" s="347"/>
      <c r="AM562" s="347"/>
      <c r="AN562" s="347"/>
      <c r="AO562" s="347"/>
      <c r="AP562" s="347"/>
      <c r="AQ562" s="347"/>
      <c r="AR562" s="347"/>
      <c r="AS562" s="390"/>
      <c r="AT562" s="386"/>
      <c r="AU562" s="202"/>
      <c r="AV562" s="470"/>
      <c r="AW562" s="470"/>
      <c r="AX562" s="470"/>
      <c r="AY562" s="470"/>
      <c r="AZ562" s="470"/>
      <c r="BA562" s="470"/>
      <c r="BB562" s="470"/>
      <c r="BC562" s="470"/>
      <c r="BD562" s="470"/>
      <c r="BE562" s="470"/>
      <c r="BF562" s="470"/>
      <c r="BG562" s="470"/>
      <c r="BH562" s="470"/>
      <c r="BI562" s="470"/>
      <c r="BJ562" s="470"/>
      <c r="BK562" s="470"/>
      <c r="BL562" s="470"/>
      <c r="BM562" s="470"/>
      <c r="BN562" s="470"/>
      <c r="BO562" s="470"/>
      <c r="BP562" s="470"/>
      <c r="BQ562" s="470"/>
      <c r="BR562" s="470"/>
      <c r="BS562" s="470"/>
      <c r="BT562" s="470"/>
      <c r="BU562" s="470"/>
      <c r="BV562" s="470"/>
      <c r="BW562" s="470"/>
    </row>
    <row r="563" spans="1:75" s="314" customFormat="1" ht="15" customHeight="1" x14ac:dyDescent="0.2">
      <c r="A563" s="469"/>
      <c r="B563" s="469"/>
      <c r="C563" s="469"/>
      <c r="D563" s="469"/>
      <c r="E563" s="469"/>
      <c r="F563" s="469"/>
      <c r="G563" s="469"/>
      <c r="H563" s="469"/>
      <c r="I563" s="469"/>
      <c r="J563" s="469"/>
      <c r="K563" s="563"/>
      <c r="L563" s="469"/>
      <c r="M563" s="469"/>
      <c r="N563" s="469"/>
      <c r="O563" s="549"/>
      <c r="P563" s="469"/>
      <c r="Q563" s="541"/>
      <c r="R563" s="477"/>
      <c r="S563" s="477"/>
      <c r="T563" s="477"/>
      <c r="U563" s="527"/>
      <c r="V563" s="535"/>
      <c r="W563" s="347"/>
      <c r="X563" s="347"/>
      <c r="Y563" s="347"/>
      <c r="Z563" s="347"/>
      <c r="AA563" s="347"/>
      <c r="AB563" s="347"/>
      <c r="AC563" s="347"/>
      <c r="AD563" s="347"/>
      <c r="AE563" s="347"/>
      <c r="AF563" s="347"/>
      <c r="AG563" s="347"/>
      <c r="AH563" s="347"/>
      <c r="AI563" s="347"/>
      <c r="AJ563" s="347"/>
      <c r="AK563" s="347"/>
      <c r="AL563" s="347"/>
      <c r="AM563" s="347"/>
      <c r="AN563" s="347"/>
      <c r="AO563" s="347"/>
      <c r="AP563" s="347"/>
      <c r="AQ563" s="347"/>
      <c r="AR563" s="347"/>
      <c r="AS563" s="390"/>
      <c r="AT563" s="386"/>
      <c r="AU563" s="202"/>
      <c r="AV563" s="470"/>
      <c r="AW563" s="470"/>
      <c r="AX563" s="470"/>
      <c r="AY563" s="470"/>
      <c r="AZ563" s="470"/>
      <c r="BA563" s="470"/>
      <c r="BB563" s="470"/>
      <c r="BC563" s="470"/>
      <c r="BD563" s="470"/>
      <c r="BE563" s="470"/>
      <c r="BF563" s="470"/>
      <c r="BG563" s="470"/>
      <c r="BH563" s="470"/>
      <c r="BI563" s="470"/>
      <c r="BJ563" s="470"/>
      <c r="BK563" s="470"/>
      <c r="BL563" s="470"/>
      <c r="BM563" s="470"/>
      <c r="BN563" s="470"/>
      <c r="BO563" s="470"/>
      <c r="BP563" s="470"/>
      <c r="BQ563" s="470"/>
      <c r="BR563" s="470"/>
      <c r="BS563" s="470"/>
      <c r="BT563" s="470"/>
      <c r="BU563" s="470"/>
      <c r="BV563" s="470"/>
      <c r="BW563" s="470"/>
    </row>
    <row r="564" spans="1:75" s="314" customFormat="1" ht="15" customHeight="1" x14ac:dyDescent="0.2">
      <c r="A564" s="469"/>
      <c r="B564" s="469"/>
      <c r="C564" s="469"/>
      <c r="D564" s="469"/>
      <c r="E564" s="469"/>
      <c r="F564" s="469"/>
      <c r="G564" s="469"/>
      <c r="H564" s="469"/>
      <c r="I564" s="469"/>
      <c r="J564" s="469"/>
      <c r="K564" s="563"/>
      <c r="L564" s="469"/>
      <c r="M564" s="469"/>
      <c r="N564" s="469"/>
      <c r="O564" s="549"/>
      <c r="P564" s="469"/>
      <c r="Q564" s="541"/>
      <c r="R564" s="477"/>
      <c r="S564" s="477"/>
      <c r="T564" s="477"/>
      <c r="U564" s="527"/>
      <c r="V564" s="535"/>
      <c r="W564" s="347"/>
      <c r="X564" s="347"/>
      <c r="Y564" s="347"/>
      <c r="Z564" s="347"/>
      <c r="AA564" s="347"/>
      <c r="AB564" s="347"/>
      <c r="AC564" s="347"/>
      <c r="AD564" s="347"/>
      <c r="AE564" s="347"/>
      <c r="AF564" s="347"/>
      <c r="AG564" s="347"/>
      <c r="AH564" s="347"/>
      <c r="AI564" s="347"/>
      <c r="AJ564" s="347"/>
      <c r="AK564" s="347"/>
      <c r="AL564" s="347"/>
      <c r="AM564" s="347"/>
      <c r="AN564" s="347"/>
      <c r="AO564" s="347"/>
      <c r="AP564" s="347"/>
      <c r="AQ564" s="347"/>
      <c r="AR564" s="347"/>
      <c r="AS564" s="390"/>
      <c r="AT564" s="386"/>
      <c r="AU564" s="202"/>
      <c r="AV564" s="470"/>
      <c r="AW564" s="470"/>
      <c r="AX564" s="470"/>
      <c r="AY564" s="470"/>
      <c r="AZ564" s="470"/>
      <c r="BA564" s="470"/>
      <c r="BB564" s="470"/>
      <c r="BC564" s="470"/>
      <c r="BD564" s="470"/>
      <c r="BE564" s="470"/>
      <c r="BF564" s="470"/>
      <c r="BG564" s="470"/>
      <c r="BH564" s="470"/>
      <c r="BI564" s="470"/>
      <c r="BJ564" s="470"/>
      <c r="BK564" s="470"/>
      <c r="BL564" s="470"/>
      <c r="BM564" s="470"/>
      <c r="BN564" s="470"/>
      <c r="BO564" s="470"/>
      <c r="BP564" s="470"/>
      <c r="BQ564" s="470"/>
      <c r="BR564" s="470"/>
      <c r="BS564" s="470"/>
      <c r="BT564" s="470"/>
      <c r="BU564" s="470"/>
      <c r="BV564" s="470"/>
      <c r="BW564" s="470"/>
    </row>
    <row r="565" spans="1:75" s="314" customFormat="1" ht="15" customHeight="1" x14ac:dyDescent="0.2">
      <c r="A565" s="469"/>
      <c r="B565" s="469"/>
      <c r="C565" s="469"/>
      <c r="D565" s="469"/>
      <c r="E565" s="469"/>
      <c r="F565" s="469"/>
      <c r="G565" s="469"/>
      <c r="H565" s="469"/>
      <c r="I565" s="469"/>
      <c r="J565" s="469"/>
      <c r="K565" s="563"/>
      <c r="L565" s="469"/>
      <c r="M565" s="469"/>
      <c r="N565" s="469"/>
      <c r="O565" s="549"/>
      <c r="P565" s="469"/>
      <c r="Q565" s="541"/>
      <c r="R565" s="477"/>
      <c r="S565" s="477"/>
      <c r="T565" s="477"/>
      <c r="U565" s="527"/>
      <c r="V565" s="535"/>
      <c r="W565" s="347"/>
      <c r="X565" s="347"/>
      <c r="Y565" s="347"/>
      <c r="Z565" s="347"/>
      <c r="AA565" s="347"/>
      <c r="AB565" s="347"/>
      <c r="AC565" s="347"/>
      <c r="AD565" s="347"/>
      <c r="AE565" s="347"/>
      <c r="AF565" s="347"/>
      <c r="AG565" s="347"/>
      <c r="AH565" s="347"/>
      <c r="AI565" s="347"/>
      <c r="AJ565" s="347"/>
      <c r="AK565" s="347"/>
      <c r="AL565" s="347"/>
      <c r="AM565" s="347"/>
      <c r="AN565" s="347"/>
      <c r="AO565" s="347"/>
      <c r="AP565" s="347"/>
      <c r="AQ565" s="347"/>
      <c r="AR565" s="347"/>
      <c r="AS565" s="390"/>
      <c r="AT565" s="386"/>
      <c r="AU565" s="202"/>
      <c r="AV565" s="470"/>
      <c r="AW565" s="470"/>
      <c r="AX565" s="470"/>
      <c r="AY565" s="470"/>
      <c r="AZ565" s="470"/>
      <c r="BA565" s="470"/>
      <c r="BB565" s="470"/>
      <c r="BC565" s="470"/>
      <c r="BD565" s="470"/>
      <c r="BE565" s="470"/>
      <c r="BF565" s="470"/>
      <c r="BG565" s="470"/>
      <c r="BH565" s="470"/>
      <c r="BI565" s="470"/>
      <c r="BJ565" s="470"/>
      <c r="BK565" s="470"/>
      <c r="BL565" s="470"/>
      <c r="BM565" s="470"/>
      <c r="BN565" s="470"/>
      <c r="BO565" s="470"/>
      <c r="BP565" s="470"/>
      <c r="BQ565" s="470"/>
      <c r="BR565" s="470"/>
      <c r="BS565" s="470"/>
      <c r="BT565" s="470"/>
      <c r="BU565" s="470"/>
      <c r="BV565" s="470"/>
      <c r="BW565" s="470"/>
    </row>
    <row r="566" spans="1:75" s="314" customFormat="1" ht="15" customHeight="1" x14ac:dyDescent="0.2">
      <c r="A566" s="469"/>
      <c r="B566" s="469"/>
      <c r="C566" s="469"/>
      <c r="D566" s="469"/>
      <c r="E566" s="469"/>
      <c r="F566" s="469"/>
      <c r="G566" s="469"/>
      <c r="H566" s="469"/>
      <c r="I566" s="469"/>
      <c r="J566" s="469"/>
      <c r="K566" s="563"/>
      <c r="L566" s="469"/>
      <c r="M566" s="469"/>
      <c r="N566" s="469"/>
      <c r="O566" s="549"/>
      <c r="P566" s="469"/>
      <c r="Q566" s="541"/>
      <c r="R566" s="477"/>
      <c r="S566" s="477"/>
      <c r="T566" s="477"/>
      <c r="U566" s="527"/>
      <c r="V566" s="535"/>
      <c r="W566" s="347"/>
      <c r="X566" s="347"/>
      <c r="Y566" s="347"/>
      <c r="Z566" s="347"/>
      <c r="AA566" s="347"/>
      <c r="AB566" s="347"/>
      <c r="AC566" s="347"/>
      <c r="AD566" s="347"/>
      <c r="AE566" s="347"/>
      <c r="AF566" s="347"/>
      <c r="AG566" s="347"/>
      <c r="AH566" s="347"/>
      <c r="AI566" s="347"/>
      <c r="AJ566" s="347"/>
      <c r="AK566" s="347"/>
      <c r="AL566" s="347"/>
      <c r="AM566" s="347"/>
      <c r="AN566" s="347"/>
      <c r="AO566" s="347"/>
      <c r="AP566" s="347"/>
      <c r="AQ566" s="347"/>
      <c r="AR566" s="347"/>
      <c r="AS566" s="390"/>
      <c r="AT566" s="386"/>
      <c r="AU566" s="202"/>
      <c r="AV566" s="470"/>
      <c r="AW566" s="470"/>
      <c r="AX566" s="470"/>
      <c r="AY566" s="470"/>
      <c r="AZ566" s="470"/>
      <c r="BA566" s="470"/>
      <c r="BB566" s="470"/>
      <c r="BC566" s="470"/>
      <c r="BD566" s="470"/>
      <c r="BE566" s="470"/>
      <c r="BF566" s="470"/>
      <c r="BG566" s="470"/>
      <c r="BH566" s="470"/>
      <c r="BI566" s="470"/>
      <c r="BJ566" s="470"/>
      <c r="BK566" s="470"/>
      <c r="BL566" s="470"/>
      <c r="BM566" s="470"/>
      <c r="BN566" s="470"/>
      <c r="BO566" s="470"/>
      <c r="BP566" s="470"/>
      <c r="BQ566" s="470"/>
      <c r="BR566" s="470"/>
      <c r="BS566" s="470"/>
      <c r="BT566" s="470"/>
      <c r="BU566" s="470"/>
      <c r="BV566" s="470"/>
      <c r="BW566" s="470"/>
    </row>
    <row r="567" spans="1:75" s="314" customFormat="1" ht="15" customHeight="1" x14ac:dyDescent="0.2">
      <c r="A567" s="469"/>
      <c r="B567" s="469"/>
      <c r="C567" s="469"/>
      <c r="D567" s="469"/>
      <c r="E567" s="469"/>
      <c r="F567" s="469"/>
      <c r="G567" s="469"/>
      <c r="H567" s="469"/>
      <c r="I567" s="469"/>
      <c r="J567" s="469"/>
      <c r="K567" s="563"/>
      <c r="L567" s="469"/>
      <c r="M567" s="469"/>
      <c r="N567" s="469"/>
      <c r="O567" s="549"/>
      <c r="P567" s="469"/>
      <c r="Q567" s="541"/>
      <c r="R567" s="477"/>
      <c r="S567" s="477"/>
      <c r="T567" s="477"/>
      <c r="U567" s="527"/>
      <c r="V567" s="535"/>
      <c r="W567" s="347"/>
      <c r="X567" s="347"/>
      <c r="Y567" s="347"/>
      <c r="Z567" s="347"/>
      <c r="AA567" s="347"/>
      <c r="AB567" s="347"/>
      <c r="AC567" s="347"/>
      <c r="AD567" s="347"/>
      <c r="AE567" s="347"/>
      <c r="AF567" s="347"/>
      <c r="AG567" s="347"/>
      <c r="AH567" s="347"/>
      <c r="AI567" s="347"/>
      <c r="AJ567" s="347"/>
      <c r="AK567" s="347"/>
      <c r="AL567" s="347"/>
      <c r="AM567" s="347"/>
      <c r="AN567" s="347"/>
      <c r="AO567" s="347"/>
      <c r="AP567" s="347"/>
      <c r="AQ567" s="347"/>
      <c r="AR567" s="347"/>
      <c r="AS567" s="390"/>
      <c r="AT567" s="386"/>
      <c r="AU567" s="202"/>
      <c r="AV567" s="470"/>
      <c r="AW567" s="470"/>
      <c r="AX567" s="470"/>
      <c r="AY567" s="470"/>
      <c r="AZ567" s="470"/>
      <c r="BA567" s="470"/>
      <c r="BB567" s="470"/>
      <c r="BC567" s="470"/>
      <c r="BD567" s="470"/>
      <c r="BE567" s="470"/>
      <c r="BF567" s="470"/>
      <c r="BG567" s="470"/>
      <c r="BH567" s="470"/>
      <c r="BI567" s="470"/>
      <c r="BJ567" s="470"/>
      <c r="BK567" s="470"/>
      <c r="BL567" s="470"/>
      <c r="BM567" s="470"/>
      <c r="BN567" s="470"/>
      <c r="BO567" s="470"/>
      <c r="BP567" s="470"/>
      <c r="BQ567" s="470"/>
      <c r="BR567" s="470"/>
      <c r="BS567" s="470"/>
      <c r="BT567" s="470"/>
      <c r="BU567" s="470"/>
      <c r="BV567" s="470"/>
      <c r="BW567" s="470"/>
    </row>
    <row r="568" spans="1:75" s="314" customFormat="1" ht="15" customHeight="1" x14ac:dyDescent="0.2">
      <c r="A568" s="469"/>
      <c r="B568" s="469"/>
      <c r="C568" s="469"/>
      <c r="D568" s="469"/>
      <c r="E568" s="469"/>
      <c r="F568" s="469"/>
      <c r="G568" s="469"/>
      <c r="H568" s="469"/>
      <c r="I568" s="469"/>
      <c r="J568" s="469"/>
      <c r="K568" s="563"/>
      <c r="L568" s="469"/>
      <c r="M568" s="469"/>
      <c r="N568" s="469"/>
      <c r="O568" s="549"/>
      <c r="P568" s="469"/>
      <c r="Q568" s="541"/>
      <c r="R568" s="477"/>
      <c r="S568" s="477"/>
      <c r="T568" s="477"/>
      <c r="U568" s="527"/>
      <c r="V568" s="535"/>
      <c r="W568" s="347"/>
      <c r="X568" s="347"/>
      <c r="Y568" s="347"/>
      <c r="Z568" s="347"/>
      <c r="AA568" s="347"/>
      <c r="AB568" s="347"/>
      <c r="AC568" s="347"/>
      <c r="AD568" s="347"/>
      <c r="AE568" s="347"/>
      <c r="AF568" s="347"/>
      <c r="AG568" s="347"/>
      <c r="AH568" s="347"/>
      <c r="AI568" s="347"/>
      <c r="AJ568" s="347"/>
      <c r="AK568" s="347"/>
      <c r="AL568" s="347"/>
      <c r="AM568" s="347"/>
      <c r="AN568" s="347"/>
      <c r="AO568" s="347"/>
      <c r="AP568" s="347"/>
      <c r="AQ568" s="347"/>
      <c r="AR568" s="347"/>
      <c r="AS568" s="390"/>
      <c r="AT568" s="386"/>
      <c r="AU568" s="202"/>
      <c r="AV568" s="470"/>
      <c r="AW568" s="470"/>
      <c r="AX568" s="470"/>
      <c r="AY568" s="470"/>
      <c r="AZ568" s="470"/>
      <c r="BA568" s="470"/>
      <c r="BB568" s="470"/>
      <c r="BC568" s="470"/>
      <c r="BD568" s="470"/>
      <c r="BE568" s="470"/>
      <c r="BF568" s="470"/>
      <c r="BG568" s="470"/>
      <c r="BH568" s="470"/>
      <c r="BI568" s="470"/>
      <c r="BJ568" s="470"/>
      <c r="BK568" s="470"/>
      <c r="BL568" s="470"/>
      <c r="BM568" s="470"/>
      <c r="BN568" s="470"/>
      <c r="BO568" s="470"/>
      <c r="BP568" s="470"/>
      <c r="BQ568" s="470"/>
      <c r="BR568" s="470"/>
      <c r="BS568" s="470"/>
      <c r="BT568" s="470"/>
      <c r="BU568" s="470"/>
      <c r="BV568" s="470"/>
      <c r="BW568" s="470"/>
    </row>
    <row r="569" spans="1:75" s="314" customFormat="1" ht="15" customHeight="1" x14ac:dyDescent="0.2">
      <c r="A569" s="469"/>
      <c r="B569" s="469"/>
      <c r="C569" s="469"/>
      <c r="D569" s="469"/>
      <c r="E569" s="469"/>
      <c r="F569" s="469"/>
      <c r="G569" s="469"/>
      <c r="H569" s="469"/>
      <c r="I569" s="469"/>
      <c r="J569" s="469"/>
      <c r="K569" s="563"/>
      <c r="L569" s="469"/>
      <c r="M569" s="469"/>
      <c r="N569" s="469"/>
      <c r="O569" s="549"/>
      <c r="P569" s="469"/>
      <c r="Q569" s="541"/>
      <c r="R569" s="477"/>
      <c r="S569" s="477"/>
      <c r="T569" s="477"/>
      <c r="U569" s="527"/>
      <c r="V569" s="535"/>
      <c r="W569" s="347"/>
      <c r="X569" s="347"/>
      <c r="Y569" s="347"/>
      <c r="Z569" s="347"/>
      <c r="AA569" s="347"/>
      <c r="AB569" s="347"/>
      <c r="AC569" s="347"/>
      <c r="AD569" s="347"/>
      <c r="AE569" s="347"/>
      <c r="AF569" s="347"/>
      <c r="AG569" s="347"/>
      <c r="AH569" s="347"/>
      <c r="AI569" s="347"/>
      <c r="AJ569" s="347"/>
      <c r="AK569" s="347"/>
      <c r="AL569" s="347"/>
      <c r="AM569" s="347"/>
      <c r="AN569" s="347"/>
      <c r="AO569" s="347"/>
      <c r="AP569" s="347"/>
      <c r="AQ569" s="347"/>
      <c r="AR569" s="347"/>
      <c r="AS569" s="390"/>
      <c r="AT569" s="386"/>
      <c r="AU569" s="202"/>
      <c r="AV569" s="470"/>
      <c r="AW569" s="470"/>
      <c r="AX569" s="470"/>
      <c r="AY569" s="470"/>
      <c r="AZ569" s="470"/>
      <c r="BA569" s="470"/>
      <c r="BB569" s="470"/>
      <c r="BC569" s="470"/>
      <c r="BD569" s="470"/>
      <c r="BE569" s="470"/>
      <c r="BF569" s="470"/>
      <c r="BG569" s="470"/>
      <c r="BH569" s="470"/>
      <c r="BI569" s="470"/>
      <c r="BJ569" s="470"/>
      <c r="BK569" s="470"/>
      <c r="BL569" s="470"/>
      <c r="BM569" s="470"/>
      <c r="BN569" s="470"/>
      <c r="BO569" s="470"/>
      <c r="BP569" s="470"/>
      <c r="BQ569" s="470"/>
      <c r="BR569" s="470"/>
      <c r="BS569" s="470"/>
      <c r="BT569" s="470"/>
      <c r="BU569" s="470"/>
      <c r="BV569" s="470"/>
      <c r="BW569" s="470"/>
    </row>
    <row r="570" spans="1:75" s="314" customFormat="1" ht="15" customHeight="1" x14ac:dyDescent="0.2">
      <c r="A570" s="469"/>
      <c r="B570" s="469"/>
      <c r="C570" s="469"/>
      <c r="D570" s="469"/>
      <c r="E570" s="469"/>
      <c r="F570" s="469"/>
      <c r="G570" s="469"/>
      <c r="H570" s="469"/>
      <c r="I570" s="469"/>
      <c r="J570" s="469"/>
      <c r="K570" s="563"/>
      <c r="L570" s="469"/>
      <c r="M570" s="469"/>
      <c r="N570" s="469"/>
      <c r="O570" s="549"/>
      <c r="P570" s="469"/>
      <c r="Q570" s="541"/>
      <c r="R570" s="477"/>
      <c r="S570" s="477"/>
      <c r="T570" s="477"/>
      <c r="U570" s="527"/>
      <c r="V570" s="535"/>
      <c r="W570" s="347"/>
      <c r="X570" s="347"/>
      <c r="Y570" s="347"/>
      <c r="Z570" s="347"/>
      <c r="AA570" s="347"/>
      <c r="AB570" s="347"/>
      <c r="AC570" s="347"/>
      <c r="AD570" s="347"/>
      <c r="AE570" s="347"/>
      <c r="AF570" s="347"/>
      <c r="AG570" s="347"/>
      <c r="AH570" s="347"/>
      <c r="AI570" s="347"/>
      <c r="AJ570" s="347"/>
      <c r="AK570" s="347"/>
      <c r="AL570" s="347"/>
      <c r="AM570" s="347"/>
      <c r="AN570" s="347"/>
      <c r="AO570" s="347"/>
      <c r="AP570" s="347"/>
      <c r="AQ570" s="347"/>
      <c r="AR570" s="347"/>
      <c r="AS570" s="390"/>
      <c r="AT570" s="386"/>
      <c r="AU570" s="202"/>
      <c r="AV570" s="470"/>
      <c r="AW570" s="470"/>
      <c r="AX570" s="470"/>
      <c r="AY570" s="470"/>
      <c r="AZ570" s="470"/>
      <c r="BA570" s="470"/>
      <c r="BB570" s="470"/>
      <c r="BC570" s="470"/>
      <c r="BD570" s="470"/>
      <c r="BE570" s="470"/>
      <c r="BF570" s="470"/>
      <c r="BG570" s="470"/>
      <c r="BH570" s="470"/>
      <c r="BI570" s="470"/>
      <c r="BJ570" s="470"/>
      <c r="BK570" s="470"/>
      <c r="BL570" s="470"/>
      <c r="BM570" s="470"/>
      <c r="BN570" s="470"/>
      <c r="BO570" s="470"/>
      <c r="BP570" s="470"/>
      <c r="BQ570" s="470"/>
      <c r="BR570" s="470"/>
      <c r="BS570" s="470"/>
      <c r="BT570" s="470"/>
      <c r="BU570" s="470"/>
      <c r="BV570" s="470"/>
      <c r="BW570" s="470"/>
    </row>
    <row r="571" spans="1:75" s="314" customFormat="1" ht="15" customHeight="1" x14ac:dyDescent="0.2">
      <c r="A571" s="469"/>
      <c r="B571" s="469"/>
      <c r="C571" s="469"/>
      <c r="D571" s="469"/>
      <c r="E571" s="469"/>
      <c r="F571" s="469"/>
      <c r="G571" s="469"/>
      <c r="H571" s="469"/>
      <c r="I571" s="469"/>
      <c r="J571" s="469"/>
      <c r="K571" s="563"/>
      <c r="L571" s="469"/>
      <c r="M571" s="469"/>
      <c r="N571" s="469"/>
      <c r="O571" s="549"/>
      <c r="P571" s="469"/>
      <c r="Q571" s="541"/>
      <c r="R571" s="477"/>
      <c r="S571" s="477"/>
      <c r="T571" s="477"/>
      <c r="U571" s="527"/>
      <c r="V571" s="535"/>
      <c r="W571" s="347"/>
      <c r="X571" s="347"/>
      <c r="Y571" s="347"/>
      <c r="Z571" s="347"/>
      <c r="AA571" s="347"/>
      <c r="AB571" s="347"/>
      <c r="AC571" s="347"/>
      <c r="AD571" s="347"/>
      <c r="AE571" s="347"/>
      <c r="AF571" s="347"/>
      <c r="AG571" s="347"/>
      <c r="AH571" s="347"/>
      <c r="AI571" s="347"/>
      <c r="AJ571" s="347"/>
      <c r="AK571" s="347"/>
      <c r="AL571" s="347"/>
      <c r="AM571" s="347"/>
      <c r="AN571" s="347"/>
      <c r="AO571" s="347"/>
      <c r="AP571" s="347"/>
      <c r="AQ571" s="347"/>
      <c r="AR571" s="347"/>
      <c r="AS571" s="390"/>
      <c r="AT571" s="386"/>
      <c r="AU571" s="202"/>
      <c r="AV571" s="470"/>
      <c r="AW571" s="470"/>
      <c r="AX571" s="470"/>
      <c r="AY571" s="470"/>
      <c r="AZ571" s="470"/>
      <c r="BA571" s="470"/>
      <c r="BB571" s="470"/>
      <c r="BC571" s="470"/>
      <c r="BD571" s="470"/>
      <c r="BE571" s="470"/>
      <c r="BF571" s="470"/>
      <c r="BG571" s="470"/>
      <c r="BH571" s="470"/>
      <c r="BI571" s="470"/>
      <c r="BJ571" s="470"/>
      <c r="BK571" s="470"/>
      <c r="BL571" s="470"/>
      <c r="BM571" s="470"/>
      <c r="BN571" s="470"/>
      <c r="BO571" s="470"/>
      <c r="BP571" s="470"/>
      <c r="BQ571" s="470"/>
      <c r="BR571" s="470"/>
      <c r="BS571" s="470"/>
      <c r="BT571" s="470"/>
      <c r="BU571" s="470"/>
      <c r="BV571" s="470"/>
      <c r="BW571" s="470"/>
    </row>
    <row r="572" spans="1:75" s="314" customFormat="1" ht="15" customHeight="1" x14ac:dyDescent="0.2">
      <c r="A572" s="469"/>
      <c r="B572" s="469"/>
      <c r="C572" s="469"/>
      <c r="D572" s="469"/>
      <c r="E572" s="469"/>
      <c r="F572" s="469"/>
      <c r="G572" s="469"/>
      <c r="H572" s="469"/>
      <c r="I572" s="469"/>
      <c r="J572" s="469"/>
      <c r="K572" s="563"/>
      <c r="L572" s="469"/>
      <c r="M572" s="469"/>
      <c r="N572" s="469"/>
      <c r="O572" s="549"/>
      <c r="P572" s="469"/>
      <c r="Q572" s="541"/>
      <c r="R572" s="477"/>
      <c r="S572" s="477"/>
      <c r="T572" s="477"/>
      <c r="U572" s="527"/>
      <c r="V572" s="535"/>
      <c r="W572" s="347"/>
      <c r="X572" s="347"/>
      <c r="Y572" s="347"/>
      <c r="Z572" s="347"/>
      <c r="AA572" s="347"/>
      <c r="AB572" s="347"/>
      <c r="AC572" s="347"/>
      <c r="AD572" s="347"/>
      <c r="AE572" s="347"/>
      <c r="AF572" s="347"/>
      <c r="AG572" s="347"/>
      <c r="AH572" s="347"/>
      <c r="AI572" s="347"/>
      <c r="AJ572" s="347"/>
      <c r="AK572" s="347"/>
      <c r="AL572" s="347"/>
      <c r="AM572" s="347"/>
      <c r="AN572" s="347"/>
      <c r="AO572" s="347"/>
      <c r="AP572" s="347"/>
      <c r="AQ572" s="347"/>
      <c r="AR572" s="347"/>
      <c r="AS572" s="390"/>
      <c r="AT572" s="386"/>
      <c r="AU572" s="202"/>
      <c r="AV572" s="470"/>
      <c r="AW572" s="470"/>
      <c r="AX572" s="470"/>
      <c r="AY572" s="470"/>
      <c r="AZ572" s="470"/>
      <c r="BA572" s="470"/>
      <c r="BB572" s="470"/>
      <c r="BC572" s="470"/>
      <c r="BD572" s="470"/>
      <c r="BE572" s="470"/>
      <c r="BF572" s="470"/>
      <c r="BG572" s="470"/>
      <c r="BH572" s="470"/>
      <c r="BI572" s="470"/>
      <c r="BJ572" s="470"/>
      <c r="BK572" s="470"/>
      <c r="BL572" s="470"/>
      <c r="BM572" s="470"/>
      <c r="BN572" s="470"/>
      <c r="BO572" s="470"/>
      <c r="BP572" s="470"/>
      <c r="BQ572" s="470"/>
      <c r="BR572" s="470"/>
      <c r="BS572" s="470"/>
      <c r="BT572" s="470"/>
      <c r="BU572" s="470"/>
      <c r="BV572" s="470"/>
      <c r="BW572" s="470"/>
    </row>
    <row r="573" spans="1:75" s="314" customFormat="1" ht="15" customHeight="1" x14ac:dyDescent="0.2">
      <c r="A573" s="469"/>
      <c r="B573" s="469"/>
      <c r="C573" s="469"/>
      <c r="D573" s="469"/>
      <c r="E573" s="469"/>
      <c r="F573" s="469"/>
      <c r="G573" s="469"/>
      <c r="H573" s="469"/>
      <c r="I573" s="469"/>
      <c r="J573" s="469"/>
      <c r="K573" s="563"/>
      <c r="L573" s="469"/>
      <c r="M573" s="469"/>
      <c r="N573" s="469"/>
      <c r="O573" s="549"/>
      <c r="P573" s="469"/>
      <c r="Q573" s="541"/>
      <c r="R573" s="477"/>
      <c r="S573" s="477"/>
      <c r="T573" s="477"/>
      <c r="U573" s="527"/>
      <c r="V573" s="535"/>
      <c r="W573" s="347"/>
      <c r="X573" s="347"/>
      <c r="Y573" s="347"/>
      <c r="Z573" s="347"/>
      <c r="AA573" s="347"/>
      <c r="AB573" s="347"/>
      <c r="AC573" s="347"/>
      <c r="AD573" s="347"/>
      <c r="AE573" s="347"/>
      <c r="AF573" s="347"/>
      <c r="AG573" s="347"/>
      <c r="AH573" s="347"/>
      <c r="AI573" s="347"/>
      <c r="AJ573" s="347"/>
      <c r="AK573" s="347"/>
      <c r="AL573" s="347"/>
      <c r="AM573" s="347"/>
      <c r="AN573" s="347"/>
      <c r="AO573" s="347"/>
      <c r="AP573" s="347"/>
      <c r="AQ573" s="347"/>
      <c r="AR573" s="347"/>
      <c r="AS573" s="390"/>
      <c r="AT573" s="386"/>
      <c r="AU573" s="202"/>
      <c r="AV573" s="470"/>
      <c r="AW573" s="470"/>
      <c r="AX573" s="470"/>
      <c r="AY573" s="470"/>
      <c r="AZ573" s="470"/>
      <c r="BA573" s="470"/>
      <c r="BB573" s="470"/>
      <c r="BC573" s="470"/>
      <c r="BD573" s="470"/>
      <c r="BE573" s="470"/>
      <c r="BF573" s="470"/>
      <c r="BG573" s="470"/>
      <c r="BH573" s="470"/>
      <c r="BI573" s="470"/>
      <c r="BJ573" s="470"/>
      <c r="BK573" s="470"/>
      <c r="BL573" s="470"/>
      <c r="BM573" s="470"/>
      <c r="BN573" s="470"/>
      <c r="BO573" s="470"/>
      <c r="BP573" s="470"/>
      <c r="BQ573" s="470"/>
      <c r="BR573" s="470"/>
      <c r="BS573" s="470"/>
      <c r="BT573" s="470"/>
      <c r="BU573" s="470"/>
      <c r="BV573" s="470"/>
      <c r="BW573" s="470"/>
    </row>
    <row r="574" spans="1:75" s="314" customFormat="1" ht="15" customHeight="1" x14ac:dyDescent="0.2">
      <c r="A574" s="469"/>
      <c r="B574" s="469"/>
      <c r="C574" s="469"/>
      <c r="D574" s="469"/>
      <c r="E574" s="469"/>
      <c r="F574" s="469"/>
      <c r="G574" s="469"/>
      <c r="H574" s="469"/>
      <c r="I574" s="469"/>
      <c r="J574" s="469"/>
      <c r="K574" s="563"/>
      <c r="L574" s="469"/>
      <c r="M574" s="469"/>
      <c r="N574" s="469"/>
      <c r="O574" s="549"/>
      <c r="P574" s="469"/>
      <c r="Q574" s="541"/>
      <c r="R574" s="477"/>
      <c r="S574" s="477"/>
      <c r="T574" s="477"/>
      <c r="U574" s="527"/>
      <c r="V574" s="535"/>
      <c r="W574" s="347"/>
      <c r="X574" s="347"/>
      <c r="Y574" s="347"/>
      <c r="Z574" s="347"/>
      <c r="AA574" s="347"/>
      <c r="AB574" s="347"/>
      <c r="AC574" s="347"/>
      <c r="AD574" s="347"/>
      <c r="AE574" s="347"/>
      <c r="AF574" s="347"/>
      <c r="AG574" s="347"/>
      <c r="AH574" s="347"/>
      <c r="AI574" s="347"/>
      <c r="AJ574" s="347"/>
      <c r="AK574" s="347"/>
      <c r="AL574" s="347"/>
      <c r="AM574" s="347"/>
      <c r="AN574" s="347"/>
      <c r="AO574" s="347"/>
      <c r="AP574" s="347"/>
      <c r="AQ574" s="347"/>
      <c r="AR574" s="347"/>
      <c r="AS574" s="390"/>
      <c r="AT574" s="386"/>
      <c r="AU574" s="202"/>
      <c r="AV574" s="470"/>
      <c r="AW574" s="470"/>
      <c r="AX574" s="470"/>
      <c r="AY574" s="470"/>
      <c r="AZ574" s="470"/>
      <c r="BA574" s="470"/>
      <c r="BB574" s="470"/>
      <c r="BC574" s="470"/>
      <c r="BD574" s="470"/>
      <c r="BE574" s="470"/>
      <c r="BF574" s="470"/>
      <c r="BG574" s="470"/>
      <c r="BH574" s="470"/>
      <c r="BI574" s="470"/>
      <c r="BJ574" s="470"/>
      <c r="BK574" s="470"/>
      <c r="BL574" s="470"/>
      <c r="BM574" s="470"/>
      <c r="BN574" s="470"/>
      <c r="BO574" s="470"/>
      <c r="BP574" s="470"/>
      <c r="BQ574" s="470"/>
      <c r="BR574" s="470"/>
      <c r="BS574" s="470"/>
      <c r="BT574" s="470"/>
      <c r="BU574" s="470"/>
      <c r="BV574" s="470"/>
      <c r="BW574" s="470"/>
    </row>
    <row r="575" spans="1:75" s="314" customFormat="1" ht="15" customHeight="1" x14ac:dyDescent="0.2">
      <c r="A575" s="469"/>
      <c r="B575" s="469"/>
      <c r="C575" s="469"/>
      <c r="D575" s="469"/>
      <c r="E575" s="469"/>
      <c r="F575" s="469"/>
      <c r="G575" s="469"/>
      <c r="H575" s="469"/>
      <c r="I575" s="469"/>
      <c r="J575" s="469"/>
      <c r="K575" s="563"/>
      <c r="L575" s="469"/>
      <c r="M575" s="469"/>
      <c r="N575" s="469"/>
      <c r="O575" s="549"/>
      <c r="P575" s="469"/>
      <c r="Q575" s="541"/>
      <c r="R575" s="477"/>
      <c r="S575" s="477"/>
      <c r="T575" s="477"/>
      <c r="U575" s="527"/>
      <c r="V575" s="535"/>
      <c r="W575" s="347"/>
      <c r="X575" s="347"/>
      <c r="Y575" s="347"/>
      <c r="Z575" s="347"/>
      <c r="AA575" s="347"/>
      <c r="AB575" s="347"/>
      <c r="AC575" s="347"/>
      <c r="AD575" s="347"/>
      <c r="AE575" s="347"/>
      <c r="AF575" s="347"/>
      <c r="AG575" s="347"/>
      <c r="AH575" s="347"/>
      <c r="AI575" s="347"/>
      <c r="AJ575" s="347"/>
      <c r="AK575" s="347"/>
      <c r="AL575" s="347"/>
      <c r="AM575" s="347"/>
      <c r="AN575" s="347"/>
      <c r="AO575" s="347"/>
      <c r="AP575" s="347"/>
      <c r="AQ575" s="347"/>
      <c r="AR575" s="347"/>
      <c r="AS575" s="390"/>
      <c r="AT575" s="386"/>
      <c r="AU575" s="202"/>
      <c r="AV575" s="470"/>
      <c r="AW575" s="470"/>
      <c r="AX575" s="470"/>
      <c r="AY575" s="470"/>
      <c r="AZ575" s="470"/>
      <c r="BA575" s="470"/>
      <c r="BB575" s="470"/>
      <c r="BC575" s="470"/>
      <c r="BD575" s="470"/>
      <c r="BE575" s="470"/>
      <c r="BF575" s="470"/>
      <c r="BG575" s="470"/>
      <c r="BH575" s="470"/>
      <c r="BI575" s="470"/>
      <c r="BJ575" s="470"/>
      <c r="BK575" s="470"/>
      <c r="BL575" s="470"/>
      <c r="BM575" s="470"/>
      <c r="BN575" s="470"/>
      <c r="BO575" s="470"/>
      <c r="BP575" s="470"/>
      <c r="BQ575" s="470"/>
      <c r="BR575" s="470"/>
      <c r="BS575" s="470"/>
      <c r="BT575" s="470"/>
      <c r="BU575" s="470"/>
      <c r="BV575" s="470"/>
      <c r="BW575" s="470"/>
    </row>
    <row r="576" spans="1:75" s="314" customFormat="1" ht="15" customHeight="1" x14ac:dyDescent="0.2">
      <c r="A576" s="469"/>
      <c r="B576" s="469"/>
      <c r="C576" s="469"/>
      <c r="D576" s="469"/>
      <c r="E576" s="469"/>
      <c r="F576" s="469"/>
      <c r="G576" s="469"/>
      <c r="H576" s="469"/>
      <c r="I576" s="469"/>
      <c r="J576" s="469"/>
      <c r="K576" s="563"/>
      <c r="L576" s="469"/>
      <c r="M576" s="469"/>
      <c r="N576" s="469"/>
      <c r="O576" s="549"/>
      <c r="P576" s="469"/>
      <c r="Q576" s="541"/>
      <c r="R576" s="477"/>
      <c r="S576" s="477"/>
      <c r="T576" s="477"/>
      <c r="U576" s="527"/>
      <c r="V576" s="535"/>
      <c r="W576" s="347"/>
      <c r="X576" s="347"/>
      <c r="Y576" s="347"/>
      <c r="Z576" s="347"/>
      <c r="AA576" s="347"/>
      <c r="AB576" s="347"/>
      <c r="AC576" s="347"/>
      <c r="AD576" s="347"/>
      <c r="AE576" s="347"/>
      <c r="AF576" s="347"/>
      <c r="AG576" s="347"/>
      <c r="AH576" s="347"/>
      <c r="AI576" s="347"/>
      <c r="AJ576" s="347"/>
      <c r="AK576" s="347"/>
      <c r="AL576" s="347"/>
      <c r="AM576" s="347"/>
      <c r="AN576" s="347"/>
      <c r="AO576" s="347"/>
      <c r="AP576" s="347"/>
      <c r="AQ576" s="347"/>
      <c r="AR576" s="347"/>
      <c r="AS576" s="390"/>
      <c r="AT576" s="386"/>
      <c r="AU576" s="202"/>
      <c r="AV576" s="470"/>
      <c r="AW576" s="470"/>
      <c r="AX576" s="470"/>
      <c r="AY576" s="470"/>
      <c r="AZ576" s="470"/>
      <c r="BA576" s="470"/>
      <c r="BB576" s="470"/>
      <c r="BC576" s="470"/>
      <c r="BD576" s="470"/>
      <c r="BE576" s="470"/>
      <c r="BF576" s="470"/>
      <c r="BG576" s="470"/>
      <c r="BH576" s="470"/>
      <c r="BI576" s="470"/>
      <c r="BJ576" s="470"/>
      <c r="BK576" s="470"/>
      <c r="BL576" s="470"/>
      <c r="BM576" s="470"/>
      <c r="BN576" s="470"/>
      <c r="BO576" s="470"/>
      <c r="BP576" s="470"/>
      <c r="BQ576" s="470"/>
      <c r="BR576" s="470"/>
      <c r="BS576" s="470"/>
      <c r="BT576" s="470"/>
      <c r="BU576" s="470"/>
      <c r="BV576" s="470"/>
      <c r="BW576" s="470"/>
    </row>
    <row r="577" spans="1:75" s="314" customFormat="1" ht="15" customHeight="1" x14ac:dyDescent="0.2">
      <c r="A577" s="469"/>
      <c r="B577" s="469"/>
      <c r="C577" s="469"/>
      <c r="D577" s="469"/>
      <c r="E577" s="469"/>
      <c r="F577" s="469"/>
      <c r="G577" s="469"/>
      <c r="H577" s="469"/>
      <c r="I577" s="469"/>
      <c r="J577" s="469"/>
      <c r="K577" s="563"/>
      <c r="L577" s="469"/>
      <c r="M577" s="469"/>
      <c r="N577" s="469"/>
      <c r="O577" s="549"/>
      <c r="P577" s="469"/>
      <c r="Q577" s="541"/>
      <c r="R577" s="477"/>
      <c r="S577" s="477"/>
      <c r="T577" s="477"/>
      <c r="U577" s="527"/>
      <c r="V577" s="535"/>
      <c r="W577" s="347"/>
      <c r="X577" s="347"/>
      <c r="Y577" s="347"/>
      <c r="Z577" s="347"/>
      <c r="AA577" s="347"/>
      <c r="AB577" s="347"/>
      <c r="AC577" s="347"/>
      <c r="AD577" s="347"/>
      <c r="AE577" s="347"/>
      <c r="AF577" s="347"/>
      <c r="AG577" s="347"/>
      <c r="AH577" s="347"/>
      <c r="AI577" s="347"/>
      <c r="AJ577" s="347"/>
      <c r="AK577" s="347"/>
      <c r="AL577" s="347"/>
      <c r="AM577" s="347"/>
      <c r="AN577" s="347"/>
      <c r="AO577" s="347"/>
      <c r="AP577" s="347"/>
      <c r="AQ577" s="347"/>
      <c r="AR577" s="347"/>
      <c r="AS577" s="390"/>
      <c r="AT577" s="386"/>
      <c r="AU577" s="202"/>
      <c r="AV577" s="470"/>
      <c r="AW577" s="470"/>
      <c r="AX577" s="470"/>
      <c r="AY577" s="470"/>
      <c r="AZ577" s="470"/>
      <c r="BA577" s="470"/>
      <c r="BB577" s="470"/>
      <c r="BC577" s="470"/>
      <c r="BD577" s="470"/>
      <c r="BE577" s="470"/>
      <c r="BF577" s="470"/>
      <c r="BG577" s="470"/>
      <c r="BH577" s="470"/>
      <c r="BI577" s="470"/>
      <c r="BJ577" s="470"/>
      <c r="BK577" s="470"/>
      <c r="BL577" s="470"/>
      <c r="BM577" s="470"/>
      <c r="BN577" s="470"/>
      <c r="BO577" s="470"/>
      <c r="BP577" s="470"/>
      <c r="BQ577" s="470"/>
      <c r="BR577" s="470"/>
      <c r="BS577" s="470"/>
      <c r="BT577" s="470"/>
      <c r="BU577" s="470"/>
      <c r="BV577" s="470"/>
      <c r="BW577" s="470"/>
    </row>
    <row r="578" spans="1:75" s="314" customFormat="1" ht="15" customHeight="1" x14ac:dyDescent="0.2">
      <c r="A578" s="469"/>
      <c r="B578" s="469"/>
      <c r="C578" s="469"/>
      <c r="D578" s="469"/>
      <c r="E578" s="469"/>
      <c r="F578" s="469"/>
      <c r="G578" s="469"/>
      <c r="H578" s="469"/>
      <c r="I578" s="469"/>
      <c r="J578" s="469"/>
      <c r="K578" s="563"/>
      <c r="L578" s="469"/>
      <c r="M578" s="469"/>
      <c r="N578" s="469"/>
      <c r="O578" s="549"/>
      <c r="P578" s="469"/>
      <c r="Q578" s="541"/>
      <c r="R578" s="477"/>
      <c r="S578" s="477"/>
      <c r="T578" s="477"/>
      <c r="U578" s="527"/>
      <c r="V578" s="535"/>
      <c r="W578" s="347"/>
      <c r="X578" s="347"/>
      <c r="Y578" s="347"/>
      <c r="Z578" s="347"/>
      <c r="AA578" s="347"/>
      <c r="AB578" s="347"/>
      <c r="AC578" s="347"/>
      <c r="AD578" s="347"/>
      <c r="AE578" s="347"/>
      <c r="AF578" s="347"/>
      <c r="AG578" s="347"/>
      <c r="AH578" s="347"/>
      <c r="AI578" s="347"/>
      <c r="AJ578" s="347"/>
      <c r="AK578" s="347"/>
      <c r="AL578" s="347"/>
      <c r="AM578" s="347"/>
      <c r="AN578" s="347"/>
      <c r="AO578" s="347"/>
      <c r="AP578" s="347"/>
      <c r="AQ578" s="347"/>
      <c r="AR578" s="347"/>
      <c r="AS578" s="390"/>
      <c r="AT578" s="386"/>
      <c r="AU578" s="202"/>
      <c r="AV578" s="470"/>
      <c r="AW578" s="470"/>
      <c r="AX578" s="470"/>
      <c r="AY578" s="470"/>
      <c r="AZ578" s="470"/>
      <c r="BA578" s="470"/>
      <c r="BB578" s="470"/>
      <c r="BC578" s="470"/>
      <c r="BD578" s="470"/>
      <c r="BE578" s="470"/>
      <c r="BF578" s="470"/>
      <c r="BG578" s="470"/>
      <c r="BH578" s="470"/>
      <c r="BI578" s="470"/>
      <c r="BJ578" s="470"/>
      <c r="BK578" s="470"/>
      <c r="BL578" s="470"/>
      <c r="BM578" s="470"/>
      <c r="BN578" s="470"/>
      <c r="BO578" s="470"/>
      <c r="BP578" s="470"/>
      <c r="BQ578" s="470"/>
      <c r="BR578" s="470"/>
      <c r="BS578" s="470"/>
      <c r="BT578" s="470"/>
      <c r="BU578" s="470"/>
      <c r="BV578" s="470"/>
      <c r="BW578" s="470"/>
    </row>
    <row r="579" spans="1:75" s="314" customFormat="1" ht="15" customHeight="1" x14ac:dyDescent="0.2">
      <c r="A579" s="469"/>
      <c r="B579" s="469"/>
      <c r="C579" s="469"/>
      <c r="D579" s="469"/>
      <c r="E579" s="469"/>
      <c r="F579" s="469"/>
      <c r="G579" s="469"/>
      <c r="H579" s="469"/>
      <c r="I579" s="469"/>
      <c r="J579" s="469"/>
      <c r="K579" s="563"/>
      <c r="L579" s="469"/>
      <c r="M579" s="469"/>
      <c r="N579" s="469"/>
      <c r="O579" s="549"/>
      <c r="P579" s="469"/>
      <c r="Q579" s="541"/>
      <c r="R579" s="477"/>
      <c r="S579" s="477"/>
      <c r="T579" s="477"/>
      <c r="U579" s="527"/>
      <c r="V579" s="535"/>
      <c r="W579" s="347"/>
      <c r="X579" s="347"/>
      <c r="Y579" s="347"/>
      <c r="Z579" s="347"/>
      <c r="AA579" s="347"/>
      <c r="AB579" s="347"/>
      <c r="AC579" s="347"/>
      <c r="AD579" s="347"/>
      <c r="AE579" s="347"/>
      <c r="AF579" s="347"/>
      <c r="AG579" s="347"/>
      <c r="AH579" s="347"/>
      <c r="AI579" s="347"/>
      <c r="AJ579" s="347"/>
      <c r="AK579" s="347"/>
      <c r="AL579" s="347"/>
      <c r="AM579" s="347"/>
      <c r="AN579" s="347"/>
      <c r="AO579" s="347"/>
      <c r="AP579" s="347"/>
      <c r="AQ579" s="347"/>
      <c r="AR579" s="347"/>
      <c r="AT579" s="212"/>
      <c r="AU579" s="202"/>
      <c r="AV579" s="470"/>
      <c r="AW579" s="470"/>
      <c r="AX579" s="470"/>
      <c r="AY579" s="470"/>
      <c r="AZ579" s="470"/>
      <c r="BA579" s="470"/>
      <c r="BB579" s="470"/>
      <c r="BC579" s="470"/>
      <c r="BD579" s="470"/>
      <c r="BE579" s="470"/>
      <c r="BF579" s="470"/>
      <c r="BG579" s="470"/>
      <c r="BH579" s="470"/>
      <c r="BI579" s="470"/>
      <c r="BJ579" s="470"/>
      <c r="BK579" s="470"/>
      <c r="BL579" s="470"/>
      <c r="BM579" s="470"/>
      <c r="BN579" s="470"/>
      <c r="BO579" s="470"/>
      <c r="BP579" s="470"/>
      <c r="BQ579" s="470"/>
      <c r="BR579" s="470"/>
      <c r="BS579" s="470"/>
      <c r="BT579" s="470"/>
      <c r="BU579" s="470"/>
      <c r="BV579" s="470"/>
      <c r="BW579" s="470"/>
    </row>
    <row r="580" spans="1:75" s="314" customFormat="1" ht="15" customHeight="1" x14ac:dyDescent="0.2">
      <c r="A580" s="469"/>
      <c r="B580" s="469"/>
      <c r="C580" s="469"/>
      <c r="D580" s="469"/>
      <c r="E580" s="469"/>
      <c r="F580" s="469"/>
      <c r="G580" s="469"/>
      <c r="H580" s="469"/>
      <c r="I580" s="469"/>
      <c r="J580" s="469"/>
      <c r="K580" s="563"/>
      <c r="L580" s="469"/>
      <c r="M580" s="469"/>
      <c r="N580" s="469"/>
      <c r="O580" s="549"/>
      <c r="P580" s="469"/>
      <c r="Q580" s="541"/>
      <c r="R580" s="477"/>
      <c r="S580" s="477"/>
      <c r="T580" s="477"/>
      <c r="U580" s="527"/>
      <c r="V580" s="535"/>
      <c r="W580" s="347"/>
      <c r="X580" s="347"/>
      <c r="Y580" s="347"/>
      <c r="Z580" s="347"/>
      <c r="AA580" s="347"/>
      <c r="AB580" s="347"/>
      <c r="AC580" s="347"/>
      <c r="AD580" s="347"/>
      <c r="AE580" s="347"/>
      <c r="AF580" s="347"/>
      <c r="AG580" s="347"/>
      <c r="AH580" s="347"/>
      <c r="AI580" s="347"/>
      <c r="AJ580" s="347"/>
      <c r="AK580" s="347"/>
      <c r="AL580" s="347"/>
      <c r="AM580" s="347"/>
      <c r="AN580" s="347"/>
      <c r="AO580" s="347"/>
      <c r="AP580" s="347"/>
      <c r="AQ580" s="347"/>
      <c r="AR580" s="347"/>
      <c r="AT580" s="212"/>
      <c r="AU580" s="202"/>
      <c r="AV580" s="470"/>
      <c r="AW580" s="470"/>
      <c r="AX580" s="470"/>
      <c r="AY580" s="470"/>
      <c r="AZ580" s="470"/>
      <c r="BA580" s="470"/>
      <c r="BB580" s="470"/>
      <c r="BC580" s="470"/>
      <c r="BD580" s="470"/>
      <c r="BE580" s="470"/>
      <c r="BF580" s="470"/>
      <c r="BG580" s="470"/>
      <c r="BH580" s="470"/>
      <c r="BI580" s="470"/>
      <c r="BJ580" s="470"/>
      <c r="BK580" s="470"/>
      <c r="BL580" s="470"/>
      <c r="BM580" s="470"/>
      <c r="BN580" s="470"/>
      <c r="BO580" s="470"/>
      <c r="BP580" s="470"/>
      <c r="BQ580" s="470"/>
      <c r="BR580" s="470"/>
      <c r="BS580" s="470"/>
      <c r="BT580" s="470"/>
      <c r="BU580" s="470"/>
      <c r="BV580" s="470"/>
      <c r="BW580" s="470"/>
    </row>
    <row r="581" spans="1:75" s="314" customFormat="1" ht="15" customHeight="1" x14ac:dyDescent="0.2">
      <c r="A581" s="469"/>
      <c r="B581" s="469"/>
      <c r="C581" s="469"/>
      <c r="D581" s="469"/>
      <c r="E581" s="469"/>
      <c r="F581" s="469"/>
      <c r="G581" s="469"/>
      <c r="H581" s="469"/>
      <c r="I581" s="469"/>
      <c r="J581" s="469"/>
      <c r="K581" s="563"/>
      <c r="L581" s="469"/>
      <c r="M581" s="469"/>
      <c r="N581" s="469"/>
      <c r="O581" s="549"/>
      <c r="P581" s="469"/>
      <c r="Q581" s="541"/>
      <c r="R581" s="477"/>
      <c r="S581" s="477"/>
      <c r="T581" s="477"/>
      <c r="U581" s="527"/>
      <c r="V581" s="535"/>
      <c r="W581" s="347"/>
      <c r="X581" s="347"/>
      <c r="Y581" s="347"/>
      <c r="Z581" s="347"/>
      <c r="AA581" s="347"/>
      <c r="AB581" s="347"/>
      <c r="AC581" s="347"/>
      <c r="AD581" s="347"/>
      <c r="AE581" s="347"/>
      <c r="AF581" s="347"/>
      <c r="AG581" s="347"/>
      <c r="AH581" s="347"/>
      <c r="AI581" s="347"/>
      <c r="AJ581" s="347"/>
      <c r="AK581" s="347"/>
      <c r="AL581" s="347"/>
      <c r="AM581" s="347"/>
      <c r="AN581" s="347"/>
      <c r="AO581" s="347"/>
      <c r="AP581" s="347"/>
      <c r="AQ581" s="347"/>
      <c r="AR581" s="347"/>
      <c r="AT581" s="212"/>
      <c r="AU581" s="202"/>
      <c r="AV581" s="470"/>
      <c r="AW581" s="470"/>
      <c r="AX581" s="470"/>
      <c r="AY581" s="470"/>
      <c r="AZ581" s="470"/>
      <c r="BA581" s="470"/>
      <c r="BB581" s="470"/>
      <c r="BC581" s="470"/>
      <c r="BD581" s="470"/>
      <c r="BE581" s="470"/>
      <c r="BF581" s="470"/>
      <c r="BG581" s="470"/>
      <c r="BH581" s="470"/>
      <c r="BI581" s="470"/>
      <c r="BJ581" s="470"/>
      <c r="BK581" s="470"/>
      <c r="BL581" s="470"/>
      <c r="BM581" s="470"/>
      <c r="BN581" s="470"/>
      <c r="BO581" s="470"/>
      <c r="BP581" s="470"/>
      <c r="BQ581" s="470"/>
      <c r="BR581" s="470"/>
      <c r="BS581" s="470"/>
      <c r="BT581" s="470"/>
      <c r="BU581" s="470"/>
      <c r="BV581" s="470"/>
      <c r="BW581" s="470"/>
    </row>
    <row r="582" spans="1:75" s="314" customFormat="1" ht="15" customHeight="1" x14ac:dyDescent="0.2">
      <c r="A582" s="469"/>
      <c r="B582" s="469"/>
      <c r="C582" s="469"/>
      <c r="D582" s="469"/>
      <c r="E582" s="469"/>
      <c r="F582" s="469"/>
      <c r="G582" s="469"/>
      <c r="H582" s="469"/>
      <c r="I582" s="469"/>
      <c r="J582" s="469"/>
      <c r="K582" s="563"/>
      <c r="L582" s="469"/>
      <c r="M582" s="469"/>
      <c r="N582" s="469"/>
      <c r="O582" s="549"/>
      <c r="P582" s="469"/>
      <c r="Q582" s="541"/>
      <c r="R582" s="477"/>
      <c r="S582" s="477"/>
      <c r="T582" s="477"/>
      <c r="U582" s="527"/>
      <c r="V582" s="535"/>
      <c r="W582" s="347"/>
      <c r="X582" s="347"/>
      <c r="Y582" s="347"/>
      <c r="Z582" s="347"/>
      <c r="AA582" s="347"/>
      <c r="AB582" s="347"/>
      <c r="AC582" s="347"/>
      <c r="AD582" s="347"/>
      <c r="AE582" s="347"/>
      <c r="AF582" s="347"/>
      <c r="AG582" s="347"/>
      <c r="AH582" s="347"/>
      <c r="AI582" s="347"/>
      <c r="AJ582" s="347"/>
      <c r="AK582" s="347"/>
      <c r="AL582" s="347"/>
      <c r="AM582" s="347"/>
      <c r="AN582" s="347"/>
      <c r="AO582" s="347"/>
      <c r="AP582" s="347"/>
      <c r="AQ582" s="347"/>
      <c r="AR582" s="347"/>
      <c r="AT582" s="212"/>
      <c r="AU582" s="202"/>
      <c r="AV582" s="470"/>
      <c r="AW582" s="470"/>
      <c r="AX582" s="470"/>
      <c r="AY582" s="470"/>
      <c r="AZ582" s="470"/>
      <c r="BA582" s="470"/>
      <c r="BB582" s="470"/>
      <c r="BC582" s="470"/>
      <c r="BD582" s="470"/>
      <c r="BE582" s="470"/>
      <c r="BF582" s="470"/>
      <c r="BG582" s="470"/>
      <c r="BH582" s="470"/>
      <c r="BI582" s="470"/>
      <c r="BJ582" s="470"/>
      <c r="BK582" s="470"/>
      <c r="BL582" s="470"/>
      <c r="BM582" s="470"/>
      <c r="BN582" s="470"/>
      <c r="BO582" s="470"/>
      <c r="BP582" s="470"/>
      <c r="BQ582" s="470"/>
      <c r="BR582" s="470"/>
      <c r="BS582" s="470"/>
      <c r="BT582" s="470"/>
      <c r="BU582" s="470"/>
      <c r="BV582" s="470"/>
      <c r="BW582" s="470"/>
    </row>
    <row r="583" spans="1:75" s="314" customFormat="1" ht="15" customHeight="1" x14ac:dyDescent="0.2">
      <c r="A583" s="469"/>
      <c r="B583" s="469"/>
      <c r="C583" s="469"/>
      <c r="D583" s="469"/>
      <c r="E583" s="469"/>
      <c r="F583" s="469"/>
      <c r="G583" s="469"/>
      <c r="H583" s="469"/>
      <c r="I583" s="469"/>
      <c r="J583" s="469"/>
      <c r="K583" s="563"/>
      <c r="L583" s="469"/>
      <c r="M583" s="469"/>
      <c r="N583" s="469"/>
      <c r="O583" s="549"/>
      <c r="P583" s="469"/>
      <c r="Q583" s="541"/>
      <c r="R583" s="477"/>
      <c r="S583" s="477"/>
      <c r="T583" s="477"/>
      <c r="U583" s="527"/>
      <c r="V583" s="535"/>
      <c r="W583" s="347"/>
      <c r="X583" s="347"/>
      <c r="Y583" s="347"/>
      <c r="Z583" s="347"/>
      <c r="AA583" s="347"/>
      <c r="AB583" s="347"/>
      <c r="AC583" s="347"/>
      <c r="AD583" s="347"/>
      <c r="AE583" s="347"/>
      <c r="AF583" s="347"/>
      <c r="AG583" s="347"/>
      <c r="AH583" s="347"/>
      <c r="AI583" s="347"/>
      <c r="AJ583" s="347"/>
      <c r="AK583" s="347"/>
      <c r="AL583" s="347"/>
      <c r="AM583" s="347"/>
      <c r="AN583" s="347"/>
      <c r="AO583" s="347"/>
      <c r="AP583" s="347"/>
      <c r="AQ583" s="347"/>
      <c r="AR583" s="347"/>
      <c r="AT583" s="212"/>
      <c r="AU583" s="202"/>
      <c r="AV583" s="470"/>
      <c r="AW583" s="470"/>
      <c r="AX583" s="470"/>
      <c r="AY583" s="470"/>
      <c r="AZ583" s="470"/>
      <c r="BA583" s="470"/>
      <c r="BB583" s="470"/>
      <c r="BC583" s="470"/>
      <c r="BD583" s="470"/>
      <c r="BE583" s="470"/>
      <c r="BF583" s="470"/>
      <c r="BG583" s="470"/>
      <c r="BH583" s="470"/>
      <c r="BI583" s="470"/>
      <c r="BJ583" s="470"/>
      <c r="BK583" s="470"/>
      <c r="BL583" s="470"/>
      <c r="BM583" s="470"/>
      <c r="BN583" s="470"/>
      <c r="BO583" s="470"/>
      <c r="BP583" s="470"/>
      <c r="BQ583" s="470"/>
      <c r="BR583" s="470"/>
      <c r="BS583" s="470"/>
      <c r="BT583" s="470"/>
      <c r="BU583" s="470"/>
      <c r="BV583" s="470"/>
      <c r="BW583" s="470"/>
    </row>
    <row r="584" spans="1:75" s="314" customFormat="1" ht="15" customHeight="1" x14ac:dyDescent="0.2">
      <c r="A584" s="469"/>
      <c r="B584" s="469"/>
      <c r="C584" s="469"/>
      <c r="D584" s="469"/>
      <c r="E584" s="469"/>
      <c r="F584" s="469"/>
      <c r="G584" s="469"/>
      <c r="H584" s="469"/>
      <c r="I584" s="469"/>
      <c r="J584" s="469"/>
      <c r="K584" s="563"/>
      <c r="L584" s="469"/>
      <c r="M584" s="469"/>
      <c r="N584" s="469"/>
      <c r="O584" s="549"/>
      <c r="P584" s="469"/>
      <c r="Q584" s="541"/>
      <c r="R584" s="477"/>
      <c r="S584" s="477"/>
      <c r="T584" s="477"/>
      <c r="U584" s="527"/>
      <c r="V584" s="535"/>
      <c r="W584" s="347"/>
      <c r="X584" s="347"/>
      <c r="Y584" s="347"/>
      <c r="Z584" s="347"/>
      <c r="AA584" s="347"/>
      <c r="AB584" s="347"/>
      <c r="AC584" s="347"/>
      <c r="AD584" s="347"/>
      <c r="AE584" s="347"/>
      <c r="AF584" s="347"/>
      <c r="AG584" s="347"/>
      <c r="AH584" s="347"/>
      <c r="AI584" s="347"/>
      <c r="AJ584" s="347"/>
      <c r="AK584" s="347"/>
      <c r="AL584" s="347"/>
      <c r="AM584" s="347"/>
      <c r="AN584" s="347"/>
      <c r="AO584" s="347"/>
      <c r="AP584" s="347"/>
      <c r="AQ584" s="347"/>
      <c r="AR584" s="347"/>
      <c r="AT584" s="212"/>
      <c r="AU584" s="202"/>
      <c r="AV584" s="470"/>
      <c r="AW584" s="470"/>
      <c r="AX584" s="470"/>
      <c r="AY584" s="470"/>
      <c r="AZ584" s="470"/>
      <c r="BA584" s="470"/>
      <c r="BB584" s="470"/>
      <c r="BC584" s="470"/>
      <c r="BD584" s="470"/>
      <c r="BE584" s="470"/>
      <c r="BF584" s="470"/>
      <c r="BG584" s="470"/>
      <c r="BH584" s="470"/>
      <c r="BI584" s="470"/>
      <c r="BJ584" s="470"/>
      <c r="BK584" s="470"/>
      <c r="BL584" s="470"/>
      <c r="BM584" s="470"/>
      <c r="BN584" s="470"/>
      <c r="BO584" s="470"/>
      <c r="BP584" s="470"/>
      <c r="BQ584" s="470"/>
      <c r="BR584" s="470"/>
      <c r="BS584" s="470"/>
      <c r="BT584" s="470"/>
      <c r="BU584" s="470"/>
      <c r="BV584" s="470"/>
      <c r="BW584" s="470"/>
    </row>
    <row r="585" spans="1:75" s="314" customFormat="1" ht="15" customHeight="1" x14ac:dyDescent="0.2">
      <c r="A585" s="469"/>
      <c r="B585" s="469"/>
      <c r="C585" s="469"/>
      <c r="D585" s="469"/>
      <c r="E585" s="469"/>
      <c r="F585" s="469"/>
      <c r="G585" s="469"/>
      <c r="H585" s="469"/>
      <c r="I585" s="469"/>
      <c r="J585" s="469"/>
      <c r="K585" s="563"/>
      <c r="L585" s="469"/>
      <c r="M585" s="469"/>
      <c r="N585" s="469"/>
      <c r="O585" s="549"/>
      <c r="P585" s="469"/>
      <c r="Q585" s="541"/>
      <c r="R585" s="477"/>
      <c r="S585" s="477"/>
      <c r="T585" s="477"/>
      <c r="U585" s="527"/>
      <c r="V585" s="535"/>
      <c r="W585" s="347"/>
      <c r="X585" s="347"/>
      <c r="Y585" s="347"/>
      <c r="Z585" s="347"/>
      <c r="AA585" s="347"/>
      <c r="AB585" s="347"/>
      <c r="AC585" s="347"/>
      <c r="AD585" s="347"/>
      <c r="AE585" s="347"/>
      <c r="AF585" s="347"/>
      <c r="AG585" s="347"/>
      <c r="AH585" s="347"/>
      <c r="AI585" s="347"/>
      <c r="AJ585" s="347"/>
      <c r="AK585" s="347"/>
      <c r="AL585" s="347"/>
      <c r="AM585" s="347"/>
      <c r="AN585" s="347"/>
      <c r="AO585" s="347"/>
      <c r="AP585" s="347"/>
      <c r="AQ585" s="347"/>
      <c r="AR585" s="347"/>
      <c r="AT585" s="212"/>
      <c r="AU585" s="202"/>
      <c r="AV585" s="470"/>
      <c r="AW585" s="470"/>
      <c r="AX585" s="470"/>
      <c r="AY585" s="470"/>
      <c r="AZ585" s="470"/>
      <c r="BA585" s="470"/>
      <c r="BB585" s="470"/>
      <c r="BC585" s="470"/>
      <c r="BD585" s="470"/>
      <c r="BE585" s="470"/>
      <c r="BF585" s="470"/>
      <c r="BG585" s="470"/>
      <c r="BH585" s="470"/>
      <c r="BI585" s="470"/>
      <c r="BJ585" s="470"/>
      <c r="BK585" s="470"/>
      <c r="BL585" s="470"/>
      <c r="BM585" s="470"/>
      <c r="BN585" s="470"/>
      <c r="BO585" s="470"/>
      <c r="BP585" s="470"/>
      <c r="BQ585" s="470"/>
      <c r="BR585" s="470"/>
      <c r="BS585" s="470"/>
      <c r="BT585" s="470"/>
      <c r="BU585" s="470"/>
      <c r="BV585" s="470"/>
      <c r="BW585" s="470"/>
    </row>
    <row r="586" spans="1:75" s="314" customFormat="1" ht="15" customHeight="1" x14ac:dyDescent="0.2">
      <c r="A586" s="469"/>
      <c r="B586" s="469"/>
      <c r="C586" s="469"/>
      <c r="D586" s="469"/>
      <c r="E586" s="469"/>
      <c r="F586" s="469"/>
      <c r="G586" s="469"/>
      <c r="H586" s="469"/>
      <c r="I586" s="469"/>
      <c r="J586" s="469"/>
      <c r="K586" s="563"/>
      <c r="L586" s="469"/>
      <c r="M586" s="469"/>
      <c r="N586" s="469"/>
      <c r="O586" s="549"/>
      <c r="P586" s="469"/>
      <c r="Q586" s="541"/>
      <c r="R586" s="477"/>
      <c r="S586" s="477"/>
      <c r="T586" s="477"/>
      <c r="U586" s="527"/>
      <c r="V586" s="535"/>
      <c r="W586" s="347"/>
      <c r="X586" s="347"/>
      <c r="Y586" s="347"/>
      <c r="Z586" s="347"/>
      <c r="AA586" s="347"/>
      <c r="AB586" s="347"/>
      <c r="AC586" s="347"/>
      <c r="AD586" s="347"/>
      <c r="AE586" s="347"/>
      <c r="AF586" s="347"/>
      <c r="AG586" s="347"/>
      <c r="AH586" s="347"/>
      <c r="AI586" s="347"/>
      <c r="AJ586" s="347"/>
      <c r="AK586" s="347"/>
      <c r="AL586" s="347"/>
      <c r="AM586" s="347"/>
      <c r="AN586" s="347"/>
      <c r="AO586" s="347"/>
      <c r="AP586" s="347"/>
      <c r="AQ586" s="347"/>
      <c r="AR586" s="347"/>
      <c r="AT586" s="212"/>
      <c r="AU586" s="202"/>
      <c r="AV586" s="470"/>
      <c r="AW586" s="470"/>
      <c r="AX586" s="470"/>
      <c r="AY586" s="470"/>
      <c r="AZ586" s="470"/>
      <c r="BA586" s="470"/>
      <c r="BB586" s="470"/>
      <c r="BC586" s="470"/>
      <c r="BD586" s="470"/>
      <c r="BE586" s="470"/>
      <c r="BF586" s="470"/>
      <c r="BG586" s="470"/>
      <c r="BH586" s="470"/>
      <c r="BI586" s="470"/>
      <c r="BJ586" s="470"/>
      <c r="BK586" s="470"/>
      <c r="BL586" s="470"/>
      <c r="BM586" s="470"/>
      <c r="BN586" s="470"/>
      <c r="BO586" s="470"/>
      <c r="BP586" s="470"/>
      <c r="BQ586" s="470"/>
      <c r="BR586" s="470"/>
      <c r="BS586" s="470"/>
      <c r="BT586" s="470"/>
      <c r="BU586" s="470"/>
      <c r="BV586" s="470"/>
      <c r="BW586" s="470"/>
    </row>
    <row r="587" spans="1:75" s="314" customFormat="1" ht="15" customHeight="1" x14ac:dyDescent="0.2">
      <c r="A587" s="469"/>
      <c r="B587" s="469"/>
      <c r="C587" s="469"/>
      <c r="D587" s="469"/>
      <c r="E587" s="469"/>
      <c r="F587" s="469"/>
      <c r="G587" s="469"/>
      <c r="H587" s="469"/>
      <c r="I587" s="469"/>
      <c r="J587" s="469"/>
      <c r="K587" s="563"/>
      <c r="L587" s="469"/>
      <c r="M587" s="469"/>
      <c r="N587" s="469"/>
      <c r="O587" s="549"/>
      <c r="P587" s="469"/>
      <c r="Q587" s="541"/>
      <c r="R587" s="477"/>
      <c r="S587" s="477"/>
      <c r="T587" s="477"/>
      <c r="U587" s="527"/>
      <c r="V587" s="535"/>
      <c r="W587" s="347"/>
      <c r="X587" s="347"/>
      <c r="Y587" s="347"/>
      <c r="Z587" s="347"/>
      <c r="AA587" s="347"/>
      <c r="AB587" s="347"/>
      <c r="AC587" s="347"/>
      <c r="AD587" s="347"/>
      <c r="AE587" s="347"/>
      <c r="AF587" s="347"/>
      <c r="AG587" s="347"/>
      <c r="AH587" s="347"/>
      <c r="AI587" s="347"/>
      <c r="AJ587" s="347"/>
      <c r="AK587" s="347"/>
      <c r="AL587" s="347"/>
      <c r="AM587" s="347"/>
      <c r="AN587" s="347"/>
      <c r="AO587" s="347"/>
      <c r="AP587" s="347"/>
      <c r="AQ587" s="347"/>
      <c r="AR587" s="347"/>
      <c r="AT587" s="212"/>
      <c r="AU587" s="202"/>
      <c r="AV587" s="470"/>
      <c r="AW587" s="470"/>
      <c r="AX587" s="470"/>
      <c r="AY587" s="470"/>
      <c r="AZ587" s="470"/>
      <c r="BA587" s="470"/>
      <c r="BB587" s="470"/>
      <c r="BC587" s="470"/>
      <c r="BD587" s="470"/>
      <c r="BE587" s="470"/>
      <c r="BF587" s="470"/>
      <c r="BG587" s="470"/>
      <c r="BH587" s="470"/>
      <c r="BI587" s="470"/>
      <c r="BJ587" s="470"/>
      <c r="BK587" s="470"/>
      <c r="BL587" s="470"/>
      <c r="BM587" s="470"/>
      <c r="BN587" s="470"/>
      <c r="BO587" s="470"/>
      <c r="BP587" s="470"/>
      <c r="BQ587" s="470"/>
      <c r="BR587" s="470"/>
      <c r="BS587" s="470"/>
      <c r="BT587" s="470"/>
      <c r="BU587" s="470"/>
      <c r="BV587" s="470"/>
      <c r="BW587" s="470"/>
    </row>
    <row r="588" spans="1:75" s="314" customFormat="1" ht="15" customHeight="1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4"/>
      <c r="P588" s="202"/>
      <c r="Q588" s="516"/>
      <c r="R588" s="477"/>
      <c r="S588" s="477"/>
      <c r="T588" s="477"/>
      <c r="U588" s="527"/>
      <c r="V588" s="535"/>
      <c r="W588" s="347"/>
      <c r="X588" s="347"/>
      <c r="Y588" s="347"/>
      <c r="Z588" s="347"/>
      <c r="AA588" s="347"/>
      <c r="AB588" s="347"/>
      <c r="AC588" s="347"/>
      <c r="AD588" s="347"/>
      <c r="AE588" s="347"/>
      <c r="AF588" s="347"/>
      <c r="AG588" s="347"/>
      <c r="AH588" s="347"/>
      <c r="AI588" s="347"/>
      <c r="AJ588" s="347"/>
      <c r="AK588" s="347"/>
      <c r="AL588" s="347"/>
      <c r="AM588" s="347"/>
      <c r="AN588" s="347"/>
      <c r="AO588" s="347"/>
      <c r="AP588" s="347"/>
      <c r="AQ588" s="347"/>
      <c r="AR588" s="347"/>
      <c r="AT588" s="212"/>
      <c r="AU588" s="202"/>
      <c r="AV588" s="470"/>
      <c r="AW588" s="470"/>
      <c r="AX588" s="470"/>
      <c r="AY588" s="470"/>
      <c r="AZ588" s="470"/>
      <c r="BA588" s="470"/>
      <c r="BB588" s="470"/>
      <c r="BC588" s="470"/>
      <c r="BD588" s="470"/>
      <c r="BE588" s="470"/>
      <c r="BF588" s="470"/>
      <c r="BG588" s="470"/>
      <c r="BH588" s="470"/>
      <c r="BI588" s="470"/>
      <c r="BJ588" s="470"/>
      <c r="BK588" s="470"/>
      <c r="BL588" s="470"/>
      <c r="BM588" s="470"/>
      <c r="BN588" s="470"/>
      <c r="BO588" s="470"/>
      <c r="BP588" s="470"/>
      <c r="BQ588" s="470"/>
      <c r="BR588" s="470"/>
      <c r="BS588" s="470"/>
      <c r="BT588" s="470"/>
      <c r="BU588" s="470"/>
      <c r="BV588" s="470"/>
      <c r="BW588" s="470"/>
    </row>
  </sheetData>
  <mergeCells count="20">
    <mergeCell ref="B121:I121"/>
    <mergeCell ref="B122:I122"/>
    <mergeCell ref="B80:I80"/>
    <mergeCell ref="B81:I81"/>
    <mergeCell ref="B83:I83"/>
    <mergeCell ref="B84:F84"/>
    <mergeCell ref="G84:H84"/>
    <mergeCell ref="I84:I85"/>
    <mergeCell ref="B39:I39"/>
    <mergeCell ref="B40:I40"/>
    <mergeCell ref="B42:I42"/>
    <mergeCell ref="B43:F43"/>
    <mergeCell ref="G43:H43"/>
    <mergeCell ref="I43:I44"/>
    <mergeCell ref="B1:I1"/>
    <mergeCell ref="Q1:R1"/>
    <mergeCell ref="B2:F2"/>
    <mergeCell ref="G2:H2"/>
    <mergeCell ref="I2:I3"/>
    <mergeCell ref="J2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9" orientation="landscape" verticalDpi="300" r:id="rId1"/>
  <rowBreaks count="1" manualBreakCount="1">
    <brk id="82" max="16383" man="1"/>
  </rowBreaks>
  <colBreaks count="1" manualBreakCount="1">
    <brk id="2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V41"/>
  <sheetViews>
    <sheetView showGridLines="0" showRuler="0" showWhiteSpace="0" view="pageLayout" zoomScale="85" zoomScaleNormal="100" zoomScalePageLayoutView="85" workbookViewId="0">
      <selection activeCell="A4" sqref="A4:A34"/>
    </sheetView>
  </sheetViews>
  <sheetFormatPr baseColWidth="10" defaultColWidth="8.5" defaultRowHeight="15" customHeight="1" x14ac:dyDescent="0.2"/>
  <cols>
    <col min="1" max="1" width="12.625" style="96" customWidth="1"/>
    <col min="2" max="2" width="7.875" style="96" customWidth="1"/>
    <col min="3" max="7" width="13.125" style="96" customWidth="1"/>
    <col min="8" max="8" width="7.875" style="96" customWidth="1"/>
    <col min="9" max="10" width="13.125" style="96" customWidth="1"/>
    <col min="11" max="11" width="8.5" style="96"/>
    <col min="12" max="12" width="13" style="96" customWidth="1"/>
    <col min="13" max="13" width="9.25" style="96" customWidth="1"/>
    <col min="14" max="14" width="7.5" style="96" customWidth="1"/>
    <col min="15" max="15" width="9" style="96" customWidth="1"/>
    <col min="16" max="16" width="8.375" style="96" customWidth="1"/>
    <col min="17" max="18" width="8.75" style="96" customWidth="1"/>
    <col min="19" max="16384" width="8.5" style="96"/>
  </cols>
  <sheetData>
    <row r="1" spans="1:22" s="80" customFormat="1" ht="15" customHeight="1" thickBot="1" x14ac:dyDescent="0.25">
      <c r="A1" s="79"/>
      <c r="B1" s="877" t="s">
        <v>152</v>
      </c>
      <c r="C1" s="878"/>
      <c r="D1" s="878"/>
      <c r="E1" s="878"/>
      <c r="F1" s="878"/>
      <c r="G1" s="878"/>
      <c r="H1" s="878"/>
      <c r="I1" s="878"/>
      <c r="J1" s="879"/>
      <c r="L1" s="81" t="s">
        <v>97</v>
      </c>
      <c r="M1" s="82">
        <f>SUM(M4:M34)</f>
        <v>0</v>
      </c>
      <c r="N1" s="81"/>
      <c r="O1" s="83">
        <f>SUM(O4:O30)</f>
        <v>0</v>
      </c>
      <c r="P1" s="84"/>
      <c r="Q1" s="84"/>
      <c r="R1" s="84"/>
      <c r="S1" s="85"/>
      <c r="T1" s="85"/>
      <c r="U1" s="85"/>
      <c r="V1" s="85"/>
    </row>
    <row r="2" spans="1:22" s="80" customFormat="1" ht="15" customHeight="1" thickBot="1" x14ac:dyDescent="0.25">
      <c r="A2" s="79"/>
      <c r="B2" s="870" t="s">
        <v>13</v>
      </c>
      <c r="C2" s="871"/>
      <c r="D2" s="871"/>
      <c r="E2" s="871"/>
      <c r="F2" s="871"/>
      <c r="G2" s="872"/>
      <c r="H2" s="880" t="s">
        <v>138</v>
      </c>
      <c r="I2" s="872"/>
      <c r="J2" s="873" t="s">
        <v>12</v>
      </c>
      <c r="L2" s="81"/>
      <c r="M2" s="81"/>
      <c r="N2" s="81"/>
      <c r="O2" s="84"/>
      <c r="P2" s="84"/>
      <c r="Q2" s="84"/>
      <c r="R2" s="86"/>
      <c r="S2" s="85"/>
      <c r="T2" s="85"/>
      <c r="U2" s="85"/>
      <c r="V2" s="85"/>
    </row>
    <row r="3" spans="1:22" ht="15" customHeight="1" thickBot="1" x14ac:dyDescent="0.25">
      <c r="A3" s="87"/>
      <c r="B3" s="91" t="s">
        <v>0</v>
      </c>
      <c r="C3" s="89" t="s">
        <v>11</v>
      </c>
      <c r="D3" s="90" t="s">
        <v>45</v>
      </c>
      <c r="E3" s="89" t="s">
        <v>128</v>
      </c>
      <c r="F3" s="90" t="s">
        <v>130</v>
      </c>
      <c r="G3" s="144" t="s">
        <v>131</v>
      </c>
      <c r="H3" s="146" t="s">
        <v>85</v>
      </c>
      <c r="I3" s="144" t="s">
        <v>91</v>
      </c>
      <c r="J3" s="874"/>
      <c r="L3" s="81" t="s">
        <v>41</v>
      </c>
      <c r="M3" s="81" t="s">
        <v>48</v>
      </c>
      <c r="N3" s="81" t="s">
        <v>49</v>
      </c>
      <c r="O3" s="85" t="s">
        <v>44</v>
      </c>
      <c r="P3" s="97"/>
      <c r="Q3" s="97"/>
      <c r="R3" s="86"/>
      <c r="S3" s="97"/>
      <c r="T3" s="97"/>
      <c r="U3" s="97"/>
      <c r="V3" s="97"/>
    </row>
    <row r="4" spans="1:22" ht="15" customHeight="1" x14ac:dyDescent="0.2">
      <c r="A4" s="646">
        <v>42401</v>
      </c>
      <c r="B4" s="99"/>
      <c r="C4" s="553"/>
      <c r="D4" s="102"/>
      <c r="E4" s="102"/>
      <c r="F4" s="169"/>
      <c r="G4" s="176"/>
      <c r="H4" s="114"/>
      <c r="I4" s="176"/>
      <c r="J4" s="315">
        <f t="shared" ref="J4:J25" si="0">C4+D4+I4</f>
        <v>0</v>
      </c>
      <c r="L4" s="94"/>
      <c r="M4" s="95"/>
      <c r="O4" s="95"/>
      <c r="P4" s="108"/>
      <c r="Q4" s="109"/>
      <c r="R4" s="109"/>
      <c r="S4" s="97"/>
      <c r="T4" s="110"/>
      <c r="U4" s="108"/>
      <c r="V4" s="108"/>
    </row>
    <row r="5" spans="1:22" ht="15" customHeight="1" x14ac:dyDescent="0.2">
      <c r="A5" s="586">
        <v>42402</v>
      </c>
      <c r="B5" s="99"/>
      <c r="C5" s="553"/>
      <c r="D5" s="102"/>
      <c r="E5" s="102"/>
      <c r="F5" s="169"/>
      <c r="G5" s="176"/>
      <c r="H5" s="114"/>
      <c r="I5" s="176"/>
      <c r="J5" s="315">
        <f t="shared" si="0"/>
        <v>0</v>
      </c>
      <c r="L5" s="94"/>
      <c r="M5" s="95"/>
      <c r="O5" s="95"/>
      <c r="P5" s="108"/>
      <c r="Q5" s="109"/>
      <c r="R5" s="109"/>
      <c r="S5" s="97"/>
      <c r="T5" s="110"/>
      <c r="U5" s="108"/>
      <c r="V5" s="108"/>
    </row>
    <row r="6" spans="1:22" ht="15" customHeight="1" x14ac:dyDescent="0.2">
      <c r="A6" s="586">
        <v>42403</v>
      </c>
      <c r="B6" s="99"/>
      <c r="C6" s="553"/>
      <c r="D6" s="102"/>
      <c r="E6" s="102"/>
      <c r="F6" s="169"/>
      <c r="G6" s="176"/>
      <c r="H6" s="114"/>
      <c r="I6" s="176"/>
      <c r="J6" s="315">
        <f t="shared" si="0"/>
        <v>0</v>
      </c>
      <c r="L6" s="94"/>
      <c r="M6" s="95"/>
      <c r="O6" s="95"/>
      <c r="P6" s="108"/>
      <c r="Q6" s="109"/>
      <c r="R6" s="109"/>
      <c r="S6" s="97"/>
      <c r="T6" s="110"/>
      <c r="U6" s="108"/>
      <c r="V6" s="108"/>
    </row>
    <row r="7" spans="1:22" ht="15" customHeight="1" x14ac:dyDescent="0.2">
      <c r="A7" s="586">
        <v>42404</v>
      </c>
      <c r="B7" s="99"/>
      <c r="C7" s="553"/>
      <c r="D7" s="102"/>
      <c r="E7" s="102"/>
      <c r="F7" s="169"/>
      <c r="G7" s="176"/>
      <c r="H7" s="114"/>
      <c r="I7" s="176"/>
      <c r="J7" s="315">
        <f t="shared" si="0"/>
        <v>0</v>
      </c>
      <c r="L7" s="94"/>
      <c r="M7" s="95"/>
      <c r="O7" s="95"/>
      <c r="P7" s="108"/>
      <c r="Q7" s="109"/>
      <c r="R7" s="109"/>
      <c r="S7" s="97"/>
      <c r="T7" s="110"/>
      <c r="U7" s="108"/>
      <c r="V7" s="108"/>
    </row>
    <row r="8" spans="1:22" ht="15" customHeight="1" x14ac:dyDescent="0.2">
      <c r="A8" s="586">
        <v>42405</v>
      </c>
      <c r="B8" s="99"/>
      <c r="C8" s="553"/>
      <c r="D8" s="102"/>
      <c r="E8" s="102"/>
      <c r="F8" s="169"/>
      <c r="G8" s="176"/>
      <c r="H8" s="114"/>
      <c r="I8" s="176"/>
      <c r="J8" s="315">
        <f t="shared" si="0"/>
        <v>0</v>
      </c>
      <c r="L8" s="94"/>
      <c r="M8" s="95"/>
      <c r="O8" s="95"/>
      <c r="P8" s="108"/>
      <c r="Q8" s="109"/>
      <c r="R8" s="109"/>
      <c r="S8" s="97"/>
      <c r="T8" s="110"/>
      <c r="U8" s="108"/>
      <c r="V8" s="108"/>
    </row>
    <row r="9" spans="1:22" ht="15" customHeight="1" x14ac:dyDescent="0.2">
      <c r="A9" s="586">
        <v>42406</v>
      </c>
      <c r="B9" s="99"/>
      <c r="C9" s="553"/>
      <c r="D9" s="102"/>
      <c r="E9" s="102"/>
      <c r="F9" s="169"/>
      <c r="G9" s="176"/>
      <c r="H9" s="114"/>
      <c r="I9" s="176"/>
      <c r="J9" s="315">
        <f t="shared" si="0"/>
        <v>0</v>
      </c>
      <c r="L9" s="94"/>
      <c r="M9" s="95"/>
      <c r="O9" s="95"/>
      <c r="P9" s="108"/>
      <c r="Q9" s="109"/>
      <c r="R9" s="109"/>
      <c r="S9" s="97"/>
      <c r="T9" s="110"/>
      <c r="U9" s="108"/>
      <c r="V9" s="108"/>
    </row>
    <row r="10" spans="1:22" ht="15" customHeight="1" x14ac:dyDescent="0.2">
      <c r="A10" s="586">
        <v>42407</v>
      </c>
      <c r="B10" s="99"/>
      <c r="C10" s="553"/>
      <c r="D10" s="102"/>
      <c r="E10" s="102"/>
      <c r="F10" s="169"/>
      <c r="G10" s="176"/>
      <c r="H10" s="114"/>
      <c r="I10" s="176"/>
      <c r="J10" s="315">
        <f t="shared" si="0"/>
        <v>0</v>
      </c>
      <c r="L10" s="94"/>
      <c r="M10" s="95"/>
      <c r="O10" s="95"/>
      <c r="P10" s="108"/>
      <c r="Q10" s="109"/>
      <c r="R10" s="109"/>
      <c r="S10" s="97"/>
      <c r="T10" s="110"/>
      <c r="U10" s="108"/>
      <c r="V10" s="108"/>
    </row>
    <row r="11" spans="1:22" ht="15" customHeight="1" x14ac:dyDescent="0.2">
      <c r="A11" s="586">
        <v>42408</v>
      </c>
      <c r="B11" s="99"/>
      <c r="C11" s="553"/>
      <c r="D11" s="102"/>
      <c r="E11" s="102"/>
      <c r="F11" s="169"/>
      <c r="G11" s="176"/>
      <c r="H11" s="114"/>
      <c r="I11" s="176"/>
      <c r="J11" s="315">
        <f t="shared" si="0"/>
        <v>0</v>
      </c>
      <c r="L11" s="94"/>
      <c r="M11" s="95"/>
      <c r="O11" s="95"/>
      <c r="P11" s="108"/>
      <c r="Q11" s="109"/>
      <c r="R11" s="109"/>
      <c r="S11" s="97"/>
      <c r="T11" s="110"/>
      <c r="U11" s="108"/>
      <c r="V11" s="108"/>
    </row>
    <row r="12" spans="1:22" ht="15" customHeight="1" x14ac:dyDescent="0.2">
      <c r="A12" s="586">
        <v>42409</v>
      </c>
      <c r="B12" s="99"/>
      <c r="C12" s="553"/>
      <c r="D12" s="102"/>
      <c r="E12" s="102"/>
      <c r="F12" s="169"/>
      <c r="G12" s="176"/>
      <c r="H12" s="114"/>
      <c r="I12" s="176"/>
      <c r="J12" s="315">
        <f t="shared" si="0"/>
        <v>0</v>
      </c>
      <c r="L12" s="94"/>
      <c r="M12" s="95"/>
      <c r="O12" s="95"/>
      <c r="P12" s="108"/>
      <c r="Q12" s="109"/>
      <c r="R12" s="109"/>
      <c r="S12" s="97"/>
      <c r="T12" s="110"/>
      <c r="U12" s="108"/>
      <c r="V12" s="108"/>
    </row>
    <row r="13" spans="1:22" ht="15" customHeight="1" x14ac:dyDescent="0.2">
      <c r="A13" s="586">
        <v>42410</v>
      </c>
      <c r="B13" s="99"/>
      <c r="C13" s="553"/>
      <c r="D13" s="102"/>
      <c r="E13" s="102"/>
      <c r="F13" s="169"/>
      <c r="G13" s="176"/>
      <c r="H13" s="114"/>
      <c r="I13" s="176"/>
      <c r="J13" s="315">
        <f t="shared" si="0"/>
        <v>0</v>
      </c>
      <c r="L13" s="94"/>
      <c r="M13" s="95"/>
      <c r="O13" s="95"/>
      <c r="P13" s="108"/>
      <c r="Q13" s="109"/>
      <c r="R13" s="109"/>
      <c r="S13" s="97"/>
      <c r="T13" s="110"/>
      <c r="U13" s="108"/>
      <c r="V13" s="108"/>
    </row>
    <row r="14" spans="1:22" ht="15" customHeight="1" x14ac:dyDescent="0.2">
      <c r="A14" s="586">
        <v>42411</v>
      </c>
      <c r="B14" s="99"/>
      <c r="C14" s="553"/>
      <c r="D14" s="102"/>
      <c r="E14" s="102"/>
      <c r="F14" s="169"/>
      <c r="G14" s="176"/>
      <c r="H14" s="114"/>
      <c r="I14" s="176"/>
      <c r="J14" s="315">
        <f t="shared" si="0"/>
        <v>0</v>
      </c>
      <c r="L14" s="94"/>
      <c r="M14" s="95"/>
      <c r="O14" s="95"/>
      <c r="P14" s="108"/>
      <c r="Q14" s="109"/>
      <c r="R14" s="109"/>
      <c r="S14" s="97"/>
      <c r="T14" s="110"/>
      <c r="U14" s="108"/>
      <c r="V14" s="108"/>
    </row>
    <row r="15" spans="1:22" ht="15" customHeight="1" x14ac:dyDescent="0.2">
      <c r="A15" s="586">
        <v>42412</v>
      </c>
      <c r="B15" s="99"/>
      <c r="C15" s="553"/>
      <c r="D15" s="102"/>
      <c r="E15" s="102"/>
      <c r="F15" s="169"/>
      <c r="G15" s="176"/>
      <c r="H15" s="114"/>
      <c r="I15" s="176"/>
      <c r="J15" s="315">
        <f t="shared" si="0"/>
        <v>0</v>
      </c>
      <c r="L15" s="94"/>
      <c r="M15" s="95"/>
      <c r="O15" s="95"/>
      <c r="P15" s="108"/>
      <c r="Q15" s="109"/>
      <c r="R15" s="109"/>
      <c r="S15" s="97"/>
      <c r="T15" s="110"/>
      <c r="U15" s="108"/>
      <c r="V15" s="108"/>
    </row>
    <row r="16" spans="1:22" ht="15" customHeight="1" x14ac:dyDescent="0.2">
      <c r="A16" s="586">
        <v>42413</v>
      </c>
      <c r="B16" s="99"/>
      <c r="C16" s="553"/>
      <c r="D16" s="102"/>
      <c r="E16" s="102"/>
      <c r="F16" s="169"/>
      <c r="G16" s="176"/>
      <c r="H16" s="114"/>
      <c r="I16" s="176"/>
      <c r="J16" s="315">
        <f t="shared" si="0"/>
        <v>0</v>
      </c>
      <c r="L16" s="94"/>
      <c r="M16" s="95"/>
      <c r="O16" s="95"/>
      <c r="P16" s="108"/>
      <c r="Q16" s="109"/>
      <c r="R16" s="109"/>
      <c r="S16" s="97"/>
      <c r="T16" s="110"/>
      <c r="U16" s="108"/>
      <c r="V16" s="108"/>
    </row>
    <row r="17" spans="1:22" ht="15" customHeight="1" x14ac:dyDescent="0.2">
      <c r="A17" s="586">
        <v>42414</v>
      </c>
      <c r="B17" s="99"/>
      <c r="C17" s="553"/>
      <c r="D17" s="102"/>
      <c r="E17" s="102"/>
      <c r="F17" s="169"/>
      <c r="G17" s="176"/>
      <c r="H17" s="114"/>
      <c r="I17" s="176"/>
      <c r="J17" s="315">
        <f t="shared" si="0"/>
        <v>0</v>
      </c>
      <c r="L17" s="94"/>
      <c r="M17" s="95"/>
      <c r="O17" s="95"/>
      <c r="P17" s="108"/>
      <c r="Q17" s="109"/>
      <c r="R17" s="109"/>
      <c r="S17" s="97"/>
      <c r="T17" s="110"/>
      <c r="U17" s="108"/>
      <c r="V17" s="108"/>
    </row>
    <row r="18" spans="1:22" ht="15" customHeight="1" x14ac:dyDescent="0.2">
      <c r="A18" s="586">
        <v>42415</v>
      </c>
      <c r="B18" s="99"/>
      <c r="C18" s="553"/>
      <c r="D18" s="102"/>
      <c r="E18" s="102"/>
      <c r="F18" s="169"/>
      <c r="G18" s="176"/>
      <c r="H18" s="114"/>
      <c r="I18" s="176"/>
      <c r="J18" s="315">
        <f t="shared" si="0"/>
        <v>0</v>
      </c>
      <c r="L18" s="94"/>
      <c r="M18" s="95"/>
      <c r="O18" s="95"/>
      <c r="P18" s="108"/>
      <c r="Q18" s="109"/>
      <c r="R18" s="109"/>
      <c r="S18" s="97"/>
      <c r="T18" s="110"/>
      <c r="U18" s="108"/>
      <c r="V18" s="108"/>
    </row>
    <row r="19" spans="1:22" ht="15" customHeight="1" x14ac:dyDescent="0.2">
      <c r="A19" s="586">
        <v>42416</v>
      </c>
      <c r="B19" s="99"/>
      <c r="C19" s="553"/>
      <c r="D19" s="102"/>
      <c r="E19" s="102"/>
      <c r="F19" s="169"/>
      <c r="G19" s="176"/>
      <c r="H19" s="114"/>
      <c r="I19" s="176"/>
      <c r="J19" s="315">
        <f t="shared" si="0"/>
        <v>0</v>
      </c>
      <c r="L19" s="94"/>
      <c r="M19" s="95"/>
      <c r="O19" s="95"/>
      <c r="P19" s="108"/>
      <c r="Q19" s="109"/>
      <c r="R19" s="109"/>
      <c r="S19" s="97"/>
      <c r="T19" s="110"/>
      <c r="U19" s="108"/>
      <c r="V19" s="108"/>
    </row>
    <row r="20" spans="1:22" ht="15" customHeight="1" x14ac:dyDescent="0.2">
      <c r="A20" s="586">
        <v>42417</v>
      </c>
      <c r="B20" s="99"/>
      <c r="C20" s="553"/>
      <c r="D20" s="102"/>
      <c r="E20" s="102"/>
      <c r="F20" s="169"/>
      <c r="G20" s="176"/>
      <c r="H20" s="114"/>
      <c r="I20" s="176"/>
      <c r="J20" s="315">
        <f t="shared" si="0"/>
        <v>0</v>
      </c>
      <c r="L20" s="94"/>
      <c r="M20" s="95"/>
      <c r="O20" s="95"/>
      <c r="P20" s="108"/>
      <c r="Q20" s="109"/>
      <c r="R20" s="109"/>
      <c r="S20" s="97"/>
      <c r="T20" s="110"/>
      <c r="U20" s="108"/>
      <c r="V20" s="108"/>
    </row>
    <row r="21" spans="1:22" ht="15" customHeight="1" x14ac:dyDescent="0.2">
      <c r="A21" s="586">
        <v>42418</v>
      </c>
      <c r="B21" s="99"/>
      <c r="C21" s="553"/>
      <c r="D21" s="102"/>
      <c r="E21" s="102"/>
      <c r="F21" s="169"/>
      <c r="G21" s="176"/>
      <c r="H21" s="114"/>
      <c r="I21" s="176"/>
      <c r="J21" s="315">
        <f t="shared" si="0"/>
        <v>0</v>
      </c>
      <c r="L21" s="94"/>
      <c r="M21" s="95"/>
      <c r="O21" s="95"/>
      <c r="P21" s="108"/>
      <c r="Q21" s="109"/>
      <c r="R21" s="109"/>
      <c r="S21" s="97"/>
      <c r="T21" s="110"/>
      <c r="U21" s="108"/>
      <c r="V21" s="108"/>
    </row>
    <row r="22" spans="1:22" ht="15" customHeight="1" x14ac:dyDescent="0.2">
      <c r="A22" s="586">
        <v>42419</v>
      </c>
      <c r="B22" s="99"/>
      <c r="C22" s="553"/>
      <c r="D22" s="102"/>
      <c r="E22" s="102"/>
      <c r="F22" s="169"/>
      <c r="G22" s="176"/>
      <c r="H22" s="114"/>
      <c r="I22" s="176"/>
      <c r="J22" s="315">
        <f t="shared" si="0"/>
        <v>0</v>
      </c>
      <c r="L22" s="94"/>
      <c r="M22" s="95"/>
      <c r="O22" s="95"/>
      <c r="P22" s="108"/>
      <c r="Q22" s="109"/>
      <c r="R22" s="109"/>
      <c r="S22" s="97"/>
      <c r="T22" s="110"/>
      <c r="U22" s="108"/>
      <c r="V22" s="108"/>
    </row>
    <row r="23" spans="1:22" ht="15" customHeight="1" x14ac:dyDescent="0.2">
      <c r="A23" s="586">
        <v>42420</v>
      </c>
      <c r="B23" s="99"/>
      <c r="C23" s="553"/>
      <c r="D23" s="102"/>
      <c r="E23" s="102"/>
      <c r="F23" s="169"/>
      <c r="G23" s="176"/>
      <c r="H23" s="114"/>
      <c r="I23" s="176"/>
      <c r="J23" s="315">
        <f t="shared" si="0"/>
        <v>0</v>
      </c>
      <c r="L23" s="94"/>
      <c r="M23" s="95"/>
      <c r="O23" s="95"/>
      <c r="P23" s="108"/>
      <c r="Q23" s="109"/>
      <c r="R23" s="109"/>
      <c r="S23" s="97"/>
      <c r="T23" s="110"/>
      <c r="U23" s="108"/>
      <c r="V23" s="108"/>
    </row>
    <row r="24" spans="1:22" ht="15" customHeight="1" x14ac:dyDescent="0.2">
      <c r="A24" s="586">
        <v>42421</v>
      </c>
      <c r="B24" s="99"/>
      <c r="C24" s="553"/>
      <c r="D24" s="102"/>
      <c r="E24" s="102"/>
      <c r="F24" s="169"/>
      <c r="G24" s="176"/>
      <c r="H24" s="114"/>
      <c r="I24" s="176"/>
      <c r="J24" s="315">
        <f t="shared" si="0"/>
        <v>0</v>
      </c>
      <c r="L24" s="94"/>
      <c r="M24" s="95"/>
      <c r="O24" s="95"/>
      <c r="P24" s="108"/>
      <c r="Q24" s="109"/>
      <c r="R24" s="109"/>
      <c r="S24" s="97"/>
      <c r="T24" s="110"/>
      <c r="U24" s="108"/>
      <c r="V24" s="108"/>
    </row>
    <row r="25" spans="1:22" ht="15" customHeight="1" x14ac:dyDescent="0.2">
      <c r="A25" s="586">
        <v>42422</v>
      </c>
      <c r="B25" s="99"/>
      <c r="C25" s="553"/>
      <c r="D25" s="102"/>
      <c r="E25" s="102"/>
      <c r="F25" s="169"/>
      <c r="G25" s="176"/>
      <c r="H25" s="114"/>
      <c r="I25" s="176"/>
      <c r="J25" s="315">
        <f t="shared" si="0"/>
        <v>0</v>
      </c>
      <c r="L25" s="94"/>
      <c r="M25" s="95"/>
      <c r="O25" s="95"/>
      <c r="P25" s="108"/>
      <c r="Q25" s="109"/>
      <c r="R25" s="109"/>
      <c r="S25" s="97"/>
      <c r="T25" s="110"/>
      <c r="U25" s="108"/>
      <c r="V25" s="108"/>
    </row>
    <row r="26" spans="1:22" ht="15" customHeight="1" x14ac:dyDescent="0.2">
      <c r="A26" s="586">
        <v>42423</v>
      </c>
      <c r="B26" s="99"/>
      <c r="C26" s="553"/>
      <c r="D26" s="102"/>
      <c r="E26" s="102"/>
      <c r="F26" s="169"/>
      <c r="G26" s="176"/>
      <c r="H26" s="114"/>
      <c r="I26" s="176"/>
      <c r="J26" s="315">
        <f t="shared" ref="J26:J34" si="1">C26+D26+I26</f>
        <v>0</v>
      </c>
      <c r="L26" s="94"/>
      <c r="M26" s="95"/>
      <c r="O26" s="95"/>
      <c r="P26" s="108"/>
      <c r="Q26" s="109"/>
      <c r="R26" s="109"/>
      <c r="S26" s="97"/>
      <c r="T26" s="110"/>
      <c r="U26" s="108"/>
      <c r="V26" s="108"/>
    </row>
    <row r="27" spans="1:22" ht="15" customHeight="1" x14ac:dyDescent="0.2">
      <c r="A27" s="586">
        <v>42424</v>
      </c>
      <c r="B27" s="99"/>
      <c r="C27" s="553"/>
      <c r="D27" s="102"/>
      <c r="E27" s="102"/>
      <c r="F27" s="169"/>
      <c r="G27" s="176"/>
      <c r="H27" s="114"/>
      <c r="I27" s="176"/>
      <c r="J27" s="315">
        <f t="shared" si="1"/>
        <v>0</v>
      </c>
      <c r="L27" s="94"/>
      <c r="M27" s="95"/>
      <c r="O27" s="95"/>
      <c r="P27" s="108"/>
      <c r="Q27" s="109"/>
      <c r="R27" s="109"/>
      <c r="S27" s="97"/>
      <c r="T27" s="110"/>
      <c r="U27" s="108"/>
      <c r="V27" s="108"/>
    </row>
    <row r="28" spans="1:22" ht="15" customHeight="1" x14ac:dyDescent="0.2">
      <c r="A28" s="586">
        <v>42425</v>
      </c>
      <c r="B28" s="99"/>
      <c r="C28" s="553"/>
      <c r="D28" s="102"/>
      <c r="E28" s="102"/>
      <c r="F28" s="169"/>
      <c r="G28" s="176"/>
      <c r="H28" s="114"/>
      <c r="I28" s="176"/>
      <c r="J28" s="315">
        <f t="shared" si="1"/>
        <v>0</v>
      </c>
      <c r="L28" s="94"/>
      <c r="M28" s="95"/>
      <c r="O28" s="95"/>
      <c r="P28" s="108"/>
      <c r="Q28" s="109"/>
      <c r="R28" s="109"/>
      <c r="S28" s="97"/>
      <c r="T28" s="110"/>
      <c r="U28" s="108"/>
      <c r="V28" s="108"/>
    </row>
    <row r="29" spans="1:22" ht="15" customHeight="1" x14ac:dyDescent="0.2">
      <c r="A29" s="586">
        <v>42426</v>
      </c>
      <c r="B29" s="154"/>
      <c r="C29" s="553"/>
      <c r="D29" s="102"/>
      <c r="E29" s="102"/>
      <c r="F29" s="169"/>
      <c r="G29" s="176"/>
      <c r="H29" s="114"/>
      <c r="I29" s="176"/>
      <c r="J29" s="315">
        <f t="shared" si="1"/>
        <v>0</v>
      </c>
      <c r="L29" s="94"/>
      <c r="M29" s="95"/>
      <c r="O29" s="95"/>
      <c r="P29" s="108"/>
      <c r="Q29" s="109"/>
      <c r="R29" s="109"/>
      <c r="S29" s="97"/>
      <c r="T29" s="110"/>
      <c r="U29" s="108"/>
      <c r="V29" s="108"/>
    </row>
    <row r="30" spans="1:22" ht="15" customHeight="1" x14ac:dyDescent="0.2">
      <c r="A30" s="586">
        <v>42427</v>
      </c>
      <c r="B30" s="154"/>
      <c r="C30" s="553"/>
      <c r="D30" s="102"/>
      <c r="E30" s="102"/>
      <c r="F30" s="169"/>
      <c r="G30" s="176"/>
      <c r="H30" s="114"/>
      <c r="I30" s="176"/>
      <c r="J30" s="315">
        <f t="shared" si="1"/>
        <v>0</v>
      </c>
      <c r="L30" s="94"/>
      <c r="M30" s="95"/>
      <c r="O30" s="95"/>
      <c r="P30" s="108"/>
      <c r="Q30" s="109"/>
      <c r="R30" s="109"/>
      <c r="S30" s="97"/>
      <c r="T30" s="110"/>
      <c r="U30" s="108"/>
      <c r="V30" s="108"/>
    </row>
    <row r="31" spans="1:22" ht="15" customHeight="1" x14ac:dyDescent="0.2">
      <c r="A31" s="586">
        <v>42428</v>
      </c>
      <c r="B31" s="154"/>
      <c r="C31" s="553"/>
      <c r="D31" s="102"/>
      <c r="E31" s="102"/>
      <c r="F31" s="169"/>
      <c r="G31" s="176"/>
      <c r="H31" s="114"/>
      <c r="I31" s="176"/>
      <c r="J31" s="315">
        <f t="shared" si="1"/>
        <v>0</v>
      </c>
      <c r="L31" s="94"/>
      <c r="M31" s="95"/>
      <c r="O31" s="95"/>
      <c r="P31" s="108"/>
      <c r="Q31" s="109"/>
      <c r="R31" s="109"/>
      <c r="S31" s="97"/>
      <c r="T31" s="110"/>
      <c r="U31" s="108"/>
      <c r="V31" s="108"/>
    </row>
    <row r="32" spans="1:22" ht="15" customHeight="1" x14ac:dyDescent="0.2">
      <c r="A32" s="586">
        <v>42429</v>
      </c>
      <c r="B32" s="154"/>
      <c r="C32" s="553"/>
      <c r="D32" s="102"/>
      <c r="E32" s="102"/>
      <c r="F32" s="169"/>
      <c r="G32" s="176"/>
      <c r="H32" s="114"/>
      <c r="I32" s="176"/>
      <c r="J32" s="315">
        <f t="shared" si="1"/>
        <v>0</v>
      </c>
      <c r="L32" s="94"/>
      <c r="M32" s="95"/>
      <c r="O32" s="95"/>
      <c r="P32" s="108"/>
      <c r="Q32" s="109"/>
      <c r="R32" s="109"/>
      <c r="S32" s="97"/>
      <c r="T32" s="110"/>
      <c r="U32" s="108"/>
      <c r="V32" s="108"/>
    </row>
    <row r="33" spans="1:22" ht="15" customHeight="1" x14ac:dyDescent="0.2">
      <c r="A33" s="586"/>
      <c r="B33" s="154"/>
      <c r="C33" s="553"/>
      <c r="D33" s="102"/>
      <c r="E33" s="102"/>
      <c r="F33" s="169"/>
      <c r="G33" s="176"/>
      <c r="H33" s="114"/>
      <c r="I33" s="176"/>
      <c r="J33" s="315">
        <f t="shared" si="1"/>
        <v>0</v>
      </c>
      <c r="L33" s="94"/>
      <c r="M33" s="95"/>
      <c r="O33" s="95"/>
      <c r="P33" s="108"/>
      <c r="Q33" s="109"/>
      <c r="R33" s="109"/>
      <c r="S33" s="97"/>
      <c r="T33" s="110"/>
      <c r="U33" s="108"/>
      <c r="V33" s="108"/>
    </row>
    <row r="34" spans="1:22" ht="15" customHeight="1" x14ac:dyDescent="0.2">
      <c r="A34" s="586"/>
      <c r="B34" s="154"/>
      <c r="C34" s="553"/>
      <c r="D34" s="102"/>
      <c r="E34" s="102"/>
      <c r="F34" s="169"/>
      <c r="G34" s="176"/>
      <c r="H34" s="114"/>
      <c r="I34" s="176"/>
      <c r="J34" s="315">
        <f t="shared" si="1"/>
        <v>0</v>
      </c>
      <c r="L34" s="94"/>
      <c r="M34" s="95"/>
      <c r="O34" s="95"/>
      <c r="P34" s="108"/>
      <c r="Q34" s="109"/>
      <c r="R34" s="109"/>
      <c r="S34" s="97"/>
      <c r="T34" s="110"/>
      <c r="U34" s="108"/>
      <c r="V34" s="108"/>
    </row>
    <row r="35" spans="1:22" ht="15" customHeight="1" thickBot="1" x14ac:dyDescent="0.25">
      <c r="A35" s="111"/>
      <c r="B35" s="155"/>
      <c r="C35" s="554"/>
      <c r="D35" s="177"/>
      <c r="E35" s="177"/>
      <c r="F35" s="178"/>
      <c r="G35" s="179"/>
      <c r="H35" s="120"/>
      <c r="I35" s="179"/>
      <c r="J35" s="316"/>
      <c r="N35" s="110"/>
      <c r="O35" s="109"/>
      <c r="P35" s="108"/>
      <c r="Q35" s="109"/>
      <c r="R35" s="109"/>
      <c r="S35" s="97"/>
      <c r="T35" s="110"/>
      <c r="U35" s="108"/>
      <c r="V35" s="108"/>
    </row>
    <row r="36" spans="1:22" ht="15" customHeight="1" x14ac:dyDescent="0.2">
      <c r="A36" s="123" t="s">
        <v>6</v>
      </c>
      <c r="B36" s="162">
        <f>SUM(B4:B35)</f>
        <v>0</v>
      </c>
      <c r="C36" s="553">
        <f>SUM(C4:C35)</f>
        <v>0</v>
      </c>
      <c r="D36" s="102">
        <f>SUM(D4:D34)</f>
        <v>0</v>
      </c>
      <c r="E36" s="169">
        <f>SUM(E4:E35)</f>
        <v>0</v>
      </c>
      <c r="F36" s="180">
        <f>SUM(F4:F35)</f>
        <v>0</v>
      </c>
      <c r="G36" s="181">
        <f>SUM(G4:G35)</f>
        <v>0</v>
      </c>
      <c r="H36" s="114"/>
      <c r="I36" s="176">
        <f>SUM(I4:I35)</f>
        <v>0</v>
      </c>
      <c r="J36" s="317">
        <f>SUM(J4:J35)</f>
        <v>0</v>
      </c>
      <c r="N36" s="110"/>
      <c r="O36" s="109"/>
      <c r="P36" s="110"/>
      <c r="Q36" s="109"/>
      <c r="R36" s="109"/>
      <c r="S36" s="97"/>
      <c r="T36" s="110"/>
      <c r="U36" s="108"/>
      <c r="V36" s="108"/>
    </row>
    <row r="37" spans="1:22" ht="15" customHeight="1" x14ac:dyDescent="0.2">
      <c r="A37" s="124"/>
      <c r="B37" s="431">
        <f>C36+G36</f>
        <v>0</v>
      </c>
      <c r="C37" s="553"/>
      <c r="D37" s="102"/>
      <c r="E37" s="102"/>
      <c r="F37" s="169"/>
      <c r="G37" s="176"/>
      <c r="H37" s="114"/>
      <c r="I37" s="176"/>
      <c r="J37" s="315">
        <f>F36+G36</f>
        <v>0</v>
      </c>
      <c r="N37" s="110"/>
      <c r="O37" s="127"/>
      <c r="P37" s="108"/>
      <c r="Q37" s="127"/>
      <c r="R37" s="127"/>
      <c r="S37" s="97"/>
      <c r="T37" s="110"/>
      <c r="U37" s="108"/>
      <c r="V37" s="108"/>
    </row>
    <row r="38" spans="1:22" ht="15" customHeight="1" x14ac:dyDescent="0.2">
      <c r="A38" s="128" t="s">
        <v>16</v>
      </c>
      <c r="B38" s="129" t="e">
        <f>AVERAGE(B4:B35)</f>
        <v>#DIV/0!</v>
      </c>
      <c r="C38" s="555" t="e">
        <f>AVERAGE(C4:C35)</f>
        <v>#DIV/0!</v>
      </c>
      <c r="D38" s="131" t="e">
        <f>AVERAGE(D4:D34)</f>
        <v>#DIV/0!</v>
      </c>
      <c r="E38" s="131" t="e">
        <f>AVERAGE(E4:E34)</f>
        <v>#DIV/0!</v>
      </c>
      <c r="F38" s="182" t="e">
        <f>AVERAGE(F4:F34)</f>
        <v>#DIV/0!</v>
      </c>
      <c r="G38" s="183" t="e">
        <f>AVERAGE(G4:G34)</f>
        <v>#DIV/0!</v>
      </c>
      <c r="H38" s="133"/>
      <c r="I38" s="183" t="e">
        <f>AVERAGE(I4:I35)</f>
        <v>#DIV/0!</v>
      </c>
      <c r="J38" s="318" t="e">
        <f>C38+I38</f>
        <v>#DIV/0!</v>
      </c>
    </row>
    <row r="39" spans="1:22" s="81" customFormat="1" ht="15" customHeight="1" x14ac:dyDescent="0.2">
      <c r="A39" s="135" t="s">
        <v>15</v>
      </c>
      <c r="B39" s="867">
        <f>C36+D36+E36+I36-F36-G36+7.846</f>
        <v>7.8460000000000001</v>
      </c>
      <c r="C39" s="868"/>
      <c r="D39" s="868"/>
      <c r="E39" s="868"/>
      <c r="F39" s="868"/>
      <c r="G39" s="868"/>
      <c r="H39" s="868"/>
      <c r="I39" s="868"/>
      <c r="J39" s="869"/>
      <c r="N39" s="881"/>
      <c r="O39" s="881"/>
      <c r="P39" s="881"/>
      <c r="Q39" s="881"/>
      <c r="R39" s="881"/>
      <c r="S39" s="85"/>
      <c r="T39" s="137"/>
      <c r="U39" s="174"/>
      <c r="V39" s="174"/>
    </row>
    <row r="40" spans="1:22" ht="15" customHeight="1" x14ac:dyDescent="0.2">
      <c r="A40" s="124" t="s">
        <v>1</v>
      </c>
      <c r="B40" s="863">
        <v>4</v>
      </c>
      <c r="C40" s="864"/>
      <c r="D40" s="864"/>
      <c r="E40" s="864"/>
      <c r="F40" s="864"/>
      <c r="G40" s="864"/>
      <c r="H40" s="864"/>
      <c r="I40" s="864"/>
      <c r="J40" s="865"/>
      <c r="N40" s="866"/>
      <c r="O40" s="866"/>
      <c r="P40" s="866"/>
      <c r="Q40" s="866"/>
      <c r="R40" s="866"/>
      <c r="S40" s="97"/>
      <c r="T40" s="110"/>
      <c r="U40" s="108"/>
      <c r="V40" s="108"/>
    </row>
    <row r="41" spans="1:22" ht="3" customHeight="1" x14ac:dyDescent="0.2">
      <c r="A41" s="141"/>
      <c r="B41" s="142"/>
      <c r="C41" s="142"/>
      <c r="D41" s="142"/>
      <c r="E41" s="142"/>
      <c r="F41" s="142"/>
      <c r="G41" s="142"/>
      <c r="H41" s="142"/>
      <c r="I41" s="141"/>
      <c r="J41" s="143"/>
      <c r="N41" s="97"/>
      <c r="O41" s="97"/>
      <c r="P41" s="97"/>
      <c r="Q41" s="97"/>
      <c r="R41" s="97"/>
      <c r="S41" s="97"/>
      <c r="T41" s="97"/>
      <c r="U41" s="97"/>
      <c r="V41" s="97"/>
    </row>
  </sheetData>
  <mergeCells count="8">
    <mergeCell ref="B39:J39"/>
    <mergeCell ref="N39:R39"/>
    <mergeCell ref="B40:J40"/>
    <mergeCell ref="N40:R40"/>
    <mergeCell ref="B1:J1"/>
    <mergeCell ref="B2:G2"/>
    <mergeCell ref="H2:I2"/>
    <mergeCell ref="J2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6" orientation="landscape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M35"/>
  <sheetViews>
    <sheetView workbookViewId="0">
      <selection activeCell="L16" sqref="L16"/>
    </sheetView>
  </sheetViews>
  <sheetFormatPr baseColWidth="10" defaultRowHeight="16.5" x14ac:dyDescent="0.2"/>
  <cols>
    <col min="1" max="1" width="14" style="1" customWidth="1"/>
    <col min="2" max="2" width="17" style="1" customWidth="1"/>
    <col min="3" max="3" width="20.25" style="1" customWidth="1"/>
    <col min="4" max="5" width="17" style="1" customWidth="1"/>
    <col min="6" max="6" width="19.25" style="1" customWidth="1"/>
    <col min="7" max="7" width="17" style="1" customWidth="1"/>
    <col min="8" max="8" width="18.5" style="1" customWidth="1"/>
    <col min="9" max="9" width="16.875" style="1" customWidth="1"/>
    <col min="10" max="16384" width="11" style="1"/>
  </cols>
  <sheetData>
    <row r="1" spans="1:13" x14ac:dyDescent="0.2">
      <c r="B1" s="1" t="s">
        <v>71</v>
      </c>
      <c r="C1" s="1" t="s">
        <v>78</v>
      </c>
      <c r="D1" s="1" t="s">
        <v>75</v>
      </c>
      <c r="E1" s="1" t="s">
        <v>83</v>
      </c>
      <c r="F1" s="1" t="s">
        <v>76</v>
      </c>
      <c r="G1" s="1" t="s">
        <v>77</v>
      </c>
      <c r="H1" s="1" t="s">
        <v>84</v>
      </c>
      <c r="I1" s="1" t="s">
        <v>72</v>
      </c>
    </row>
    <row r="2" spans="1:13" x14ac:dyDescent="0.2">
      <c r="A2" s="6" t="s">
        <v>70</v>
      </c>
      <c r="B2" s="7">
        <v>0.2</v>
      </c>
      <c r="C2" s="8">
        <v>5.0000000000000001E-4</v>
      </c>
      <c r="D2" s="9">
        <f t="shared" ref="D2:D8" si="0">(B2/30)/C2</f>
        <v>13.333333333333334</v>
      </c>
      <c r="E2" s="9">
        <f t="shared" ref="E2:E7" si="1">((B2/30)*0.85)/C2</f>
        <v>11.333333333333334</v>
      </c>
      <c r="F2" s="8">
        <v>1.25E-3</v>
      </c>
      <c r="G2" s="9">
        <f t="shared" ref="G2:G7" si="2">(B2/30)/F2</f>
        <v>5.3333333333333339</v>
      </c>
      <c r="H2" s="9">
        <f t="shared" ref="H2:H7" si="3">((B2/30)*0.85)/F2</f>
        <v>4.5333333333333332</v>
      </c>
      <c r="I2" s="6"/>
      <c r="J2" s="3"/>
    </row>
    <row r="3" spans="1:13" x14ac:dyDescent="0.2">
      <c r="A3" s="10" t="s">
        <v>46</v>
      </c>
      <c r="B3" s="11">
        <v>0.15</v>
      </c>
      <c r="C3" s="12">
        <v>5.0000000000000001E-4</v>
      </c>
      <c r="D3" s="13">
        <f t="shared" si="0"/>
        <v>10</v>
      </c>
      <c r="E3" s="13">
        <f t="shared" si="1"/>
        <v>8.5</v>
      </c>
      <c r="F3" s="12">
        <v>1E-3</v>
      </c>
      <c r="G3" s="13">
        <f t="shared" si="2"/>
        <v>5</v>
      </c>
      <c r="H3" s="13">
        <f t="shared" si="3"/>
        <v>4.25</v>
      </c>
      <c r="I3" s="10" t="s">
        <v>74</v>
      </c>
    </row>
    <row r="4" spans="1:13" x14ac:dyDescent="0.2">
      <c r="A4" s="6" t="s">
        <v>54</v>
      </c>
      <c r="B4" s="7">
        <v>0.2</v>
      </c>
      <c r="C4" s="8">
        <v>5.0000000000000001E-3</v>
      </c>
      <c r="D4" s="9">
        <f t="shared" si="0"/>
        <v>1.3333333333333335</v>
      </c>
      <c r="E4" s="9">
        <f t="shared" si="1"/>
        <v>1.1333333333333333</v>
      </c>
      <c r="F4" s="8">
        <v>0.01</v>
      </c>
      <c r="G4" s="9">
        <f t="shared" si="2"/>
        <v>0.66666666666666674</v>
      </c>
      <c r="H4" s="9">
        <f t="shared" si="3"/>
        <v>0.56666666666666665</v>
      </c>
      <c r="I4" s="6"/>
    </row>
    <row r="5" spans="1:13" x14ac:dyDescent="0.2">
      <c r="A5" s="10" t="s">
        <v>53</v>
      </c>
      <c r="B5" s="11">
        <v>0.2</v>
      </c>
      <c r="C5" s="12">
        <v>4.4999999999999999E-4</v>
      </c>
      <c r="D5" s="13">
        <f t="shared" si="0"/>
        <v>14.814814814814817</v>
      </c>
      <c r="E5" s="13">
        <f t="shared" si="1"/>
        <v>12.592592592592593</v>
      </c>
      <c r="F5" s="12">
        <v>1.5E-3</v>
      </c>
      <c r="G5" s="13">
        <f t="shared" si="2"/>
        <v>4.4444444444444446</v>
      </c>
      <c r="H5" s="13">
        <f t="shared" si="3"/>
        <v>3.7777777777777781</v>
      </c>
      <c r="I5" s="10"/>
    </row>
    <row r="6" spans="1:13" x14ac:dyDescent="0.2">
      <c r="A6" s="6" t="s">
        <v>82</v>
      </c>
      <c r="B6" s="7">
        <v>0.17</v>
      </c>
      <c r="C6" s="8">
        <v>1.5E-3</v>
      </c>
      <c r="D6" s="9">
        <f t="shared" si="0"/>
        <v>3.7777777777777781</v>
      </c>
      <c r="E6" s="9">
        <f t="shared" si="1"/>
        <v>3.2111111111111112</v>
      </c>
      <c r="F6" s="8">
        <v>2.5000000000000001E-3</v>
      </c>
      <c r="G6" s="9">
        <f t="shared" si="2"/>
        <v>2.2666666666666666</v>
      </c>
      <c r="H6" s="9">
        <f t="shared" si="3"/>
        <v>1.9266666666666667</v>
      </c>
      <c r="I6" s="6" t="s">
        <v>74</v>
      </c>
      <c r="J6" s="6"/>
      <c r="K6" s="8">
        <v>0.1615</v>
      </c>
      <c r="L6" s="9">
        <f>(K6/30)/C6</f>
        <v>3.588888888888889</v>
      </c>
      <c r="M6" s="6" t="s">
        <v>102</v>
      </c>
    </row>
    <row r="7" spans="1:13" x14ac:dyDescent="0.2">
      <c r="A7" s="10" t="s">
        <v>122</v>
      </c>
      <c r="B7" s="11">
        <v>0.2</v>
      </c>
      <c r="C7" s="12">
        <v>5.0000000000000001E-3</v>
      </c>
      <c r="D7" s="13">
        <f t="shared" si="0"/>
        <v>1.3333333333333335</v>
      </c>
      <c r="E7" s="13">
        <f t="shared" si="1"/>
        <v>1.1333333333333333</v>
      </c>
      <c r="F7" s="12">
        <v>0.01</v>
      </c>
      <c r="G7" s="13">
        <f t="shared" si="2"/>
        <v>0.66666666666666674</v>
      </c>
      <c r="H7" s="13">
        <f t="shared" si="3"/>
        <v>0.56666666666666665</v>
      </c>
      <c r="I7" s="10"/>
      <c r="J7" s="2"/>
      <c r="K7" s="8">
        <v>0.30599999999999999</v>
      </c>
      <c r="L7" s="9">
        <f>(K7/60)/$C$6</f>
        <v>3.3999999999999995</v>
      </c>
      <c r="M7" s="6" t="s">
        <v>103</v>
      </c>
    </row>
    <row r="8" spans="1:13" x14ac:dyDescent="0.2">
      <c r="A8" s="6" t="s">
        <v>55</v>
      </c>
      <c r="B8" s="7">
        <v>0.2</v>
      </c>
      <c r="C8" s="8">
        <v>5.0000000000000001E-3</v>
      </c>
      <c r="D8" s="9">
        <f t="shared" si="0"/>
        <v>1.3333333333333335</v>
      </c>
      <c r="E8" s="9">
        <f>((B8/30)*0.85)/C8</f>
        <v>1.1333333333333333</v>
      </c>
      <c r="F8" s="8">
        <v>0.01</v>
      </c>
      <c r="G8" s="9">
        <f>(B8/30)/F8</f>
        <v>0.66666666666666674</v>
      </c>
      <c r="H8" s="9">
        <f>((B8/30)*0.85)/F8</f>
        <v>0.56666666666666665</v>
      </c>
      <c r="I8" s="6"/>
      <c r="K8" s="8">
        <v>0.4335</v>
      </c>
      <c r="L8" s="9">
        <f>(K8/90)/$C$6</f>
        <v>3.2111111111111112</v>
      </c>
      <c r="M8" s="6" t="s">
        <v>104</v>
      </c>
    </row>
    <row r="9" spans="1:13" x14ac:dyDescent="0.2">
      <c r="A9" s="10" t="s">
        <v>10</v>
      </c>
      <c r="B9" s="11">
        <v>0.2</v>
      </c>
      <c r="C9" s="12"/>
      <c r="D9" s="13"/>
      <c r="E9" s="13"/>
      <c r="F9" s="12"/>
      <c r="G9" s="13"/>
      <c r="H9" s="13"/>
      <c r="I9" s="10"/>
      <c r="K9" s="8">
        <v>0.68</v>
      </c>
      <c r="L9" s="9">
        <f>(K9/150)/$C$6</f>
        <v>3.0222222222222226</v>
      </c>
      <c r="M9" s="6" t="s">
        <v>105</v>
      </c>
    </row>
    <row r="10" spans="1:13" x14ac:dyDescent="0.2">
      <c r="A10" s="6" t="s">
        <v>2</v>
      </c>
      <c r="B10" s="7">
        <v>0.2</v>
      </c>
      <c r="C10" s="8">
        <v>5.0000000000000001E-3</v>
      </c>
      <c r="D10" s="9">
        <f t="shared" ref="D10:D20" si="4">(B10/30)/C10</f>
        <v>1.3333333333333335</v>
      </c>
      <c r="E10" s="9">
        <f t="shared" ref="E10:E20" si="5">((B10/30)*0.85)/C10</f>
        <v>1.1333333333333333</v>
      </c>
      <c r="F10" s="8">
        <v>0.01</v>
      </c>
      <c r="G10" s="9">
        <f t="shared" ref="G10:G20" si="6">(B10/30)/F10</f>
        <v>0.66666666666666674</v>
      </c>
      <c r="H10" s="9">
        <f t="shared" ref="H10:H20" si="7">((B10/30)*0.85)/F10</f>
        <v>0.56666666666666665</v>
      </c>
      <c r="I10" s="6"/>
      <c r="K10" s="8">
        <v>0.95199999999999996</v>
      </c>
      <c r="L10" s="9">
        <f>(K10/240)/$C$6</f>
        <v>2.6444444444444439</v>
      </c>
      <c r="M10" s="6" t="s">
        <v>106</v>
      </c>
    </row>
    <row r="11" spans="1:13" x14ac:dyDescent="0.2">
      <c r="A11" s="10" t="s">
        <v>60</v>
      </c>
      <c r="B11" s="11">
        <v>0.2</v>
      </c>
      <c r="C11" s="12">
        <v>2.5000000000000001E-3</v>
      </c>
      <c r="D11" s="13">
        <f t="shared" si="4"/>
        <v>2.666666666666667</v>
      </c>
      <c r="E11" s="13">
        <f t="shared" si="5"/>
        <v>2.2666666666666666</v>
      </c>
      <c r="F11" s="12">
        <v>5.0000000000000001E-3</v>
      </c>
      <c r="G11" s="13">
        <f t="shared" si="6"/>
        <v>1.3333333333333335</v>
      </c>
      <c r="H11" s="13">
        <f t="shared" si="7"/>
        <v>1.1333333333333333</v>
      </c>
      <c r="I11" s="10"/>
    </row>
    <row r="12" spans="1:13" x14ac:dyDescent="0.2">
      <c r="A12" s="6" t="s">
        <v>28</v>
      </c>
      <c r="B12" s="7">
        <v>0.2</v>
      </c>
      <c r="C12" s="8">
        <v>5.0000000000000001E-3</v>
      </c>
      <c r="D12" s="9">
        <f t="shared" si="4"/>
        <v>1.3333333333333335</v>
      </c>
      <c r="E12" s="9">
        <f t="shared" si="5"/>
        <v>1.1333333333333333</v>
      </c>
      <c r="F12" s="8">
        <v>0.01</v>
      </c>
      <c r="G12" s="9">
        <f t="shared" si="6"/>
        <v>0.66666666666666674</v>
      </c>
      <c r="H12" s="9">
        <f t="shared" si="7"/>
        <v>0.56666666666666665</v>
      </c>
      <c r="I12" s="6" t="s">
        <v>74</v>
      </c>
    </row>
    <row r="13" spans="1:13" x14ac:dyDescent="0.2">
      <c r="A13" s="10" t="s">
        <v>52</v>
      </c>
      <c r="B13" s="11">
        <v>0.2</v>
      </c>
      <c r="C13" s="12">
        <v>5.0000000000000001E-3</v>
      </c>
      <c r="D13" s="13">
        <f t="shared" si="4"/>
        <v>1.3333333333333335</v>
      </c>
      <c r="E13" s="13">
        <f t="shared" si="5"/>
        <v>1.1333333333333333</v>
      </c>
      <c r="F13" s="12">
        <v>7.4999999999999997E-3</v>
      </c>
      <c r="G13" s="13">
        <f t="shared" si="6"/>
        <v>0.88888888888888895</v>
      </c>
      <c r="H13" s="13">
        <f t="shared" si="7"/>
        <v>0.75555555555555565</v>
      </c>
      <c r="I13" s="10"/>
    </row>
    <row r="14" spans="1:13" x14ac:dyDescent="0.2">
      <c r="A14" s="6" t="s">
        <v>4</v>
      </c>
      <c r="B14" s="14">
        <v>0.25</v>
      </c>
      <c r="C14" s="15">
        <v>2E-3</v>
      </c>
      <c r="D14" s="9">
        <f t="shared" si="4"/>
        <v>4.166666666666667</v>
      </c>
      <c r="E14" s="9">
        <f t="shared" si="5"/>
        <v>3.5416666666666665</v>
      </c>
      <c r="F14" s="15">
        <v>3.0000000000000001E-3</v>
      </c>
      <c r="G14" s="9">
        <f t="shared" si="6"/>
        <v>2.7777777777777777</v>
      </c>
      <c r="H14" s="9">
        <f t="shared" si="7"/>
        <v>2.3611111111111112</v>
      </c>
      <c r="I14" s="6"/>
    </row>
    <row r="15" spans="1:13" x14ac:dyDescent="0.2">
      <c r="A15" s="10" t="s">
        <v>61</v>
      </c>
      <c r="B15" s="11">
        <v>0.13</v>
      </c>
      <c r="C15" s="12">
        <v>2.5000000000000001E-3</v>
      </c>
      <c r="D15" s="13">
        <f t="shared" si="4"/>
        <v>1.7333333333333332</v>
      </c>
      <c r="E15" s="13">
        <f t="shared" si="5"/>
        <v>1.4733333333333332</v>
      </c>
      <c r="F15" s="12">
        <v>5.0000000000000001E-3</v>
      </c>
      <c r="G15" s="13">
        <f t="shared" si="6"/>
        <v>0.86666666666666659</v>
      </c>
      <c r="H15" s="13">
        <f t="shared" si="7"/>
        <v>0.73666666666666658</v>
      </c>
      <c r="I15" s="10"/>
    </row>
    <row r="16" spans="1:13" x14ac:dyDescent="0.2">
      <c r="A16" s="6" t="s">
        <v>79</v>
      </c>
      <c r="B16" s="7">
        <v>0.06</v>
      </c>
      <c r="C16" s="8">
        <v>1.25E-3</v>
      </c>
      <c r="D16" s="9">
        <f t="shared" si="4"/>
        <v>1.6</v>
      </c>
      <c r="E16" s="9">
        <f t="shared" si="5"/>
        <v>1.3599999999999999</v>
      </c>
      <c r="F16" s="8">
        <v>2.5000000000000001E-3</v>
      </c>
      <c r="G16" s="9">
        <f t="shared" si="6"/>
        <v>0.8</v>
      </c>
      <c r="H16" s="9">
        <f t="shared" si="7"/>
        <v>0.67999999999999994</v>
      </c>
      <c r="I16" s="6"/>
    </row>
    <row r="17" spans="1:9" x14ac:dyDescent="0.2">
      <c r="A17" s="10" t="s">
        <v>69</v>
      </c>
      <c r="B17" s="11">
        <v>0.2</v>
      </c>
      <c r="C17" s="12">
        <v>5.0000000000000001E-4</v>
      </c>
      <c r="D17" s="13">
        <f t="shared" si="4"/>
        <v>13.333333333333334</v>
      </c>
      <c r="E17" s="13">
        <f t="shared" si="5"/>
        <v>11.333333333333334</v>
      </c>
      <c r="F17" s="12">
        <v>5.0000000000000001E-3</v>
      </c>
      <c r="G17" s="13">
        <f t="shared" si="6"/>
        <v>1.3333333333333335</v>
      </c>
      <c r="H17" s="13">
        <f t="shared" si="7"/>
        <v>1.1333333333333333</v>
      </c>
      <c r="I17" s="10"/>
    </row>
    <row r="18" spans="1:9" x14ac:dyDescent="0.2">
      <c r="A18" s="6" t="s">
        <v>33</v>
      </c>
      <c r="B18" s="7">
        <v>0.15</v>
      </c>
      <c r="C18" s="8">
        <v>4.0000000000000002E-4</v>
      </c>
      <c r="D18" s="9">
        <f t="shared" si="4"/>
        <v>12.5</v>
      </c>
      <c r="E18" s="9">
        <f t="shared" si="5"/>
        <v>10.625</v>
      </c>
      <c r="F18" s="8">
        <v>1E-3</v>
      </c>
      <c r="G18" s="9">
        <f t="shared" si="6"/>
        <v>5</v>
      </c>
      <c r="H18" s="9">
        <f t="shared" si="7"/>
        <v>4.25</v>
      </c>
      <c r="I18" s="6"/>
    </row>
    <row r="19" spans="1:9" x14ac:dyDescent="0.2">
      <c r="A19" s="10" t="s">
        <v>40</v>
      </c>
      <c r="B19" s="11"/>
      <c r="C19" s="12">
        <v>3.0000000000000001E-3</v>
      </c>
      <c r="D19" s="13">
        <f t="shared" si="4"/>
        <v>0</v>
      </c>
      <c r="E19" s="13">
        <f t="shared" si="5"/>
        <v>0</v>
      </c>
      <c r="F19" s="12">
        <v>7.0000000000000001E-3</v>
      </c>
      <c r="G19" s="13">
        <f t="shared" si="6"/>
        <v>0</v>
      </c>
      <c r="H19" s="13">
        <f t="shared" si="7"/>
        <v>0</v>
      </c>
      <c r="I19" s="10" t="s">
        <v>80</v>
      </c>
    </row>
    <row r="20" spans="1:9" x14ac:dyDescent="0.2">
      <c r="A20" s="6" t="s">
        <v>8</v>
      </c>
      <c r="B20" s="7">
        <v>0.2</v>
      </c>
      <c r="C20" s="8">
        <v>5.0000000000000001E-3</v>
      </c>
      <c r="D20" s="9">
        <f t="shared" si="4"/>
        <v>1.3333333333333335</v>
      </c>
      <c r="E20" s="9">
        <f t="shared" si="5"/>
        <v>1.1333333333333333</v>
      </c>
      <c r="F20" s="8">
        <v>0.01</v>
      </c>
      <c r="G20" s="9">
        <f t="shared" si="6"/>
        <v>0.66666666666666674</v>
      </c>
      <c r="H20" s="9">
        <f t="shared" si="7"/>
        <v>0.56666666666666665</v>
      </c>
      <c r="I20" s="6" t="s">
        <v>73</v>
      </c>
    </row>
    <row r="21" spans="1:9" x14ac:dyDescent="0.2">
      <c r="A21" s="10" t="s">
        <v>5</v>
      </c>
      <c r="B21" s="11">
        <v>0.2</v>
      </c>
      <c r="C21" s="12">
        <v>2E-3</v>
      </c>
      <c r="D21" s="13">
        <f>(B21/30)/C21</f>
        <v>3.3333333333333335</v>
      </c>
      <c r="E21" s="13">
        <f>((B21/30)*0.85)/C21</f>
        <v>2.8333333333333335</v>
      </c>
      <c r="F21" s="12">
        <v>3.0000000000000001E-3</v>
      </c>
      <c r="G21" s="13">
        <f>(B21/30)/F21</f>
        <v>2.2222222222222223</v>
      </c>
      <c r="H21" s="13">
        <f>((B21/30)*0.85)/F21</f>
        <v>1.8888888888888891</v>
      </c>
      <c r="I21" s="10"/>
    </row>
    <row r="22" spans="1:9" x14ac:dyDescent="0.2">
      <c r="A22" s="6" t="s">
        <v>234</v>
      </c>
      <c r="B22" s="7">
        <v>0.2</v>
      </c>
      <c r="C22" s="8">
        <v>2E-3</v>
      </c>
      <c r="D22" s="9">
        <f>(B22/30)/C22</f>
        <v>3.3333333333333335</v>
      </c>
      <c r="E22" s="9">
        <f>((B22/30)*0.85)/C22</f>
        <v>2.8333333333333335</v>
      </c>
      <c r="F22" s="8">
        <v>5.0000000000000001E-3</v>
      </c>
      <c r="G22" s="9">
        <f>(B22/30)/F22</f>
        <v>1.3333333333333335</v>
      </c>
      <c r="H22" s="9">
        <f>((B22/30)*0.85)/F22</f>
        <v>1.1333333333333333</v>
      </c>
      <c r="I22" s="6"/>
    </row>
    <row r="25" spans="1:9" x14ac:dyDescent="0.2">
      <c r="B25" s="5"/>
      <c r="C25" s="3"/>
      <c r="D25" s="4"/>
      <c r="E25" s="4"/>
      <c r="F25" s="3"/>
      <c r="G25" s="4"/>
      <c r="H25" s="4"/>
    </row>
    <row r="26" spans="1:9" x14ac:dyDescent="0.2">
      <c r="B26" s="5"/>
      <c r="C26" s="3"/>
      <c r="D26" s="4"/>
      <c r="E26" s="4"/>
      <c r="F26" s="3"/>
      <c r="G26" s="4"/>
      <c r="H26" s="4"/>
    </row>
    <row r="27" spans="1:9" x14ac:dyDescent="0.2">
      <c r="B27" s="5"/>
      <c r="C27" s="3"/>
      <c r="D27" s="4"/>
      <c r="E27" s="4"/>
      <c r="F27" s="3"/>
      <c r="G27" s="4"/>
      <c r="H27" s="4"/>
    </row>
    <row r="28" spans="1:9" x14ac:dyDescent="0.2">
      <c r="B28" s="5"/>
      <c r="C28" s="3"/>
      <c r="D28" s="4"/>
      <c r="E28" s="4"/>
      <c r="F28" s="3"/>
      <c r="G28" s="4"/>
      <c r="H28" s="4"/>
    </row>
    <row r="29" spans="1:9" x14ac:dyDescent="0.2">
      <c r="B29" s="5"/>
      <c r="C29" s="3"/>
      <c r="D29" s="4"/>
      <c r="E29" s="4"/>
      <c r="F29" s="3"/>
      <c r="G29" s="4"/>
      <c r="H29" s="4"/>
    </row>
    <row r="30" spans="1:9" x14ac:dyDescent="0.2">
      <c r="B30" s="3"/>
      <c r="C30" s="3"/>
      <c r="D30" s="4"/>
      <c r="E30" s="4"/>
      <c r="F30" s="3"/>
      <c r="G30" s="4"/>
      <c r="H30" s="4"/>
    </row>
    <row r="31" spans="1:9" x14ac:dyDescent="0.2">
      <c r="B31" s="3"/>
      <c r="C31" s="3"/>
      <c r="D31" s="4"/>
      <c r="E31" s="4"/>
      <c r="F31" s="3"/>
      <c r="G31" s="4"/>
      <c r="H31" s="4"/>
    </row>
    <row r="32" spans="1:9" x14ac:dyDescent="0.2">
      <c r="F32" s="3"/>
    </row>
    <row r="33" spans="6:6" x14ac:dyDescent="0.2">
      <c r="F33" s="3"/>
    </row>
    <row r="34" spans="6:6" x14ac:dyDescent="0.2">
      <c r="F34" s="3"/>
    </row>
    <row r="35" spans="6:6" x14ac:dyDescent="0.2">
      <c r="F35" s="3"/>
    </row>
  </sheetData>
  <sortState ref="A2:I23">
    <sortCondition ref="A2"/>
  </sortState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98"/>
  <sheetViews>
    <sheetView zoomScaleNormal="100" workbookViewId="0">
      <selection activeCell="L16" sqref="L16"/>
    </sheetView>
  </sheetViews>
  <sheetFormatPr baseColWidth="10" defaultRowHeight="19.5" x14ac:dyDescent="0.4"/>
  <cols>
    <col min="1" max="1" width="11" style="748"/>
    <col min="2" max="3" width="15.625" style="748" customWidth="1"/>
    <col min="4" max="5" width="12.5" style="748" customWidth="1"/>
    <col min="6" max="6" width="15.625" style="748" customWidth="1"/>
    <col min="7" max="7" width="11" style="749"/>
    <col min="8" max="8" width="11" style="748"/>
    <col min="9" max="9" width="15.625" style="748" customWidth="1"/>
    <col min="10" max="10" width="8.75" style="748" bestFit="1" customWidth="1"/>
    <col min="11" max="11" width="11.625" style="748" bestFit="1" customWidth="1"/>
    <col min="12" max="12" width="8.875" style="749" bestFit="1" customWidth="1"/>
    <col min="13" max="13" width="17.875" style="748" bestFit="1" customWidth="1"/>
    <col min="14" max="14" width="9.625" style="748" bestFit="1" customWidth="1"/>
    <col min="15" max="16" width="11" style="748"/>
    <col min="17" max="17" width="8.75" style="748" bestFit="1" customWidth="1"/>
    <col min="18" max="18" width="11.625" style="748" bestFit="1" customWidth="1"/>
    <col min="19" max="19" width="8.875" style="749" bestFit="1" customWidth="1"/>
    <col min="20" max="20" width="17.875" style="748" bestFit="1" customWidth="1"/>
    <col min="21" max="21" width="9.625" style="748" bestFit="1" customWidth="1"/>
    <col min="22" max="22" width="11" style="748"/>
    <col min="23" max="23" width="11" style="749"/>
    <col min="24" max="16384" width="11" style="748"/>
  </cols>
  <sheetData>
    <row r="2" spans="2:22" x14ac:dyDescent="0.4">
      <c r="J2" s="764" t="s">
        <v>17</v>
      </c>
      <c r="K2" s="764" t="s">
        <v>7</v>
      </c>
      <c r="L2" s="765" t="s">
        <v>310</v>
      </c>
      <c r="M2" s="764" t="s">
        <v>311</v>
      </c>
      <c r="N2" s="764" t="s">
        <v>270</v>
      </c>
      <c r="O2" s="764" t="s">
        <v>312</v>
      </c>
      <c r="Q2" s="764" t="s">
        <v>17</v>
      </c>
      <c r="R2" s="764" t="s">
        <v>7</v>
      </c>
      <c r="S2" s="765" t="s">
        <v>310</v>
      </c>
      <c r="T2" s="764" t="s">
        <v>311</v>
      </c>
      <c r="U2" s="764" t="s">
        <v>270</v>
      </c>
      <c r="V2" s="764" t="s">
        <v>312</v>
      </c>
    </row>
    <row r="3" spans="2:22" x14ac:dyDescent="0.4">
      <c r="B3" s="748" t="s">
        <v>302</v>
      </c>
      <c r="C3" s="775" t="s">
        <v>316</v>
      </c>
      <c r="D3" s="749" t="s">
        <v>303</v>
      </c>
      <c r="E3" s="750" t="s">
        <v>304</v>
      </c>
      <c r="F3" s="748" t="s">
        <v>22</v>
      </c>
      <c r="G3" s="749" t="s">
        <v>305</v>
      </c>
      <c r="J3" s="766">
        <v>10</v>
      </c>
      <c r="K3" s="750">
        <v>50</v>
      </c>
      <c r="L3" s="749">
        <v>1.3</v>
      </c>
      <c r="M3" s="750">
        <f>K3*L3</f>
        <v>65</v>
      </c>
      <c r="N3" s="767">
        <f>M3-K3-J3</f>
        <v>5</v>
      </c>
      <c r="O3" s="749">
        <f>N3/(K3+J3)</f>
        <v>8.3333333333333329E-2</v>
      </c>
      <c r="Q3" s="766">
        <v>0</v>
      </c>
      <c r="R3" s="750">
        <v>50</v>
      </c>
      <c r="S3" s="749">
        <v>1.1499999999999999</v>
      </c>
      <c r="T3" s="750">
        <f>R3*S3</f>
        <v>57.499999999999993</v>
      </c>
      <c r="U3" s="767">
        <f>T3-R3-Q3</f>
        <v>7.4999999999999929</v>
      </c>
      <c r="V3" s="749">
        <f>U3/(R3+Q3)</f>
        <v>0.14999999999999986</v>
      </c>
    </row>
    <row r="4" spans="2:22" x14ac:dyDescent="0.4">
      <c r="B4" s="750">
        <v>5</v>
      </c>
      <c r="C4" s="749">
        <v>0.01</v>
      </c>
      <c r="D4" s="749">
        <v>2.5000000000000001E-2</v>
      </c>
      <c r="E4" s="750">
        <v>0.25</v>
      </c>
      <c r="F4" s="750">
        <f>B4-(B4*C4)-((B4-(B4*C4))*D4)-E4</f>
        <v>4.5762499999999999</v>
      </c>
      <c r="G4" s="749">
        <f>F4/B4</f>
        <v>0.91525000000000001</v>
      </c>
      <c r="I4" s="750"/>
      <c r="J4" s="766">
        <v>10</v>
      </c>
      <c r="K4" s="750">
        <v>60</v>
      </c>
      <c r="L4" s="749">
        <v>1.3</v>
      </c>
      <c r="M4" s="750">
        <f t="shared" ref="M4:M24" si="0">K4*L4</f>
        <v>78</v>
      </c>
      <c r="N4" s="767">
        <f t="shared" ref="N4:N24" si="1">M4-K4-J4</f>
        <v>8</v>
      </c>
      <c r="O4" s="749">
        <f t="shared" ref="O4:O24" si="2">N4/(K4+J4)</f>
        <v>0.11428571428571428</v>
      </c>
      <c r="P4" s="750"/>
      <c r="Q4" s="766">
        <v>0</v>
      </c>
      <c r="R4" s="750">
        <v>60</v>
      </c>
      <c r="S4" s="749">
        <v>1.1499999999999999</v>
      </c>
      <c r="T4" s="750">
        <f t="shared" ref="T4:T67" si="3">R4*S4</f>
        <v>69</v>
      </c>
      <c r="U4" s="767">
        <f t="shared" ref="U4:U67" si="4">T4-R4-Q4</f>
        <v>9</v>
      </c>
      <c r="V4" s="749">
        <f t="shared" ref="V4:V67" si="5">U4/(R4+Q4)</f>
        <v>0.15</v>
      </c>
    </row>
    <row r="5" spans="2:22" x14ac:dyDescent="0.4">
      <c r="B5" s="750">
        <v>10</v>
      </c>
      <c r="C5" s="749">
        <v>0.01</v>
      </c>
      <c r="D5" s="749">
        <v>2.5000000000000001E-2</v>
      </c>
      <c r="E5" s="750">
        <v>0.25</v>
      </c>
      <c r="F5" s="750">
        <f t="shared" ref="F5:F35" si="6">B5-(B5*C5)-((B5-(B5*C5))*D5)-E5</f>
        <v>9.4024999999999999</v>
      </c>
      <c r="G5" s="749">
        <f t="shared" ref="G5:G23" si="7">F5/B5</f>
        <v>0.94025000000000003</v>
      </c>
      <c r="I5" s="750"/>
      <c r="J5" s="766">
        <v>10</v>
      </c>
      <c r="K5" s="750">
        <v>70</v>
      </c>
      <c r="L5" s="749">
        <v>1.3</v>
      </c>
      <c r="M5" s="750">
        <f t="shared" si="0"/>
        <v>91</v>
      </c>
      <c r="N5" s="767">
        <f t="shared" si="1"/>
        <v>11</v>
      </c>
      <c r="O5" s="749">
        <f t="shared" si="2"/>
        <v>0.13750000000000001</v>
      </c>
      <c r="P5" s="750"/>
      <c r="Q5" s="766">
        <v>0</v>
      </c>
      <c r="R5" s="750">
        <v>70</v>
      </c>
      <c r="S5" s="749">
        <v>1.1499999999999999</v>
      </c>
      <c r="T5" s="750">
        <f t="shared" si="3"/>
        <v>80.5</v>
      </c>
      <c r="U5" s="767">
        <f t="shared" si="4"/>
        <v>10.5</v>
      </c>
      <c r="V5" s="749">
        <f t="shared" si="5"/>
        <v>0.15</v>
      </c>
    </row>
    <row r="6" spans="2:22" x14ac:dyDescent="0.4">
      <c r="B6" s="750">
        <v>15</v>
      </c>
      <c r="C6" s="749">
        <v>0.01</v>
      </c>
      <c r="D6" s="749">
        <v>2.5000000000000001E-2</v>
      </c>
      <c r="E6" s="750">
        <v>0.25</v>
      </c>
      <c r="F6" s="750">
        <f t="shared" si="6"/>
        <v>14.22875</v>
      </c>
      <c r="G6" s="749">
        <f t="shared" si="7"/>
        <v>0.94858333333333333</v>
      </c>
      <c r="I6" s="750"/>
      <c r="J6" s="766">
        <v>10</v>
      </c>
      <c r="K6" s="750">
        <v>80</v>
      </c>
      <c r="L6" s="749">
        <v>1.3</v>
      </c>
      <c r="M6" s="750">
        <f t="shared" si="0"/>
        <v>104</v>
      </c>
      <c r="N6" s="767">
        <f t="shared" si="1"/>
        <v>14</v>
      </c>
      <c r="O6" s="749">
        <f t="shared" si="2"/>
        <v>0.15555555555555556</v>
      </c>
      <c r="P6" s="750"/>
      <c r="Q6" s="766">
        <v>0</v>
      </c>
      <c r="R6" s="750">
        <v>80</v>
      </c>
      <c r="S6" s="749">
        <v>1.1499999999999999</v>
      </c>
      <c r="T6" s="750">
        <f t="shared" si="3"/>
        <v>92</v>
      </c>
      <c r="U6" s="767">
        <f t="shared" si="4"/>
        <v>12</v>
      </c>
      <c r="V6" s="749">
        <f t="shared" si="5"/>
        <v>0.15</v>
      </c>
    </row>
    <row r="7" spans="2:22" x14ac:dyDescent="0.4">
      <c r="B7" s="750">
        <v>20</v>
      </c>
      <c r="C7" s="749">
        <v>0.01</v>
      </c>
      <c r="D7" s="749">
        <v>2.5000000000000001E-2</v>
      </c>
      <c r="E7" s="750">
        <v>0.25</v>
      </c>
      <c r="F7" s="750">
        <f t="shared" si="6"/>
        <v>19.055</v>
      </c>
      <c r="G7" s="749">
        <f t="shared" si="7"/>
        <v>0.95274999999999999</v>
      </c>
      <c r="I7" s="750"/>
      <c r="J7" s="766">
        <v>10</v>
      </c>
      <c r="K7" s="750">
        <v>90</v>
      </c>
      <c r="L7" s="749">
        <v>1.3</v>
      </c>
      <c r="M7" s="750">
        <f t="shared" si="0"/>
        <v>117</v>
      </c>
      <c r="N7" s="767">
        <f t="shared" si="1"/>
        <v>17</v>
      </c>
      <c r="O7" s="749">
        <f t="shared" si="2"/>
        <v>0.17</v>
      </c>
      <c r="P7" s="750"/>
      <c r="Q7" s="766">
        <v>0</v>
      </c>
      <c r="R7" s="750">
        <v>90</v>
      </c>
      <c r="S7" s="749">
        <v>1.1499999999999999</v>
      </c>
      <c r="T7" s="750">
        <f t="shared" si="3"/>
        <v>103.49999999999999</v>
      </c>
      <c r="U7" s="767">
        <f t="shared" si="4"/>
        <v>13.499999999999986</v>
      </c>
      <c r="V7" s="749">
        <f t="shared" si="5"/>
        <v>0.14999999999999986</v>
      </c>
    </row>
    <row r="8" spans="2:22" x14ac:dyDescent="0.4">
      <c r="B8" s="750">
        <v>25</v>
      </c>
      <c r="C8" s="749">
        <v>0.01</v>
      </c>
      <c r="D8" s="749">
        <v>2.5000000000000001E-2</v>
      </c>
      <c r="E8" s="750">
        <v>0.25</v>
      </c>
      <c r="F8" s="750">
        <f t="shared" si="6"/>
        <v>23.881250000000001</v>
      </c>
      <c r="G8" s="749">
        <f t="shared" si="7"/>
        <v>0.95525000000000004</v>
      </c>
      <c r="I8" s="750"/>
      <c r="J8" s="766">
        <v>10</v>
      </c>
      <c r="K8" s="750">
        <v>100</v>
      </c>
      <c r="L8" s="749">
        <v>1.3</v>
      </c>
      <c r="M8" s="750">
        <f t="shared" si="0"/>
        <v>130</v>
      </c>
      <c r="N8" s="767">
        <f t="shared" si="1"/>
        <v>20</v>
      </c>
      <c r="O8" s="749">
        <f t="shared" si="2"/>
        <v>0.18181818181818182</v>
      </c>
      <c r="P8" s="750"/>
      <c r="Q8" s="766">
        <v>0</v>
      </c>
      <c r="R8" s="750">
        <v>100</v>
      </c>
      <c r="S8" s="749">
        <v>1.1499999999999999</v>
      </c>
      <c r="T8" s="750">
        <f t="shared" si="3"/>
        <v>114.99999999999999</v>
      </c>
      <c r="U8" s="767">
        <f t="shared" si="4"/>
        <v>14.999999999999986</v>
      </c>
      <c r="V8" s="749">
        <f t="shared" si="5"/>
        <v>0.14999999999999986</v>
      </c>
    </row>
    <row r="9" spans="2:22" x14ac:dyDescent="0.4">
      <c r="B9" s="750">
        <v>30</v>
      </c>
      <c r="C9" s="749">
        <v>0.01</v>
      </c>
      <c r="D9" s="749">
        <v>2.5000000000000001E-2</v>
      </c>
      <c r="E9" s="750">
        <v>0.25</v>
      </c>
      <c r="F9" s="750">
        <f t="shared" si="6"/>
        <v>28.7075</v>
      </c>
      <c r="G9" s="749">
        <f t="shared" si="7"/>
        <v>0.95691666666666664</v>
      </c>
      <c r="I9" s="750"/>
      <c r="J9" s="766">
        <v>10</v>
      </c>
      <c r="K9" s="750">
        <v>110</v>
      </c>
      <c r="L9" s="749">
        <v>1.3</v>
      </c>
      <c r="M9" s="750">
        <f t="shared" si="0"/>
        <v>143</v>
      </c>
      <c r="N9" s="767">
        <f t="shared" si="1"/>
        <v>23</v>
      </c>
      <c r="O9" s="749">
        <f t="shared" si="2"/>
        <v>0.19166666666666668</v>
      </c>
      <c r="P9" s="750"/>
      <c r="Q9" s="766">
        <v>0</v>
      </c>
      <c r="R9" s="750">
        <v>110</v>
      </c>
      <c r="S9" s="749">
        <v>1.1499999999999999</v>
      </c>
      <c r="T9" s="750">
        <f t="shared" si="3"/>
        <v>126.49999999999999</v>
      </c>
      <c r="U9" s="767">
        <f t="shared" si="4"/>
        <v>16.499999999999986</v>
      </c>
      <c r="V9" s="749">
        <f t="shared" si="5"/>
        <v>0.14999999999999988</v>
      </c>
    </row>
    <row r="10" spans="2:22" x14ac:dyDescent="0.4">
      <c r="B10" s="750">
        <v>35</v>
      </c>
      <c r="C10" s="749">
        <v>0.01</v>
      </c>
      <c r="D10" s="749">
        <v>2.5000000000000001E-2</v>
      </c>
      <c r="E10" s="750">
        <v>0.25</v>
      </c>
      <c r="F10" s="750">
        <f t="shared" si="6"/>
        <v>33.533749999999998</v>
      </c>
      <c r="G10" s="749">
        <f t="shared" si="7"/>
        <v>0.95810714285714282</v>
      </c>
      <c r="I10" s="750"/>
      <c r="J10" s="766">
        <v>10</v>
      </c>
      <c r="K10" s="750">
        <v>120</v>
      </c>
      <c r="L10" s="749">
        <v>1.3</v>
      </c>
      <c r="M10" s="750">
        <f t="shared" si="0"/>
        <v>156</v>
      </c>
      <c r="N10" s="767">
        <f t="shared" si="1"/>
        <v>26</v>
      </c>
      <c r="O10" s="749">
        <f t="shared" si="2"/>
        <v>0.2</v>
      </c>
      <c r="P10" s="750"/>
      <c r="Q10" s="766">
        <v>0</v>
      </c>
      <c r="R10" s="750">
        <v>120</v>
      </c>
      <c r="S10" s="749">
        <v>1.1499999999999999</v>
      </c>
      <c r="T10" s="750">
        <f t="shared" si="3"/>
        <v>138</v>
      </c>
      <c r="U10" s="767">
        <f t="shared" si="4"/>
        <v>18</v>
      </c>
      <c r="V10" s="749">
        <f t="shared" si="5"/>
        <v>0.15</v>
      </c>
    </row>
    <row r="11" spans="2:22" x14ac:dyDescent="0.4">
      <c r="B11" s="750">
        <v>40</v>
      </c>
      <c r="C11" s="749">
        <v>0.01</v>
      </c>
      <c r="D11" s="749">
        <v>2.5000000000000001E-2</v>
      </c>
      <c r="E11" s="750">
        <v>0.25</v>
      </c>
      <c r="F11" s="750">
        <f t="shared" si="6"/>
        <v>38.36</v>
      </c>
      <c r="G11" s="749">
        <f t="shared" si="7"/>
        <v>0.95899999999999996</v>
      </c>
      <c r="I11" s="750"/>
      <c r="J11" s="766">
        <v>10</v>
      </c>
      <c r="K11" s="750">
        <v>130</v>
      </c>
      <c r="L11" s="749">
        <v>1.3</v>
      </c>
      <c r="M11" s="750">
        <f t="shared" si="0"/>
        <v>169</v>
      </c>
      <c r="N11" s="767">
        <f t="shared" si="1"/>
        <v>29</v>
      </c>
      <c r="O11" s="749">
        <f t="shared" si="2"/>
        <v>0.20714285714285716</v>
      </c>
      <c r="P11" s="750"/>
      <c r="Q11" s="766">
        <v>0</v>
      </c>
      <c r="R11" s="750">
        <v>130</v>
      </c>
      <c r="S11" s="749">
        <v>1.1499999999999999</v>
      </c>
      <c r="T11" s="750">
        <f t="shared" si="3"/>
        <v>149.5</v>
      </c>
      <c r="U11" s="767">
        <f t="shared" si="4"/>
        <v>19.5</v>
      </c>
      <c r="V11" s="749">
        <f t="shared" si="5"/>
        <v>0.15</v>
      </c>
    </row>
    <row r="12" spans="2:22" x14ac:dyDescent="0.4">
      <c r="B12" s="750">
        <v>45</v>
      </c>
      <c r="C12" s="749">
        <v>0.01</v>
      </c>
      <c r="D12" s="749">
        <v>2.5000000000000001E-2</v>
      </c>
      <c r="E12" s="750">
        <v>0.25</v>
      </c>
      <c r="F12" s="750">
        <f t="shared" si="6"/>
        <v>43.186249999999994</v>
      </c>
      <c r="G12" s="749">
        <f t="shared" si="7"/>
        <v>0.95969444444444429</v>
      </c>
      <c r="I12" s="750"/>
      <c r="J12" s="766">
        <v>10</v>
      </c>
      <c r="K12" s="750">
        <v>140</v>
      </c>
      <c r="L12" s="749">
        <v>1.3</v>
      </c>
      <c r="M12" s="750">
        <f t="shared" si="0"/>
        <v>182</v>
      </c>
      <c r="N12" s="767">
        <f t="shared" si="1"/>
        <v>32</v>
      </c>
      <c r="O12" s="749">
        <f t="shared" si="2"/>
        <v>0.21333333333333335</v>
      </c>
      <c r="P12" s="750"/>
      <c r="Q12" s="766">
        <v>0</v>
      </c>
      <c r="R12" s="750">
        <v>140</v>
      </c>
      <c r="S12" s="749">
        <v>1.1499999999999999</v>
      </c>
      <c r="T12" s="750">
        <f t="shared" si="3"/>
        <v>161</v>
      </c>
      <c r="U12" s="767">
        <f t="shared" si="4"/>
        <v>21</v>
      </c>
      <c r="V12" s="749">
        <f t="shared" si="5"/>
        <v>0.15</v>
      </c>
    </row>
    <row r="13" spans="2:22" x14ac:dyDescent="0.4">
      <c r="B13" s="750">
        <v>50</v>
      </c>
      <c r="C13" s="749">
        <v>0.01</v>
      </c>
      <c r="D13" s="749">
        <v>2.5000000000000001E-2</v>
      </c>
      <c r="E13" s="750">
        <v>0.25</v>
      </c>
      <c r="F13" s="750">
        <f t="shared" si="6"/>
        <v>48.012500000000003</v>
      </c>
      <c r="G13" s="749">
        <f t="shared" si="7"/>
        <v>0.96025000000000005</v>
      </c>
      <c r="I13" s="750"/>
      <c r="J13" s="766">
        <v>10</v>
      </c>
      <c r="K13" s="750">
        <v>150</v>
      </c>
      <c r="L13" s="749">
        <v>1.3</v>
      </c>
      <c r="M13" s="750">
        <f t="shared" si="0"/>
        <v>195</v>
      </c>
      <c r="N13" s="767">
        <f t="shared" si="1"/>
        <v>35</v>
      </c>
      <c r="O13" s="749">
        <f t="shared" si="2"/>
        <v>0.21875</v>
      </c>
      <c r="P13" s="750"/>
      <c r="Q13" s="766">
        <v>0</v>
      </c>
      <c r="R13" s="750">
        <v>150</v>
      </c>
      <c r="S13" s="749">
        <v>1.1499999999999999</v>
      </c>
      <c r="T13" s="750">
        <f t="shared" si="3"/>
        <v>172.5</v>
      </c>
      <c r="U13" s="767">
        <f t="shared" si="4"/>
        <v>22.5</v>
      </c>
      <c r="V13" s="749">
        <f t="shared" si="5"/>
        <v>0.15</v>
      </c>
    </row>
    <row r="14" spans="2:22" x14ac:dyDescent="0.4">
      <c r="B14" s="750">
        <v>55</v>
      </c>
      <c r="C14" s="749">
        <v>0.01</v>
      </c>
      <c r="D14" s="749">
        <v>2.5000000000000001E-2</v>
      </c>
      <c r="E14" s="750">
        <v>0.25</v>
      </c>
      <c r="F14" s="750">
        <f t="shared" si="6"/>
        <v>52.838750000000005</v>
      </c>
      <c r="G14" s="749">
        <f t="shared" si="7"/>
        <v>0.96070454545454553</v>
      </c>
      <c r="I14" s="750"/>
      <c r="J14" s="766">
        <v>10</v>
      </c>
      <c r="K14" s="750">
        <v>160</v>
      </c>
      <c r="L14" s="749">
        <v>1.3</v>
      </c>
      <c r="M14" s="750">
        <f t="shared" si="0"/>
        <v>208</v>
      </c>
      <c r="N14" s="767">
        <f t="shared" si="1"/>
        <v>38</v>
      </c>
      <c r="O14" s="749">
        <f t="shared" si="2"/>
        <v>0.22352941176470589</v>
      </c>
      <c r="P14" s="750"/>
      <c r="Q14" s="766">
        <v>0</v>
      </c>
      <c r="R14" s="750">
        <v>160</v>
      </c>
      <c r="S14" s="749">
        <v>1.1499999999999999</v>
      </c>
      <c r="T14" s="750">
        <f t="shared" si="3"/>
        <v>184</v>
      </c>
      <c r="U14" s="767">
        <f t="shared" si="4"/>
        <v>24</v>
      </c>
      <c r="V14" s="749">
        <f t="shared" si="5"/>
        <v>0.15</v>
      </c>
    </row>
    <row r="15" spans="2:22" x14ac:dyDescent="0.4">
      <c r="B15" s="750">
        <v>60</v>
      </c>
      <c r="C15" s="749">
        <v>0.01</v>
      </c>
      <c r="D15" s="749">
        <v>2.5000000000000001E-2</v>
      </c>
      <c r="E15" s="750">
        <v>0.25</v>
      </c>
      <c r="F15" s="750">
        <f t="shared" si="6"/>
        <v>57.664999999999999</v>
      </c>
      <c r="G15" s="749">
        <f t="shared" si="7"/>
        <v>0.96108333333333329</v>
      </c>
      <c r="I15" s="750"/>
      <c r="J15" s="766">
        <v>10</v>
      </c>
      <c r="K15" s="750">
        <v>170</v>
      </c>
      <c r="L15" s="749">
        <v>1.3</v>
      </c>
      <c r="M15" s="750">
        <f t="shared" si="0"/>
        <v>221</v>
      </c>
      <c r="N15" s="767">
        <f t="shared" si="1"/>
        <v>41</v>
      </c>
      <c r="O15" s="749">
        <f t="shared" si="2"/>
        <v>0.22777777777777777</v>
      </c>
      <c r="P15" s="750"/>
      <c r="Q15" s="766">
        <v>0</v>
      </c>
      <c r="R15" s="750">
        <v>170</v>
      </c>
      <c r="S15" s="749">
        <v>1.1499999999999999</v>
      </c>
      <c r="T15" s="750">
        <f t="shared" si="3"/>
        <v>195.49999999999997</v>
      </c>
      <c r="U15" s="767">
        <f t="shared" si="4"/>
        <v>25.499999999999972</v>
      </c>
      <c r="V15" s="749">
        <f t="shared" si="5"/>
        <v>0.14999999999999983</v>
      </c>
    </row>
    <row r="16" spans="2:22" x14ac:dyDescent="0.4">
      <c r="B16" s="750">
        <v>65</v>
      </c>
      <c r="C16" s="749">
        <v>0.01</v>
      </c>
      <c r="D16" s="749">
        <v>2.5000000000000001E-2</v>
      </c>
      <c r="E16" s="750">
        <v>0.25</v>
      </c>
      <c r="F16" s="750">
        <f t="shared" si="6"/>
        <v>62.491249999999994</v>
      </c>
      <c r="G16" s="749">
        <f t="shared" si="7"/>
        <v>0.96140384615384611</v>
      </c>
      <c r="I16" s="750"/>
      <c r="J16" s="766">
        <v>10</v>
      </c>
      <c r="K16" s="750">
        <v>180</v>
      </c>
      <c r="L16" s="749">
        <v>1.3</v>
      </c>
      <c r="M16" s="750">
        <f t="shared" si="0"/>
        <v>234</v>
      </c>
      <c r="N16" s="767">
        <f t="shared" si="1"/>
        <v>44</v>
      </c>
      <c r="O16" s="749">
        <f t="shared" si="2"/>
        <v>0.23157894736842105</v>
      </c>
      <c r="P16" s="750"/>
      <c r="Q16" s="766">
        <v>0</v>
      </c>
      <c r="R16" s="750">
        <v>180</v>
      </c>
      <c r="S16" s="749">
        <v>1.1499999999999999</v>
      </c>
      <c r="T16" s="750">
        <f t="shared" si="3"/>
        <v>206.99999999999997</v>
      </c>
      <c r="U16" s="767">
        <f t="shared" si="4"/>
        <v>26.999999999999972</v>
      </c>
      <c r="V16" s="749">
        <f t="shared" si="5"/>
        <v>0.14999999999999986</v>
      </c>
    </row>
    <row r="17" spans="2:22" x14ac:dyDescent="0.4">
      <c r="B17" s="750">
        <v>70</v>
      </c>
      <c r="C17" s="749">
        <v>0.01</v>
      </c>
      <c r="D17" s="749">
        <v>2.5000000000000001E-2</v>
      </c>
      <c r="E17" s="750">
        <v>0.25</v>
      </c>
      <c r="F17" s="750">
        <f t="shared" si="6"/>
        <v>67.317499999999995</v>
      </c>
      <c r="G17" s="749">
        <f t="shared" si="7"/>
        <v>0.96167857142857138</v>
      </c>
      <c r="I17" s="750"/>
      <c r="J17" s="766">
        <v>10</v>
      </c>
      <c r="K17" s="750">
        <v>190</v>
      </c>
      <c r="L17" s="749">
        <v>1.3</v>
      </c>
      <c r="M17" s="750">
        <f t="shared" si="0"/>
        <v>247</v>
      </c>
      <c r="N17" s="767">
        <f t="shared" si="1"/>
        <v>47</v>
      </c>
      <c r="O17" s="749">
        <f t="shared" si="2"/>
        <v>0.23499999999999999</v>
      </c>
      <c r="P17" s="750"/>
      <c r="Q17" s="766">
        <v>0</v>
      </c>
      <c r="R17" s="750">
        <v>190</v>
      </c>
      <c r="S17" s="749">
        <v>1.1499999999999999</v>
      </c>
      <c r="T17" s="750">
        <f t="shared" si="3"/>
        <v>218.49999999999997</v>
      </c>
      <c r="U17" s="767">
        <f t="shared" si="4"/>
        <v>28.499999999999972</v>
      </c>
      <c r="V17" s="749">
        <f t="shared" si="5"/>
        <v>0.14999999999999986</v>
      </c>
    </row>
    <row r="18" spans="2:22" x14ac:dyDescent="0.4">
      <c r="B18" s="750">
        <v>75</v>
      </c>
      <c r="C18" s="749">
        <v>0.01</v>
      </c>
      <c r="D18" s="749">
        <v>2.5000000000000001E-2</v>
      </c>
      <c r="E18" s="750">
        <v>0.25</v>
      </c>
      <c r="F18" s="750">
        <f t="shared" si="6"/>
        <v>72.143749999999997</v>
      </c>
      <c r="G18" s="749">
        <f t="shared" si="7"/>
        <v>0.96191666666666664</v>
      </c>
      <c r="I18" s="750"/>
      <c r="J18" s="766">
        <v>10</v>
      </c>
      <c r="K18" s="750">
        <v>200</v>
      </c>
      <c r="L18" s="749">
        <v>1.3</v>
      </c>
      <c r="M18" s="750">
        <f t="shared" si="0"/>
        <v>260</v>
      </c>
      <c r="N18" s="767">
        <f t="shared" si="1"/>
        <v>50</v>
      </c>
      <c r="O18" s="749">
        <f t="shared" si="2"/>
        <v>0.23809523809523808</v>
      </c>
      <c r="P18" s="750"/>
      <c r="Q18" s="766">
        <v>0</v>
      </c>
      <c r="R18" s="750">
        <v>200</v>
      </c>
      <c r="S18" s="749">
        <v>1.1499999999999999</v>
      </c>
      <c r="T18" s="750">
        <f t="shared" si="3"/>
        <v>229.99999999999997</v>
      </c>
      <c r="U18" s="767">
        <f t="shared" si="4"/>
        <v>29.999999999999972</v>
      </c>
      <c r="V18" s="749">
        <f t="shared" si="5"/>
        <v>0.14999999999999986</v>
      </c>
    </row>
    <row r="19" spans="2:22" x14ac:dyDescent="0.4">
      <c r="B19" s="750">
        <v>80</v>
      </c>
      <c r="C19" s="749">
        <v>0.01</v>
      </c>
      <c r="D19" s="749">
        <v>2.5000000000000001E-2</v>
      </c>
      <c r="E19" s="750">
        <v>0.25</v>
      </c>
      <c r="F19" s="750">
        <f t="shared" si="6"/>
        <v>76.97</v>
      </c>
      <c r="G19" s="749">
        <f t="shared" si="7"/>
        <v>0.96212500000000001</v>
      </c>
      <c r="I19" s="750"/>
      <c r="J19" s="766">
        <v>10</v>
      </c>
      <c r="K19" s="750">
        <v>210</v>
      </c>
      <c r="L19" s="749">
        <v>1.3</v>
      </c>
      <c r="M19" s="750">
        <f t="shared" si="0"/>
        <v>273</v>
      </c>
      <c r="N19" s="767">
        <f t="shared" si="1"/>
        <v>53</v>
      </c>
      <c r="O19" s="749">
        <f t="shared" si="2"/>
        <v>0.24090909090909091</v>
      </c>
      <c r="Q19" s="766">
        <v>0</v>
      </c>
      <c r="R19" s="750">
        <v>210</v>
      </c>
      <c r="S19" s="749">
        <v>1.1499999999999999</v>
      </c>
      <c r="T19" s="750">
        <f t="shared" si="3"/>
        <v>241.49999999999997</v>
      </c>
      <c r="U19" s="767">
        <f t="shared" si="4"/>
        <v>31.499999999999972</v>
      </c>
      <c r="V19" s="749">
        <f t="shared" si="5"/>
        <v>0.14999999999999986</v>
      </c>
    </row>
    <row r="20" spans="2:22" x14ac:dyDescent="0.4">
      <c r="B20" s="750">
        <v>85</v>
      </c>
      <c r="C20" s="749">
        <v>0.01</v>
      </c>
      <c r="D20" s="749">
        <v>2.5000000000000001E-2</v>
      </c>
      <c r="E20" s="750">
        <v>0.25</v>
      </c>
      <c r="F20" s="750">
        <f t="shared" si="6"/>
        <v>81.796250000000001</v>
      </c>
      <c r="G20" s="749">
        <f t="shared" si="7"/>
        <v>0.96230882352941172</v>
      </c>
      <c r="I20" s="750"/>
      <c r="J20" s="766">
        <v>10</v>
      </c>
      <c r="K20" s="750">
        <v>220</v>
      </c>
      <c r="L20" s="749">
        <v>1.3</v>
      </c>
      <c r="M20" s="750">
        <f t="shared" si="0"/>
        <v>286</v>
      </c>
      <c r="N20" s="767">
        <f t="shared" si="1"/>
        <v>56</v>
      </c>
      <c r="O20" s="749">
        <f t="shared" si="2"/>
        <v>0.24347826086956523</v>
      </c>
      <c r="P20" s="750"/>
      <c r="Q20" s="766">
        <v>0</v>
      </c>
      <c r="R20" s="750">
        <v>220</v>
      </c>
      <c r="S20" s="749">
        <v>1.1499999999999999</v>
      </c>
      <c r="T20" s="750">
        <f t="shared" si="3"/>
        <v>252.99999999999997</v>
      </c>
      <c r="U20" s="767">
        <f t="shared" si="4"/>
        <v>32.999999999999972</v>
      </c>
      <c r="V20" s="749">
        <f t="shared" si="5"/>
        <v>0.14999999999999988</v>
      </c>
    </row>
    <row r="21" spans="2:22" x14ac:dyDescent="0.4">
      <c r="B21" s="750">
        <v>90</v>
      </c>
      <c r="C21" s="749">
        <v>0.01</v>
      </c>
      <c r="D21" s="749">
        <v>2.5000000000000001E-2</v>
      </c>
      <c r="E21" s="750">
        <v>0.25</v>
      </c>
      <c r="F21" s="750">
        <f t="shared" si="6"/>
        <v>86.622499999999988</v>
      </c>
      <c r="G21" s="749">
        <f t="shared" si="7"/>
        <v>0.96247222222222206</v>
      </c>
      <c r="I21" s="750"/>
      <c r="J21" s="766">
        <v>10</v>
      </c>
      <c r="K21" s="750">
        <v>230</v>
      </c>
      <c r="L21" s="749">
        <v>1.3</v>
      </c>
      <c r="M21" s="750">
        <f t="shared" si="0"/>
        <v>299</v>
      </c>
      <c r="N21" s="767">
        <f t="shared" si="1"/>
        <v>59</v>
      </c>
      <c r="O21" s="749">
        <f t="shared" si="2"/>
        <v>0.24583333333333332</v>
      </c>
      <c r="P21" s="750"/>
      <c r="Q21" s="766">
        <v>0</v>
      </c>
      <c r="R21" s="750">
        <v>230</v>
      </c>
      <c r="S21" s="749">
        <v>1.1499999999999999</v>
      </c>
      <c r="T21" s="750">
        <f t="shared" si="3"/>
        <v>264.5</v>
      </c>
      <c r="U21" s="767">
        <f t="shared" si="4"/>
        <v>34.5</v>
      </c>
      <c r="V21" s="749">
        <f t="shared" si="5"/>
        <v>0.15</v>
      </c>
    </row>
    <row r="22" spans="2:22" x14ac:dyDescent="0.4">
      <c r="B22" s="750">
        <v>95</v>
      </c>
      <c r="C22" s="749">
        <v>0.01</v>
      </c>
      <c r="D22" s="749">
        <v>2.5000000000000001E-2</v>
      </c>
      <c r="E22" s="750">
        <v>0.25</v>
      </c>
      <c r="F22" s="750">
        <f t="shared" si="6"/>
        <v>91.448750000000004</v>
      </c>
      <c r="G22" s="749">
        <f t="shared" si="7"/>
        <v>0.96261842105263162</v>
      </c>
      <c r="I22" s="750"/>
      <c r="J22" s="766">
        <v>10</v>
      </c>
      <c r="K22" s="750">
        <v>240</v>
      </c>
      <c r="L22" s="749">
        <v>1.3</v>
      </c>
      <c r="M22" s="750">
        <f t="shared" si="0"/>
        <v>312</v>
      </c>
      <c r="N22" s="767">
        <f t="shared" si="1"/>
        <v>62</v>
      </c>
      <c r="O22" s="749">
        <f t="shared" si="2"/>
        <v>0.248</v>
      </c>
      <c r="P22" s="750"/>
      <c r="Q22" s="766">
        <v>0</v>
      </c>
      <c r="R22" s="750">
        <v>240</v>
      </c>
      <c r="S22" s="749">
        <v>1.1499999999999999</v>
      </c>
      <c r="T22" s="750">
        <f t="shared" si="3"/>
        <v>276</v>
      </c>
      <c r="U22" s="767">
        <f t="shared" si="4"/>
        <v>36</v>
      </c>
      <c r="V22" s="749">
        <f t="shared" si="5"/>
        <v>0.15</v>
      </c>
    </row>
    <row r="23" spans="2:22" x14ac:dyDescent="0.4">
      <c r="B23" s="750">
        <v>100</v>
      </c>
      <c r="C23" s="749">
        <v>0.01</v>
      </c>
      <c r="D23" s="749">
        <v>2.5000000000000001E-2</v>
      </c>
      <c r="E23" s="750">
        <v>0.25</v>
      </c>
      <c r="F23" s="750">
        <f t="shared" si="6"/>
        <v>96.275000000000006</v>
      </c>
      <c r="G23" s="749">
        <f t="shared" si="7"/>
        <v>0.96275000000000011</v>
      </c>
      <c r="I23" s="750"/>
      <c r="J23" s="766">
        <v>10</v>
      </c>
      <c r="K23" s="750">
        <v>250</v>
      </c>
      <c r="L23" s="749">
        <v>1.3</v>
      </c>
      <c r="M23" s="750">
        <f t="shared" si="0"/>
        <v>325</v>
      </c>
      <c r="N23" s="767">
        <f t="shared" si="1"/>
        <v>65</v>
      </c>
      <c r="O23" s="749">
        <f t="shared" si="2"/>
        <v>0.25</v>
      </c>
      <c r="P23" s="750"/>
      <c r="Q23" s="766">
        <v>0</v>
      </c>
      <c r="R23" s="750">
        <v>250</v>
      </c>
      <c r="S23" s="749">
        <v>1.1499999999999999</v>
      </c>
      <c r="T23" s="750">
        <f t="shared" si="3"/>
        <v>287.5</v>
      </c>
      <c r="U23" s="767">
        <f t="shared" si="4"/>
        <v>37.5</v>
      </c>
      <c r="V23" s="749">
        <f t="shared" si="5"/>
        <v>0.15</v>
      </c>
    </row>
    <row r="24" spans="2:22" x14ac:dyDescent="0.4">
      <c r="B24" s="750">
        <v>200</v>
      </c>
      <c r="C24" s="749">
        <v>0.01</v>
      </c>
      <c r="D24" s="749">
        <v>2.5000000000000001E-2</v>
      </c>
      <c r="E24" s="750">
        <v>0.25</v>
      </c>
      <c r="F24" s="750">
        <f t="shared" si="6"/>
        <v>192.8</v>
      </c>
      <c r="G24" s="749">
        <f t="shared" ref="G24:G25" si="8">F24/B24</f>
        <v>0.96400000000000008</v>
      </c>
      <c r="I24" s="750"/>
      <c r="J24" s="766">
        <v>10</v>
      </c>
      <c r="K24" s="750">
        <v>260</v>
      </c>
      <c r="L24" s="749">
        <v>1.3</v>
      </c>
      <c r="M24" s="750">
        <f t="shared" si="0"/>
        <v>338</v>
      </c>
      <c r="N24" s="767">
        <f t="shared" si="1"/>
        <v>68</v>
      </c>
      <c r="O24" s="749">
        <f t="shared" si="2"/>
        <v>0.25185185185185183</v>
      </c>
      <c r="P24" s="750"/>
      <c r="Q24" s="766">
        <v>0</v>
      </c>
      <c r="R24" s="750">
        <v>260</v>
      </c>
      <c r="S24" s="749">
        <v>1.1499999999999999</v>
      </c>
      <c r="T24" s="750">
        <f t="shared" si="3"/>
        <v>299</v>
      </c>
      <c r="U24" s="767">
        <f t="shared" si="4"/>
        <v>39</v>
      </c>
      <c r="V24" s="749">
        <f t="shared" si="5"/>
        <v>0.15</v>
      </c>
    </row>
    <row r="25" spans="2:22" x14ac:dyDescent="0.4">
      <c r="B25" s="750">
        <v>300</v>
      </c>
      <c r="C25" s="749">
        <v>0.01</v>
      </c>
      <c r="D25" s="749">
        <v>2.5000000000000001E-2</v>
      </c>
      <c r="E25" s="750">
        <v>0.25</v>
      </c>
      <c r="F25" s="750">
        <f t="shared" si="6"/>
        <v>289.32499999999999</v>
      </c>
      <c r="G25" s="749">
        <f t="shared" si="8"/>
        <v>0.96441666666666659</v>
      </c>
      <c r="I25" s="750"/>
      <c r="J25" s="766">
        <v>10</v>
      </c>
      <c r="K25" s="750">
        <v>270</v>
      </c>
      <c r="L25" s="749">
        <v>1.3</v>
      </c>
      <c r="M25" s="750">
        <f t="shared" ref="M25:M37" si="9">K25*L25</f>
        <v>351</v>
      </c>
      <c r="N25" s="767">
        <f t="shared" ref="N25:N37" si="10">M25-K25-J25</f>
        <v>71</v>
      </c>
      <c r="O25" s="749">
        <f t="shared" ref="O25:O37" si="11">N25/(K25+J25)</f>
        <v>0.25357142857142856</v>
      </c>
      <c r="P25" s="750"/>
      <c r="Q25" s="766">
        <v>0</v>
      </c>
      <c r="R25" s="750">
        <v>270</v>
      </c>
      <c r="S25" s="749">
        <v>1.1499999999999999</v>
      </c>
      <c r="T25" s="750">
        <f t="shared" si="3"/>
        <v>310.5</v>
      </c>
      <c r="U25" s="767">
        <f t="shared" si="4"/>
        <v>40.5</v>
      </c>
      <c r="V25" s="749">
        <f t="shared" si="5"/>
        <v>0.15</v>
      </c>
    </row>
    <row r="26" spans="2:22" x14ac:dyDescent="0.4">
      <c r="B26" s="750">
        <v>400</v>
      </c>
      <c r="C26" s="749">
        <v>0.01</v>
      </c>
      <c r="D26" s="749">
        <v>2.5000000000000001E-2</v>
      </c>
      <c r="E26" s="750">
        <v>0.25</v>
      </c>
      <c r="F26" s="750">
        <f t="shared" si="6"/>
        <v>385.85</v>
      </c>
      <c r="G26" s="749">
        <f t="shared" ref="G26:G32" si="12">F26/B26</f>
        <v>0.96462500000000007</v>
      </c>
      <c r="I26" s="750"/>
      <c r="J26" s="766">
        <v>10</v>
      </c>
      <c r="K26" s="750">
        <v>280</v>
      </c>
      <c r="L26" s="749">
        <v>1.3</v>
      </c>
      <c r="M26" s="750">
        <f t="shared" si="9"/>
        <v>364</v>
      </c>
      <c r="N26" s="767">
        <f t="shared" si="10"/>
        <v>74</v>
      </c>
      <c r="O26" s="749">
        <f t="shared" si="11"/>
        <v>0.25517241379310346</v>
      </c>
      <c r="P26" s="750"/>
      <c r="Q26" s="766">
        <v>0</v>
      </c>
      <c r="R26" s="750">
        <v>280</v>
      </c>
      <c r="S26" s="749">
        <v>1.1499999999999999</v>
      </c>
      <c r="T26" s="750">
        <f t="shared" si="3"/>
        <v>322</v>
      </c>
      <c r="U26" s="767">
        <f t="shared" si="4"/>
        <v>42</v>
      </c>
      <c r="V26" s="749">
        <f t="shared" si="5"/>
        <v>0.15</v>
      </c>
    </row>
    <row r="27" spans="2:22" x14ac:dyDescent="0.4">
      <c r="B27" s="750">
        <v>500</v>
      </c>
      <c r="C27" s="749">
        <v>0.01</v>
      </c>
      <c r="D27" s="749">
        <v>2.5000000000000001E-2</v>
      </c>
      <c r="E27" s="750">
        <v>0.25</v>
      </c>
      <c r="F27" s="750">
        <f t="shared" si="6"/>
        <v>482.375</v>
      </c>
      <c r="G27" s="749">
        <f t="shared" si="12"/>
        <v>0.96475</v>
      </c>
      <c r="I27" s="750"/>
      <c r="J27" s="766">
        <v>10</v>
      </c>
      <c r="K27" s="750">
        <v>290</v>
      </c>
      <c r="L27" s="749">
        <v>1.3</v>
      </c>
      <c r="M27" s="750">
        <f t="shared" si="9"/>
        <v>377</v>
      </c>
      <c r="N27" s="767">
        <f t="shared" si="10"/>
        <v>77</v>
      </c>
      <c r="O27" s="749">
        <f t="shared" si="11"/>
        <v>0.25666666666666665</v>
      </c>
      <c r="P27" s="750"/>
      <c r="Q27" s="766">
        <v>0</v>
      </c>
      <c r="R27" s="750">
        <v>290</v>
      </c>
      <c r="S27" s="749">
        <v>1.1499999999999999</v>
      </c>
      <c r="T27" s="750">
        <f t="shared" si="3"/>
        <v>333.5</v>
      </c>
      <c r="U27" s="767">
        <f t="shared" si="4"/>
        <v>43.5</v>
      </c>
      <c r="V27" s="749">
        <f t="shared" si="5"/>
        <v>0.15</v>
      </c>
    </row>
    <row r="28" spans="2:22" x14ac:dyDescent="0.4">
      <c r="B28" s="750">
        <v>600</v>
      </c>
      <c r="C28" s="749">
        <v>0.01</v>
      </c>
      <c r="D28" s="749">
        <v>2.5000000000000001E-2</v>
      </c>
      <c r="E28" s="750">
        <v>0.25</v>
      </c>
      <c r="F28" s="750">
        <f t="shared" si="6"/>
        <v>578.9</v>
      </c>
      <c r="G28" s="749">
        <f t="shared" si="12"/>
        <v>0.96483333333333332</v>
      </c>
      <c r="I28" s="750"/>
      <c r="J28" s="766">
        <v>10</v>
      </c>
      <c r="K28" s="750">
        <v>300</v>
      </c>
      <c r="L28" s="749">
        <v>1.3</v>
      </c>
      <c r="M28" s="750">
        <f t="shared" si="9"/>
        <v>390</v>
      </c>
      <c r="N28" s="767">
        <f t="shared" si="10"/>
        <v>80</v>
      </c>
      <c r="O28" s="749">
        <f t="shared" si="11"/>
        <v>0.25806451612903225</v>
      </c>
      <c r="P28" s="750"/>
      <c r="Q28" s="766">
        <v>0</v>
      </c>
      <c r="R28" s="750">
        <v>300</v>
      </c>
      <c r="S28" s="749">
        <v>1.1499999999999999</v>
      </c>
      <c r="T28" s="750">
        <f t="shared" si="3"/>
        <v>345</v>
      </c>
      <c r="U28" s="767">
        <f t="shared" si="4"/>
        <v>45</v>
      </c>
      <c r="V28" s="749">
        <f t="shared" si="5"/>
        <v>0.15</v>
      </c>
    </row>
    <row r="29" spans="2:22" x14ac:dyDescent="0.4">
      <c r="B29" s="750">
        <v>700</v>
      </c>
      <c r="C29" s="749">
        <v>0.01</v>
      </c>
      <c r="D29" s="749">
        <v>2.5000000000000001E-2</v>
      </c>
      <c r="E29" s="750">
        <v>0.25</v>
      </c>
      <c r="F29" s="750">
        <f t="shared" si="6"/>
        <v>675.42499999999995</v>
      </c>
      <c r="G29" s="749">
        <f t="shared" si="12"/>
        <v>0.96489285714285711</v>
      </c>
      <c r="I29" s="750"/>
      <c r="J29" s="766">
        <v>10</v>
      </c>
      <c r="K29" s="750">
        <v>310</v>
      </c>
      <c r="L29" s="749">
        <v>1.3</v>
      </c>
      <c r="M29" s="750">
        <f t="shared" si="9"/>
        <v>403</v>
      </c>
      <c r="N29" s="767">
        <f t="shared" si="10"/>
        <v>83</v>
      </c>
      <c r="O29" s="749">
        <f t="shared" si="11"/>
        <v>0.25937500000000002</v>
      </c>
      <c r="P29" s="750"/>
      <c r="Q29" s="766">
        <v>0</v>
      </c>
      <c r="R29" s="750">
        <v>310</v>
      </c>
      <c r="S29" s="749">
        <v>1.1499999999999999</v>
      </c>
      <c r="T29" s="750">
        <f t="shared" si="3"/>
        <v>356.5</v>
      </c>
      <c r="U29" s="767">
        <f t="shared" si="4"/>
        <v>46.5</v>
      </c>
      <c r="V29" s="749">
        <f t="shared" si="5"/>
        <v>0.15</v>
      </c>
    </row>
    <row r="30" spans="2:22" x14ac:dyDescent="0.4">
      <c r="B30" s="750">
        <v>800</v>
      </c>
      <c r="C30" s="749">
        <v>0.01</v>
      </c>
      <c r="D30" s="749">
        <v>2.5000000000000001E-2</v>
      </c>
      <c r="E30" s="750">
        <v>0.25</v>
      </c>
      <c r="F30" s="750">
        <f t="shared" si="6"/>
        <v>771.95</v>
      </c>
      <c r="G30" s="749">
        <f t="shared" si="12"/>
        <v>0.9649375</v>
      </c>
      <c r="I30" s="750"/>
      <c r="J30" s="766">
        <v>10</v>
      </c>
      <c r="K30" s="750">
        <v>320</v>
      </c>
      <c r="L30" s="749">
        <v>1.3</v>
      </c>
      <c r="M30" s="750">
        <f t="shared" si="9"/>
        <v>416</v>
      </c>
      <c r="N30" s="767">
        <f t="shared" si="10"/>
        <v>86</v>
      </c>
      <c r="O30" s="749">
        <f t="shared" si="11"/>
        <v>0.26060606060606062</v>
      </c>
      <c r="Q30" s="766">
        <v>0</v>
      </c>
      <c r="R30" s="750">
        <v>320</v>
      </c>
      <c r="S30" s="749">
        <v>1.1499999999999999</v>
      </c>
      <c r="T30" s="750">
        <f t="shared" si="3"/>
        <v>368</v>
      </c>
      <c r="U30" s="767">
        <f t="shared" si="4"/>
        <v>48</v>
      </c>
      <c r="V30" s="749">
        <f t="shared" si="5"/>
        <v>0.15</v>
      </c>
    </row>
    <row r="31" spans="2:22" x14ac:dyDescent="0.4">
      <c r="B31" s="750">
        <v>900</v>
      </c>
      <c r="C31" s="749">
        <v>0.01</v>
      </c>
      <c r="D31" s="749">
        <v>2.5000000000000001E-2</v>
      </c>
      <c r="E31" s="750">
        <v>0.25</v>
      </c>
      <c r="F31" s="750">
        <f t="shared" si="6"/>
        <v>868.47500000000002</v>
      </c>
      <c r="G31" s="749">
        <f t="shared" si="12"/>
        <v>0.96497222222222223</v>
      </c>
      <c r="I31" s="750"/>
      <c r="J31" s="766">
        <v>10</v>
      </c>
      <c r="K31" s="750">
        <v>330</v>
      </c>
      <c r="L31" s="749">
        <v>1.3</v>
      </c>
      <c r="M31" s="750">
        <f t="shared" si="9"/>
        <v>429</v>
      </c>
      <c r="N31" s="767">
        <f t="shared" si="10"/>
        <v>89</v>
      </c>
      <c r="O31" s="749">
        <f t="shared" si="11"/>
        <v>0.26176470588235295</v>
      </c>
      <c r="Q31" s="766">
        <v>0</v>
      </c>
      <c r="R31" s="750">
        <v>330</v>
      </c>
      <c r="S31" s="749">
        <v>1.1499999999999999</v>
      </c>
      <c r="T31" s="750">
        <f t="shared" si="3"/>
        <v>379.49999999999994</v>
      </c>
      <c r="U31" s="767">
        <f t="shared" si="4"/>
        <v>49.499999999999943</v>
      </c>
      <c r="V31" s="749">
        <f t="shared" si="5"/>
        <v>0.14999999999999983</v>
      </c>
    </row>
    <row r="32" spans="2:22" x14ac:dyDescent="0.4">
      <c r="B32" s="750">
        <v>1000</v>
      </c>
      <c r="C32" s="749">
        <v>0.01</v>
      </c>
      <c r="D32" s="749">
        <v>2.5000000000000001E-2</v>
      </c>
      <c r="E32" s="750">
        <v>0.25</v>
      </c>
      <c r="F32" s="750">
        <f t="shared" si="6"/>
        <v>965</v>
      </c>
      <c r="G32" s="749">
        <f t="shared" si="12"/>
        <v>0.96499999999999997</v>
      </c>
      <c r="I32" s="750"/>
      <c r="J32" s="766">
        <v>10</v>
      </c>
      <c r="K32" s="750">
        <v>340</v>
      </c>
      <c r="L32" s="749">
        <v>1.3</v>
      </c>
      <c r="M32" s="750">
        <f t="shared" si="9"/>
        <v>442</v>
      </c>
      <c r="N32" s="767">
        <f t="shared" si="10"/>
        <v>92</v>
      </c>
      <c r="O32" s="749">
        <f t="shared" si="11"/>
        <v>0.26285714285714284</v>
      </c>
      <c r="Q32" s="766">
        <v>0</v>
      </c>
      <c r="R32" s="750">
        <v>340</v>
      </c>
      <c r="S32" s="749">
        <v>1.1499999999999999</v>
      </c>
      <c r="T32" s="750">
        <f t="shared" si="3"/>
        <v>390.99999999999994</v>
      </c>
      <c r="U32" s="767">
        <f t="shared" si="4"/>
        <v>50.999999999999943</v>
      </c>
      <c r="V32" s="749">
        <f t="shared" si="5"/>
        <v>0.14999999999999983</v>
      </c>
    </row>
    <row r="33" spans="2:22" x14ac:dyDescent="0.4">
      <c r="B33" s="750">
        <v>10000</v>
      </c>
      <c r="C33" s="749">
        <v>0.01</v>
      </c>
      <c r="D33" s="749">
        <v>2.5000000000000001E-2</v>
      </c>
      <c r="E33" s="750">
        <v>0.25</v>
      </c>
      <c r="F33" s="750">
        <f t="shared" si="6"/>
        <v>9652.25</v>
      </c>
      <c r="G33" s="749">
        <f t="shared" ref="G33:G35" si="13">F33/B33</f>
        <v>0.965225</v>
      </c>
      <c r="I33" s="750"/>
      <c r="J33" s="766">
        <v>10</v>
      </c>
      <c r="K33" s="750">
        <v>350</v>
      </c>
      <c r="L33" s="749">
        <v>1.3</v>
      </c>
      <c r="M33" s="750">
        <f t="shared" si="9"/>
        <v>455</v>
      </c>
      <c r="N33" s="767">
        <f t="shared" si="10"/>
        <v>95</v>
      </c>
      <c r="O33" s="749">
        <f t="shared" si="11"/>
        <v>0.2638888888888889</v>
      </c>
      <c r="Q33" s="766">
        <v>0</v>
      </c>
      <c r="R33" s="750">
        <v>350</v>
      </c>
      <c r="S33" s="749">
        <v>1.1499999999999999</v>
      </c>
      <c r="T33" s="750">
        <f t="shared" si="3"/>
        <v>402.49999999999994</v>
      </c>
      <c r="U33" s="767">
        <f t="shared" si="4"/>
        <v>52.499999999999943</v>
      </c>
      <c r="V33" s="749">
        <f t="shared" si="5"/>
        <v>0.14999999999999983</v>
      </c>
    </row>
    <row r="34" spans="2:22" x14ac:dyDescent="0.4">
      <c r="B34" s="750">
        <v>100000</v>
      </c>
      <c r="C34" s="749">
        <v>0.01</v>
      </c>
      <c r="D34" s="749">
        <v>2.5000000000000001E-2</v>
      </c>
      <c r="E34" s="750">
        <v>0.25</v>
      </c>
      <c r="F34" s="750">
        <f t="shared" si="6"/>
        <v>96524.75</v>
      </c>
      <c r="G34" s="749">
        <f t="shared" si="13"/>
        <v>0.96524750000000004</v>
      </c>
      <c r="I34" s="750"/>
      <c r="J34" s="766">
        <v>10</v>
      </c>
      <c r="K34" s="750">
        <v>360</v>
      </c>
      <c r="L34" s="749">
        <v>1.3</v>
      </c>
      <c r="M34" s="750">
        <f t="shared" si="9"/>
        <v>468</v>
      </c>
      <c r="N34" s="767">
        <f t="shared" si="10"/>
        <v>98</v>
      </c>
      <c r="O34" s="749">
        <f t="shared" si="11"/>
        <v>0.26486486486486488</v>
      </c>
      <c r="P34" s="750"/>
      <c r="Q34" s="766">
        <v>0</v>
      </c>
      <c r="R34" s="750">
        <v>360</v>
      </c>
      <c r="S34" s="749">
        <v>1.1499999999999999</v>
      </c>
      <c r="T34" s="750">
        <f t="shared" si="3"/>
        <v>413.99999999999994</v>
      </c>
      <c r="U34" s="767">
        <f t="shared" si="4"/>
        <v>53.999999999999943</v>
      </c>
      <c r="V34" s="749">
        <f t="shared" si="5"/>
        <v>0.14999999999999986</v>
      </c>
    </row>
    <row r="35" spans="2:22" x14ac:dyDescent="0.4">
      <c r="B35" s="750">
        <v>1000000</v>
      </c>
      <c r="C35" s="749">
        <v>0.01</v>
      </c>
      <c r="D35" s="749">
        <v>2.5000000000000001E-2</v>
      </c>
      <c r="E35" s="750">
        <v>0.25</v>
      </c>
      <c r="F35" s="750">
        <f t="shared" si="6"/>
        <v>965249.75</v>
      </c>
      <c r="G35" s="749">
        <f t="shared" si="13"/>
        <v>0.96524975000000002</v>
      </c>
      <c r="I35" s="750"/>
      <c r="J35" s="766">
        <v>10</v>
      </c>
      <c r="K35" s="750">
        <v>370</v>
      </c>
      <c r="L35" s="749">
        <v>1.3</v>
      </c>
      <c r="M35" s="750">
        <f t="shared" si="9"/>
        <v>481</v>
      </c>
      <c r="N35" s="767">
        <f t="shared" si="10"/>
        <v>101</v>
      </c>
      <c r="O35" s="749">
        <f t="shared" si="11"/>
        <v>0.26578947368421052</v>
      </c>
      <c r="Q35" s="766">
        <v>0</v>
      </c>
      <c r="R35" s="750">
        <v>370</v>
      </c>
      <c r="S35" s="749">
        <v>1.1499999999999999</v>
      </c>
      <c r="T35" s="750">
        <f t="shared" si="3"/>
        <v>425.49999999999994</v>
      </c>
      <c r="U35" s="767">
        <f t="shared" si="4"/>
        <v>55.499999999999943</v>
      </c>
      <c r="V35" s="749">
        <f t="shared" si="5"/>
        <v>0.14999999999999986</v>
      </c>
    </row>
    <row r="36" spans="2:22" x14ac:dyDescent="0.4">
      <c r="J36" s="766">
        <v>10</v>
      </c>
      <c r="K36" s="750">
        <v>380</v>
      </c>
      <c r="L36" s="749">
        <v>1.3</v>
      </c>
      <c r="M36" s="750">
        <f t="shared" si="9"/>
        <v>494</v>
      </c>
      <c r="N36" s="767">
        <f t="shared" si="10"/>
        <v>104</v>
      </c>
      <c r="O36" s="749">
        <f t="shared" si="11"/>
        <v>0.26666666666666666</v>
      </c>
      <c r="Q36" s="766">
        <v>0</v>
      </c>
      <c r="R36" s="750">
        <v>380</v>
      </c>
      <c r="S36" s="749">
        <v>1.1499999999999999</v>
      </c>
      <c r="T36" s="750">
        <f t="shared" si="3"/>
        <v>436.99999999999994</v>
      </c>
      <c r="U36" s="767">
        <f t="shared" si="4"/>
        <v>56.999999999999943</v>
      </c>
      <c r="V36" s="749">
        <f t="shared" si="5"/>
        <v>0.14999999999999986</v>
      </c>
    </row>
    <row r="37" spans="2:22" x14ac:dyDescent="0.4">
      <c r="J37" s="766">
        <v>10</v>
      </c>
      <c r="K37" s="750">
        <v>390</v>
      </c>
      <c r="L37" s="749">
        <v>1.3</v>
      </c>
      <c r="M37" s="750">
        <f t="shared" si="9"/>
        <v>507</v>
      </c>
      <c r="N37" s="767">
        <f t="shared" si="10"/>
        <v>107</v>
      </c>
      <c r="O37" s="749">
        <f t="shared" si="11"/>
        <v>0.26750000000000002</v>
      </c>
      <c r="Q37" s="766">
        <v>0</v>
      </c>
      <c r="R37" s="750">
        <v>390</v>
      </c>
      <c r="S37" s="749">
        <v>1.1499999999999999</v>
      </c>
      <c r="T37" s="750">
        <f t="shared" si="3"/>
        <v>448.49999999999994</v>
      </c>
      <c r="U37" s="767">
        <f t="shared" si="4"/>
        <v>58.499999999999943</v>
      </c>
      <c r="V37" s="749">
        <f t="shared" si="5"/>
        <v>0.14999999999999986</v>
      </c>
    </row>
    <row r="38" spans="2:22" x14ac:dyDescent="0.4">
      <c r="J38" s="766">
        <v>10</v>
      </c>
      <c r="K38" s="750">
        <v>400</v>
      </c>
      <c r="L38" s="749">
        <v>1.3</v>
      </c>
      <c r="M38" s="750">
        <f t="shared" ref="M38:M39" si="14">K38*L38</f>
        <v>520</v>
      </c>
      <c r="N38" s="767">
        <f t="shared" ref="N38:N39" si="15">M38-K38-J38</f>
        <v>110</v>
      </c>
      <c r="O38" s="749">
        <f t="shared" ref="O38:O39" si="16">N38/(K38+J38)</f>
        <v>0.26829268292682928</v>
      </c>
      <c r="Q38" s="766">
        <v>0</v>
      </c>
      <c r="R38" s="750">
        <v>400</v>
      </c>
      <c r="S38" s="749">
        <v>1.1499999999999999</v>
      </c>
      <c r="T38" s="750">
        <f t="shared" si="3"/>
        <v>459.99999999999994</v>
      </c>
      <c r="U38" s="767">
        <f t="shared" si="4"/>
        <v>59.999999999999943</v>
      </c>
      <c r="V38" s="749">
        <f t="shared" si="5"/>
        <v>0.14999999999999986</v>
      </c>
    </row>
    <row r="39" spans="2:22" x14ac:dyDescent="0.4">
      <c r="J39" s="766">
        <v>10</v>
      </c>
      <c r="K39" s="750">
        <v>410</v>
      </c>
      <c r="L39" s="749">
        <v>1.3</v>
      </c>
      <c r="M39" s="750">
        <f t="shared" si="14"/>
        <v>533</v>
      </c>
      <c r="N39" s="767">
        <f t="shared" si="15"/>
        <v>113</v>
      </c>
      <c r="O39" s="749">
        <f t="shared" si="16"/>
        <v>0.26904761904761904</v>
      </c>
      <c r="Q39" s="766">
        <v>0</v>
      </c>
      <c r="R39" s="750">
        <v>410</v>
      </c>
      <c r="S39" s="749">
        <v>1.1499999999999999</v>
      </c>
      <c r="T39" s="750">
        <f t="shared" si="3"/>
        <v>471.49999999999994</v>
      </c>
      <c r="U39" s="767">
        <f t="shared" si="4"/>
        <v>61.499999999999943</v>
      </c>
      <c r="V39" s="749">
        <f t="shared" si="5"/>
        <v>0.14999999999999986</v>
      </c>
    </row>
    <row r="40" spans="2:22" x14ac:dyDescent="0.4">
      <c r="J40" s="766">
        <v>10</v>
      </c>
      <c r="K40" s="750">
        <v>420</v>
      </c>
      <c r="L40" s="749">
        <v>1.3</v>
      </c>
      <c r="M40" s="750">
        <f t="shared" ref="M40:M51" si="17">K40*L40</f>
        <v>546</v>
      </c>
      <c r="N40" s="767">
        <f t="shared" ref="N40:N51" si="18">M40-K40-J40</f>
        <v>116</v>
      </c>
      <c r="O40" s="749">
        <f t="shared" ref="O40:O51" si="19">N40/(K40+J40)</f>
        <v>0.26976744186046514</v>
      </c>
      <c r="Q40" s="766">
        <v>0</v>
      </c>
      <c r="R40" s="750">
        <v>420</v>
      </c>
      <c r="S40" s="749">
        <v>1.1499999999999999</v>
      </c>
      <c r="T40" s="750">
        <f t="shared" si="3"/>
        <v>482.99999999999994</v>
      </c>
      <c r="U40" s="767">
        <f t="shared" si="4"/>
        <v>62.999999999999943</v>
      </c>
      <c r="V40" s="749">
        <f t="shared" si="5"/>
        <v>0.14999999999999986</v>
      </c>
    </row>
    <row r="41" spans="2:22" x14ac:dyDescent="0.4">
      <c r="J41" s="766">
        <v>10</v>
      </c>
      <c r="K41" s="750">
        <v>430</v>
      </c>
      <c r="L41" s="749">
        <v>1.3</v>
      </c>
      <c r="M41" s="750">
        <f t="shared" si="17"/>
        <v>559</v>
      </c>
      <c r="N41" s="767">
        <f t="shared" si="18"/>
        <v>119</v>
      </c>
      <c r="O41" s="749">
        <f t="shared" si="19"/>
        <v>0.27045454545454545</v>
      </c>
      <c r="Q41" s="766">
        <v>0</v>
      </c>
      <c r="R41" s="750">
        <v>430</v>
      </c>
      <c r="S41" s="749">
        <v>1.1499999999999999</v>
      </c>
      <c r="T41" s="750">
        <f t="shared" si="3"/>
        <v>494.49999999999994</v>
      </c>
      <c r="U41" s="767">
        <f t="shared" si="4"/>
        <v>64.499999999999943</v>
      </c>
      <c r="V41" s="749">
        <f t="shared" si="5"/>
        <v>0.14999999999999986</v>
      </c>
    </row>
    <row r="42" spans="2:22" x14ac:dyDescent="0.4">
      <c r="J42" s="766">
        <v>10</v>
      </c>
      <c r="K42" s="750">
        <v>440</v>
      </c>
      <c r="L42" s="749">
        <v>1.3</v>
      </c>
      <c r="M42" s="750">
        <f t="shared" si="17"/>
        <v>572</v>
      </c>
      <c r="N42" s="767">
        <f t="shared" si="18"/>
        <v>122</v>
      </c>
      <c r="O42" s="749">
        <f t="shared" si="19"/>
        <v>0.27111111111111114</v>
      </c>
      <c r="Q42" s="766">
        <v>0</v>
      </c>
      <c r="R42" s="750">
        <v>440</v>
      </c>
      <c r="S42" s="749">
        <v>1.1499999999999999</v>
      </c>
      <c r="T42" s="750">
        <f t="shared" si="3"/>
        <v>505.99999999999994</v>
      </c>
      <c r="U42" s="767">
        <f t="shared" si="4"/>
        <v>65.999999999999943</v>
      </c>
      <c r="V42" s="749">
        <f t="shared" si="5"/>
        <v>0.14999999999999988</v>
      </c>
    </row>
    <row r="43" spans="2:22" x14ac:dyDescent="0.4">
      <c r="J43" s="766">
        <v>10</v>
      </c>
      <c r="K43" s="750">
        <v>450</v>
      </c>
      <c r="L43" s="749">
        <v>1.3</v>
      </c>
      <c r="M43" s="750">
        <f t="shared" si="17"/>
        <v>585</v>
      </c>
      <c r="N43" s="767">
        <f t="shared" si="18"/>
        <v>125</v>
      </c>
      <c r="O43" s="749">
        <f t="shared" si="19"/>
        <v>0.27173913043478259</v>
      </c>
      <c r="Q43" s="766">
        <v>0</v>
      </c>
      <c r="R43" s="750">
        <v>450</v>
      </c>
      <c r="S43" s="749">
        <v>1.1499999999999999</v>
      </c>
      <c r="T43" s="750">
        <f t="shared" si="3"/>
        <v>517.5</v>
      </c>
      <c r="U43" s="767">
        <f t="shared" si="4"/>
        <v>67.5</v>
      </c>
      <c r="V43" s="749">
        <f t="shared" si="5"/>
        <v>0.15</v>
      </c>
    </row>
    <row r="44" spans="2:22" x14ac:dyDescent="0.4">
      <c r="J44" s="766">
        <v>10</v>
      </c>
      <c r="K44" s="750">
        <v>460</v>
      </c>
      <c r="L44" s="749">
        <v>1.3</v>
      </c>
      <c r="M44" s="750">
        <f t="shared" si="17"/>
        <v>598</v>
      </c>
      <c r="N44" s="767">
        <f t="shared" si="18"/>
        <v>128</v>
      </c>
      <c r="O44" s="749">
        <f t="shared" si="19"/>
        <v>0.2723404255319149</v>
      </c>
      <c r="Q44" s="766">
        <v>0</v>
      </c>
      <c r="R44" s="750">
        <v>460</v>
      </c>
      <c r="S44" s="749">
        <v>1.1499999999999999</v>
      </c>
      <c r="T44" s="750">
        <f t="shared" si="3"/>
        <v>529</v>
      </c>
      <c r="U44" s="767">
        <f t="shared" si="4"/>
        <v>69</v>
      </c>
      <c r="V44" s="749">
        <f t="shared" si="5"/>
        <v>0.15</v>
      </c>
    </row>
    <row r="45" spans="2:22" x14ac:dyDescent="0.4">
      <c r="J45" s="766">
        <v>10</v>
      </c>
      <c r="K45" s="750">
        <v>470</v>
      </c>
      <c r="L45" s="749">
        <v>1.3</v>
      </c>
      <c r="M45" s="750">
        <f t="shared" si="17"/>
        <v>611</v>
      </c>
      <c r="N45" s="767">
        <f t="shared" si="18"/>
        <v>131</v>
      </c>
      <c r="O45" s="749">
        <f t="shared" si="19"/>
        <v>0.27291666666666664</v>
      </c>
      <c r="Q45" s="766">
        <v>0</v>
      </c>
      <c r="R45" s="750">
        <v>470</v>
      </c>
      <c r="S45" s="749">
        <v>1.1499999999999999</v>
      </c>
      <c r="T45" s="750">
        <f t="shared" si="3"/>
        <v>540.5</v>
      </c>
      <c r="U45" s="767">
        <f t="shared" si="4"/>
        <v>70.5</v>
      </c>
      <c r="V45" s="749">
        <f t="shared" si="5"/>
        <v>0.15</v>
      </c>
    </row>
    <row r="46" spans="2:22" x14ac:dyDescent="0.4">
      <c r="J46" s="766">
        <v>10</v>
      </c>
      <c r="K46" s="750">
        <v>480</v>
      </c>
      <c r="L46" s="749">
        <v>1.3</v>
      </c>
      <c r="M46" s="750">
        <f t="shared" si="17"/>
        <v>624</v>
      </c>
      <c r="N46" s="767">
        <f t="shared" si="18"/>
        <v>134</v>
      </c>
      <c r="O46" s="749">
        <f t="shared" si="19"/>
        <v>0.27346938775510204</v>
      </c>
      <c r="Q46" s="766">
        <v>0</v>
      </c>
      <c r="R46" s="750">
        <v>480</v>
      </c>
      <c r="S46" s="749">
        <v>1.1499999999999999</v>
      </c>
      <c r="T46" s="750">
        <f t="shared" si="3"/>
        <v>552</v>
      </c>
      <c r="U46" s="767">
        <f t="shared" si="4"/>
        <v>72</v>
      </c>
      <c r="V46" s="749">
        <f t="shared" si="5"/>
        <v>0.15</v>
      </c>
    </row>
    <row r="47" spans="2:22" x14ac:dyDescent="0.4">
      <c r="J47" s="766">
        <v>10</v>
      </c>
      <c r="K47" s="750">
        <v>490</v>
      </c>
      <c r="L47" s="749">
        <v>1.3</v>
      </c>
      <c r="M47" s="750">
        <f t="shared" si="17"/>
        <v>637</v>
      </c>
      <c r="N47" s="767">
        <f t="shared" si="18"/>
        <v>137</v>
      </c>
      <c r="O47" s="749">
        <f t="shared" si="19"/>
        <v>0.27400000000000002</v>
      </c>
      <c r="Q47" s="766">
        <v>0</v>
      </c>
      <c r="R47" s="750">
        <v>490</v>
      </c>
      <c r="S47" s="749">
        <v>1.1499999999999999</v>
      </c>
      <c r="T47" s="750">
        <f t="shared" si="3"/>
        <v>563.5</v>
      </c>
      <c r="U47" s="767">
        <f t="shared" si="4"/>
        <v>73.5</v>
      </c>
      <c r="V47" s="749">
        <f t="shared" si="5"/>
        <v>0.15</v>
      </c>
    </row>
    <row r="48" spans="2:22" x14ac:dyDescent="0.4">
      <c r="J48" s="766">
        <v>10</v>
      </c>
      <c r="K48" s="750">
        <v>500</v>
      </c>
      <c r="L48" s="749">
        <v>1.3</v>
      </c>
      <c r="M48" s="750">
        <f t="shared" si="17"/>
        <v>650</v>
      </c>
      <c r="N48" s="767">
        <f t="shared" si="18"/>
        <v>140</v>
      </c>
      <c r="O48" s="749">
        <f t="shared" si="19"/>
        <v>0.27450980392156865</v>
      </c>
      <c r="Q48" s="766">
        <v>0</v>
      </c>
      <c r="R48" s="750">
        <v>500</v>
      </c>
      <c r="S48" s="749">
        <v>1.1499999999999999</v>
      </c>
      <c r="T48" s="750">
        <f t="shared" si="3"/>
        <v>575</v>
      </c>
      <c r="U48" s="767">
        <f t="shared" si="4"/>
        <v>75</v>
      </c>
      <c r="V48" s="749">
        <f t="shared" si="5"/>
        <v>0.15</v>
      </c>
    </row>
    <row r="49" spans="10:22" x14ac:dyDescent="0.4">
      <c r="J49" s="766">
        <v>10</v>
      </c>
      <c r="K49" s="750">
        <v>510</v>
      </c>
      <c r="L49" s="749">
        <v>1.3</v>
      </c>
      <c r="M49" s="750">
        <f t="shared" si="17"/>
        <v>663</v>
      </c>
      <c r="N49" s="767">
        <f t="shared" si="18"/>
        <v>143</v>
      </c>
      <c r="O49" s="749">
        <f t="shared" si="19"/>
        <v>0.27500000000000002</v>
      </c>
      <c r="Q49" s="766">
        <v>0</v>
      </c>
      <c r="R49" s="750">
        <v>510</v>
      </c>
      <c r="S49" s="749">
        <v>1.1499999999999999</v>
      </c>
      <c r="T49" s="750">
        <f t="shared" si="3"/>
        <v>586.5</v>
      </c>
      <c r="U49" s="767">
        <f t="shared" si="4"/>
        <v>76.5</v>
      </c>
      <c r="V49" s="749">
        <f t="shared" si="5"/>
        <v>0.15</v>
      </c>
    </row>
    <row r="50" spans="10:22" x14ac:dyDescent="0.4">
      <c r="J50" s="766">
        <v>10</v>
      </c>
      <c r="K50" s="750">
        <v>520</v>
      </c>
      <c r="L50" s="749">
        <v>1.3</v>
      </c>
      <c r="M50" s="750">
        <f t="shared" si="17"/>
        <v>676</v>
      </c>
      <c r="N50" s="767">
        <f t="shared" si="18"/>
        <v>146</v>
      </c>
      <c r="O50" s="749">
        <f t="shared" si="19"/>
        <v>0.27547169811320754</v>
      </c>
      <c r="Q50" s="766">
        <v>0</v>
      </c>
      <c r="R50" s="750">
        <v>520</v>
      </c>
      <c r="S50" s="749">
        <v>1.1499999999999999</v>
      </c>
      <c r="T50" s="750">
        <f t="shared" si="3"/>
        <v>598</v>
      </c>
      <c r="U50" s="767">
        <f t="shared" si="4"/>
        <v>78</v>
      </c>
      <c r="V50" s="749">
        <f t="shared" si="5"/>
        <v>0.15</v>
      </c>
    </row>
    <row r="51" spans="10:22" x14ac:dyDescent="0.4">
      <c r="J51" s="766">
        <v>10</v>
      </c>
      <c r="K51" s="750">
        <v>530</v>
      </c>
      <c r="L51" s="749">
        <v>1.3</v>
      </c>
      <c r="M51" s="750">
        <f t="shared" si="17"/>
        <v>689</v>
      </c>
      <c r="N51" s="767">
        <f t="shared" si="18"/>
        <v>149</v>
      </c>
      <c r="O51" s="749">
        <f t="shared" si="19"/>
        <v>0.27592592592592591</v>
      </c>
      <c r="Q51" s="766">
        <v>0</v>
      </c>
      <c r="R51" s="750">
        <v>530</v>
      </c>
      <c r="S51" s="749">
        <v>1.1499999999999999</v>
      </c>
      <c r="T51" s="750">
        <f t="shared" si="3"/>
        <v>609.5</v>
      </c>
      <c r="U51" s="767">
        <f t="shared" si="4"/>
        <v>79.5</v>
      </c>
      <c r="V51" s="749">
        <f t="shared" si="5"/>
        <v>0.15</v>
      </c>
    </row>
    <row r="52" spans="10:22" x14ac:dyDescent="0.4">
      <c r="J52" s="766">
        <v>10</v>
      </c>
      <c r="K52" s="750">
        <v>540</v>
      </c>
      <c r="L52" s="749">
        <v>1.3</v>
      </c>
      <c r="M52" s="750">
        <f t="shared" ref="M52:M69" si="20">K52*L52</f>
        <v>702</v>
      </c>
      <c r="N52" s="767">
        <f t="shared" ref="N52:N69" si="21">M52-K52-J52</f>
        <v>152</v>
      </c>
      <c r="O52" s="749">
        <f t="shared" ref="O52:O69" si="22">N52/(K52+J52)</f>
        <v>0.27636363636363637</v>
      </c>
      <c r="Q52" s="766">
        <v>0</v>
      </c>
      <c r="R52" s="750">
        <v>540</v>
      </c>
      <c r="S52" s="749">
        <v>1.1499999999999999</v>
      </c>
      <c r="T52" s="750">
        <f t="shared" si="3"/>
        <v>621</v>
      </c>
      <c r="U52" s="767">
        <f t="shared" si="4"/>
        <v>81</v>
      </c>
      <c r="V52" s="749">
        <f t="shared" si="5"/>
        <v>0.15</v>
      </c>
    </row>
    <row r="53" spans="10:22" x14ac:dyDescent="0.4">
      <c r="J53" s="766">
        <v>10</v>
      </c>
      <c r="K53" s="750">
        <v>550</v>
      </c>
      <c r="L53" s="749">
        <v>1.3</v>
      </c>
      <c r="M53" s="750">
        <f t="shared" si="20"/>
        <v>715</v>
      </c>
      <c r="N53" s="767">
        <f t="shared" si="21"/>
        <v>155</v>
      </c>
      <c r="O53" s="749">
        <f t="shared" si="22"/>
        <v>0.2767857142857143</v>
      </c>
      <c r="Q53" s="766">
        <v>0</v>
      </c>
      <c r="R53" s="750">
        <v>550</v>
      </c>
      <c r="S53" s="749">
        <v>1.1499999999999999</v>
      </c>
      <c r="T53" s="750">
        <f t="shared" si="3"/>
        <v>632.5</v>
      </c>
      <c r="U53" s="767">
        <f t="shared" si="4"/>
        <v>82.5</v>
      </c>
      <c r="V53" s="749">
        <f t="shared" si="5"/>
        <v>0.15</v>
      </c>
    </row>
    <row r="54" spans="10:22" x14ac:dyDescent="0.4">
      <c r="J54" s="766">
        <v>10</v>
      </c>
      <c r="K54" s="750">
        <v>560</v>
      </c>
      <c r="L54" s="749">
        <v>1.3</v>
      </c>
      <c r="M54" s="750">
        <f t="shared" si="20"/>
        <v>728</v>
      </c>
      <c r="N54" s="767">
        <f t="shared" si="21"/>
        <v>158</v>
      </c>
      <c r="O54" s="749">
        <f t="shared" si="22"/>
        <v>0.27719298245614032</v>
      </c>
      <c r="Q54" s="766">
        <v>0</v>
      </c>
      <c r="R54" s="750">
        <v>560</v>
      </c>
      <c r="S54" s="749">
        <v>1.1499999999999999</v>
      </c>
      <c r="T54" s="750">
        <f t="shared" si="3"/>
        <v>644</v>
      </c>
      <c r="U54" s="767">
        <f t="shared" si="4"/>
        <v>84</v>
      </c>
      <c r="V54" s="749">
        <f t="shared" si="5"/>
        <v>0.15</v>
      </c>
    </row>
    <row r="55" spans="10:22" x14ac:dyDescent="0.4">
      <c r="J55" s="766">
        <v>10</v>
      </c>
      <c r="K55" s="750">
        <v>570</v>
      </c>
      <c r="L55" s="749">
        <v>1.3</v>
      </c>
      <c r="M55" s="750">
        <f t="shared" si="20"/>
        <v>741</v>
      </c>
      <c r="N55" s="767">
        <f t="shared" si="21"/>
        <v>161</v>
      </c>
      <c r="O55" s="749">
        <f t="shared" si="22"/>
        <v>0.27758620689655172</v>
      </c>
      <c r="Q55" s="766">
        <v>0</v>
      </c>
      <c r="R55" s="750">
        <v>570</v>
      </c>
      <c r="S55" s="749">
        <v>1.1499999999999999</v>
      </c>
      <c r="T55" s="750">
        <f t="shared" si="3"/>
        <v>655.5</v>
      </c>
      <c r="U55" s="767">
        <f t="shared" si="4"/>
        <v>85.5</v>
      </c>
      <c r="V55" s="749">
        <f t="shared" si="5"/>
        <v>0.15</v>
      </c>
    </row>
    <row r="56" spans="10:22" x14ac:dyDescent="0.4">
      <c r="J56" s="766">
        <v>10</v>
      </c>
      <c r="K56" s="750">
        <v>580</v>
      </c>
      <c r="L56" s="749">
        <v>1.3</v>
      </c>
      <c r="M56" s="750">
        <f t="shared" si="20"/>
        <v>754</v>
      </c>
      <c r="N56" s="767">
        <f t="shared" si="21"/>
        <v>164</v>
      </c>
      <c r="O56" s="749">
        <f t="shared" si="22"/>
        <v>0.27796610169491526</v>
      </c>
      <c r="Q56" s="766">
        <v>0</v>
      </c>
      <c r="R56" s="750">
        <v>580</v>
      </c>
      <c r="S56" s="749">
        <v>1.1499999999999999</v>
      </c>
      <c r="T56" s="750">
        <f t="shared" si="3"/>
        <v>667</v>
      </c>
      <c r="U56" s="767">
        <f t="shared" si="4"/>
        <v>87</v>
      </c>
      <c r="V56" s="749">
        <f t="shared" si="5"/>
        <v>0.15</v>
      </c>
    </row>
    <row r="57" spans="10:22" x14ac:dyDescent="0.4">
      <c r="J57" s="766">
        <v>10</v>
      </c>
      <c r="K57" s="750">
        <v>590</v>
      </c>
      <c r="L57" s="749">
        <v>1.3</v>
      </c>
      <c r="M57" s="750">
        <f t="shared" si="20"/>
        <v>767</v>
      </c>
      <c r="N57" s="767">
        <f t="shared" si="21"/>
        <v>167</v>
      </c>
      <c r="O57" s="749">
        <f t="shared" si="22"/>
        <v>0.27833333333333332</v>
      </c>
      <c r="Q57" s="766">
        <v>0</v>
      </c>
      <c r="R57" s="750">
        <v>590</v>
      </c>
      <c r="S57" s="749">
        <v>1.1499999999999999</v>
      </c>
      <c r="T57" s="750">
        <f t="shared" si="3"/>
        <v>678.5</v>
      </c>
      <c r="U57" s="767">
        <f t="shared" si="4"/>
        <v>88.5</v>
      </c>
      <c r="V57" s="749">
        <f t="shared" si="5"/>
        <v>0.15</v>
      </c>
    </row>
    <row r="58" spans="10:22" x14ac:dyDescent="0.4">
      <c r="J58" s="766">
        <v>10</v>
      </c>
      <c r="K58" s="750">
        <v>600</v>
      </c>
      <c r="L58" s="749">
        <v>1.3</v>
      </c>
      <c r="M58" s="750">
        <f t="shared" si="20"/>
        <v>780</v>
      </c>
      <c r="N58" s="767">
        <f t="shared" si="21"/>
        <v>170</v>
      </c>
      <c r="O58" s="749">
        <f t="shared" si="22"/>
        <v>0.27868852459016391</v>
      </c>
      <c r="Q58" s="766">
        <v>0</v>
      </c>
      <c r="R58" s="750">
        <v>600</v>
      </c>
      <c r="S58" s="749">
        <v>1.1499999999999999</v>
      </c>
      <c r="T58" s="750">
        <f t="shared" si="3"/>
        <v>690</v>
      </c>
      <c r="U58" s="767">
        <f t="shared" si="4"/>
        <v>90</v>
      </c>
      <c r="V58" s="749">
        <f t="shared" si="5"/>
        <v>0.15</v>
      </c>
    </row>
    <row r="59" spans="10:22" x14ac:dyDescent="0.4">
      <c r="J59" s="766">
        <v>10</v>
      </c>
      <c r="K59" s="750">
        <v>610</v>
      </c>
      <c r="L59" s="749">
        <v>1.3</v>
      </c>
      <c r="M59" s="750">
        <f t="shared" si="20"/>
        <v>793</v>
      </c>
      <c r="N59" s="767">
        <f t="shared" si="21"/>
        <v>173</v>
      </c>
      <c r="O59" s="749">
        <f t="shared" si="22"/>
        <v>0.27903225806451615</v>
      </c>
      <c r="Q59" s="766">
        <v>0</v>
      </c>
      <c r="R59" s="750">
        <v>610</v>
      </c>
      <c r="S59" s="749">
        <v>1.1499999999999999</v>
      </c>
      <c r="T59" s="750">
        <f t="shared" si="3"/>
        <v>701.5</v>
      </c>
      <c r="U59" s="767">
        <f t="shared" si="4"/>
        <v>91.5</v>
      </c>
      <c r="V59" s="749">
        <f t="shared" si="5"/>
        <v>0.15</v>
      </c>
    </row>
    <row r="60" spans="10:22" x14ac:dyDescent="0.4">
      <c r="J60" s="766">
        <v>10</v>
      </c>
      <c r="K60" s="750">
        <v>620</v>
      </c>
      <c r="L60" s="749">
        <v>1.3</v>
      </c>
      <c r="M60" s="750">
        <f t="shared" si="20"/>
        <v>806</v>
      </c>
      <c r="N60" s="767">
        <f t="shared" si="21"/>
        <v>176</v>
      </c>
      <c r="O60" s="749">
        <f t="shared" si="22"/>
        <v>0.27936507936507937</v>
      </c>
      <c r="Q60" s="766">
        <v>0</v>
      </c>
      <c r="R60" s="750">
        <v>620</v>
      </c>
      <c r="S60" s="749">
        <v>1.1499999999999999</v>
      </c>
      <c r="T60" s="750">
        <f t="shared" si="3"/>
        <v>713</v>
      </c>
      <c r="U60" s="767">
        <f t="shared" si="4"/>
        <v>93</v>
      </c>
      <c r="V60" s="749">
        <f t="shared" si="5"/>
        <v>0.15</v>
      </c>
    </row>
    <row r="61" spans="10:22" x14ac:dyDescent="0.4">
      <c r="J61" s="766">
        <v>10</v>
      </c>
      <c r="K61" s="750">
        <v>630</v>
      </c>
      <c r="L61" s="749">
        <v>1.3</v>
      </c>
      <c r="M61" s="750">
        <f t="shared" si="20"/>
        <v>819</v>
      </c>
      <c r="N61" s="767">
        <f t="shared" si="21"/>
        <v>179</v>
      </c>
      <c r="O61" s="749">
        <f t="shared" si="22"/>
        <v>0.27968749999999998</v>
      </c>
      <c r="Q61" s="766">
        <v>0</v>
      </c>
      <c r="R61" s="750">
        <v>630</v>
      </c>
      <c r="S61" s="749">
        <v>1.1499999999999999</v>
      </c>
      <c r="T61" s="750">
        <f t="shared" si="3"/>
        <v>724.5</v>
      </c>
      <c r="U61" s="767">
        <f t="shared" si="4"/>
        <v>94.5</v>
      </c>
      <c r="V61" s="749">
        <f t="shared" si="5"/>
        <v>0.15</v>
      </c>
    </row>
    <row r="62" spans="10:22" x14ac:dyDescent="0.4">
      <c r="J62" s="766">
        <v>10</v>
      </c>
      <c r="K62" s="750">
        <v>640</v>
      </c>
      <c r="L62" s="749">
        <v>1.3</v>
      </c>
      <c r="M62" s="750">
        <f t="shared" si="20"/>
        <v>832</v>
      </c>
      <c r="N62" s="767">
        <f t="shared" si="21"/>
        <v>182</v>
      </c>
      <c r="O62" s="749">
        <f t="shared" si="22"/>
        <v>0.28000000000000003</v>
      </c>
      <c r="Q62" s="766">
        <v>0</v>
      </c>
      <c r="R62" s="750">
        <v>640</v>
      </c>
      <c r="S62" s="749">
        <v>1.1499999999999999</v>
      </c>
      <c r="T62" s="750">
        <f t="shared" si="3"/>
        <v>736</v>
      </c>
      <c r="U62" s="767">
        <f t="shared" si="4"/>
        <v>96</v>
      </c>
      <c r="V62" s="749">
        <f t="shared" si="5"/>
        <v>0.15</v>
      </c>
    </row>
    <row r="63" spans="10:22" x14ac:dyDescent="0.4">
      <c r="J63" s="766">
        <v>10</v>
      </c>
      <c r="K63" s="750">
        <v>650</v>
      </c>
      <c r="L63" s="749">
        <v>1.3</v>
      </c>
      <c r="M63" s="750">
        <f t="shared" si="20"/>
        <v>845</v>
      </c>
      <c r="N63" s="767">
        <f t="shared" si="21"/>
        <v>185</v>
      </c>
      <c r="O63" s="749">
        <f t="shared" si="22"/>
        <v>0.28030303030303028</v>
      </c>
      <c r="Q63" s="766">
        <v>0</v>
      </c>
      <c r="R63" s="750">
        <v>650</v>
      </c>
      <c r="S63" s="749">
        <v>1.1499999999999999</v>
      </c>
      <c r="T63" s="750">
        <f t="shared" si="3"/>
        <v>747.49999999999989</v>
      </c>
      <c r="U63" s="767">
        <f t="shared" si="4"/>
        <v>97.499999999999886</v>
      </c>
      <c r="V63" s="749">
        <f t="shared" si="5"/>
        <v>0.14999999999999983</v>
      </c>
    </row>
    <row r="64" spans="10:22" x14ac:dyDescent="0.4">
      <c r="J64" s="766">
        <v>10</v>
      </c>
      <c r="K64" s="750">
        <v>660</v>
      </c>
      <c r="L64" s="749">
        <v>1.3</v>
      </c>
      <c r="M64" s="750">
        <f t="shared" si="20"/>
        <v>858</v>
      </c>
      <c r="N64" s="767">
        <f t="shared" si="21"/>
        <v>188</v>
      </c>
      <c r="O64" s="749">
        <f t="shared" si="22"/>
        <v>0.28059701492537314</v>
      </c>
      <c r="Q64" s="766">
        <v>0</v>
      </c>
      <c r="R64" s="750">
        <v>660</v>
      </c>
      <c r="S64" s="749">
        <v>1.1499999999999999</v>
      </c>
      <c r="T64" s="750">
        <f t="shared" si="3"/>
        <v>758.99999999999989</v>
      </c>
      <c r="U64" s="767">
        <f t="shared" si="4"/>
        <v>98.999999999999886</v>
      </c>
      <c r="V64" s="749">
        <f t="shared" si="5"/>
        <v>0.14999999999999983</v>
      </c>
    </row>
    <row r="65" spans="10:22" x14ac:dyDescent="0.4">
      <c r="J65" s="766">
        <v>10</v>
      </c>
      <c r="K65" s="750">
        <v>670</v>
      </c>
      <c r="L65" s="749">
        <v>1.3</v>
      </c>
      <c r="M65" s="750">
        <f t="shared" si="20"/>
        <v>871</v>
      </c>
      <c r="N65" s="767">
        <f t="shared" si="21"/>
        <v>191</v>
      </c>
      <c r="O65" s="749">
        <f t="shared" si="22"/>
        <v>0.28088235294117647</v>
      </c>
      <c r="Q65" s="766">
        <v>0</v>
      </c>
      <c r="R65" s="750">
        <v>670</v>
      </c>
      <c r="S65" s="749">
        <v>1.1499999999999999</v>
      </c>
      <c r="T65" s="750">
        <f t="shared" si="3"/>
        <v>770.49999999999989</v>
      </c>
      <c r="U65" s="767">
        <f t="shared" si="4"/>
        <v>100.49999999999989</v>
      </c>
      <c r="V65" s="749">
        <f t="shared" si="5"/>
        <v>0.14999999999999983</v>
      </c>
    </row>
    <row r="66" spans="10:22" x14ac:dyDescent="0.4">
      <c r="J66" s="766">
        <v>10</v>
      </c>
      <c r="K66" s="750">
        <v>680</v>
      </c>
      <c r="L66" s="749">
        <v>1.3</v>
      </c>
      <c r="M66" s="750">
        <f t="shared" si="20"/>
        <v>884</v>
      </c>
      <c r="N66" s="767">
        <f t="shared" si="21"/>
        <v>194</v>
      </c>
      <c r="O66" s="749">
        <f t="shared" si="22"/>
        <v>0.28115942028985508</v>
      </c>
      <c r="Q66" s="766">
        <v>0</v>
      </c>
      <c r="R66" s="750">
        <v>680</v>
      </c>
      <c r="S66" s="749">
        <v>1.1499999999999999</v>
      </c>
      <c r="T66" s="750">
        <f t="shared" si="3"/>
        <v>781.99999999999989</v>
      </c>
      <c r="U66" s="767">
        <f t="shared" si="4"/>
        <v>101.99999999999989</v>
      </c>
      <c r="V66" s="749">
        <f t="shared" si="5"/>
        <v>0.14999999999999983</v>
      </c>
    </row>
    <row r="67" spans="10:22" x14ac:dyDescent="0.4">
      <c r="J67" s="766">
        <v>10</v>
      </c>
      <c r="K67" s="750">
        <v>690</v>
      </c>
      <c r="L67" s="749">
        <v>1.3</v>
      </c>
      <c r="M67" s="750">
        <f t="shared" si="20"/>
        <v>897</v>
      </c>
      <c r="N67" s="767">
        <f t="shared" si="21"/>
        <v>197</v>
      </c>
      <c r="O67" s="749">
        <f t="shared" si="22"/>
        <v>0.28142857142857142</v>
      </c>
      <c r="Q67" s="766">
        <v>0</v>
      </c>
      <c r="R67" s="750">
        <v>690</v>
      </c>
      <c r="S67" s="749">
        <v>1.1499999999999999</v>
      </c>
      <c r="T67" s="750">
        <f t="shared" si="3"/>
        <v>793.49999999999989</v>
      </c>
      <c r="U67" s="767">
        <f t="shared" si="4"/>
        <v>103.49999999999989</v>
      </c>
      <c r="V67" s="749">
        <f t="shared" si="5"/>
        <v>0.14999999999999983</v>
      </c>
    </row>
    <row r="68" spans="10:22" x14ac:dyDescent="0.4">
      <c r="J68" s="766">
        <v>10</v>
      </c>
      <c r="K68" s="750">
        <v>700</v>
      </c>
      <c r="L68" s="749">
        <v>1.3</v>
      </c>
      <c r="M68" s="750">
        <f t="shared" si="20"/>
        <v>910</v>
      </c>
      <c r="N68" s="767">
        <f t="shared" si="21"/>
        <v>200</v>
      </c>
      <c r="O68" s="749">
        <f t="shared" si="22"/>
        <v>0.28169014084507044</v>
      </c>
      <c r="Q68" s="766">
        <v>0</v>
      </c>
      <c r="R68" s="750">
        <v>700</v>
      </c>
      <c r="S68" s="749">
        <v>1.1499999999999999</v>
      </c>
      <c r="T68" s="750">
        <f t="shared" ref="T68:T98" si="23">R68*S68</f>
        <v>804.99999999999989</v>
      </c>
      <c r="U68" s="767">
        <f t="shared" ref="U68:U98" si="24">T68-R68-Q68</f>
        <v>104.99999999999989</v>
      </c>
      <c r="V68" s="749">
        <f t="shared" ref="V68:V98" si="25">U68/(R68+Q68)</f>
        <v>0.14999999999999983</v>
      </c>
    </row>
    <row r="69" spans="10:22" x14ac:dyDescent="0.4">
      <c r="J69" s="766">
        <v>10</v>
      </c>
      <c r="K69" s="750">
        <v>710</v>
      </c>
      <c r="L69" s="749">
        <v>1.3</v>
      </c>
      <c r="M69" s="750">
        <f t="shared" si="20"/>
        <v>923</v>
      </c>
      <c r="N69" s="767">
        <f t="shared" si="21"/>
        <v>203</v>
      </c>
      <c r="O69" s="749">
        <f t="shared" si="22"/>
        <v>0.28194444444444444</v>
      </c>
      <c r="Q69" s="766">
        <v>0</v>
      </c>
      <c r="R69" s="750">
        <v>710</v>
      </c>
      <c r="S69" s="749">
        <v>1.1499999999999999</v>
      </c>
      <c r="T69" s="750">
        <f t="shared" si="23"/>
        <v>816.49999999999989</v>
      </c>
      <c r="U69" s="767">
        <f t="shared" si="24"/>
        <v>106.49999999999989</v>
      </c>
      <c r="V69" s="749">
        <f t="shared" si="25"/>
        <v>0.14999999999999983</v>
      </c>
    </row>
    <row r="70" spans="10:22" x14ac:dyDescent="0.4">
      <c r="J70" s="766">
        <v>10</v>
      </c>
      <c r="K70" s="750">
        <v>720</v>
      </c>
      <c r="L70" s="749">
        <v>1.3</v>
      </c>
      <c r="M70" s="750">
        <f t="shared" ref="M70:M85" si="26">K70*L70</f>
        <v>936</v>
      </c>
      <c r="N70" s="767">
        <f t="shared" ref="N70:N85" si="27">M70-K70-J70</f>
        <v>206</v>
      </c>
      <c r="O70" s="749">
        <f t="shared" ref="O70:O85" si="28">N70/(K70+J70)</f>
        <v>0.28219178082191781</v>
      </c>
      <c r="Q70" s="766">
        <v>0</v>
      </c>
      <c r="R70" s="750">
        <v>720</v>
      </c>
      <c r="S70" s="749">
        <v>1.1499999999999999</v>
      </c>
      <c r="T70" s="750">
        <f t="shared" si="23"/>
        <v>827.99999999999989</v>
      </c>
      <c r="U70" s="767">
        <f t="shared" si="24"/>
        <v>107.99999999999989</v>
      </c>
      <c r="V70" s="749">
        <f t="shared" si="25"/>
        <v>0.14999999999999986</v>
      </c>
    </row>
    <row r="71" spans="10:22" x14ac:dyDescent="0.4">
      <c r="J71" s="766">
        <v>10</v>
      </c>
      <c r="K71" s="750">
        <v>730</v>
      </c>
      <c r="L71" s="749">
        <v>1.3</v>
      </c>
      <c r="M71" s="750">
        <f t="shared" si="26"/>
        <v>949</v>
      </c>
      <c r="N71" s="767">
        <f t="shared" si="27"/>
        <v>209</v>
      </c>
      <c r="O71" s="749">
        <f t="shared" si="28"/>
        <v>0.28243243243243243</v>
      </c>
      <c r="Q71" s="766">
        <v>0</v>
      </c>
      <c r="R71" s="750">
        <v>730</v>
      </c>
      <c r="S71" s="749">
        <v>1.1499999999999999</v>
      </c>
      <c r="T71" s="750">
        <f t="shared" si="23"/>
        <v>839.49999999999989</v>
      </c>
      <c r="U71" s="767">
        <f t="shared" si="24"/>
        <v>109.49999999999989</v>
      </c>
      <c r="V71" s="749">
        <f t="shared" si="25"/>
        <v>0.14999999999999986</v>
      </c>
    </row>
    <row r="72" spans="10:22" x14ac:dyDescent="0.4">
      <c r="J72" s="766">
        <v>10</v>
      </c>
      <c r="K72" s="750">
        <v>740</v>
      </c>
      <c r="L72" s="749">
        <v>1.3</v>
      </c>
      <c r="M72" s="750">
        <f t="shared" si="26"/>
        <v>962</v>
      </c>
      <c r="N72" s="767">
        <f t="shared" si="27"/>
        <v>212</v>
      </c>
      <c r="O72" s="749">
        <f t="shared" si="28"/>
        <v>0.28266666666666668</v>
      </c>
      <c r="Q72" s="766">
        <v>0</v>
      </c>
      <c r="R72" s="750">
        <v>740</v>
      </c>
      <c r="S72" s="749">
        <v>1.1499999999999999</v>
      </c>
      <c r="T72" s="750">
        <f t="shared" si="23"/>
        <v>850.99999999999989</v>
      </c>
      <c r="U72" s="767">
        <f t="shared" si="24"/>
        <v>110.99999999999989</v>
      </c>
      <c r="V72" s="749">
        <f t="shared" si="25"/>
        <v>0.14999999999999986</v>
      </c>
    </row>
    <row r="73" spans="10:22" x14ac:dyDescent="0.4">
      <c r="J73" s="766">
        <v>10</v>
      </c>
      <c r="K73" s="750">
        <v>750</v>
      </c>
      <c r="L73" s="749">
        <v>1.3</v>
      </c>
      <c r="M73" s="750">
        <f t="shared" si="26"/>
        <v>975</v>
      </c>
      <c r="N73" s="767">
        <f t="shared" si="27"/>
        <v>215</v>
      </c>
      <c r="O73" s="749">
        <f t="shared" si="28"/>
        <v>0.28289473684210525</v>
      </c>
      <c r="Q73" s="766">
        <v>0</v>
      </c>
      <c r="R73" s="750">
        <v>750</v>
      </c>
      <c r="S73" s="749">
        <v>1.1499999999999999</v>
      </c>
      <c r="T73" s="750">
        <f t="shared" si="23"/>
        <v>862.49999999999989</v>
      </c>
      <c r="U73" s="767">
        <f t="shared" si="24"/>
        <v>112.49999999999989</v>
      </c>
      <c r="V73" s="749">
        <f t="shared" si="25"/>
        <v>0.14999999999999986</v>
      </c>
    </row>
    <row r="74" spans="10:22" x14ac:dyDescent="0.4">
      <c r="J74" s="766">
        <v>10</v>
      </c>
      <c r="K74" s="750">
        <v>760</v>
      </c>
      <c r="L74" s="749">
        <v>1.3</v>
      </c>
      <c r="M74" s="750">
        <f t="shared" si="26"/>
        <v>988</v>
      </c>
      <c r="N74" s="767">
        <f t="shared" si="27"/>
        <v>218</v>
      </c>
      <c r="O74" s="749">
        <f t="shared" si="28"/>
        <v>0.2831168831168831</v>
      </c>
      <c r="Q74" s="766">
        <v>0</v>
      </c>
      <c r="R74" s="750">
        <v>760</v>
      </c>
      <c r="S74" s="749">
        <v>1.1499999999999999</v>
      </c>
      <c r="T74" s="750">
        <f t="shared" si="23"/>
        <v>873.99999999999989</v>
      </c>
      <c r="U74" s="767">
        <f t="shared" si="24"/>
        <v>113.99999999999989</v>
      </c>
      <c r="V74" s="749">
        <f t="shared" si="25"/>
        <v>0.14999999999999986</v>
      </c>
    </row>
    <row r="75" spans="10:22" x14ac:dyDescent="0.4">
      <c r="J75" s="766">
        <v>10</v>
      </c>
      <c r="K75" s="750">
        <v>770</v>
      </c>
      <c r="L75" s="749">
        <v>1.3</v>
      </c>
      <c r="M75" s="750">
        <f t="shared" si="26"/>
        <v>1001</v>
      </c>
      <c r="N75" s="767">
        <f t="shared" si="27"/>
        <v>221</v>
      </c>
      <c r="O75" s="749">
        <f t="shared" si="28"/>
        <v>0.28333333333333333</v>
      </c>
      <c r="Q75" s="766">
        <v>0</v>
      </c>
      <c r="R75" s="750">
        <v>770</v>
      </c>
      <c r="S75" s="749">
        <v>1.1499999999999999</v>
      </c>
      <c r="T75" s="750">
        <f t="shared" si="23"/>
        <v>885.49999999999989</v>
      </c>
      <c r="U75" s="767">
        <f t="shared" si="24"/>
        <v>115.49999999999989</v>
      </c>
      <c r="V75" s="749">
        <f t="shared" si="25"/>
        <v>0.14999999999999986</v>
      </c>
    </row>
    <row r="76" spans="10:22" x14ac:dyDescent="0.4">
      <c r="J76" s="766">
        <v>10</v>
      </c>
      <c r="K76" s="750">
        <v>780</v>
      </c>
      <c r="L76" s="749">
        <v>1.3</v>
      </c>
      <c r="M76" s="750">
        <f t="shared" si="26"/>
        <v>1014</v>
      </c>
      <c r="N76" s="767">
        <f t="shared" si="27"/>
        <v>224</v>
      </c>
      <c r="O76" s="749">
        <f t="shared" si="28"/>
        <v>0.28354430379746837</v>
      </c>
      <c r="Q76" s="766">
        <v>0</v>
      </c>
      <c r="R76" s="750">
        <v>780</v>
      </c>
      <c r="S76" s="749">
        <v>1.1499999999999999</v>
      </c>
      <c r="T76" s="750">
        <f t="shared" si="23"/>
        <v>896.99999999999989</v>
      </c>
      <c r="U76" s="767">
        <f t="shared" si="24"/>
        <v>116.99999999999989</v>
      </c>
      <c r="V76" s="749">
        <f t="shared" si="25"/>
        <v>0.14999999999999986</v>
      </c>
    </row>
    <row r="77" spans="10:22" x14ac:dyDescent="0.4">
      <c r="J77" s="766">
        <v>10</v>
      </c>
      <c r="K77" s="750">
        <v>790</v>
      </c>
      <c r="L77" s="749">
        <v>1.3</v>
      </c>
      <c r="M77" s="750">
        <f t="shared" si="26"/>
        <v>1027</v>
      </c>
      <c r="N77" s="767">
        <f t="shared" si="27"/>
        <v>227</v>
      </c>
      <c r="O77" s="749">
        <f t="shared" si="28"/>
        <v>0.28375</v>
      </c>
      <c r="Q77" s="766">
        <v>0</v>
      </c>
      <c r="R77" s="750">
        <v>790</v>
      </c>
      <c r="S77" s="749">
        <v>1.1499999999999999</v>
      </c>
      <c r="T77" s="750">
        <f t="shared" si="23"/>
        <v>908.49999999999989</v>
      </c>
      <c r="U77" s="767">
        <f t="shared" si="24"/>
        <v>118.49999999999989</v>
      </c>
      <c r="V77" s="749">
        <f t="shared" si="25"/>
        <v>0.14999999999999986</v>
      </c>
    </row>
    <row r="78" spans="10:22" x14ac:dyDescent="0.4">
      <c r="J78" s="766">
        <v>10</v>
      </c>
      <c r="K78" s="750">
        <v>800</v>
      </c>
      <c r="L78" s="749">
        <v>1.3</v>
      </c>
      <c r="M78" s="750">
        <f t="shared" si="26"/>
        <v>1040</v>
      </c>
      <c r="N78" s="767">
        <f t="shared" si="27"/>
        <v>230</v>
      </c>
      <c r="O78" s="749">
        <f t="shared" si="28"/>
        <v>0.2839506172839506</v>
      </c>
      <c r="Q78" s="766">
        <v>0</v>
      </c>
      <c r="R78" s="750">
        <v>800</v>
      </c>
      <c r="S78" s="749">
        <v>1.1499999999999999</v>
      </c>
      <c r="T78" s="750">
        <f t="shared" si="23"/>
        <v>919.99999999999989</v>
      </c>
      <c r="U78" s="767">
        <f t="shared" si="24"/>
        <v>119.99999999999989</v>
      </c>
      <c r="V78" s="749">
        <f t="shared" si="25"/>
        <v>0.14999999999999986</v>
      </c>
    </row>
    <row r="79" spans="10:22" x14ac:dyDescent="0.4">
      <c r="J79" s="766">
        <v>10</v>
      </c>
      <c r="K79" s="750">
        <v>810</v>
      </c>
      <c r="L79" s="749">
        <v>1.3</v>
      </c>
      <c r="M79" s="750">
        <f t="shared" si="26"/>
        <v>1053</v>
      </c>
      <c r="N79" s="767">
        <f t="shared" si="27"/>
        <v>233</v>
      </c>
      <c r="O79" s="749">
        <f t="shared" si="28"/>
        <v>0.28414634146341461</v>
      </c>
      <c r="Q79" s="766">
        <v>0</v>
      </c>
      <c r="R79" s="750">
        <v>810</v>
      </c>
      <c r="S79" s="749">
        <v>1.1499999999999999</v>
      </c>
      <c r="T79" s="750">
        <f t="shared" si="23"/>
        <v>931.49999999999989</v>
      </c>
      <c r="U79" s="767">
        <f t="shared" si="24"/>
        <v>121.49999999999989</v>
      </c>
      <c r="V79" s="749">
        <f t="shared" si="25"/>
        <v>0.14999999999999986</v>
      </c>
    </row>
    <row r="80" spans="10:22" x14ac:dyDescent="0.4">
      <c r="J80" s="766">
        <v>10</v>
      </c>
      <c r="K80" s="750">
        <v>820</v>
      </c>
      <c r="L80" s="749">
        <v>1.3</v>
      </c>
      <c r="M80" s="750">
        <f t="shared" si="26"/>
        <v>1066</v>
      </c>
      <c r="N80" s="767">
        <f t="shared" si="27"/>
        <v>236</v>
      </c>
      <c r="O80" s="749">
        <f t="shared" si="28"/>
        <v>0.28433734939759037</v>
      </c>
      <c r="Q80" s="766">
        <v>0</v>
      </c>
      <c r="R80" s="750">
        <v>820</v>
      </c>
      <c r="S80" s="749">
        <v>1.1499999999999999</v>
      </c>
      <c r="T80" s="750">
        <f t="shared" si="23"/>
        <v>942.99999999999989</v>
      </c>
      <c r="U80" s="767">
        <f t="shared" si="24"/>
        <v>122.99999999999989</v>
      </c>
      <c r="V80" s="749">
        <f t="shared" si="25"/>
        <v>0.14999999999999986</v>
      </c>
    </row>
    <row r="81" spans="10:22" x14ac:dyDescent="0.4">
      <c r="J81" s="766">
        <v>10</v>
      </c>
      <c r="K81" s="750">
        <v>830</v>
      </c>
      <c r="L81" s="749">
        <v>1.3</v>
      </c>
      <c r="M81" s="750">
        <f t="shared" si="26"/>
        <v>1079</v>
      </c>
      <c r="N81" s="767">
        <f t="shared" si="27"/>
        <v>239</v>
      </c>
      <c r="O81" s="749">
        <f t="shared" si="28"/>
        <v>0.28452380952380951</v>
      </c>
      <c r="Q81" s="766">
        <v>0</v>
      </c>
      <c r="R81" s="750">
        <v>830</v>
      </c>
      <c r="S81" s="749">
        <v>1.1499999999999999</v>
      </c>
      <c r="T81" s="750">
        <f t="shared" si="23"/>
        <v>954.49999999999989</v>
      </c>
      <c r="U81" s="767">
        <f t="shared" si="24"/>
        <v>124.49999999999989</v>
      </c>
      <c r="V81" s="749">
        <f t="shared" si="25"/>
        <v>0.14999999999999986</v>
      </c>
    </row>
    <row r="82" spans="10:22" x14ac:dyDescent="0.4">
      <c r="J82" s="766">
        <v>10</v>
      </c>
      <c r="K82" s="750">
        <v>840</v>
      </c>
      <c r="L82" s="749">
        <v>1.3</v>
      </c>
      <c r="M82" s="750">
        <f t="shared" si="26"/>
        <v>1092</v>
      </c>
      <c r="N82" s="767">
        <f t="shared" si="27"/>
        <v>242</v>
      </c>
      <c r="O82" s="749">
        <f t="shared" si="28"/>
        <v>0.2847058823529412</v>
      </c>
      <c r="Q82" s="766">
        <v>0</v>
      </c>
      <c r="R82" s="750">
        <v>840</v>
      </c>
      <c r="S82" s="749">
        <v>1.1499999999999999</v>
      </c>
      <c r="T82" s="750">
        <f t="shared" si="23"/>
        <v>965.99999999999989</v>
      </c>
      <c r="U82" s="767">
        <f t="shared" si="24"/>
        <v>125.99999999999989</v>
      </c>
      <c r="V82" s="749">
        <f t="shared" si="25"/>
        <v>0.14999999999999986</v>
      </c>
    </row>
    <row r="83" spans="10:22" x14ac:dyDescent="0.4">
      <c r="J83" s="766">
        <v>10</v>
      </c>
      <c r="K83" s="750">
        <v>850</v>
      </c>
      <c r="L83" s="749">
        <v>1.3</v>
      </c>
      <c r="M83" s="750">
        <f t="shared" si="26"/>
        <v>1105</v>
      </c>
      <c r="N83" s="767">
        <f t="shared" si="27"/>
        <v>245</v>
      </c>
      <c r="O83" s="749">
        <f t="shared" si="28"/>
        <v>0.28488372093023256</v>
      </c>
      <c r="Q83" s="766">
        <v>0</v>
      </c>
      <c r="R83" s="750">
        <v>850</v>
      </c>
      <c r="S83" s="749">
        <v>1.1499999999999999</v>
      </c>
      <c r="T83" s="750">
        <f t="shared" si="23"/>
        <v>977.49999999999989</v>
      </c>
      <c r="U83" s="767">
        <f t="shared" si="24"/>
        <v>127.49999999999989</v>
      </c>
      <c r="V83" s="749">
        <f t="shared" si="25"/>
        <v>0.14999999999999986</v>
      </c>
    </row>
    <row r="84" spans="10:22" x14ac:dyDescent="0.4">
      <c r="J84" s="766">
        <v>10</v>
      </c>
      <c r="K84" s="750">
        <v>860</v>
      </c>
      <c r="L84" s="749">
        <v>1.3</v>
      </c>
      <c r="M84" s="750">
        <f t="shared" si="26"/>
        <v>1118</v>
      </c>
      <c r="N84" s="767">
        <f t="shared" si="27"/>
        <v>248</v>
      </c>
      <c r="O84" s="749">
        <f t="shared" si="28"/>
        <v>0.28505747126436781</v>
      </c>
      <c r="Q84" s="766">
        <v>0</v>
      </c>
      <c r="R84" s="750">
        <v>860</v>
      </c>
      <c r="S84" s="749">
        <v>1.1499999999999999</v>
      </c>
      <c r="T84" s="750">
        <f t="shared" si="23"/>
        <v>988.99999999999989</v>
      </c>
      <c r="U84" s="767">
        <f t="shared" si="24"/>
        <v>128.99999999999989</v>
      </c>
      <c r="V84" s="749">
        <f t="shared" si="25"/>
        <v>0.14999999999999986</v>
      </c>
    </row>
    <row r="85" spans="10:22" x14ac:dyDescent="0.4">
      <c r="J85" s="766">
        <v>10</v>
      </c>
      <c r="K85" s="750">
        <v>870</v>
      </c>
      <c r="L85" s="749">
        <v>1.3</v>
      </c>
      <c r="M85" s="750">
        <f t="shared" si="26"/>
        <v>1131</v>
      </c>
      <c r="N85" s="767">
        <f t="shared" si="27"/>
        <v>251</v>
      </c>
      <c r="O85" s="749">
        <f t="shared" si="28"/>
        <v>0.28522727272727272</v>
      </c>
      <c r="Q85" s="766">
        <v>0</v>
      </c>
      <c r="R85" s="750">
        <v>870</v>
      </c>
      <c r="S85" s="749">
        <v>1.1499999999999999</v>
      </c>
      <c r="T85" s="750">
        <f t="shared" si="23"/>
        <v>1000.4999999999999</v>
      </c>
      <c r="U85" s="767">
        <f t="shared" si="24"/>
        <v>130.49999999999989</v>
      </c>
      <c r="V85" s="749">
        <f t="shared" si="25"/>
        <v>0.14999999999999986</v>
      </c>
    </row>
    <row r="86" spans="10:22" x14ac:dyDescent="0.4">
      <c r="J86" s="766">
        <v>10</v>
      </c>
      <c r="K86" s="750">
        <v>880</v>
      </c>
      <c r="L86" s="749">
        <v>1.3</v>
      </c>
      <c r="M86" s="750">
        <f t="shared" ref="M86:M98" si="29">K86*L86</f>
        <v>1144</v>
      </c>
      <c r="N86" s="767">
        <f t="shared" ref="N86:N98" si="30">M86-K86-J86</f>
        <v>254</v>
      </c>
      <c r="O86" s="749">
        <f t="shared" ref="O86:O98" si="31">N86/(K86+J86)</f>
        <v>0.28539325842696628</v>
      </c>
      <c r="Q86" s="766">
        <v>0</v>
      </c>
      <c r="R86" s="750">
        <v>880</v>
      </c>
      <c r="S86" s="749">
        <v>1.1499999999999999</v>
      </c>
      <c r="T86" s="750">
        <f t="shared" si="23"/>
        <v>1011.9999999999999</v>
      </c>
      <c r="U86" s="767">
        <f t="shared" si="24"/>
        <v>131.99999999999989</v>
      </c>
      <c r="V86" s="749">
        <f t="shared" si="25"/>
        <v>0.14999999999999988</v>
      </c>
    </row>
    <row r="87" spans="10:22" x14ac:dyDescent="0.4">
      <c r="J87" s="766">
        <v>10</v>
      </c>
      <c r="K87" s="750">
        <v>890</v>
      </c>
      <c r="L87" s="749">
        <v>1.3</v>
      </c>
      <c r="M87" s="750">
        <f t="shared" si="29"/>
        <v>1157</v>
      </c>
      <c r="N87" s="767">
        <f t="shared" si="30"/>
        <v>257</v>
      </c>
      <c r="O87" s="749">
        <f t="shared" si="31"/>
        <v>0.28555555555555556</v>
      </c>
      <c r="Q87" s="766">
        <v>0</v>
      </c>
      <c r="R87" s="750">
        <v>890</v>
      </c>
      <c r="S87" s="749">
        <v>1.1499999999999999</v>
      </c>
      <c r="T87" s="750">
        <f t="shared" si="23"/>
        <v>1023.4999999999999</v>
      </c>
      <c r="U87" s="767">
        <f t="shared" si="24"/>
        <v>133.49999999999989</v>
      </c>
      <c r="V87" s="749">
        <f t="shared" si="25"/>
        <v>0.14999999999999988</v>
      </c>
    </row>
    <row r="88" spans="10:22" x14ac:dyDescent="0.4">
      <c r="J88" s="766">
        <v>10</v>
      </c>
      <c r="K88" s="750">
        <v>900</v>
      </c>
      <c r="L88" s="749">
        <v>1.3</v>
      </c>
      <c r="M88" s="750">
        <f t="shared" si="29"/>
        <v>1170</v>
      </c>
      <c r="N88" s="767">
        <f t="shared" si="30"/>
        <v>260</v>
      </c>
      <c r="O88" s="749">
        <f t="shared" si="31"/>
        <v>0.2857142857142857</v>
      </c>
      <c r="Q88" s="766">
        <v>0</v>
      </c>
      <c r="R88" s="750">
        <v>900</v>
      </c>
      <c r="S88" s="749">
        <v>1.1499999999999999</v>
      </c>
      <c r="T88" s="750">
        <f t="shared" si="23"/>
        <v>1035</v>
      </c>
      <c r="U88" s="767">
        <f t="shared" si="24"/>
        <v>135</v>
      </c>
      <c r="V88" s="749">
        <f t="shared" si="25"/>
        <v>0.15</v>
      </c>
    </row>
    <row r="89" spans="10:22" x14ac:dyDescent="0.4">
      <c r="J89" s="766">
        <v>10</v>
      </c>
      <c r="K89" s="750">
        <v>910</v>
      </c>
      <c r="L89" s="749">
        <v>1.3</v>
      </c>
      <c r="M89" s="750">
        <f t="shared" si="29"/>
        <v>1183</v>
      </c>
      <c r="N89" s="767">
        <f t="shared" si="30"/>
        <v>263</v>
      </c>
      <c r="O89" s="749">
        <f t="shared" si="31"/>
        <v>0.28586956521739132</v>
      </c>
      <c r="Q89" s="766">
        <v>0</v>
      </c>
      <c r="R89" s="750">
        <v>910</v>
      </c>
      <c r="S89" s="749">
        <v>1.1499999999999999</v>
      </c>
      <c r="T89" s="750">
        <f t="shared" si="23"/>
        <v>1046.5</v>
      </c>
      <c r="U89" s="767">
        <f t="shared" si="24"/>
        <v>136.5</v>
      </c>
      <c r="V89" s="749">
        <f t="shared" si="25"/>
        <v>0.15</v>
      </c>
    </row>
    <row r="90" spans="10:22" x14ac:dyDescent="0.4">
      <c r="J90" s="766">
        <v>10</v>
      </c>
      <c r="K90" s="750">
        <v>920</v>
      </c>
      <c r="L90" s="749">
        <v>1.3</v>
      </c>
      <c r="M90" s="750">
        <f t="shared" si="29"/>
        <v>1196</v>
      </c>
      <c r="N90" s="767">
        <f t="shared" si="30"/>
        <v>266</v>
      </c>
      <c r="O90" s="749">
        <f t="shared" si="31"/>
        <v>0.28602150537634408</v>
      </c>
      <c r="Q90" s="766">
        <v>0</v>
      </c>
      <c r="R90" s="750">
        <v>920</v>
      </c>
      <c r="S90" s="749">
        <v>1.1499999999999999</v>
      </c>
      <c r="T90" s="750">
        <f t="shared" si="23"/>
        <v>1058</v>
      </c>
      <c r="U90" s="767">
        <f t="shared" si="24"/>
        <v>138</v>
      </c>
      <c r="V90" s="749">
        <f t="shared" si="25"/>
        <v>0.15</v>
      </c>
    </row>
    <row r="91" spans="10:22" x14ac:dyDescent="0.4">
      <c r="J91" s="766">
        <v>10</v>
      </c>
      <c r="K91" s="750">
        <v>930</v>
      </c>
      <c r="L91" s="749">
        <v>1.3</v>
      </c>
      <c r="M91" s="750">
        <f t="shared" si="29"/>
        <v>1209</v>
      </c>
      <c r="N91" s="767">
        <f t="shared" si="30"/>
        <v>269</v>
      </c>
      <c r="O91" s="749">
        <f t="shared" si="31"/>
        <v>0.28617021276595744</v>
      </c>
      <c r="Q91" s="766">
        <v>0</v>
      </c>
      <c r="R91" s="750">
        <v>930</v>
      </c>
      <c r="S91" s="749">
        <v>1.1499999999999999</v>
      </c>
      <c r="T91" s="750">
        <f t="shared" si="23"/>
        <v>1069.5</v>
      </c>
      <c r="U91" s="767">
        <f t="shared" si="24"/>
        <v>139.5</v>
      </c>
      <c r="V91" s="749">
        <f t="shared" si="25"/>
        <v>0.15</v>
      </c>
    </row>
    <row r="92" spans="10:22" x14ac:dyDescent="0.4">
      <c r="J92" s="766">
        <v>10</v>
      </c>
      <c r="K92" s="750">
        <v>940</v>
      </c>
      <c r="L92" s="749">
        <v>1.3</v>
      </c>
      <c r="M92" s="750">
        <f t="shared" si="29"/>
        <v>1222</v>
      </c>
      <c r="N92" s="767">
        <f t="shared" si="30"/>
        <v>272</v>
      </c>
      <c r="O92" s="749">
        <f t="shared" si="31"/>
        <v>0.28631578947368419</v>
      </c>
      <c r="Q92" s="766">
        <v>0</v>
      </c>
      <c r="R92" s="750">
        <v>940</v>
      </c>
      <c r="S92" s="749">
        <v>1.1499999999999999</v>
      </c>
      <c r="T92" s="750">
        <f t="shared" si="23"/>
        <v>1081</v>
      </c>
      <c r="U92" s="767">
        <f t="shared" si="24"/>
        <v>141</v>
      </c>
      <c r="V92" s="749">
        <f t="shared" si="25"/>
        <v>0.15</v>
      </c>
    </row>
    <row r="93" spans="10:22" x14ac:dyDescent="0.4">
      <c r="J93" s="766">
        <v>10</v>
      </c>
      <c r="K93" s="750">
        <v>950</v>
      </c>
      <c r="L93" s="749">
        <v>1.3</v>
      </c>
      <c r="M93" s="750">
        <f t="shared" si="29"/>
        <v>1235</v>
      </c>
      <c r="N93" s="767">
        <f t="shared" si="30"/>
        <v>275</v>
      </c>
      <c r="O93" s="749">
        <f t="shared" si="31"/>
        <v>0.28645833333333331</v>
      </c>
      <c r="Q93" s="766">
        <v>0</v>
      </c>
      <c r="R93" s="750">
        <v>950</v>
      </c>
      <c r="S93" s="749">
        <v>1.1499999999999999</v>
      </c>
      <c r="T93" s="750">
        <f t="shared" si="23"/>
        <v>1092.5</v>
      </c>
      <c r="U93" s="767">
        <f t="shared" si="24"/>
        <v>142.5</v>
      </c>
      <c r="V93" s="749">
        <f t="shared" si="25"/>
        <v>0.15</v>
      </c>
    </row>
    <row r="94" spans="10:22" x14ac:dyDescent="0.4">
      <c r="J94" s="766">
        <v>10</v>
      </c>
      <c r="K94" s="750">
        <v>960</v>
      </c>
      <c r="L94" s="749">
        <v>1.3</v>
      </c>
      <c r="M94" s="750">
        <f t="shared" si="29"/>
        <v>1248</v>
      </c>
      <c r="N94" s="767">
        <f t="shared" si="30"/>
        <v>278</v>
      </c>
      <c r="O94" s="749">
        <f t="shared" si="31"/>
        <v>0.28659793814432988</v>
      </c>
      <c r="Q94" s="766">
        <v>0</v>
      </c>
      <c r="R94" s="750">
        <v>960</v>
      </c>
      <c r="S94" s="749">
        <v>1.1499999999999999</v>
      </c>
      <c r="T94" s="750">
        <f t="shared" si="23"/>
        <v>1104</v>
      </c>
      <c r="U94" s="767">
        <f t="shared" si="24"/>
        <v>144</v>
      </c>
      <c r="V94" s="749">
        <f t="shared" si="25"/>
        <v>0.15</v>
      </c>
    </row>
    <row r="95" spans="10:22" x14ac:dyDescent="0.4">
      <c r="J95" s="766">
        <v>10</v>
      </c>
      <c r="K95" s="750">
        <v>970</v>
      </c>
      <c r="L95" s="749">
        <v>1.3</v>
      </c>
      <c r="M95" s="750">
        <f t="shared" si="29"/>
        <v>1261</v>
      </c>
      <c r="N95" s="767">
        <f t="shared" si="30"/>
        <v>281</v>
      </c>
      <c r="O95" s="749">
        <f t="shared" si="31"/>
        <v>0.28673469387755102</v>
      </c>
      <c r="Q95" s="766">
        <v>0</v>
      </c>
      <c r="R95" s="750">
        <v>970</v>
      </c>
      <c r="S95" s="749">
        <v>1.1499999999999999</v>
      </c>
      <c r="T95" s="750">
        <f t="shared" si="23"/>
        <v>1115.5</v>
      </c>
      <c r="U95" s="767">
        <f t="shared" si="24"/>
        <v>145.5</v>
      </c>
      <c r="V95" s="749">
        <f t="shared" si="25"/>
        <v>0.15</v>
      </c>
    </row>
    <row r="96" spans="10:22" x14ac:dyDescent="0.4">
      <c r="J96" s="766">
        <v>10</v>
      </c>
      <c r="K96" s="750">
        <v>980</v>
      </c>
      <c r="L96" s="749">
        <v>1.3</v>
      </c>
      <c r="M96" s="750">
        <f t="shared" si="29"/>
        <v>1274</v>
      </c>
      <c r="N96" s="767">
        <f t="shared" si="30"/>
        <v>284</v>
      </c>
      <c r="O96" s="749">
        <f t="shared" si="31"/>
        <v>0.28686868686868688</v>
      </c>
      <c r="Q96" s="766">
        <v>0</v>
      </c>
      <c r="R96" s="750">
        <v>980</v>
      </c>
      <c r="S96" s="749">
        <v>1.1499999999999999</v>
      </c>
      <c r="T96" s="750">
        <f t="shared" si="23"/>
        <v>1127</v>
      </c>
      <c r="U96" s="767">
        <f t="shared" si="24"/>
        <v>147</v>
      </c>
      <c r="V96" s="749">
        <f t="shared" si="25"/>
        <v>0.15</v>
      </c>
    </row>
    <row r="97" spans="10:22" x14ac:dyDescent="0.4">
      <c r="J97" s="766">
        <v>10</v>
      </c>
      <c r="K97" s="750">
        <v>990</v>
      </c>
      <c r="L97" s="749">
        <v>1.3</v>
      </c>
      <c r="M97" s="750">
        <f t="shared" si="29"/>
        <v>1287</v>
      </c>
      <c r="N97" s="767">
        <f t="shared" si="30"/>
        <v>287</v>
      </c>
      <c r="O97" s="749">
        <f t="shared" si="31"/>
        <v>0.28699999999999998</v>
      </c>
      <c r="Q97" s="766">
        <v>0</v>
      </c>
      <c r="R97" s="750">
        <v>990</v>
      </c>
      <c r="S97" s="749">
        <v>1.1499999999999999</v>
      </c>
      <c r="T97" s="750">
        <f t="shared" si="23"/>
        <v>1138.5</v>
      </c>
      <c r="U97" s="767">
        <f t="shared" si="24"/>
        <v>148.5</v>
      </c>
      <c r="V97" s="749">
        <f t="shared" si="25"/>
        <v>0.15</v>
      </c>
    </row>
    <row r="98" spans="10:22" x14ac:dyDescent="0.4">
      <c r="J98" s="766">
        <v>10</v>
      </c>
      <c r="K98" s="750">
        <v>1000</v>
      </c>
      <c r="L98" s="749">
        <v>1.3</v>
      </c>
      <c r="M98" s="750">
        <f t="shared" si="29"/>
        <v>1300</v>
      </c>
      <c r="N98" s="767">
        <f t="shared" si="30"/>
        <v>290</v>
      </c>
      <c r="O98" s="749">
        <f t="shared" si="31"/>
        <v>0.28712871287128711</v>
      </c>
      <c r="Q98" s="766">
        <v>0</v>
      </c>
      <c r="R98" s="750">
        <v>1000</v>
      </c>
      <c r="S98" s="749">
        <v>1.1499999999999999</v>
      </c>
      <c r="T98" s="750">
        <f t="shared" si="23"/>
        <v>1150</v>
      </c>
      <c r="U98" s="767">
        <f t="shared" si="24"/>
        <v>150</v>
      </c>
      <c r="V98" s="749">
        <f t="shared" si="25"/>
        <v>0.15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A43"/>
  <sheetViews>
    <sheetView showGridLines="0" showRuler="0" showWhiteSpace="0" view="pageLayout" zoomScale="85" zoomScaleNormal="100" zoomScalePageLayoutView="85" workbookViewId="0">
      <selection activeCell="A5" sqref="A5:A35"/>
    </sheetView>
  </sheetViews>
  <sheetFormatPr baseColWidth="10" defaultColWidth="8.5" defaultRowHeight="15" customHeight="1" x14ac:dyDescent="0.2"/>
  <cols>
    <col min="1" max="1" width="12.625" style="587" customWidth="1"/>
    <col min="2" max="2" width="7.875" style="587" customWidth="1"/>
    <col min="3" max="3" width="13.125" style="587" customWidth="1"/>
    <col min="4" max="4" width="7.875" style="587" customWidth="1"/>
    <col min="5" max="9" width="13.125" style="587" customWidth="1"/>
    <col min="10" max="11" width="7.875" style="587" customWidth="1"/>
    <col min="12" max="12" width="13.125" style="587" customWidth="1"/>
    <col min="13" max="13" width="7.875" style="587" customWidth="1"/>
    <col min="14" max="15" width="13.125" style="587" customWidth="1"/>
    <col min="16" max="16" width="8.5" style="644"/>
    <col min="17" max="17" width="13" style="644" customWidth="1"/>
    <col min="18" max="18" width="9.25" style="644" customWidth="1"/>
    <col min="19" max="19" width="7.5" style="587" customWidth="1"/>
    <col min="20" max="20" width="9" style="587" customWidth="1"/>
    <col min="21" max="21" width="8.375" style="587" customWidth="1"/>
    <col min="22" max="23" width="8.75" style="587" customWidth="1"/>
    <col min="24" max="16384" width="8.5" style="587"/>
  </cols>
  <sheetData>
    <row r="1" spans="1:27" s="633" customFormat="1" ht="15" customHeight="1" thickBot="1" x14ac:dyDescent="0.25">
      <c r="A1" s="632"/>
      <c r="B1" s="848" t="s">
        <v>3</v>
      </c>
      <c r="C1" s="849"/>
      <c r="D1" s="849"/>
      <c r="E1" s="849"/>
      <c r="F1" s="849"/>
      <c r="G1" s="849"/>
      <c r="H1" s="849"/>
      <c r="I1" s="849"/>
      <c r="J1" s="849"/>
      <c r="K1" s="849"/>
      <c r="L1" s="849"/>
      <c r="M1" s="849"/>
      <c r="N1" s="849"/>
      <c r="O1" s="850"/>
      <c r="Q1" s="585" t="s">
        <v>97</v>
      </c>
      <c r="R1" s="590">
        <f>SUM(R4:R35)</f>
        <v>75.08</v>
      </c>
      <c r="S1" s="585"/>
      <c r="T1" s="634">
        <f>SUM(T4:T27)</f>
        <v>73.63000000000001</v>
      </c>
      <c r="U1" s="635"/>
      <c r="V1" s="635"/>
      <c r="W1" s="635"/>
      <c r="X1" s="636"/>
      <c r="Y1" s="635"/>
      <c r="Z1" s="635"/>
      <c r="AA1" s="635"/>
    </row>
    <row r="2" spans="1:27" s="633" customFormat="1" ht="15" customHeight="1" thickBot="1" x14ac:dyDescent="0.25">
      <c r="A2" s="632"/>
      <c r="B2" s="853" t="s">
        <v>13</v>
      </c>
      <c r="C2" s="851"/>
      <c r="D2" s="851"/>
      <c r="E2" s="851"/>
      <c r="F2" s="851"/>
      <c r="G2" s="851"/>
      <c r="H2" s="851"/>
      <c r="I2" s="851"/>
      <c r="J2" s="854" t="s">
        <v>14</v>
      </c>
      <c r="K2" s="851"/>
      <c r="L2" s="851"/>
      <c r="M2" s="851"/>
      <c r="N2" s="852"/>
      <c r="O2" s="845" t="s">
        <v>12</v>
      </c>
      <c r="Q2" s="585"/>
      <c r="R2" s="585"/>
      <c r="S2" s="585"/>
      <c r="T2" s="635"/>
      <c r="U2" s="636"/>
      <c r="V2" s="636"/>
      <c r="W2" s="636"/>
      <c r="X2" s="636"/>
      <c r="Y2" s="635"/>
      <c r="Z2" s="635"/>
      <c r="AA2" s="635"/>
    </row>
    <row r="3" spans="1:27" s="633" customFormat="1" ht="15" customHeight="1" thickBot="1" x14ac:dyDescent="0.25">
      <c r="A3" s="632"/>
      <c r="B3" s="853" t="s">
        <v>123</v>
      </c>
      <c r="C3" s="851"/>
      <c r="D3" s="861" t="s">
        <v>124</v>
      </c>
      <c r="E3" s="862"/>
      <c r="F3" s="857" t="s">
        <v>128</v>
      </c>
      <c r="G3" s="857" t="s">
        <v>130</v>
      </c>
      <c r="H3" s="857" t="s">
        <v>131</v>
      </c>
      <c r="I3" s="859" t="s">
        <v>45</v>
      </c>
      <c r="J3" s="855" t="s">
        <v>85</v>
      </c>
      <c r="K3" s="861" t="s">
        <v>125</v>
      </c>
      <c r="L3" s="862"/>
      <c r="M3" s="851" t="s">
        <v>126</v>
      </c>
      <c r="N3" s="852"/>
      <c r="O3" s="846"/>
      <c r="Q3" s="585" t="s">
        <v>41</v>
      </c>
      <c r="R3" s="585" t="s">
        <v>48</v>
      </c>
      <c r="S3" s="585" t="s">
        <v>49</v>
      </c>
      <c r="T3" s="636" t="s">
        <v>44</v>
      </c>
      <c r="U3" s="635"/>
      <c r="V3" s="635"/>
      <c r="W3" s="637"/>
      <c r="X3" s="636"/>
      <c r="Y3" s="635"/>
      <c r="Z3" s="635"/>
      <c r="AA3" s="635"/>
    </row>
    <row r="4" spans="1:27" ht="15" customHeight="1" thickBot="1" x14ac:dyDescent="0.25">
      <c r="A4" s="638"/>
      <c r="B4" s="639" t="s">
        <v>0</v>
      </c>
      <c r="C4" s="640" t="s">
        <v>11</v>
      </c>
      <c r="D4" s="640" t="s">
        <v>129</v>
      </c>
      <c r="E4" s="641" t="s">
        <v>11</v>
      </c>
      <c r="F4" s="858"/>
      <c r="G4" s="858"/>
      <c r="H4" s="858"/>
      <c r="I4" s="860"/>
      <c r="J4" s="856"/>
      <c r="K4" s="641" t="s">
        <v>58</v>
      </c>
      <c r="L4" s="642" t="s">
        <v>11</v>
      </c>
      <c r="M4" s="642" t="s">
        <v>127</v>
      </c>
      <c r="N4" s="643" t="s">
        <v>11</v>
      </c>
      <c r="O4" s="847"/>
      <c r="Q4" s="588">
        <v>41901</v>
      </c>
      <c r="R4" s="589">
        <v>8</v>
      </c>
      <c r="S4" s="587" t="s">
        <v>50</v>
      </c>
      <c r="T4" s="589">
        <v>7.84</v>
      </c>
      <c r="U4" s="645"/>
      <c r="V4" s="645"/>
      <c r="W4" s="637"/>
      <c r="X4" s="645"/>
      <c r="Y4" s="645"/>
      <c r="Z4" s="645"/>
      <c r="AA4" s="645"/>
    </row>
    <row r="5" spans="1:27" ht="15" customHeight="1" x14ac:dyDescent="0.2">
      <c r="A5" s="646">
        <v>42401</v>
      </c>
      <c r="B5" s="594"/>
      <c r="C5" s="592"/>
      <c r="D5" s="647"/>
      <c r="E5" s="648"/>
      <c r="F5" s="648">
        <v>0</v>
      </c>
      <c r="G5" s="648">
        <v>0</v>
      </c>
      <c r="H5" s="648">
        <v>0</v>
      </c>
      <c r="I5" s="649">
        <v>0</v>
      </c>
      <c r="J5" s="650">
        <v>3</v>
      </c>
      <c r="K5" s="591"/>
      <c r="L5" s="593"/>
      <c r="M5" s="594"/>
      <c r="N5" s="651"/>
      <c r="O5" s="652">
        <f t="shared" ref="O5:O35" si="0">C5+E5+I5+L5+N5</f>
        <v>0</v>
      </c>
      <c r="Q5" s="588">
        <v>41935</v>
      </c>
      <c r="R5" s="589">
        <v>10.199999999999999</v>
      </c>
      <c r="S5" s="587" t="s">
        <v>50</v>
      </c>
      <c r="T5" s="589">
        <v>10</v>
      </c>
      <c r="U5" s="653"/>
      <c r="V5" s="654"/>
      <c r="W5" s="654"/>
      <c r="X5" s="645"/>
      <c r="Y5" s="655"/>
      <c r="Z5" s="653"/>
      <c r="AA5" s="653"/>
    </row>
    <row r="6" spans="1:27" ht="15" customHeight="1" x14ac:dyDescent="0.2">
      <c r="A6" s="586">
        <v>42402</v>
      </c>
      <c r="B6" s="594"/>
      <c r="C6" s="592"/>
      <c r="D6" s="647"/>
      <c r="E6" s="656"/>
      <c r="F6" s="656"/>
      <c r="G6" s="656"/>
      <c r="H6" s="656"/>
      <c r="I6" s="657"/>
      <c r="J6" s="658">
        <v>3</v>
      </c>
      <c r="K6" s="595"/>
      <c r="L6" s="593"/>
      <c r="M6" s="594"/>
      <c r="N6" s="659"/>
      <c r="O6" s="652">
        <f t="shared" si="0"/>
        <v>0</v>
      </c>
      <c r="Q6" s="588">
        <v>41983</v>
      </c>
      <c r="R6" s="589">
        <v>13.18</v>
      </c>
      <c r="S6" s="587" t="s">
        <v>50</v>
      </c>
      <c r="T6" s="589">
        <v>12.96</v>
      </c>
      <c r="U6" s="653"/>
      <c r="V6" s="654"/>
      <c r="W6" s="654"/>
      <c r="X6" s="645"/>
      <c r="Y6" s="655"/>
      <c r="Z6" s="653"/>
      <c r="AA6" s="653"/>
    </row>
    <row r="7" spans="1:27" ht="15" customHeight="1" x14ac:dyDescent="0.2">
      <c r="A7" s="586">
        <v>42403</v>
      </c>
      <c r="B7" s="594"/>
      <c r="C7" s="592"/>
      <c r="D7" s="647"/>
      <c r="E7" s="656"/>
      <c r="F7" s="656"/>
      <c r="G7" s="656"/>
      <c r="H7" s="656"/>
      <c r="I7" s="657"/>
      <c r="J7" s="658">
        <v>3</v>
      </c>
      <c r="K7" s="595"/>
      <c r="L7" s="593"/>
      <c r="M7" s="594"/>
      <c r="N7" s="659"/>
      <c r="O7" s="652">
        <f t="shared" si="0"/>
        <v>0</v>
      </c>
      <c r="Q7" s="588">
        <v>41695</v>
      </c>
      <c r="R7" s="589">
        <v>10.47</v>
      </c>
      <c r="S7" s="587" t="s">
        <v>50</v>
      </c>
      <c r="T7" s="589">
        <v>10.26</v>
      </c>
      <c r="U7" s="653"/>
      <c r="V7" s="654"/>
      <c r="W7" s="654"/>
      <c r="X7" s="645"/>
      <c r="Y7" s="655"/>
      <c r="Z7" s="653"/>
      <c r="AA7" s="653"/>
    </row>
    <row r="8" spans="1:27" ht="15" customHeight="1" x14ac:dyDescent="0.2">
      <c r="A8" s="586">
        <v>42404</v>
      </c>
      <c r="B8" s="594"/>
      <c r="C8" s="592"/>
      <c r="D8" s="647"/>
      <c r="E8" s="656"/>
      <c r="F8" s="656"/>
      <c r="G8" s="656"/>
      <c r="H8" s="656"/>
      <c r="I8" s="657"/>
      <c r="J8" s="658">
        <v>3</v>
      </c>
      <c r="K8" s="595"/>
      <c r="L8" s="593"/>
      <c r="M8" s="594"/>
      <c r="N8" s="659"/>
      <c r="O8" s="652">
        <f t="shared" si="0"/>
        <v>0</v>
      </c>
      <c r="Q8" s="588">
        <v>42206</v>
      </c>
      <c r="R8" s="589">
        <v>8.99</v>
      </c>
      <c r="S8" s="587" t="s">
        <v>50</v>
      </c>
      <c r="T8" s="589">
        <v>8.81</v>
      </c>
      <c r="U8" s="653"/>
      <c r="V8" s="654"/>
      <c r="W8" s="654"/>
      <c r="X8" s="645"/>
      <c r="Y8" s="655"/>
      <c r="Z8" s="653"/>
      <c r="AA8" s="653"/>
    </row>
    <row r="9" spans="1:27" ht="15" customHeight="1" x14ac:dyDescent="0.2">
      <c r="A9" s="586">
        <v>42405</v>
      </c>
      <c r="B9" s="594"/>
      <c r="C9" s="592"/>
      <c r="D9" s="647"/>
      <c r="E9" s="656"/>
      <c r="F9" s="656"/>
      <c r="G9" s="656"/>
      <c r="H9" s="656"/>
      <c r="I9" s="657"/>
      <c r="J9" s="658">
        <v>3</v>
      </c>
      <c r="K9" s="595"/>
      <c r="L9" s="593"/>
      <c r="M9" s="594"/>
      <c r="N9" s="659"/>
      <c r="O9" s="652">
        <f t="shared" si="0"/>
        <v>0</v>
      </c>
      <c r="Q9" s="588">
        <v>42355</v>
      </c>
      <c r="R9" s="589">
        <v>24.24</v>
      </c>
      <c r="S9" s="587" t="s">
        <v>50</v>
      </c>
      <c r="T9" s="589">
        <v>23.76</v>
      </c>
      <c r="U9" s="653"/>
      <c r="V9" s="654"/>
      <c r="W9" s="654"/>
      <c r="X9" s="645"/>
      <c r="Y9" s="655"/>
      <c r="Z9" s="653"/>
      <c r="AA9" s="653"/>
    </row>
    <row r="10" spans="1:27" ht="15" customHeight="1" x14ac:dyDescent="0.2">
      <c r="A10" s="586">
        <v>42406</v>
      </c>
      <c r="B10" s="594"/>
      <c r="C10" s="592"/>
      <c r="D10" s="647"/>
      <c r="E10" s="656"/>
      <c r="F10" s="656"/>
      <c r="G10" s="656"/>
      <c r="H10" s="656"/>
      <c r="I10" s="657"/>
      <c r="J10" s="658">
        <v>3</v>
      </c>
      <c r="K10" s="595"/>
      <c r="L10" s="593"/>
      <c r="M10" s="594"/>
      <c r="N10" s="659"/>
      <c r="O10" s="652">
        <f t="shared" si="0"/>
        <v>0</v>
      </c>
      <c r="Q10" s="588"/>
      <c r="R10" s="589"/>
      <c r="T10" s="589"/>
      <c r="U10" s="653"/>
      <c r="V10" s="654"/>
      <c r="W10" s="654"/>
      <c r="X10" s="645"/>
      <c r="Y10" s="655"/>
      <c r="Z10" s="653"/>
      <c r="AA10" s="653"/>
    </row>
    <row r="11" spans="1:27" ht="15" customHeight="1" x14ac:dyDescent="0.2">
      <c r="A11" s="586">
        <v>42407</v>
      </c>
      <c r="B11" s="594"/>
      <c r="C11" s="592"/>
      <c r="D11" s="647"/>
      <c r="E11" s="656"/>
      <c r="F11" s="656"/>
      <c r="G11" s="656"/>
      <c r="H11" s="656"/>
      <c r="I11" s="657"/>
      <c r="J11" s="658">
        <v>3</v>
      </c>
      <c r="K11" s="595"/>
      <c r="L11" s="593"/>
      <c r="M11" s="594"/>
      <c r="N11" s="659"/>
      <c r="O11" s="652">
        <f t="shared" si="0"/>
        <v>0</v>
      </c>
      <c r="Q11" s="588"/>
      <c r="R11" s="589"/>
      <c r="T11" s="589"/>
      <c r="U11" s="653"/>
      <c r="V11" s="654"/>
      <c r="W11" s="654"/>
      <c r="X11" s="645"/>
      <c r="Y11" s="655"/>
      <c r="Z11" s="653"/>
      <c r="AA11" s="653"/>
    </row>
    <row r="12" spans="1:27" ht="15" customHeight="1" x14ac:dyDescent="0.2">
      <c r="A12" s="586">
        <v>42408</v>
      </c>
      <c r="B12" s="594"/>
      <c r="C12" s="592"/>
      <c r="D12" s="647"/>
      <c r="E12" s="656"/>
      <c r="F12" s="656"/>
      <c r="G12" s="656"/>
      <c r="H12" s="656"/>
      <c r="I12" s="657"/>
      <c r="J12" s="658">
        <v>3</v>
      </c>
      <c r="K12" s="595"/>
      <c r="L12" s="593"/>
      <c r="M12" s="594"/>
      <c r="N12" s="659"/>
      <c r="O12" s="652">
        <f t="shared" si="0"/>
        <v>0</v>
      </c>
      <c r="Q12" s="588"/>
      <c r="R12" s="589"/>
      <c r="T12" s="589"/>
      <c r="U12" s="653"/>
      <c r="V12" s="654"/>
      <c r="W12" s="654"/>
      <c r="X12" s="645"/>
      <c r="Y12" s="655"/>
      <c r="Z12" s="653"/>
      <c r="AA12" s="653"/>
    </row>
    <row r="13" spans="1:27" ht="15" customHeight="1" x14ac:dyDescent="0.2">
      <c r="A13" s="586">
        <v>42409</v>
      </c>
      <c r="B13" s="594"/>
      <c r="C13" s="592"/>
      <c r="D13" s="647"/>
      <c r="E13" s="656"/>
      <c r="F13" s="656"/>
      <c r="G13" s="656"/>
      <c r="H13" s="656"/>
      <c r="I13" s="657"/>
      <c r="J13" s="658">
        <v>3</v>
      </c>
      <c r="K13" s="595"/>
      <c r="L13" s="593"/>
      <c r="M13" s="594"/>
      <c r="N13" s="659"/>
      <c r="O13" s="652">
        <f t="shared" si="0"/>
        <v>0</v>
      </c>
      <c r="Q13" s="588"/>
      <c r="R13" s="589"/>
      <c r="T13" s="589"/>
      <c r="U13" s="653"/>
      <c r="V13" s="654"/>
      <c r="W13" s="654"/>
      <c r="X13" s="645"/>
      <c r="Y13" s="655"/>
      <c r="Z13" s="653"/>
      <c r="AA13" s="653"/>
    </row>
    <row r="14" spans="1:27" ht="15" customHeight="1" x14ac:dyDescent="0.2">
      <c r="A14" s="586">
        <v>42410</v>
      </c>
      <c r="B14" s="594"/>
      <c r="C14" s="592"/>
      <c r="D14" s="647"/>
      <c r="E14" s="656"/>
      <c r="F14" s="656"/>
      <c r="G14" s="656"/>
      <c r="H14" s="656"/>
      <c r="I14" s="657"/>
      <c r="J14" s="658">
        <v>3</v>
      </c>
      <c r="K14" s="595"/>
      <c r="L14" s="593"/>
      <c r="M14" s="594"/>
      <c r="N14" s="659"/>
      <c r="O14" s="652">
        <f t="shared" si="0"/>
        <v>0</v>
      </c>
      <c r="Q14" s="588"/>
      <c r="R14" s="589"/>
      <c r="T14" s="589"/>
      <c r="U14" s="653"/>
      <c r="V14" s="654"/>
      <c r="W14" s="654"/>
      <c r="X14" s="645"/>
      <c r="Y14" s="655"/>
      <c r="Z14" s="653"/>
      <c r="AA14" s="653"/>
    </row>
    <row r="15" spans="1:27" ht="15" customHeight="1" x14ac:dyDescent="0.2">
      <c r="A15" s="586">
        <v>42411</v>
      </c>
      <c r="B15" s="594"/>
      <c r="C15" s="592"/>
      <c r="D15" s="647"/>
      <c r="E15" s="656"/>
      <c r="F15" s="656"/>
      <c r="G15" s="656"/>
      <c r="H15" s="656"/>
      <c r="I15" s="657"/>
      <c r="J15" s="658">
        <v>3</v>
      </c>
      <c r="K15" s="595"/>
      <c r="L15" s="593"/>
      <c r="M15" s="594"/>
      <c r="N15" s="659"/>
      <c r="O15" s="652">
        <f t="shared" si="0"/>
        <v>0</v>
      </c>
      <c r="Q15" s="588"/>
      <c r="R15" s="589"/>
      <c r="T15" s="589"/>
      <c r="U15" s="653"/>
      <c r="V15" s="654"/>
      <c r="W15" s="654"/>
      <c r="X15" s="645"/>
      <c r="Y15" s="655"/>
      <c r="Z15" s="653"/>
      <c r="AA15" s="653"/>
    </row>
    <row r="16" spans="1:27" ht="15" customHeight="1" x14ac:dyDescent="0.2">
      <c r="A16" s="586">
        <v>42412</v>
      </c>
      <c r="B16" s="594"/>
      <c r="C16" s="592"/>
      <c r="D16" s="647"/>
      <c r="E16" s="656"/>
      <c r="F16" s="656"/>
      <c r="G16" s="656"/>
      <c r="H16" s="656"/>
      <c r="I16" s="657"/>
      <c r="J16" s="658">
        <v>3</v>
      </c>
      <c r="K16" s="595"/>
      <c r="L16" s="593"/>
      <c r="M16" s="594"/>
      <c r="N16" s="659"/>
      <c r="O16" s="652">
        <f t="shared" si="0"/>
        <v>0</v>
      </c>
      <c r="Q16" s="588"/>
      <c r="R16" s="589"/>
      <c r="T16" s="589"/>
      <c r="U16" s="653"/>
      <c r="V16" s="654"/>
      <c r="W16" s="654"/>
      <c r="X16" s="645"/>
      <c r="Y16" s="655"/>
      <c r="Z16" s="653"/>
      <c r="AA16" s="653"/>
    </row>
    <row r="17" spans="1:27" ht="15" customHeight="1" x14ac:dyDescent="0.2">
      <c r="A17" s="586">
        <v>42413</v>
      </c>
      <c r="B17" s="594"/>
      <c r="C17" s="592"/>
      <c r="D17" s="647"/>
      <c r="E17" s="656"/>
      <c r="F17" s="656"/>
      <c r="G17" s="656"/>
      <c r="H17" s="656"/>
      <c r="I17" s="657"/>
      <c r="J17" s="658">
        <v>3</v>
      </c>
      <c r="K17" s="595"/>
      <c r="L17" s="593"/>
      <c r="M17" s="594"/>
      <c r="N17" s="659"/>
      <c r="O17" s="652">
        <f t="shared" si="0"/>
        <v>0</v>
      </c>
      <c r="Q17" s="588"/>
      <c r="R17" s="589"/>
      <c r="T17" s="589"/>
      <c r="U17" s="653"/>
      <c r="V17" s="654"/>
      <c r="W17" s="654"/>
      <c r="X17" s="645"/>
      <c r="Y17" s="655"/>
      <c r="Z17" s="653"/>
      <c r="AA17" s="653"/>
    </row>
    <row r="18" spans="1:27" ht="15" customHeight="1" x14ac:dyDescent="0.2">
      <c r="A18" s="586">
        <v>42414</v>
      </c>
      <c r="B18" s="594"/>
      <c r="C18" s="592"/>
      <c r="D18" s="647"/>
      <c r="E18" s="656"/>
      <c r="F18" s="656"/>
      <c r="G18" s="656"/>
      <c r="H18" s="656"/>
      <c r="I18" s="657"/>
      <c r="J18" s="658">
        <v>3</v>
      </c>
      <c r="K18" s="595"/>
      <c r="L18" s="593"/>
      <c r="M18" s="594"/>
      <c r="N18" s="659"/>
      <c r="O18" s="652">
        <f t="shared" si="0"/>
        <v>0</v>
      </c>
      <c r="Q18" s="588"/>
      <c r="R18" s="589"/>
      <c r="T18" s="589"/>
      <c r="U18" s="653"/>
      <c r="V18" s="654"/>
      <c r="W18" s="654"/>
      <c r="X18" s="645"/>
      <c r="Y18" s="655"/>
      <c r="Z18" s="653"/>
      <c r="AA18" s="653"/>
    </row>
    <row r="19" spans="1:27" ht="15" customHeight="1" x14ac:dyDescent="0.2">
      <c r="A19" s="586">
        <v>42415</v>
      </c>
      <c r="B19" s="594"/>
      <c r="C19" s="592"/>
      <c r="D19" s="647"/>
      <c r="E19" s="656"/>
      <c r="F19" s="656"/>
      <c r="G19" s="656"/>
      <c r="H19" s="656"/>
      <c r="I19" s="657"/>
      <c r="J19" s="658">
        <v>3</v>
      </c>
      <c r="K19" s="595"/>
      <c r="L19" s="593"/>
      <c r="M19" s="594"/>
      <c r="N19" s="659"/>
      <c r="O19" s="652">
        <f t="shared" si="0"/>
        <v>0</v>
      </c>
      <c r="Q19" s="588"/>
      <c r="R19" s="589"/>
      <c r="T19" s="589"/>
      <c r="U19" s="653"/>
      <c r="V19" s="654"/>
      <c r="W19" s="654"/>
      <c r="X19" s="645"/>
      <c r="Y19" s="655"/>
      <c r="Z19" s="653"/>
      <c r="AA19" s="653"/>
    </row>
    <row r="20" spans="1:27" ht="15" customHeight="1" x14ac:dyDescent="0.2">
      <c r="A20" s="586">
        <v>42416</v>
      </c>
      <c r="B20" s="594"/>
      <c r="C20" s="592"/>
      <c r="D20" s="647"/>
      <c r="E20" s="656"/>
      <c r="F20" s="656"/>
      <c r="G20" s="656"/>
      <c r="H20" s="656"/>
      <c r="I20" s="657"/>
      <c r="J20" s="658">
        <v>3</v>
      </c>
      <c r="K20" s="595"/>
      <c r="L20" s="593"/>
      <c r="M20" s="594"/>
      <c r="N20" s="659"/>
      <c r="O20" s="652">
        <f t="shared" si="0"/>
        <v>0</v>
      </c>
      <c r="Q20" s="588"/>
      <c r="R20" s="589"/>
      <c r="T20" s="589"/>
      <c r="U20" s="653"/>
      <c r="V20" s="654"/>
      <c r="W20" s="654"/>
      <c r="X20" s="645"/>
      <c r="Y20" s="655"/>
      <c r="Z20" s="653"/>
      <c r="AA20" s="653"/>
    </row>
    <row r="21" spans="1:27" ht="15" customHeight="1" x14ac:dyDescent="0.2">
      <c r="A21" s="586">
        <v>42417</v>
      </c>
      <c r="B21" s="594"/>
      <c r="C21" s="592"/>
      <c r="D21" s="647"/>
      <c r="E21" s="656"/>
      <c r="F21" s="656"/>
      <c r="G21" s="656"/>
      <c r="H21" s="656"/>
      <c r="I21" s="657"/>
      <c r="J21" s="658">
        <v>3</v>
      </c>
      <c r="K21" s="595"/>
      <c r="L21" s="593"/>
      <c r="M21" s="594"/>
      <c r="N21" s="659"/>
      <c r="O21" s="652">
        <f t="shared" si="0"/>
        <v>0</v>
      </c>
      <c r="Q21" s="588"/>
      <c r="R21" s="589"/>
      <c r="T21" s="589"/>
      <c r="U21" s="653"/>
      <c r="V21" s="654"/>
      <c r="W21" s="654"/>
      <c r="X21" s="645"/>
      <c r="Y21" s="655"/>
      <c r="Z21" s="653"/>
      <c r="AA21" s="653"/>
    </row>
    <row r="22" spans="1:27" ht="15" customHeight="1" x14ac:dyDescent="0.2">
      <c r="A22" s="586">
        <v>42418</v>
      </c>
      <c r="B22" s="594"/>
      <c r="C22" s="592"/>
      <c r="D22" s="647"/>
      <c r="E22" s="656"/>
      <c r="F22" s="656"/>
      <c r="G22" s="656"/>
      <c r="H22" s="656"/>
      <c r="I22" s="657"/>
      <c r="J22" s="658">
        <v>3</v>
      </c>
      <c r="K22" s="595"/>
      <c r="L22" s="593"/>
      <c r="M22" s="594"/>
      <c r="N22" s="659"/>
      <c r="O22" s="652">
        <f t="shared" si="0"/>
        <v>0</v>
      </c>
      <c r="Q22" s="588"/>
      <c r="R22" s="589"/>
      <c r="T22" s="589"/>
      <c r="U22" s="653"/>
      <c r="V22" s="654"/>
      <c r="W22" s="654"/>
      <c r="X22" s="645"/>
      <c r="Y22" s="655"/>
      <c r="Z22" s="653"/>
      <c r="AA22" s="653"/>
    </row>
    <row r="23" spans="1:27" ht="15" customHeight="1" x14ac:dyDescent="0.2">
      <c r="A23" s="586">
        <v>42419</v>
      </c>
      <c r="B23" s="594"/>
      <c r="C23" s="592"/>
      <c r="D23" s="647"/>
      <c r="E23" s="656"/>
      <c r="F23" s="656"/>
      <c r="G23" s="656"/>
      <c r="H23" s="656"/>
      <c r="I23" s="657"/>
      <c r="J23" s="658">
        <v>3</v>
      </c>
      <c r="K23" s="595"/>
      <c r="L23" s="593"/>
      <c r="M23" s="594"/>
      <c r="N23" s="659"/>
      <c r="O23" s="652">
        <f t="shared" si="0"/>
        <v>0</v>
      </c>
      <c r="Q23" s="588"/>
      <c r="R23" s="589"/>
      <c r="T23" s="589"/>
      <c r="U23" s="653"/>
      <c r="V23" s="654"/>
      <c r="W23" s="654"/>
      <c r="X23" s="645"/>
      <c r="Y23" s="655"/>
      <c r="Z23" s="653"/>
      <c r="AA23" s="653"/>
    </row>
    <row r="24" spans="1:27" ht="15" customHeight="1" x14ac:dyDescent="0.2">
      <c r="A24" s="586">
        <v>42420</v>
      </c>
      <c r="B24" s="594"/>
      <c r="C24" s="592"/>
      <c r="D24" s="647"/>
      <c r="E24" s="656"/>
      <c r="F24" s="656"/>
      <c r="G24" s="656"/>
      <c r="H24" s="656"/>
      <c r="I24" s="657"/>
      <c r="J24" s="658">
        <v>3</v>
      </c>
      <c r="K24" s="595"/>
      <c r="L24" s="593"/>
      <c r="M24" s="594"/>
      <c r="N24" s="659"/>
      <c r="O24" s="652">
        <f t="shared" si="0"/>
        <v>0</v>
      </c>
      <c r="Q24" s="588"/>
      <c r="R24" s="589"/>
      <c r="T24" s="589"/>
      <c r="U24" s="653"/>
      <c r="V24" s="654"/>
      <c r="W24" s="654"/>
      <c r="X24" s="645"/>
      <c r="Y24" s="655"/>
      <c r="Z24" s="653"/>
      <c r="AA24" s="653"/>
    </row>
    <row r="25" spans="1:27" ht="15" customHeight="1" x14ac:dyDescent="0.2">
      <c r="A25" s="586">
        <v>42421</v>
      </c>
      <c r="B25" s="594"/>
      <c r="C25" s="592"/>
      <c r="D25" s="647"/>
      <c r="E25" s="656"/>
      <c r="F25" s="656"/>
      <c r="G25" s="656"/>
      <c r="H25" s="656"/>
      <c r="I25" s="657"/>
      <c r="J25" s="658">
        <v>3</v>
      </c>
      <c r="K25" s="595"/>
      <c r="L25" s="593"/>
      <c r="M25" s="594"/>
      <c r="N25" s="659"/>
      <c r="O25" s="652">
        <f t="shared" si="0"/>
        <v>0</v>
      </c>
      <c r="Q25" s="588"/>
      <c r="R25" s="589"/>
      <c r="T25" s="589"/>
      <c r="U25" s="653"/>
      <c r="V25" s="654"/>
      <c r="W25" s="654"/>
      <c r="X25" s="645"/>
      <c r="Y25" s="655"/>
      <c r="Z25" s="653"/>
      <c r="AA25" s="653"/>
    </row>
    <row r="26" spans="1:27" ht="15" customHeight="1" x14ac:dyDescent="0.2">
      <c r="A26" s="586">
        <v>42422</v>
      </c>
      <c r="B26" s="594"/>
      <c r="C26" s="592"/>
      <c r="D26" s="647"/>
      <c r="E26" s="656"/>
      <c r="F26" s="656"/>
      <c r="G26" s="656"/>
      <c r="H26" s="656"/>
      <c r="I26" s="657"/>
      <c r="J26" s="658">
        <v>3</v>
      </c>
      <c r="K26" s="595"/>
      <c r="L26" s="593"/>
      <c r="M26" s="594"/>
      <c r="N26" s="659"/>
      <c r="O26" s="652">
        <f t="shared" si="0"/>
        <v>0</v>
      </c>
      <c r="Q26" s="588"/>
      <c r="R26" s="589"/>
      <c r="T26" s="589"/>
      <c r="U26" s="653"/>
      <c r="V26" s="654"/>
      <c r="W26" s="654"/>
      <c r="X26" s="645"/>
      <c r="Y26" s="655"/>
      <c r="Z26" s="653"/>
      <c r="AA26" s="653"/>
    </row>
    <row r="27" spans="1:27" ht="15" customHeight="1" x14ac:dyDescent="0.2">
      <c r="A27" s="586">
        <v>42423</v>
      </c>
      <c r="B27" s="594"/>
      <c r="C27" s="592"/>
      <c r="D27" s="647"/>
      <c r="E27" s="656"/>
      <c r="F27" s="656"/>
      <c r="G27" s="656"/>
      <c r="H27" s="656"/>
      <c r="I27" s="657"/>
      <c r="J27" s="658">
        <v>3</v>
      </c>
      <c r="K27" s="595"/>
      <c r="L27" s="593"/>
      <c r="M27" s="594"/>
      <c r="N27" s="659"/>
      <c r="O27" s="652">
        <f t="shared" si="0"/>
        <v>0</v>
      </c>
      <c r="Q27" s="588"/>
      <c r="R27" s="589"/>
      <c r="T27" s="589"/>
      <c r="U27" s="653"/>
      <c r="V27" s="654"/>
      <c r="W27" s="654"/>
      <c r="X27" s="645"/>
      <c r="Y27" s="655"/>
      <c r="Z27" s="653"/>
      <c r="AA27" s="653"/>
    </row>
    <row r="28" spans="1:27" ht="15" customHeight="1" x14ac:dyDescent="0.2">
      <c r="A28" s="586">
        <v>42424</v>
      </c>
      <c r="B28" s="594"/>
      <c r="C28" s="592"/>
      <c r="D28" s="647"/>
      <c r="E28" s="656"/>
      <c r="F28" s="656"/>
      <c r="G28" s="656"/>
      <c r="H28" s="656"/>
      <c r="I28" s="657"/>
      <c r="J28" s="658">
        <v>3</v>
      </c>
      <c r="K28" s="595"/>
      <c r="L28" s="593"/>
      <c r="M28" s="594"/>
      <c r="N28" s="659"/>
      <c r="O28" s="652">
        <f t="shared" si="0"/>
        <v>0</v>
      </c>
      <c r="Q28" s="588"/>
      <c r="R28" s="589"/>
      <c r="T28" s="589"/>
      <c r="U28" s="653"/>
      <c r="V28" s="654"/>
      <c r="W28" s="654"/>
      <c r="X28" s="645"/>
      <c r="Y28" s="655"/>
      <c r="Z28" s="653"/>
      <c r="AA28" s="653"/>
    </row>
    <row r="29" spans="1:27" ht="15" customHeight="1" x14ac:dyDescent="0.2">
      <c r="A29" s="586">
        <v>42425</v>
      </c>
      <c r="B29" s="594"/>
      <c r="C29" s="592"/>
      <c r="D29" s="647"/>
      <c r="E29" s="656"/>
      <c r="F29" s="656"/>
      <c r="G29" s="656"/>
      <c r="H29" s="656"/>
      <c r="I29" s="657"/>
      <c r="J29" s="658">
        <v>3</v>
      </c>
      <c r="K29" s="595"/>
      <c r="L29" s="593"/>
      <c r="M29" s="594"/>
      <c r="N29" s="659"/>
      <c r="O29" s="652">
        <f t="shared" si="0"/>
        <v>0</v>
      </c>
      <c r="Q29" s="588"/>
      <c r="R29" s="589"/>
      <c r="T29" s="589"/>
      <c r="U29" s="653"/>
      <c r="V29" s="654"/>
      <c r="W29" s="654"/>
      <c r="X29" s="645"/>
      <c r="Y29" s="655"/>
      <c r="Z29" s="653"/>
      <c r="AA29" s="653"/>
    </row>
    <row r="30" spans="1:27" ht="15" customHeight="1" x14ac:dyDescent="0.2">
      <c r="A30" s="586">
        <v>42426</v>
      </c>
      <c r="B30" s="594"/>
      <c r="C30" s="592"/>
      <c r="D30" s="647"/>
      <c r="E30" s="656"/>
      <c r="F30" s="656"/>
      <c r="G30" s="656"/>
      <c r="H30" s="656"/>
      <c r="I30" s="657"/>
      <c r="J30" s="658">
        <v>3</v>
      </c>
      <c r="K30" s="595"/>
      <c r="L30" s="593"/>
      <c r="M30" s="594"/>
      <c r="N30" s="659"/>
      <c r="O30" s="652">
        <f t="shared" si="0"/>
        <v>0</v>
      </c>
      <c r="Q30" s="588"/>
      <c r="R30" s="589"/>
      <c r="T30" s="589"/>
      <c r="U30" s="653"/>
      <c r="V30" s="654"/>
      <c r="W30" s="654"/>
      <c r="X30" s="645"/>
      <c r="Y30" s="655"/>
      <c r="Z30" s="653"/>
      <c r="AA30" s="653"/>
    </row>
    <row r="31" spans="1:27" ht="15" customHeight="1" x14ac:dyDescent="0.2">
      <c r="A31" s="586">
        <v>42427</v>
      </c>
      <c r="B31" s="594"/>
      <c r="C31" s="592"/>
      <c r="D31" s="647"/>
      <c r="E31" s="656"/>
      <c r="F31" s="656"/>
      <c r="G31" s="656"/>
      <c r="H31" s="656"/>
      <c r="I31" s="657"/>
      <c r="J31" s="658">
        <v>3</v>
      </c>
      <c r="K31" s="595"/>
      <c r="L31" s="593"/>
      <c r="M31" s="594"/>
      <c r="N31" s="659"/>
      <c r="O31" s="652">
        <f t="shared" si="0"/>
        <v>0</v>
      </c>
      <c r="Q31" s="588"/>
      <c r="R31" s="589"/>
      <c r="T31" s="589"/>
      <c r="U31" s="653"/>
      <c r="V31" s="654"/>
      <c r="W31" s="654"/>
      <c r="X31" s="645"/>
      <c r="Y31" s="655"/>
      <c r="Z31" s="653"/>
      <c r="AA31" s="653"/>
    </row>
    <row r="32" spans="1:27" ht="15" customHeight="1" x14ac:dyDescent="0.2">
      <c r="A32" s="586">
        <v>42428</v>
      </c>
      <c r="B32" s="594"/>
      <c r="C32" s="592"/>
      <c r="D32" s="647"/>
      <c r="E32" s="656"/>
      <c r="F32" s="656"/>
      <c r="G32" s="656"/>
      <c r="H32" s="656"/>
      <c r="I32" s="657"/>
      <c r="J32" s="658">
        <v>3</v>
      </c>
      <c r="K32" s="595"/>
      <c r="L32" s="593"/>
      <c r="M32" s="594"/>
      <c r="N32" s="659"/>
      <c r="O32" s="652">
        <f t="shared" si="0"/>
        <v>0</v>
      </c>
      <c r="Q32" s="588"/>
      <c r="R32" s="589"/>
      <c r="T32" s="589"/>
      <c r="U32" s="653"/>
      <c r="V32" s="654"/>
      <c r="W32" s="654"/>
      <c r="X32" s="645"/>
      <c r="Y32" s="655"/>
      <c r="Z32" s="653"/>
      <c r="AA32" s="653"/>
    </row>
    <row r="33" spans="1:27" ht="15" customHeight="1" x14ac:dyDescent="0.2">
      <c r="A33" s="586">
        <v>42429</v>
      </c>
      <c r="B33" s="594"/>
      <c r="C33" s="592"/>
      <c r="D33" s="647"/>
      <c r="E33" s="656"/>
      <c r="F33" s="656"/>
      <c r="G33" s="656"/>
      <c r="H33" s="656"/>
      <c r="I33" s="657"/>
      <c r="J33" s="658">
        <v>3</v>
      </c>
      <c r="K33" s="595"/>
      <c r="L33" s="593"/>
      <c r="M33" s="594"/>
      <c r="N33" s="659"/>
      <c r="O33" s="652">
        <f t="shared" si="0"/>
        <v>0</v>
      </c>
      <c r="Q33" s="588"/>
      <c r="R33" s="589"/>
      <c r="T33" s="589"/>
      <c r="U33" s="653"/>
      <c r="V33" s="654"/>
      <c r="W33" s="654"/>
      <c r="X33" s="645"/>
      <c r="Y33" s="655"/>
      <c r="Z33" s="653"/>
      <c r="AA33" s="653"/>
    </row>
    <row r="34" spans="1:27" ht="15" customHeight="1" x14ac:dyDescent="0.2">
      <c r="A34" s="586"/>
      <c r="B34" s="594"/>
      <c r="C34" s="592"/>
      <c r="D34" s="647"/>
      <c r="E34" s="656"/>
      <c r="F34" s="656"/>
      <c r="G34" s="656"/>
      <c r="H34" s="656"/>
      <c r="I34" s="657"/>
      <c r="J34" s="658">
        <v>3</v>
      </c>
      <c r="K34" s="595"/>
      <c r="L34" s="593"/>
      <c r="M34" s="594"/>
      <c r="N34" s="659"/>
      <c r="O34" s="652">
        <f t="shared" si="0"/>
        <v>0</v>
      </c>
      <c r="Q34" s="588"/>
      <c r="R34" s="589"/>
      <c r="T34" s="589"/>
      <c r="U34" s="653"/>
      <c r="V34" s="654"/>
      <c r="W34" s="654"/>
      <c r="X34" s="645"/>
      <c r="Y34" s="655"/>
      <c r="Z34" s="653"/>
      <c r="AA34" s="653"/>
    </row>
    <row r="35" spans="1:27" ht="15" customHeight="1" x14ac:dyDescent="0.2">
      <c r="A35" s="586"/>
      <c r="B35" s="594"/>
      <c r="C35" s="592"/>
      <c r="D35" s="647"/>
      <c r="E35" s="656"/>
      <c r="F35" s="656"/>
      <c r="G35" s="656"/>
      <c r="H35" s="656"/>
      <c r="I35" s="657"/>
      <c r="J35" s="658">
        <v>3</v>
      </c>
      <c r="K35" s="595"/>
      <c r="L35" s="593"/>
      <c r="M35" s="594"/>
      <c r="N35" s="659"/>
      <c r="O35" s="652">
        <f t="shared" si="0"/>
        <v>0</v>
      </c>
      <c r="Q35" s="588"/>
      <c r="R35" s="589"/>
      <c r="T35" s="589"/>
      <c r="U35" s="653"/>
      <c r="V35" s="654"/>
      <c r="W35" s="654"/>
      <c r="X35" s="645"/>
      <c r="Y35" s="655"/>
      <c r="Z35" s="653"/>
      <c r="AA35" s="653"/>
    </row>
    <row r="36" spans="1:27" ht="15" customHeight="1" thickBot="1" x14ac:dyDescent="0.25">
      <c r="A36" s="586"/>
      <c r="B36" s="598"/>
      <c r="C36" s="596"/>
      <c r="D36" s="660"/>
      <c r="E36" s="661"/>
      <c r="F36" s="661"/>
      <c r="G36" s="661"/>
      <c r="H36" s="661"/>
      <c r="I36" s="662"/>
      <c r="J36" s="663"/>
      <c r="K36" s="599"/>
      <c r="L36" s="597"/>
      <c r="M36" s="598"/>
      <c r="N36" s="664"/>
      <c r="O36" s="665"/>
      <c r="S36" s="655"/>
      <c r="T36" s="654"/>
      <c r="U36" s="653"/>
      <c r="V36" s="654"/>
      <c r="W36" s="654"/>
      <c r="X36" s="645"/>
      <c r="Y36" s="655"/>
      <c r="Z36" s="653"/>
      <c r="AA36" s="653"/>
    </row>
    <row r="37" spans="1:27" ht="15" customHeight="1" x14ac:dyDescent="0.2">
      <c r="A37" s="666" t="s">
        <v>6</v>
      </c>
      <c r="B37" s="594">
        <f>SUM(B5:B36)</f>
        <v>0</v>
      </c>
      <c r="C37" s="667">
        <f>SUM(C5:C36)</f>
        <v>0</v>
      </c>
      <c r="D37" s="647">
        <f>SUM(D5:D35)</f>
        <v>0</v>
      </c>
      <c r="E37" s="656">
        <f>SUM(E5:E36)</f>
        <v>0</v>
      </c>
      <c r="F37" s="656">
        <f>SUM(F5:F35)</f>
        <v>0</v>
      </c>
      <c r="G37" s="656"/>
      <c r="H37" s="648">
        <f>SUM(H5:H35)</f>
        <v>0</v>
      </c>
      <c r="I37" s="649">
        <f>SUM(I5:I36)</f>
        <v>0</v>
      </c>
      <c r="J37" s="650"/>
      <c r="K37" s="591">
        <f>SUM(K5:K36)</f>
        <v>0</v>
      </c>
      <c r="L37" s="593">
        <f>SUM(L5:L36)</f>
        <v>0</v>
      </c>
      <c r="M37" s="668">
        <f>SUM(M5:M36)</f>
        <v>0</v>
      </c>
      <c r="N37" s="659">
        <f>SUM(N5:N36)</f>
        <v>0</v>
      </c>
      <c r="O37" s="669">
        <f>SUM(O5:O36)</f>
        <v>0</v>
      </c>
      <c r="S37" s="655"/>
      <c r="T37" s="654"/>
      <c r="U37" s="655"/>
      <c r="V37" s="654"/>
      <c r="W37" s="654"/>
      <c r="X37" s="645"/>
      <c r="Y37" s="655"/>
      <c r="Z37" s="653"/>
      <c r="AA37" s="653"/>
    </row>
    <row r="38" spans="1:27" ht="15" customHeight="1" x14ac:dyDescent="0.2">
      <c r="A38" s="631"/>
      <c r="B38" s="670">
        <f>C37+E37+I37</f>
        <v>0</v>
      </c>
      <c r="C38" s="671"/>
      <c r="D38" s="647"/>
      <c r="E38" s="672"/>
      <c r="F38" s="672"/>
      <c r="G38" s="672"/>
      <c r="H38" s="648"/>
      <c r="I38" s="673"/>
      <c r="J38" s="658"/>
      <c r="K38" s="595"/>
      <c r="L38" s="594"/>
      <c r="M38" s="594"/>
      <c r="N38" s="659"/>
      <c r="O38" s="652"/>
      <c r="S38" s="655"/>
      <c r="T38" s="674"/>
      <c r="U38" s="653"/>
      <c r="V38" s="674"/>
      <c r="W38" s="674"/>
      <c r="X38" s="645"/>
      <c r="Y38" s="655"/>
      <c r="Z38" s="653"/>
      <c r="AA38" s="653"/>
    </row>
    <row r="39" spans="1:27" ht="15" customHeight="1" x14ac:dyDescent="0.2">
      <c r="A39" s="675" t="s">
        <v>16</v>
      </c>
      <c r="B39" s="676" t="e">
        <f>AVERAGE(B5:B36)</f>
        <v>#DIV/0!</v>
      </c>
      <c r="C39" s="677" t="e">
        <f>AVERAGE(C5:C36)</f>
        <v>#DIV/0!</v>
      </c>
      <c r="D39" s="678" t="e">
        <f>AVERAGE(D5:D36)</f>
        <v>#DIV/0!</v>
      </c>
      <c r="E39" s="679" t="e">
        <f>AVERAGE(E5:E36)</f>
        <v>#DIV/0!</v>
      </c>
      <c r="F39" s="680"/>
      <c r="G39" s="680"/>
      <c r="H39" s="679">
        <f>AVERAGE(H5:H35)</f>
        <v>0</v>
      </c>
      <c r="I39" s="681">
        <f>AVERAGE(I5:I35)</f>
        <v>0</v>
      </c>
      <c r="J39" s="682"/>
      <c r="K39" s="683" t="e">
        <f>AVERAGE(K5:K36)</f>
        <v>#DIV/0!</v>
      </c>
      <c r="L39" s="684" t="e">
        <f>AVERAGE(L5:L35)</f>
        <v>#DIV/0!</v>
      </c>
      <c r="M39" s="685" t="e">
        <f>AVERAGE(M5:M35)</f>
        <v>#DIV/0!</v>
      </c>
      <c r="N39" s="686" t="e">
        <f>AVERAGE(N5:N36)</f>
        <v>#DIV/0!</v>
      </c>
      <c r="O39" s="687" t="e">
        <f>C39+N39</f>
        <v>#DIV/0!</v>
      </c>
    </row>
    <row r="40" spans="1:27" s="585" customFormat="1" ht="15" customHeight="1" x14ac:dyDescent="0.2">
      <c r="A40" s="688" t="s">
        <v>15</v>
      </c>
      <c r="B40" s="842">
        <f>C37+E37+F37+I37+L37+N37-G37-H37-H43+0.848</f>
        <v>0.84799999999999998</v>
      </c>
      <c r="C40" s="843"/>
      <c r="D40" s="843"/>
      <c r="E40" s="843"/>
      <c r="F40" s="843"/>
      <c r="G40" s="843"/>
      <c r="H40" s="843"/>
      <c r="I40" s="843"/>
      <c r="J40" s="843"/>
      <c r="K40" s="843"/>
      <c r="L40" s="843"/>
      <c r="M40" s="843"/>
      <c r="N40" s="843"/>
      <c r="O40" s="844"/>
      <c r="S40" s="689"/>
      <c r="T40" s="689"/>
      <c r="U40" s="689"/>
      <c r="V40" s="689"/>
      <c r="W40" s="689"/>
      <c r="X40" s="636"/>
      <c r="Y40" s="690"/>
      <c r="Z40" s="691"/>
      <c r="AA40" s="691"/>
    </row>
    <row r="41" spans="1:27" ht="15" customHeight="1" x14ac:dyDescent="0.2">
      <c r="A41" s="631" t="s">
        <v>1</v>
      </c>
      <c r="B41" s="839">
        <v>8</v>
      </c>
      <c r="C41" s="840"/>
      <c r="D41" s="840"/>
      <c r="E41" s="840"/>
      <c r="F41" s="840"/>
      <c r="G41" s="840"/>
      <c r="H41" s="840"/>
      <c r="I41" s="840"/>
      <c r="J41" s="840"/>
      <c r="K41" s="840"/>
      <c r="L41" s="840"/>
      <c r="M41" s="840"/>
      <c r="N41" s="840"/>
      <c r="O41" s="841"/>
      <c r="S41" s="692"/>
      <c r="T41" s="692"/>
      <c r="U41" s="692"/>
      <c r="V41" s="692"/>
      <c r="W41" s="692"/>
      <c r="X41" s="645"/>
      <c r="Y41" s="655"/>
      <c r="Z41" s="693"/>
      <c r="AA41" s="693"/>
    </row>
    <row r="42" spans="1:27" ht="3" customHeight="1" x14ac:dyDescent="0.2">
      <c r="A42" s="694"/>
      <c r="B42" s="695"/>
      <c r="C42" s="695"/>
      <c r="D42" s="695"/>
      <c r="E42" s="695"/>
      <c r="F42" s="695"/>
      <c r="G42" s="695"/>
      <c r="H42" s="695"/>
      <c r="I42" s="695"/>
      <c r="J42" s="695"/>
      <c r="K42" s="695"/>
      <c r="L42" s="695"/>
      <c r="M42" s="695"/>
      <c r="N42" s="694"/>
      <c r="O42" s="696"/>
      <c r="S42" s="645"/>
      <c r="T42" s="645"/>
      <c r="U42" s="645"/>
      <c r="V42" s="645"/>
      <c r="W42" s="645"/>
      <c r="X42" s="645"/>
      <c r="Y42" s="645"/>
      <c r="Z42" s="645"/>
      <c r="AA42" s="645"/>
    </row>
    <row r="43" spans="1:27" ht="15" customHeight="1" x14ac:dyDescent="0.2">
      <c r="G43" s="587" t="s">
        <v>177</v>
      </c>
    </row>
  </sheetData>
  <mergeCells count="15">
    <mergeCell ref="B41:O41"/>
    <mergeCell ref="B40:O40"/>
    <mergeCell ref="O2:O4"/>
    <mergeCell ref="B1:O1"/>
    <mergeCell ref="M3:N3"/>
    <mergeCell ref="B2:I2"/>
    <mergeCell ref="J2:N2"/>
    <mergeCell ref="J3:J4"/>
    <mergeCell ref="H3:H4"/>
    <mergeCell ref="I3:I4"/>
    <mergeCell ref="F3:F4"/>
    <mergeCell ref="G3:G4"/>
    <mergeCell ref="B3:C3"/>
    <mergeCell ref="D3:E3"/>
    <mergeCell ref="K3:L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6" orientation="landscape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rgb="FF00B0F0"/>
  </sheetPr>
  <dimension ref="A1:AF58"/>
  <sheetViews>
    <sheetView showGridLines="0" showRuler="0" showWhiteSpace="0" view="pageLayout" zoomScale="85" zoomScaleNormal="100" zoomScalePageLayoutView="85" workbookViewId="0">
      <selection activeCell="L16" sqref="L16"/>
    </sheetView>
  </sheetViews>
  <sheetFormatPr baseColWidth="10" defaultColWidth="8.5" defaultRowHeight="15" customHeight="1" x14ac:dyDescent="0.2"/>
  <cols>
    <col min="1" max="1" width="12.625" style="96" customWidth="1"/>
    <col min="2" max="2" width="7.875" style="96" customWidth="1"/>
    <col min="3" max="7" width="13.125" style="96" customWidth="1"/>
    <col min="8" max="9" width="7.875" style="96" customWidth="1"/>
    <col min="10" max="14" width="13.125" style="96" customWidth="1"/>
    <col min="15" max="16" width="7.875" style="96" customWidth="1"/>
    <col min="17" max="18" width="13.125" style="96" customWidth="1"/>
    <col min="19" max="19" width="7.25" style="552" customWidth="1"/>
    <col min="20" max="20" width="7.375" style="96" customWidth="1"/>
    <col min="21" max="21" width="13" style="96" customWidth="1"/>
    <col min="22" max="22" width="9.25" style="96" customWidth="1"/>
    <col min="23" max="23" width="7.5" style="96" customWidth="1"/>
    <col min="24" max="24" width="9" style="96" customWidth="1"/>
    <col min="25" max="25" width="8.375" style="96" customWidth="1"/>
    <col min="26" max="27" width="8.75" style="96" customWidth="1"/>
    <col min="28" max="16384" width="8.5" style="96"/>
  </cols>
  <sheetData>
    <row r="1" spans="1:32" s="80" customFormat="1" ht="15" customHeight="1" thickBot="1" x14ac:dyDescent="0.25">
      <c r="A1" s="79"/>
      <c r="B1" s="877" t="s">
        <v>28</v>
      </c>
      <c r="C1" s="878"/>
      <c r="D1" s="878"/>
      <c r="E1" s="878"/>
      <c r="F1" s="878"/>
      <c r="G1" s="878"/>
      <c r="H1" s="878"/>
      <c r="I1" s="878"/>
      <c r="J1" s="878"/>
      <c r="K1" s="878"/>
      <c r="L1" s="878"/>
      <c r="M1" s="878"/>
      <c r="N1" s="878"/>
      <c r="O1" s="878"/>
      <c r="P1" s="878"/>
      <c r="Q1" s="878"/>
      <c r="R1" s="879"/>
      <c r="S1" s="566">
        <f>AVERAGE(S4:S34)</f>
        <v>0.41756272401433686</v>
      </c>
      <c r="T1" s="566">
        <f>AVERAGE(T4:T34)</f>
        <v>0.93333333333333346</v>
      </c>
      <c r="V1" s="81" t="s">
        <v>97</v>
      </c>
      <c r="W1" s="82">
        <f>SUM(V4:V34)</f>
        <v>0</v>
      </c>
      <c r="X1" s="81"/>
      <c r="Y1" s="83">
        <f>SUM(Y4:Y27)</f>
        <v>0</v>
      </c>
      <c r="Z1" s="84"/>
      <c r="AA1" s="84"/>
      <c r="AB1" s="84"/>
      <c r="AC1" s="85"/>
      <c r="AD1" s="85"/>
      <c r="AE1" s="85"/>
      <c r="AF1" s="85"/>
    </row>
    <row r="2" spans="1:32" s="80" customFormat="1" ht="15" customHeight="1" thickBot="1" x14ac:dyDescent="0.25">
      <c r="A2" s="79"/>
      <c r="B2" s="870" t="s">
        <v>13</v>
      </c>
      <c r="C2" s="871"/>
      <c r="D2" s="871"/>
      <c r="E2" s="871"/>
      <c r="F2" s="871"/>
      <c r="G2" s="872"/>
      <c r="H2" s="880" t="s">
        <v>137</v>
      </c>
      <c r="I2" s="871"/>
      <c r="J2" s="871"/>
      <c r="K2" s="871"/>
      <c r="L2" s="871"/>
      <c r="M2" s="871"/>
      <c r="N2" s="871"/>
      <c r="O2" s="880" t="s">
        <v>138</v>
      </c>
      <c r="P2" s="871"/>
      <c r="Q2" s="872"/>
      <c r="R2" s="873" t="s">
        <v>12</v>
      </c>
      <c r="S2" s="876" t="s">
        <v>226</v>
      </c>
      <c r="T2" s="875" t="s">
        <v>225</v>
      </c>
      <c r="V2" s="81"/>
      <c r="W2" s="81"/>
      <c r="X2" s="81"/>
      <c r="Y2" s="84"/>
      <c r="Z2" s="84"/>
      <c r="AA2" s="84"/>
      <c r="AB2" s="86"/>
      <c r="AC2" s="85"/>
      <c r="AD2" s="85"/>
      <c r="AE2" s="85"/>
      <c r="AF2" s="85"/>
    </row>
    <row r="3" spans="1:32" ht="15" customHeight="1" thickBot="1" x14ac:dyDescent="0.25">
      <c r="A3" s="87"/>
      <c r="B3" s="91" t="s">
        <v>0</v>
      </c>
      <c r="C3" s="89" t="s">
        <v>11</v>
      </c>
      <c r="D3" s="90" t="s">
        <v>45</v>
      </c>
      <c r="E3" s="89" t="s">
        <v>128</v>
      </c>
      <c r="F3" s="90" t="s">
        <v>130</v>
      </c>
      <c r="G3" s="144" t="s">
        <v>131</v>
      </c>
      <c r="H3" s="145" t="s">
        <v>100</v>
      </c>
      <c r="I3" s="90" t="s">
        <v>59</v>
      </c>
      <c r="J3" s="91" t="s">
        <v>132</v>
      </c>
      <c r="K3" s="91" t="s">
        <v>133</v>
      </c>
      <c r="L3" s="91" t="s">
        <v>134</v>
      </c>
      <c r="M3" s="91" t="s">
        <v>29</v>
      </c>
      <c r="N3" s="145" t="s">
        <v>90</v>
      </c>
      <c r="O3" s="146" t="s">
        <v>85</v>
      </c>
      <c r="P3" s="90" t="s">
        <v>58</v>
      </c>
      <c r="Q3" s="144" t="s">
        <v>91</v>
      </c>
      <c r="R3" s="874"/>
      <c r="S3" s="876"/>
      <c r="T3" s="875"/>
      <c r="V3" s="81" t="s">
        <v>41</v>
      </c>
      <c r="W3" s="81" t="s">
        <v>48</v>
      </c>
      <c r="X3" s="81" t="s">
        <v>49</v>
      </c>
      <c r="Y3" s="85" t="s">
        <v>44</v>
      </c>
      <c r="Z3" s="97"/>
      <c r="AA3" s="97"/>
      <c r="AB3" s="86"/>
      <c r="AC3" s="97"/>
      <c r="AD3" s="97"/>
      <c r="AE3" s="97"/>
      <c r="AF3" s="97"/>
    </row>
    <row r="4" spans="1:32" ht="15" customHeight="1" x14ac:dyDescent="0.2">
      <c r="A4" s="646">
        <v>42401</v>
      </c>
      <c r="B4" s="99">
        <v>5</v>
      </c>
      <c r="C4" s="100">
        <v>5.0000000000000001E-3</v>
      </c>
      <c r="D4" s="147"/>
      <c r="E4" s="147"/>
      <c r="F4" s="148"/>
      <c r="G4" s="149"/>
      <c r="H4" s="150">
        <v>90</v>
      </c>
      <c r="I4" s="115">
        <v>125</v>
      </c>
      <c r="J4" s="151"/>
      <c r="K4" s="151"/>
      <c r="L4" s="151">
        <v>0.28000000000000003</v>
      </c>
      <c r="M4" s="106"/>
      <c r="N4" s="100">
        <f>I4*0.005</f>
        <v>0.625</v>
      </c>
      <c r="O4" s="114">
        <v>2</v>
      </c>
      <c r="P4" s="115">
        <v>4</v>
      </c>
      <c r="Q4" s="149">
        <f>P4*0.0005</f>
        <v>2E-3</v>
      </c>
      <c r="R4" s="152">
        <f>C4+D4+N4+Q4</f>
        <v>0.63200000000000001</v>
      </c>
      <c r="S4" s="565">
        <f t="shared" ref="S4:S34" si="0">I4/H4</f>
        <v>1.3888888888888888</v>
      </c>
      <c r="T4" s="565">
        <f>(1.12/240)/0.005</f>
        <v>0.93333333333333335</v>
      </c>
      <c r="U4" s="763">
        <v>42309</v>
      </c>
      <c r="V4" s="94"/>
      <c r="W4" s="95"/>
      <c r="Y4" s="95"/>
      <c r="Z4" s="108"/>
      <c r="AA4" s="109"/>
      <c r="AB4" s="109"/>
      <c r="AC4" s="97"/>
      <c r="AD4" s="110"/>
      <c r="AE4" s="108"/>
      <c r="AF4" s="108"/>
    </row>
    <row r="5" spans="1:32" ht="15" customHeight="1" x14ac:dyDescent="0.2">
      <c r="A5" s="586">
        <v>42402</v>
      </c>
      <c r="B5" s="99">
        <v>4</v>
      </c>
      <c r="C5" s="100">
        <v>4.0000000000000001E-3</v>
      </c>
      <c r="D5" s="147"/>
      <c r="E5" s="147"/>
      <c r="F5" s="148"/>
      <c r="G5" s="149"/>
      <c r="H5" s="150">
        <v>90</v>
      </c>
      <c r="I5" s="115">
        <v>140</v>
      </c>
      <c r="J5" s="151"/>
      <c r="K5" s="151">
        <v>1.1200000000000001</v>
      </c>
      <c r="L5" s="151">
        <v>7.0000000000000007E-2</v>
      </c>
      <c r="M5" s="106"/>
      <c r="N5" s="100">
        <f t="shared" ref="N5:N27" si="1">I5*0.005</f>
        <v>0.70000000000000007</v>
      </c>
      <c r="O5" s="114">
        <v>2</v>
      </c>
      <c r="P5" s="115"/>
      <c r="Q5" s="149">
        <f t="shared" ref="Q5:Q34" si="2">P5*0.0005</f>
        <v>0</v>
      </c>
      <c r="R5" s="152">
        <f t="shared" ref="R5:R34" si="3">C5+D5+N5+Q5</f>
        <v>0.70400000000000007</v>
      </c>
      <c r="S5" s="565">
        <f t="shared" si="0"/>
        <v>1.5555555555555556</v>
      </c>
      <c r="T5" s="565">
        <f t="shared" ref="T5:T33" si="4">(1.12/240)/0.005</f>
        <v>0.93333333333333335</v>
      </c>
      <c r="U5" s="763">
        <v>42310</v>
      </c>
      <c r="V5" s="94"/>
      <c r="W5" s="95"/>
      <c r="Y5" s="95"/>
      <c r="Z5" s="108"/>
      <c r="AA5" s="109"/>
      <c r="AB5" s="109"/>
      <c r="AC5" s="97"/>
      <c r="AD5" s="110"/>
      <c r="AE5" s="108"/>
      <c r="AF5" s="108"/>
    </row>
    <row r="6" spans="1:32" ht="15" customHeight="1" x14ac:dyDescent="0.2">
      <c r="A6" s="586">
        <v>42403</v>
      </c>
      <c r="B6" s="99"/>
      <c r="C6" s="100"/>
      <c r="D6" s="147"/>
      <c r="E6" s="147"/>
      <c r="F6" s="148"/>
      <c r="G6" s="149"/>
      <c r="H6" s="150">
        <v>90</v>
      </c>
      <c r="I6" s="115">
        <v>120</v>
      </c>
      <c r="J6" s="151"/>
      <c r="K6" s="151"/>
      <c r="L6" s="151"/>
      <c r="M6" s="106"/>
      <c r="N6" s="100">
        <f t="shared" si="1"/>
        <v>0.6</v>
      </c>
      <c r="O6" s="114">
        <v>2</v>
      </c>
      <c r="P6" s="115">
        <v>4</v>
      </c>
      <c r="Q6" s="149">
        <f t="shared" si="2"/>
        <v>2E-3</v>
      </c>
      <c r="R6" s="152">
        <f t="shared" si="3"/>
        <v>0.60199999999999998</v>
      </c>
      <c r="S6" s="565">
        <f t="shared" si="0"/>
        <v>1.3333333333333333</v>
      </c>
      <c r="T6" s="565">
        <f t="shared" si="4"/>
        <v>0.93333333333333335</v>
      </c>
      <c r="U6" s="763">
        <v>42311</v>
      </c>
      <c r="V6" s="94"/>
      <c r="W6" s="95"/>
      <c r="Y6" s="95"/>
      <c r="Z6" s="108"/>
      <c r="AA6" s="109"/>
      <c r="AB6" s="109"/>
      <c r="AC6" s="97"/>
      <c r="AD6" s="110"/>
      <c r="AE6" s="108"/>
      <c r="AF6" s="108"/>
    </row>
    <row r="7" spans="1:32" ht="15" customHeight="1" x14ac:dyDescent="0.2">
      <c r="A7" s="586">
        <v>42404</v>
      </c>
      <c r="B7" s="99">
        <v>5</v>
      </c>
      <c r="C7" s="100">
        <v>1.4E-2</v>
      </c>
      <c r="D7" s="147"/>
      <c r="E7" s="147"/>
      <c r="F7" s="148"/>
      <c r="G7" s="149"/>
      <c r="H7" s="150">
        <v>90</v>
      </c>
      <c r="I7" s="115">
        <v>24</v>
      </c>
      <c r="J7" s="151"/>
      <c r="K7" s="151">
        <v>0.56999999999999995</v>
      </c>
      <c r="L7" s="151">
        <v>0.21</v>
      </c>
      <c r="M7" s="106"/>
      <c r="N7" s="100">
        <f t="shared" si="1"/>
        <v>0.12</v>
      </c>
      <c r="O7" s="114">
        <v>2</v>
      </c>
      <c r="P7" s="115"/>
      <c r="Q7" s="149">
        <f t="shared" si="2"/>
        <v>0</v>
      </c>
      <c r="R7" s="152">
        <f t="shared" si="3"/>
        <v>0.13400000000000001</v>
      </c>
      <c r="S7" s="565">
        <f t="shared" si="0"/>
        <v>0.26666666666666666</v>
      </c>
      <c r="T7" s="565">
        <f t="shared" si="4"/>
        <v>0.93333333333333335</v>
      </c>
      <c r="U7" s="763">
        <v>42312</v>
      </c>
      <c r="V7" s="94"/>
      <c r="W7" s="95"/>
      <c r="Y7" s="95"/>
      <c r="Z7" s="108"/>
      <c r="AA7" s="109"/>
      <c r="AB7" s="109"/>
      <c r="AC7" s="97"/>
      <c r="AD7" s="110"/>
      <c r="AE7" s="108"/>
      <c r="AF7" s="108"/>
    </row>
    <row r="8" spans="1:32" ht="15" customHeight="1" x14ac:dyDescent="0.2">
      <c r="A8" s="586">
        <v>42405</v>
      </c>
      <c r="B8" s="99">
        <v>4</v>
      </c>
      <c r="C8" s="100">
        <v>4.0000000000000001E-3</v>
      </c>
      <c r="D8" s="147"/>
      <c r="E8" s="147"/>
      <c r="F8" s="148"/>
      <c r="G8" s="149"/>
      <c r="H8" s="150">
        <v>90</v>
      </c>
      <c r="I8" s="115">
        <v>72</v>
      </c>
      <c r="J8" s="151"/>
      <c r="K8" s="151"/>
      <c r="L8" s="151">
        <v>7.0000000000000007E-2</v>
      </c>
      <c r="M8" s="106"/>
      <c r="N8" s="100">
        <f t="shared" si="1"/>
        <v>0.36</v>
      </c>
      <c r="O8" s="114">
        <v>2</v>
      </c>
      <c r="P8" s="115"/>
      <c r="Q8" s="149">
        <f t="shared" si="2"/>
        <v>0</v>
      </c>
      <c r="R8" s="152">
        <f t="shared" si="3"/>
        <v>0.36399999999999999</v>
      </c>
      <c r="S8" s="565">
        <f t="shared" si="0"/>
        <v>0.8</v>
      </c>
      <c r="T8" s="565">
        <f t="shared" si="4"/>
        <v>0.93333333333333335</v>
      </c>
      <c r="U8" s="763">
        <v>42313</v>
      </c>
      <c r="V8" s="94"/>
      <c r="W8" s="95"/>
      <c r="Y8" s="95"/>
      <c r="Z8" s="108"/>
      <c r="AA8" s="109"/>
      <c r="AB8" s="109"/>
      <c r="AC8" s="97"/>
      <c r="AD8" s="110"/>
      <c r="AE8" s="108"/>
      <c r="AF8" s="108"/>
    </row>
    <row r="9" spans="1:32" ht="15" customHeight="1" x14ac:dyDescent="0.2">
      <c r="A9" s="586">
        <v>42406</v>
      </c>
      <c r="B9" s="99">
        <v>4</v>
      </c>
      <c r="C9" s="100">
        <v>4.0000000000000001E-3</v>
      </c>
      <c r="D9" s="147"/>
      <c r="E9" s="147"/>
      <c r="F9" s="148"/>
      <c r="G9" s="149"/>
      <c r="H9" s="150">
        <v>90</v>
      </c>
      <c r="I9" s="115">
        <v>63</v>
      </c>
      <c r="J9" s="151"/>
      <c r="K9" s="151"/>
      <c r="L9" s="151"/>
      <c r="M9" s="106"/>
      <c r="N9" s="100">
        <f t="shared" si="1"/>
        <v>0.315</v>
      </c>
      <c r="O9" s="114">
        <v>2</v>
      </c>
      <c r="P9" s="115">
        <v>4</v>
      </c>
      <c r="Q9" s="149">
        <f t="shared" si="2"/>
        <v>2E-3</v>
      </c>
      <c r="R9" s="152">
        <f t="shared" si="3"/>
        <v>0.32100000000000001</v>
      </c>
      <c r="S9" s="565">
        <f t="shared" si="0"/>
        <v>0.7</v>
      </c>
      <c r="T9" s="565">
        <f t="shared" si="4"/>
        <v>0.93333333333333335</v>
      </c>
      <c r="U9" s="763">
        <v>42314</v>
      </c>
      <c r="V9" s="94"/>
      <c r="W9" s="95"/>
      <c r="Y9" s="95"/>
      <c r="Z9" s="108"/>
      <c r="AA9" s="109"/>
      <c r="AB9" s="109"/>
      <c r="AC9" s="97"/>
      <c r="AD9" s="110"/>
      <c r="AE9" s="108"/>
      <c r="AF9" s="108"/>
    </row>
    <row r="10" spans="1:32" ht="15" customHeight="1" x14ac:dyDescent="0.2">
      <c r="A10" s="586">
        <v>42407</v>
      </c>
      <c r="B10" s="99">
        <v>4</v>
      </c>
      <c r="C10" s="100">
        <v>4.0000000000000001E-3</v>
      </c>
      <c r="D10" s="147"/>
      <c r="E10" s="147"/>
      <c r="F10" s="148"/>
      <c r="G10" s="149"/>
      <c r="H10" s="150">
        <v>90</v>
      </c>
      <c r="I10" s="115">
        <v>119</v>
      </c>
      <c r="J10" s="151"/>
      <c r="K10" s="151"/>
      <c r="L10" s="151">
        <v>0.14000000000000001</v>
      </c>
      <c r="M10" s="106"/>
      <c r="N10" s="100">
        <f t="shared" si="1"/>
        <v>0.59499999999999997</v>
      </c>
      <c r="O10" s="114">
        <v>2</v>
      </c>
      <c r="P10" s="115">
        <v>4</v>
      </c>
      <c r="Q10" s="149">
        <f t="shared" si="2"/>
        <v>2E-3</v>
      </c>
      <c r="R10" s="152">
        <f t="shared" si="3"/>
        <v>0.60099999999999998</v>
      </c>
      <c r="S10" s="565">
        <f t="shared" si="0"/>
        <v>1.3222222222222222</v>
      </c>
      <c r="T10" s="565">
        <f t="shared" si="4"/>
        <v>0.93333333333333335</v>
      </c>
      <c r="U10" s="763">
        <v>42315</v>
      </c>
      <c r="V10" s="94"/>
      <c r="W10" s="95"/>
      <c r="Y10" s="95"/>
      <c r="Z10" s="108"/>
      <c r="AA10" s="109"/>
      <c r="AB10" s="109"/>
      <c r="AC10" s="97"/>
      <c r="AD10" s="110"/>
      <c r="AE10" s="108"/>
      <c r="AF10" s="108"/>
    </row>
    <row r="11" spans="1:32" ht="15" customHeight="1" x14ac:dyDescent="0.2">
      <c r="A11" s="586">
        <v>42408</v>
      </c>
      <c r="B11" s="99">
        <v>4</v>
      </c>
      <c r="C11" s="100">
        <v>4.0000000000000001E-3</v>
      </c>
      <c r="D11" s="147"/>
      <c r="E11" s="147"/>
      <c r="F11" s="148"/>
      <c r="G11" s="149"/>
      <c r="H11" s="150">
        <v>90</v>
      </c>
      <c r="I11" s="115">
        <v>112</v>
      </c>
      <c r="J11" s="151"/>
      <c r="K11" s="151">
        <v>1.1200000000000001</v>
      </c>
      <c r="L11" s="151">
        <v>0.21</v>
      </c>
      <c r="M11" s="106"/>
      <c r="N11" s="100">
        <f t="shared" si="1"/>
        <v>0.56000000000000005</v>
      </c>
      <c r="O11" s="114">
        <v>2</v>
      </c>
      <c r="P11" s="115">
        <v>4</v>
      </c>
      <c r="Q11" s="149">
        <f t="shared" si="2"/>
        <v>2E-3</v>
      </c>
      <c r="R11" s="152">
        <f t="shared" si="3"/>
        <v>0.56600000000000006</v>
      </c>
      <c r="S11" s="565">
        <f t="shared" si="0"/>
        <v>1.2444444444444445</v>
      </c>
      <c r="T11" s="565">
        <f t="shared" si="4"/>
        <v>0.93333333333333335</v>
      </c>
      <c r="U11" s="763">
        <v>42316</v>
      </c>
      <c r="V11" s="94"/>
      <c r="W11" s="95"/>
      <c r="Y11" s="95"/>
      <c r="Z11" s="108"/>
      <c r="AA11" s="109"/>
      <c r="AB11" s="109"/>
      <c r="AC11" s="97"/>
      <c r="AD11" s="110"/>
      <c r="AE11" s="108"/>
      <c r="AF11" s="108"/>
    </row>
    <row r="12" spans="1:32" ht="15" customHeight="1" x14ac:dyDescent="0.2">
      <c r="A12" s="586">
        <v>42409</v>
      </c>
      <c r="B12" s="99">
        <v>5</v>
      </c>
      <c r="C12" s="100">
        <v>1.4E-2</v>
      </c>
      <c r="D12" s="147"/>
      <c r="E12" s="147"/>
      <c r="F12" s="148"/>
      <c r="G12" s="149"/>
      <c r="H12" s="150">
        <v>90</v>
      </c>
      <c r="I12" s="115">
        <v>93</v>
      </c>
      <c r="J12" s="151"/>
      <c r="K12" s="151"/>
      <c r="L12" s="151">
        <v>0.35</v>
      </c>
      <c r="M12" s="106"/>
      <c r="N12" s="100">
        <f t="shared" si="1"/>
        <v>0.46500000000000002</v>
      </c>
      <c r="O12" s="114">
        <v>2</v>
      </c>
      <c r="P12" s="115">
        <v>5</v>
      </c>
      <c r="Q12" s="149">
        <f>P12*0.0005+0.0045</f>
        <v>6.9999999999999993E-3</v>
      </c>
      <c r="R12" s="152">
        <f t="shared" si="3"/>
        <v>0.48600000000000004</v>
      </c>
      <c r="S12" s="565">
        <f t="shared" si="0"/>
        <v>1.0333333333333334</v>
      </c>
      <c r="T12" s="565">
        <f t="shared" si="4"/>
        <v>0.93333333333333335</v>
      </c>
      <c r="U12" s="763">
        <v>42317</v>
      </c>
      <c r="V12" s="94"/>
      <c r="W12" s="95"/>
      <c r="Y12" s="95"/>
      <c r="Z12" s="108"/>
      <c r="AA12" s="109"/>
      <c r="AB12" s="109"/>
      <c r="AC12" s="97"/>
      <c r="AD12" s="110"/>
      <c r="AE12" s="108"/>
      <c r="AF12" s="108"/>
    </row>
    <row r="13" spans="1:32" ht="15" customHeight="1" x14ac:dyDescent="0.2">
      <c r="A13" s="586">
        <v>42410</v>
      </c>
      <c r="B13" s="99">
        <v>6</v>
      </c>
      <c r="C13" s="100">
        <v>2.4E-2</v>
      </c>
      <c r="D13" s="147"/>
      <c r="E13" s="147"/>
      <c r="F13" s="148"/>
      <c r="G13" s="149"/>
      <c r="H13" s="150">
        <v>90</v>
      </c>
      <c r="I13" s="115">
        <v>99</v>
      </c>
      <c r="J13" s="151"/>
      <c r="K13" s="151"/>
      <c r="L13" s="151">
        <v>0.21</v>
      </c>
      <c r="M13" s="106"/>
      <c r="N13" s="100">
        <f t="shared" si="1"/>
        <v>0.495</v>
      </c>
      <c r="O13" s="114">
        <v>2</v>
      </c>
      <c r="P13" s="115">
        <v>5</v>
      </c>
      <c r="Q13" s="149">
        <f t="shared" ref="Q13:Q14" si="5">P13*0.0005+0.0045</f>
        <v>6.9999999999999993E-3</v>
      </c>
      <c r="R13" s="152">
        <f t="shared" si="3"/>
        <v>0.52600000000000002</v>
      </c>
      <c r="S13" s="565">
        <f t="shared" si="0"/>
        <v>1.1000000000000001</v>
      </c>
      <c r="T13" s="565">
        <f t="shared" si="4"/>
        <v>0.93333333333333335</v>
      </c>
      <c r="U13" s="763">
        <v>42318</v>
      </c>
      <c r="V13" s="94"/>
      <c r="W13" s="95"/>
      <c r="Y13" s="95"/>
      <c r="Z13" s="108"/>
      <c r="AA13" s="109"/>
      <c r="AB13" s="109"/>
      <c r="AC13" s="97"/>
      <c r="AD13" s="110"/>
      <c r="AE13" s="108"/>
      <c r="AF13" s="108"/>
    </row>
    <row r="14" spans="1:32" ht="15" customHeight="1" x14ac:dyDescent="0.2">
      <c r="A14" s="586">
        <v>42411</v>
      </c>
      <c r="B14" s="99">
        <v>5</v>
      </c>
      <c r="C14" s="100">
        <v>1.4E-2</v>
      </c>
      <c r="D14" s="147"/>
      <c r="E14" s="147"/>
      <c r="F14" s="148"/>
      <c r="G14" s="149"/>
      <c r="H14" s="150">
        <v>90</v>
      </c>
      <c r="I14" s="115">
        <v>114</v>
      </c>
      <c r="J14" s="151"/>
      <c r="K14" s="151">
        <v>1.1200000000000001</v>
      </c>
      <c r="L14" s="151">
        <v>7.0000000000000007E-2</v>
      </c>
      <c r="M14" s="106"/>
      <c r="N14" s="100">
        <f t="shared" si="1"/>
        <v>0.57000000000000006</v>
      </c>
      <c r="O14" s="114">
        <v>2</v>
      </c>
      <c r="P14" s="115">
        <v>5</v>
      </c>
      <c r="Q14" s="149">
        <f t="shared" si="5"/>
        <v>6.9999999999999993E-3</v>
      </c>
      <c r="R14" s="152">
        <f t="shared" si="3"/>
        <v>0.59100000000000008</v>
      </c>
      <c r="S14" s="565">
        <f t="shared" si="0"/>
        <v>1.2666666666666666</v>
      </c>
      <c r="T14" s="565">
        <f t="shared" si="4"/>
        <v>0.93333333333333335</v>
      </c>
      <c r="U14" s="763">
        <v>42319</v>
      </c>
      <c r="V14" s="94"/>
      <c r="W14" s="95"/>
      <c r="Y14" s="95"/>
      <c r="Z14" s="108"/>
      <c r="AA14" s="109"/>
      <c r="AB14" s="109"/>
      <c r="AC14" s="97"/>
      <c r="AD14" s="110"/>
      <c r="AE14" s="108"/>
      <c r="AF14" s="108"/>
    </row>
    <row r="15" spans="1:32" ht="15" customHeight="1" x14ac:dyDescent="0.2">
      <c r="A15" s="586">
        <v>42412</v>
      </c>
      <c r="B15" s="99">
        <v>6</v>
      </c>
      <c r="C15" s="100">
        <v>2.4E-2</v>
      </c>
      <c r="D15" s="147"/>
      <c r="E15" s="147"/>
      <c r="F15" s="148"/>
      <c r="G15" s="149"/>
      <c r="H15" s="150">
        <v>90</v>
      </c>
      <c r="I15" s="115">
        <v>84</v>
      </c>
      <c r="J15" s="151"/>
      <c r="K15" s="151"/>
      <c r="L15" s="151">
        <v>0.35</v>
      </c>
      <c r="M15" s="106"/>
      <c r="N15" s="100">
        <f t="shared" si="1"/>
        <v>0.42</v>
      </c>
      <c r="O15" s="114">
        <v>2</v>
      </c>
      <c r="P15" s="115">
        <v>5</v>
      </c>
      <c r="Q15" s="149">
        <f>P15*0.0005+0.0045</f>
        <v>6.9999999999999993E-3</v>
      </c>
      <c r="R15" s="152">
        <f t="shared" si="3"/>
        <v>0.45100000000000001</v>
      </c>
      <c r="S15" s="565">
        <f t="shared" si="0"/>
        <v>0.93333333333333335</v>
      </c>
      <c r="T15" s="565">
        <f t="shared" si="4"/>
        <v>0.93333333333333335</v>
      </c>
      <c r="U15" s="763">
        <v>42320</v>
      </c>
      <c r="V15" s="94"/>
      <c r="W15" s="95"/>
      <c r="Y15" s="95"/>
      <c r="Z15" s="108"/>
      <c r="AA15" s="109"/>
      <c r="AB15" s="109"/>
      <c r="AC15" s="97"/>
      <c r="AD15" s="110"/>
      <c r="AE15" s="108"/>
      <c r="AF15" s="108"/>
    </row>
    <row r="16" spans="1:32" ht="15" customHeight="1" x14ac:dyDescent="0.2">
      <c r="A16" s="586">
        <v>42413</v>
      </c>
      <c r="B16" s="99"/>
      <c r="C16" s="100"/>
      <c r="D16" s="147"/>
      <c r="E16" s="147"/>
      <c r="F16" s="148"/>
      <c r="G16" s="149"/>
      <c r="H16" s="150">
        <v>90</v>
      </c>
      <c r="I16" s="115"/>
      <c r="J16" s="151"/>
      <c r="K16" s="151"/>
      <c r="L16" s="151"/>
      <c r="M16" s="106"/>
      <c r="N16" s="100">
        <f t="shared" si="1"/>
        <v>0</v>
      </c>
      <c r="O16" s="114">
        <v>2</v>
      </c>
      <c r="P16" s="115"/>
      <c r="Q16" s="149">
        <f t="shared" si="2"/>
        <v>0</v>
      </c>
      <c r="R16" s="152">
        <f t="shared" si="3"/>
        <v>0</v>
      </c>
      <c r="S16" s="565">
        <f t="shared" si="0"/>
        <v>0</v>
      </c>
      <c r="T16" s="565">
        <f t="shared" si="4"/>
        <v>0.93333333333333335</v>
      </c>
      <c r="U16" s="763">
        <v>42321</v>
      </c>
      <c r="V16" s="94"/>
      <c r="W16" s="95"/>
      <c r="Y16" s="95"/>
      <c r="Z16" s="108"/>
      <c r="AA16" s="109"/>
      <c r="AB16" s="109"/>
      <c r="AC16" s="97"/>
      <c r="AD16" s="110"/>
      <c r="AE16" s="108"/>
      <c r="AF16" s="108"/>
    </row>
    <row r="17" spans="1:32" ht="15" customHeight="1" x14ac:dyDescent="0.2">
      <c r="A17" s="586">
        <v>42414</v>
      </c>
      <c r="B17" s="99"/>
      <c r="C17" s="100"/>
      <c r="D17" s="147"/>
      <c r="E17" s="147"/>
      <c r="F17" s="148"/>
      <c r="G17" s="149"/>
      <c r="H17" s="150">
        <v>90</v>
      </c>
      <c r="I17" s="115"/>
      <c r="J17" s="151"/>
      <c r="K17" s="151"/>
      <c r="L17" s="151"/>
      <c r="M17" s="106"/>
      <c r="N17" s="100">
        <f t="shared" si="1"/>
        <v>0</v>
      </c>
      <c r="O17" s="114">
        <v>2</v>
      </c>
      <c r="P17" s="115"/>
      <c r="Q17" s="149">
        <f t="shared" si="2"/>
        <v>0</v>
      </c>
      <c r="R17" s="152">
        <f t="shared" si="3"/>
        <v>0</v>
      </c>
      <c r="S17" s="565">
        <f t="shared" si="0"/>
        <v>0</v>
      </c>
      <c r="T17" s="565">
        <f t="shared" si="4"/>
        <v>0.93333333333333335</v>
      </c>
      <c r="U17" s="763">
        <v>42322</v>
      </c>
      <c r="V17" s="94"/>
      <c r="W17" s="95"/>
      <c r="Y17" s="95"/>
      <c r="Z17" s="108"/>
      <c r="AA17" s="109"/>
      <c r="AB17" s="109"/>
      <c r="AC17" s="97"/>
      <c r="AD17" s="110"/>
      <c r="AE17" s="108"/>
      <c r="AF17" s="108"/>
    </row>
    <row r="18" spans="1:32" ht="15" customHeight="1" x14ac:dyDescent="0.2">
      <c r="A18" s="586">
        <v>42415</v>
      </c>
      <c r="B18" s="99"/>
      <c r="C18" s="100"/>
      <c r="D18" s="147"/>
      <c r="E18" s="147"/>
      <c r="F18" s="148"/>
      <c r="G18" s="149"/>
      <c r="H18" s="150">
        <v>90</v>
      </c>
      <c r="I18" s="115"/>
      <c r="J18" s="151"/>
      <c r="K18" s="151"/>
      <c r="L18" s="151"/>
      <c r="M18" s="106"/>
      <c r="N18" s="100">
        <f t="shared" si="1"/>
        <v>0</v>
      </c>
      <c r="O18" s="114">
        <v>2</v>
      </c>
      <c r="P18" s="115"/>
      <c r="Q18" s="149">
        <f t="shared" si="2"/>
        <v>0</v>
      </c>
      <c r="R18" s="152">
        <f t="shared" si="3"/>
        <v>0</v>
      </c>
      <c r="S18" s="565">
        <f t="shared" si="0"/>
        <v>0</v>
      </c>
      <c r="T18" s="565">
        <f t="shared" si="4"/>
        <v>0.93333333333333335</v>
      </c>
      <c r="U18" s="763">
        <v>42323</v>
      </c>
      <c r="V18" s="94"/>
      <c r="W18" s="95"/>
      <c r="Y18" s="95"/>
      <c r="Z18" s="108"/>
      <c r="AA18" s="109"/>
      <c r="AB18" s="109"/>
      <c r="AC18" s="97"/>
      <c r="AD18" s="110"/>
      <c r="AE18" s="108"/>
      <c r="AF18" s="108"/>
    </row>
    <row r="19" spans="1:32" ht="15" customHeight="1" x14ac:dyDescent="0.2">
      <c r="A19" s="586">
        <v>42416</v>
      </c>
      <c r="B19" s="99"/>
      <c r="C19" s="100"/>
      <c r="D19" s="147"/>
      <c r="E19" s="147"/>
      <c r="F19" s="148"/>
      <c r="G19" s="149"/>
      <c r="H19" s="150">
        <v>90</v>
      </c>
      <c r="I19" s="115"/>
      <c r="J19" s="151"/>
      <c r="K19" s="151"/>
      <c r="L19" s="151"/>
      <c r="M19" s="106"/>
      <c r="N19" s="100">
        <f>I19*0.005</f>
        <v>0</v>
      </c>
      <c r="O19" s="114">
        <v>2</v>
      </c>
      <c r="P19" s="115"/>
      <c r="Q19" s="149">
        <f t="shared" si="2"/>
        <v>0</v>
      </c>
      <c r="R19" s="152">
        <f t="shared" si="3"/>
        <v>0</v>
      </c>
      <c r="S19" s="565">
        <f t="shared" si="0"/>
        <v>0</v>
      </c>
      <c r="T19" s="565">
        <f t="shared" si="4"/>
        <v>0.93333333333333335</v>
      </c>
      <c r="U19" s="763">
        <v>42324</v>
      </c>
      <c r="V19" s="94"/>
      <c r="W19" s="95"/>
      <c r="Y19" s="95"/>
      <c r="Z19" s="108"/>
      <c r="AA19" s="109"/>
      <c r="AB19" s="109"/>
      <c r="AC19" s="97"/>
      <c r="AD19" s="110"/>
      <c r="AE19" s="108"/>
      <c r="AF19" s="108"/>
    </row>
    <row r="20" spans="1:32" ht="15" customHeight="1" x14ac:dyDescent="0.2">
      <c r="A20" s="586">
        <v>42417</v>
      </c>
      <c r="B20" s="99"/>
      <c r="C20" s="100"/>
      <c r="D20" s="147"/>
      <c r="E20" s="147"/>
      <c r="F20" s="148"/>
      <c r="G20" s="149"/>
      <c r="H20" s="150">
        <v>90</v>
      </c>
      <c r="I20" s="115"/>
      <c r="J20" s="151"/>
      <c r="K20" s="151"/>
      <c r="L20" s="151"/>
      <c r="M20" s="106"/>
      <c r="N20" s="100">
        <f t="shared" si="1"/>
        <v>0</v>
      </c>
      <c r="O20" s="114">
        <v>2</v>
      </c>
      <c r="P20" s="115"/>
      <c r="Q20" s="149">
        <f t="shared" si="2"/>
        <v>0</v>
      </c>
      <c r="R20" s="152">
        <f t="shared" si="3"/>
        <v>0</v>
      </c>
      <c r="S20" s="565">
        <f t="shared" si="0"/>
        <v>0</v>
      </c>
      <c r="T20" s="565">
        <f t="shared" si="4"/>
        <v>0.93333333333333335</v>
      </c>
      <c r="U20" s="763">
        <v>42325</v>
      </c>
      <c r="V20" s="94"/>
      <c r="W20" s="95"/>
      <c r="Y20" s="95"/>
      <c r="Z20" s="108"/>
      <c r="AA20" s="109"/>
      <c r="AB20" s="109"/>
      <c r="AC20" s="97"/>
      <c r="AD20" s="110"/>
      <c r="AE20" s="108"/>
      <c r="AF20" s="108"/>
    </row>
    <row r="21" spans="1:32" ht="15" customHeight="1" x14ac:dyDescent="0.2">
      <c r="A21" s="586">
        <v>42418</v>
      </c>
      <c r="B21" s="99"/>
      <c r="C21" s="100"/>
      <c r="D21" s="147"/>
      <c r="E21" s="147"/>
      <c r="F21" s="148"/>
      <c r="G21" s="149"/>
      <c r="H21" s="150">
        <v>90</v>
      </c>
      <c r="I21" s="115"/>
      <c r="J21" s="151"/>
      <c r="K21" s="151"/>
      <c r="L21" s="151"/>
      <c r="M21" s="106"/>
      <c r="N21" s="100">
        <f t="shared" si="1"/>
        <v>0</v>
      </c>
      <c r="O21" s="114">
        <v>2</v>
      </c>
      <c r="P21" s="115"/>
      <c r="Q21" s="149">
        <f t="shared" si="2"/>
        <v>0</v>
      </c>
      <c r="R21" s="152">
        <f t="shared" si="3"/>
        <v>0</v>
      </c>
      <c r="S21" s="565">
        <f t="shared" si="0"/>
        <v>0</v>
      </c>
      <c r="T21" s="565">
        <f t="shared" si="4"/>
        <v>0.93333333333333335</v>
      </c>
      <c r="U21" s="763">
        <v>42326</v>
      </c>
      <c r="V21" s="94"/>
      <c r="W21" s="95"/>
      <c r="Y21" s="95"/>
      <c r="Z21" s="108"/>
      <c r="AA21" s="109"/>
      <c r="AB21" s="109"/>
      <c r="AC21" s="97"/>
      <c r="AD21" s="110"/>
      <c r="AE21" s="108"/>
      <c r="AF21" s="108"/>
    </row>
    <row r="22" spans="1:32" ht="15" customHeight="1" x14ac:dyDescent="0.2">
      <c r="A22" s="586">
        <v>42419</v>
      </c>
      <c r="B22" s="99"/>
      <c r="C22" s="100"/>
      <c r="D22" s="147"/>
      <c r="E22" s="147"/>
      <c r="F22" s="148"/>
      <c r="G22" s="149"/>
      <c r="H22" s="150">
        <v>90</v>
      </c>
      <c r="I22" s="115"/>
      <c r="J22" s="151"/>
      <c r="K22" s="151"/>
      <c r="L22" s="151"/>
      <c r="M22" s="106"/>
      <c r="N22" s="100">
        <f t="shared" si="1"/>
        <v>0</v>
      </c>
      <c r="O22" s="114">
        <v>2</v>
      </c>
      <c r="P22" s="115"/>
      <c r="Q22" s="149">
        <f t="shared" si="2"/>
        <v>0</v>
      </c>
      <c r="R22" s="152">
        <f t="shared" si="3"/>
        <v>0</v>
      </c>
      <c r="S22" s="565">
        <f t="shared" si="0"/>
        <v>0</v>
      </c>
      <c r="T22" s="565">
        <f t="shared" si="4"/>
        <v>0.93333333333333335</v>
      </c>
      <c r="U22" s="763">
        <v>42327</v>
      </c>
      <c r="V22" s="94"/>
      <c r="W22" s="95"/>
      <c r="Y22" s="95"/>
      <c r="Z22" s="108"/>
      <c r="AA22" s="109"/>
      <c r="AB22" s="109"/>
      <c r="AC22" s="97"/>
      <c r="AD22" s="110"/>
      <c r="AE22" s="108"/>
      <c r="AF22" s="108"/>
    </row>
    <row r="23" spans="1:32" ht="15" customHeight="1" x14ac:dyDescent="0.2">
      <c r="A23" s="586">
        <v>42420</v>
      </c>
      <c r="B23" s="99"/>
      <c r="C23" s="100"/>
      <c r="D23" s="147"/>
      <c r="E23" s="147"/>
      <c r="F23" s="148"/>
      <c r="G23" s="149"/>
      <c r="H23" s="150">
        <v>90</v>
      </c>
      <c r="I23" s="115"/>
      <c r="J23" s="151"/>
      <c r="K23" s="151"/>
      <c r="L23" s="151"/>
      <c r="M23" s="106"/>
      <c r="N23" s="100">
        <f t="shared" si="1"/>
        <v>0</v>
      </c>
      <c r="O23" s="114">
        <v>2</v>
      </c>
      <c r="P23" s="115"/>
      <c r="Q23" s="149">
        <f t="shared" si="2"/>
        <v>0</v>
      </c>
      <c r="R23" s="152">
        <f t="shared" si="3"/>
        <v>0</v>
      </c>
      <c r="S23" s="565">
        <f t="shared" si="0"/>
        <v>0</v>
      </c>
      <c r="T23" s="565">
        <f t="shared" si="4"/>
        <v>0.93333333333333335</v>
      </c>
      <c r="U23" s="763">
        <v>42328</v>
      </c>
      <c r="V23" s="94"/>
      <c r="W23" s="95"/>
      <c r="Y23" s="95"/>
      <c r="Z23" s="108"/>
      <c r="AA23" s="109"/>
      <c r="AB23" s="109"/>
      <c r="AC23" s="97"/>
      <c r="AD23" s="110"/>
      <c r="AE23" s="108"/>
      <c r="AF23" s="108"/>
    </row>
    <row r="24" spans="1:32" ht="15" customHeight="1" x14ac:dyDescent="0.2">
      <c r="A24" s="586">
        <v>42421</v>
      </c>
      <c r="B24" s="99"/>
      <c r="C24" s="100"/>
      <c r="D24" s="147"/>
      <c r="E24" s="147"/>
      <c r="F24" s="148"/>
      <c r="G24" s="149"/>
      <c r="H24" s="150">
        <v>90</v>
      </c>
      <c r="I24" s="115"/>
      <c r="J24" s="151"/>
      <c r="K24" s="151"/>
      <c r="L24" s="151"/>
      <c r="M24" s="106"/>
      <c r="N24" s="100">
        <f t="shared" si="1"/>
        <v>0</v>
      </c>
      <c r="O24" s="114">
        <v>2</v>
      </c>
      <c r="P24" s="115"/>
      <c r="Q24" s="149">
        <f t="shared" si="2"/>
        <v>0</v>
      </c>
      <c r="R24" s="152">
        <f t="shared" si="3"/>
        <v>0</v>
      </c>
      <c r="S24" s="565">
        <f t="shared" si="0"/>
        <v>0</v>
      </c>
      <c r="T24" s="565">
        <f t="shared" si="4"/>
        <v>0.93333333333333335</v>
      </c>
      <c r="U24" s="763">
        <v>42329</v>
      </c>
      <c r="V24" s="94"/>
      <c r="W24" s="95"/>
      <c r="Y24" s="95"/>
      <c r="Z24" s="108"/>
      <c r="AA24" s="109"/>
      <c r="AB24" s="109"/>
      <c r="AC24" s="97"/>
      <c r="AD24" s="110"/>
      <c r="AE24" s="108"/>
      <c r="AF24" s="108"/>
    </row>
    <row r="25" spans="1:32" ht="15" customHeight="1" x14ac:dyDescent="0.2">
      <c r="A25" s="586">
        <v>42422</v>
      </c>
      <c r="B25" s="99"/>
      <c r="C25" s="100"/>
      <c r="D25" s="147"/>
      <c r="E25" s="147"/>
      <c r="F25" s="148"/>
      <c r="G25" s="149"/>
      <c r="H25" s="150">
        <v>90</v>
      </c>
      <c r="I25" s="115"/>
      <c r="J25" s="151"/>
      <c r="K25" s="151"/>
      <c r="L25" s="151"/>
      <c r="M25" s="106"/>
      <c r="N25" s="100">
        <f t="shared" si="1"/>
        <v>0</v>
      </c>
      <c r="O25" s="114">
        <v>2</v>
      </c>
      <c r="P25" s="115"/>
      <c r="Q25" s="149">
        <f t="shared" si="2"/>
        <v>0</v>
      </c>
      <c r="R25" s="152">
        <f t="shared" si="3"/>
        <v>0</v>
      </c>
      <c r="S25" s="565">
        <f t="shared" si="0"/>
        <v>0</v>
      </c>
      <c r="T25" s="565">
        <f t="shared" si="4"/>
        <v>0.93333333333333335</v>
      </c>
      <c r="U25" s="763">
        <v>42330</v>
      </c>
      <c r="V25" s="94"/>
      <c r="W25" s="95"/>
      <c r="Y25" s="95"/>
      <c r="Z25" s="108"/>
      <c r="AA25" s="109"/>
      <c r="AB25" s="109"/>
      <c r="AC25" s="97"/>
      <c r="AD25" s="110"/>
      <c r="AE25" s="108"/>
      <c r="AF25" s="108"/>
    </row>
    <row r="26" spans="1:32" ht="15" customHeight="1" x14ac:dyDescent="0.2">
      <c r="A26" s="586">
        <v>42423</v>
      </c>
      <c r="B26" s="154"/>
      <c r="C26" s="100"/>
      <c r="D26" s="147"/>
      <c r="E26" s="147"/>
      <c r="F26" s="148"/>
      <c r="G26" s="149"/>
      <c r="H26" s="150">
        <v>90</v>
      </c>
      <c r="I26" s="115"/>
      <c r="J26" s="151"/>
      <c r="K26" s="151"/>
      <c r="L26" s="151"/>
      <c r="M26" s="106"/>
      <c r="N26" s="100">
        <f t="shared" si="1"/>
        <v>0</v>
      </c>
      <c r="O26" s="114">
        <v>2</v>
      </c>
      <c r="P26" s="115"/>
      <c r="Q26" s="149">
        <f t="shared" si="2"/>
        <v>0</v>
      </c>
      <c r="R26" s="152">
        <f t="shared" si="3"/>
        <v>0</v>
      </c>
      <c r="S26" s="565">
        <f t="shared" si="0"/>
        <v>0</v>
      </c>
      <c r="T26" s="565">
        <f t="shared" si="4"/>
        <v>0.93333333333333335</v>
      </c>
      <c r="U26" s="763">
        <v>42331</v>
      </c>
      <c r="V26" s="94"/>
      <c r="W26" s="95"/>
      <c r="Y26" s="95"/>
      <c r="Z26" s="108"/>
      <c r="AA26" s="109"/>
      <c r="AB26" s="109"/>
      <c r="AC26" s="97"/>
      <c r="AD26" s="110"/>
      <c r="AE26" s="108"/>
      <c r="AF26" s="108"/>
    </row>
    <row r="27" spans="1:32" ht="15" customHeight="1" x14ac:dyDescent="0.2">
      <c r="A27" s="586">
        <v>42424</v>
      </c>
      <c r="B27" s="154"/>
      <c r="C27" s="100"/>
      <c r="D27" s="147"/>
      <c r="E27" s="147"/>
      <c r="F27" s="148"/>
      <c r="G27" s="149"/>
      <c r="H27" s="150">
        <v>90</v>
      </c>
      <c r="I27" s="115"/>
      <c r="J27" s="151"/>
      <c r="K27" s="151"/>
      <c r="L27" s="151"/>
      <c r="M27" s="106"/>
      <c r="N27" s="100">
        <f t="shared" si="1"/>
        <v>0</v>
      </c>
      <c r="O27" s="114">
        <v>2</v>
      </c>
      <c r="P27" s="115"/>
      <c r="Q27" s="149">
        <f t="shared" si="2"/>
        <v>0</v>
      </c>
      <c r="R27" s="152">
        <f t="shared" si="3"/>
        <v>0</v>
      </c>
      <c r="S27" s="565">
        <f t="shared" si="0"/>
        <v>0</v>
      </c>
      <c r="T27" s="565">
        <f t="shared" si="4"/>
        <v>0.93333333333333335</v>
      </c>
      <c r="U27" s="763">
        <v>42332</v>
      </c>
      <c r="V27" s="94"/>
      <c r="W27" s="95"/>
      <c r="Y27" s="95"/>
      <c r="Z27" s="108"/>
      <c r="AA27" s="109"/>
      <c r="AB27" s="109"/>
      <c r="AC27" s="97"/>
      <c r="AD27" s="110"/>
      <c r="AE27" s="108"/>
      <c r="AF27" s="108"/>
    </row>
    <row r="28" spans="1:32" ht="15" customHeight="1" x14ac:dyDescent="0.2">
      <c r="A28" s="586">
        <v>42425</v>
      </c>
      <c r="B28" s="154"/>
      <c r="C28" s="100"/>
      <c r="D28" s="147"/>
      <c r="E28" s="147"/>
      <c r="F28" s="148"/>
      <c r="G28" s="149"/>
      <c r="H28" s="150">
        <v>90</v>
      </c>
      <c r="I28" s="115"/>
      <c r="J28" s="151"/>
      <c r="K28" s="151"/>
      <c r="L28" s="151"/>
      <c r="M28" s="106"/>
      <c r="N28" s="100">
        <f t="shared" ref="N28:N33" si="6">I28*0.005</f>
        <v>0</v>
      </c>
      <c r="O28" s="114">
        <v>2</v>
      </c>
      <c r="P28" s="115"/>
      <c r="Q28" s="149">
        <f t="shared" si="2"/>
        <v>0</v>
      </c>
      <c r="R28" s="152">
        <f t="shared" si="3"/>
        <v>0</v>
      </c>
      <c r="S28" s="565">
        <f t="shared" si="0"/>
        <v>0</v>
      </c>
      <c r="T28" s="565">
        <f t="shared" si="4"/>
        <v>0.93333333333333335</v>
      </c>
      <c r="U28" s="763">
        <v>42333</v>
      </c>
      <c r="V28" s="94"/>
      <c r="W28" s="95"/>
      <c r="Y28" s="95"/>
      <c r="Z28" s="108"/>
      <c r="AA28" s="109"/>
      <c r="AB28" s="109"/>
      <c r="AC28" s="97"/>
      <c r="AD28" s="110"/>
      <c r="AE28" s="108"/>
      <c r="AF28" s="108"/>
    </row>
    <row r="29" spans="1:32" ht="15" customHeight="1" x14ac:dyDescent="0.2">
      <c r="A29" s="586">
        <v>42426</v>
      </c>
      <c r="B29" s="154"/>
      <c r="C29" s="100"/>
      <c r="D29" s="147"/>
      <c r="E29" s="147"/>
      <c r="F29" s="148"/>
      <c r="G29" s="149"/>
      <c r="H29" s="150">
        <v>90</v>
      </c>
      <c r="I29" s="115"/>
      <c r="J29" s="151"/>
      <c r="K29" s="151"/>
      <c r="L29" s="151"/>
      <c r="M29" s="106"/>
      <c r="N29" s="100">
        <f t="shared" si="6"/>
        <v>0</v>
      </c>
      <c r="O29" s="114">
        <v>2</v>
      </c>
      <c r="P29" s="115"/>
      <c r="Q29" s="149">
        <f t="shared" si="2"/>
        <v>0</v>
      </c>
      <c r="R29" s="152">
        <f t="shared" si="3"/>
        <v>0</v>
      </c>
      <c r="S29" s="565">
        <f t="shared" si="0"/>
        <v>0</v>
      </c>
      <c r="T29" s="565">
        <f t="shared" si="4"/>
        <v>0.93333333333333335</v>
      </c>
      <c r="U29" s="763">
        <v>42334</v>
      </c>
      <c r="V29" s="94"/>
      <c r="W29" s="95"/>
      <c r="Y29" s="95"/>
      <c r="Z29" s="108"/>
      <c r="AA29" s="109"/>
      <c r="AB29" s="109"/>
      <c r="AC29" s="97"/>
      <c r="AD29" s="110"/>
      <c r="AE29" s="108"/>
      <c r="AF29" s="108"/>
    </row>
    <row r="30" spans="1:32" ht="15" customHeight="1" x14ac:dyDescent="0.2">
      <c r="A30" s="586">
        <v>42427</v>
      </c>
      <c r="B30" s="154"/>
      <c r="C30" s="100"/>
      <c r="D30" s="147"/>
      <c r="E30" s="147"/>
      <c r="F30" s="148"/>
      <c r="G30" s="149"/>
      <c r="H30" s="150">
        <v>90</v>
      </c>
      <c r="I30" s="115"/>
      <c r="J30" s="151"/>
      <c r="K30" s="151"/>
      <c r="L30" s="151"/>
      <c r="M30" s="106"/>
      <c r="N30" s="100">
        <f t="shared" si="6"/>
        <v>0</v>
      </c>
      <c r="O30" s="114">
        <v>2</v>
      </c>
      <c r="P30" s="115"/>
      <c r="Q30" s="149">
        <f t="shared" si="2"/>
        <v>0</v>
      </c>
      <c r="R30" s="152">
        <f t="shared" si="3"/>
        <v>0</v>
      </c>
      <c r="S30" s="565">
        <f t="shared" si="0"/>
        <v>0</v>
      </c>
      <c r="T30" s="565">
        <f t="shared" si="4"/>
        <v>0.93333333333333335</v>
      </c>
      <c r="U30" s="763">
        <v>42335</v>
      </c>
      <c r="V30" s="94"/>
      <c r="W30" s="95"/>
      <c r="Y30" s="95"/>
      <c r="Z30" s="108"/>
      <c r="AA30" s="109"/>
      <c r="AB30" s="109"/>
      <c r="AC30" s="97"/>
      <c r="AD30" s="110"/>
      <c r="AE30" s="108"/>
      <c r="AF30" s="108"/>
    </row>
    <row r="31" spans="1:32" ht="15" customHeight="1" x14ac:dyDescent="0.2">
      <c r="A31" s="586">
        <v>42428</v>
      </c>
      <c r="B31" s="154"/>
      <c r="C31" s="100"/>
      <c r="D31" s="147"/>
      <c r="E31" s="147"/>
      <c r="F31" s="148"/>
      <c r="G31" s="149"/>
      <c r="H31" s="150">
        <v>90</v>
      </c>
      <c r="I31" s="115"/>
      <c r="J31" s="151"/>
      <c r="K31" s="151"/>
      <c r="L31" s="151"/>
      <c r="M31" s="106"/>
      <c r="N31" s="100">
        <f t="shared" si="6"/>
        <v>0</v>
      </c>
      <c r="O31" s="114">
        <v>2</v>
      </c>
      <c r="P31" s="115"/>
      <c r="Q31" s="149">
        <f t="shared" si="2"/>
        <v>0</v>
      </c>
      <c r="R31" s="152">
        <f t="shared" si="3"/>
        <v>0</v>
      </c>
      <c r="S31" s="565">
        <f t="shared" si="0"/>
        <v>0</v>
      </c>
      <c r="T31" s="565">
        <f t="shared" si="4"/>
        <v>0.93333333333333335</v>
      </c>
      <c r="U31" s="763">
        <v>42336</v>
      </c>
      <c r="V31" s="95"/>
      <c r="X31" s="95"/>
      <c r="Y31" s="108"/>
      <c r="Z31" s="109"/>
      <c r="AA31" s="109"/>
      <c r="AB31" s="97"/>
      <c r="AC31" s="110"/>
      <c r="AD31" s="108"/>
      <c r="AE31" s="108"/>
    </row>
    <row r="32" spans="1:32" ht="15" customHeight="1" x14ac:dyDescent="0.2">
      <c r="A32" s="586">
        <v>42429</v>
      </c>
      <c r="B32" s="154"/>
      <c r="C32" s="100"/>
      <c r="D32" s="147"/>
      <c r="E32" s="147"/>
      <c r="F32" s="148"/>
      <c r="G32" s="149"/>
      <c r="H32" s="150">
        <v>90</v>
      </c>
      <c r="I32" s="115"/>
      <c r="J32" s="151"/>
      <c r="K32" s="151"/>
      <c r="L32" s="151"/>
      <c r="M32" s="106"/>
      <c r="N32" s="100">
        <f t="shared" si="6"/>
        <v>0</v>
      </c>
      <c r="O32" s="114">
        <v>2</v>
      </c>
      <c r="P32" s="115"/>
      <c r="Q32" s="149">
        <f t="shared" si="2"/>
        <v>0</v>
      </c>
      <c r="R32" s="152">
        <f t="shared" si="3"/>
        <v>0</v>
      </c>
      <c r="S32" s="565">
        <f t="shared" si="0"/>
        <v>0</v>
      </c>
      <c r="T32" s="565">
        <f t="shared" si="4"/>
        <v>0.93333333333333335</v>
      </c>
      <c r="U32" s="763">
        <v>42337</v>
      </c>
      <c r="V32" s="95"/>
      <c r="X32" s="95"/>
      <c r="Y32" s="108"/>
      <c r="Z32" s="109"/>
      <c r="AA32" s="109"/>
      <c r="AB32" s="97"/>
      <c r="AC32" s="110"/>
      <c r="AD32" s="108"/>
      <c r="AE32" s="108"/>
    </row>
    <row r="33" spans="1:31" ht="15" customHeight="1" x14ac:dyDescent="0.2">
      <c r="A33" s="586"/>
      <c r="B33" s="154"/>
      <c r="C33" s="100"/>
      <c r="D33" s="147"/>
      <c r="E33" s="147"/>
      <c r="F33" s="148"/>
      <c r="G33" s="149"/>
      <c r="H33" s="150">
        <v>90</v>
      </c>
      <c r="I33" s="115"/>
      <c r="J33" s="151"/>
      <c r="K33" s="151"/>
      <c r="L33" s="151"/>
      <c r="M33" s="106"/>
      <c r="N33" s="100">
        <f t="shared" si="6"/>
        <v>0</v>
      </c>
      <c r="O33" s="114">
        <v>2</v>
      </c>
      <c r="P33" s="115"/>
      <c r="Q33" s="149">
        <f t="shared" si="2"/>
        <v>0</v>
      </c>
      <c r="R33" s="152">
        <f t="shared" si="3"/>
        <v>0</v>
      </c>
      <c r="S33" s="565">
        <f t="shared" si="0"/>
        <v>0</v>
      </c>
      <c r="T33" s="565">
        <f t="shared" si="4"/>
        <v>0.93333333333333335</v>
      </c>
      <c r="U33" s="763">
        <v>42338</v>
      </c>
      <c r="V33" s="95"/>
      <c r="X33" s="95"/>
      <c r="Y33" s="108"/>
      <c r="Z33" s="109"/>
      <c r="AA33" s="109"/>
      <c r="AB33" s="97"/>
      <c r="AC33" s="110"/>
      <c r="AD33" s="108"/>
      <c r="AE33" s="108"/>
    </row>
    <row r="34" spans="1:31" ht="15" customHeight="1" x14ac:dyDescent="0.2">
      <c r="A34" s="586"/>
      <c r="B34" s="154"/>
      <c r="C34" s="100"/>
      <c r="D34" s="147"/>
      <c r="E34" s="147"/>
      <c r="F34" s="148"/>
      <c r="G34" s="149"/>
      <c r="H34" s="150">
        <v>90</v>
      </c>
      <c r="I34" s="115"/>
      <c r="J34" s="151"/>
      <c r="K34" s="151"/>
      <c r="L34" s="151"/>
      <c r="M34" s="106"/>
      <c r="N34" s="100">
        <f t="shared" ref="N34" si="7">I34*0.005</f>
        <v>0</v>
      </c>
      <c r="O34" s="114">
        <v>2</v>
      </c>
      <c r="P34" s="115"/>
      <c r="Q34" s="149">
        <f t="shared" si="2"/>
        <v>0</v>
      </c>
      <c r="R34" s="152">
        <f t="shared" si="3"/>
        <v>0</v>
      </c>
      <c r="S34" s="565">
        <f t="shared" si="0"/>
        <v>0</v>
      </c>
      <c r="T34" s="565"/>
      <c r="V34" s="95"/>
      <c r="X34" s="95"/>
      <c r="Y34" s="108"/>
      <c r="Z34" s="109"/>
      <c r="AA34" s="109"/>
      <c r="AB34" s="97"/>
      <c r="AC34" s="110"/>
      <c r="AD34" s="108"/>
      <c r="AE34" s="108"/>
    </row>
    <row r="35" spans="1:31" ht="15" customHeight="1" thickBot="1" x14ac:dyDescent="0.25">
      <c r="A35" s="111"/>
      <c r="B35" s="155">
        <v>14225</v>
      </c>
      <c r="C35" s="116"/>
      <c r="D35" s="156"/>
      <c r="E35" s="156"/>
      <c r="F35" s="157"/>
      <c r="G35" s="158"/>
      <c r="H35" s="159"/>
      <c r="I35" s="121">
        <v>42846</v>
      </c>
      <c r="J35" s="160"/>
      <c r="K35" s="160"/>
      <c r="L35" s="160"/>
      <c r="M35" s="122"/>
      <c r="N35" s="116"/>
      <c r="O35" s="120"/>
      <c r="P35" s="121"/>
      <c r="Q35" s="158"/>
      <c r="R35" s="161"/>
      <c r="W35" s="110"/>
      <c r="X35" s="109"/>
      <c r="Y35" s="108"/>
      <c r="Z35" s="109"/>
      <c r="AA35" s="109"/>
      <c r="AB35" s="97"/>
      <c r="AC35" s="110"/>
      <c r="AD35" s="108"/>
      <c r="AE35" s="108"/>
    </row>
    <row r="36" spans="1:31" ht="15" customHeight="1" x14ac:dyDescent="0.2">
      <c r="A36" s="123" t="s">
        <v>6</v>
      </c>
      <c r="B36" s="162">
        <f>SUM(B4:B34)</f>
        <v>52</v>
      </c>
      <c r="C36" s="100">
        <f>SUM(C4:C35)</f>
        <v>0.11500000000000002</v>
      </c>
      <c r="D36" s="147">
        <f>SUM(D4:D34)</f>
        <v>0</v>
      </c>
      <c r="E36" s="148">
        <f>SUM(E4:E35)</f>
        <v>0</v>
      </c>
      <c r="F36" s="163">
        <f>SUM(F4:F35)</f>
        <v>0</v>
      </c>
      <c r="G36" s="164">
        <f>SUM(G4:G35)</f>
        <v>0</v>
      </c>
      <c r="H36" s="150"/>
      <c r="I36" s="115">
        <f>SUM(I4:I34)</f>
        <v>1165</v>
      </c>
      <c r="J36" s="165"/>
      <c r="K36" s="882">
        <f>J37+K37+L37+M37</f>
        <v>5.8900000000000006</v>
      </c>
      <c r="L36" s="882"/>
      <c r="M36" s="166"/>
      <c r="N36" s="167">
        <f>SUM(N4:N35)</f>
        <v>5.8250000000000011</v>
      </c>
      <c r="O36" s="114"/>
      <c r="P36" s="115">
        <f>SUM(P4:P34)</f>
        <v>40</v>
      </c>
      <c r="Q36" s="149">
        <f>SUM(Q4:Q35)</f>
        <v>3.7999999999999999E-2</v>
      </c>
      <c r="R36" s="168">
        <f>SUM(R4:R35)</f>
        <v>5.9779999999999998</v>
      </c>
      <c r="W36" s="110"/>
      <c r="X36" s="109"/>
      <c r="Y36" s="110"/>
      <c r="Z36" s="109"/>
      <c r="AA36" s="109"/>
      <c r="AB36" s="97"/>
      <c r="AC36" s="110"/>
      <c r="AD36" s="108"/>
      <c r="AE36" s="108"/>
    </row>
    <row r="37" spans="1:31" ht="15" customHeight="1" x14ac:dyDescent="0.2">
      <c r="A37" s="124"/>
      <c r="B37" s="430"/>
      <c r="C37" s="100"/>
      <c r="D37" s="147"/>
      <c r="E37" s="147"/>
      <c r="F37" s="148"/>
      <c r="G37" s="149"/>
      <c r="H37" s="150"/>
      <c r="I37" s="115"/>
      <c r="J37" s="169">
        <f>SUM(J4:J34)</f>
        <v>0</v>
      </c>
      <c r="K37" s="169">
        <f>SUM(K4:K34)</f>
        <v>3.93</v>
      </c>
      <c r="L37" s="169">
        <f>SUM(L4:L34)</f>
        <v>1.96</v>
      </c>
      <c r="M37" s="148">
        <f>SUM(M4:M34)</f>
        <v>0</v>
      </c>
      <c r="N37" s="148"/>
      <c r="O37" s="114"/>
      <c r="P37" s="115"/>
      <c r="Q37" s="149"/>
      <c r="R37" s="152">
        <f>Q37+O36</f>
        <v>0</v>
      </c>
      <c r="W37" s="110"/>
      <c r="X37" s="127"/>
      <c r="Y37" s="108"/>
      <c r="Z37" s="127"/>
      <c r="AA37" s="127"/>
      <c r="AB37" s="97"/>
      <c r="AC37" s="110"/>
      <c r="AD37" s="108"/>
      <c r="AE37" s="108"/>
    </row>
    <row r="38" spans="1:31" ht="15" customHeight="1" x14ac:dyDescent="0.2">
      <c r="A38" s="128" t="s">
        <v>16</v>
      </c>
      <c r="B38" s="129">
        <f>AVERAGE(B4:B35)</f>
        <v>1189.75</v>
      </c>
      <c r="C38" s="130">
        <f>AVERAGE(C4:C35)</f>
        <v>1.0454545454545456E-2</v>
      </c>
      <c r="D38" s="170" t="e">
        <f>AVERAGE(D4:D34)</f>
        <v>#DIV/0!</v>
      </c>
      <c r="E38" s="170" t="e">
        <f>AVERAGE(E4:E34)</f>
        <v>#DIV/0!</v>
      </c>
      <c r="F38" s="130" t="e">
        <f>AVERAGE(F4:F34)</f>
        <v>#DIV/0!</v>
      </c>
      <c r="G38" s="171" t="e">
        <f>AVERAGE(G4:G34)</f>
        <v>#DIV/0!</v>
      </c>
      <c r="H38" s="172"/>
      <c r="I38" s="134">
        <f>AVERAGE(I4:I34)</f>
        <v>97.083333333333329</v>
      </c>
      <c r="J38" s="170" t="e">
        <f>AVERAGE(J4:J35)</f>
        <v>#DIV/0!</v>
      </c>
      <c r="K38" s="170">
        <f>AVERAGE(K4:K35)</f>
        <v>0.98250000000000004</v>
      </c>
      <c r="L38" s="170">
        <f>AVERAGE(L4:L35)</f>
        <v>0.19600000000000001</v>
      </c>
      <c r="M38" s="170" t="e">
        <f>AVERAGE(M4:M35)</f>
        <v>#DIV/0!</v>
      </c>
      <c r="N38" s="130">
        <f>AVERAGE(N4:N35)</f>
        <v>0.18790322580645163</v>
      </c>
      <c r="O38" s="133"/>
      <c r="P38" s="134">
        <f>AVERAGE(P4:P34)</f>
        <v>4.4444444444444446</v>
      </c>
      <c r="Q38" s="171">
        <f>AVERAGE(Q4:Q35)</f>
        <v>1.2258064516129032E-3</v>
      </c>
      <c r="R38" s="173">
        <f>AVERAGE(R4:R34)</f>
        <v>0.19283870967741934</v>
      </c>
    </row>
    <row r="39" spans="1:31" s="81" customFormat="1" ht="15" customHeight="1" x14ac:dyDescent="0.2">
      <c r="A39" s="135" t="s">
        <v>15</v>
      </c>
      <c r="B39" s="867">
        <f>C36+D36+E36+N36+Q36-F36-G36-K36+0.312</f>
        <v>0.40000000000000097</v>
      </c>
      <c r="C39" s="868"/>
      <c r="D39" s="868"/>
      <c r="E39" s="868"/>
      <c r="F39" s="868"/>
      <c r="G39" s="868"/>
      <c r="H39" s="868"/>
      <c r="I39" s="868"/>
      <c r="J39" s="868"/>
      <c r="K39" s="868"/>
      <c r="L39" s="868"/>
      <c r="M39" s="868"/>
      <c r="N39" s="868"/>
      <c r="O39" s="868"/>
      <c r="P39" s="868"/>
      <c r="Q39" s="868"/>
      <c r="R39" s="869"/>
      <c r="W39" s="881"/>
      <c r="X39" s="881"/>
      <c r="Y39" s="881"/>
      <c r="Z39" s="881"/>
      <c r="AA39" s="881"/>
      <c r="AB39" s="85"/>
      <c r="AC39" s="137"/>
      <c r="AD39" s="174"/>
      <c r="AE39" s="174"/>
    </row>
    <row r="40" spans="1:31" ht="15" customHeight="1" x14ac:dyDescent="0.2">
      <c r="A40" s="124" t="s">
        <v>1</v>
      </c>
      <c r="B40" s="863">
        <v>2</v>
      </c>
      <c r="C40" s="864"/>
      <c r="D40" s="864"/>
      <c r="E40" s="864"/>
      <c r="F40" s="864"/>
      <c r="G40" s="864"/>
      <c r="H40" s="864"/>
      <c r="I40" s="864"/>
      <c r="J40" s="864"/>
      <c r="K40" s="864"/>
      <c r="L40" s="864"/>
      <c r="M40" s="864"/>
      <c r="N40" s="864"/>
      <c r="O40" s="864"/>
      <c r="P40" s="864"/>
      <c r="Q40" s="864"/>
      <c r="R40" s="865"/>
      <c r="W40" s="866"/>
      <c r="X40" s="866"/>
      <c r="Y40" s="866"/>
      <c r="Z40" s="866"/>
      <c r="AA40" s="866"/>
      <c r="AB40" s="97"/>
      <c r="AC40" s="110"/>
      <c r="AD40" s="108"/>
      <c r="AE40" s="108"/>
    </row>
    <row r="41" spans="1:31" ht="3" customHeight="1" x14ac:dyDescent="0.2">
      <c r="A41" s="141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1"/>
      <c r="R41" s="143"/>
      <c r="W41" s="97"/>
      <c r="X41" s="97"/>
      <c r="Y41" s="97"/>
      <c r="Z41" s="97"/>
      <c r="AA41" s="97"/>
      <c r="AB41" s="97"/>
      <c r="AC41" s="97"/>
      <c r="AD41" s="97"/>
      <c r="AE41" s="97"/>
    </row>
    <row r="44" spans="1:31" ht="15" customHeight="1" x14ac:dyDescent="0.2">
      <c r="J44" s="175"/>
    </row>
    <row r="45" spans="1:31" ht="15" customHeight="1" x14ac:dyDescent="0.2">
      <c r="E45" s="96" t="s">
        <v>202</v>
      </c>
      <c r="F45" s="259">
        <f>3*1.32</f>
        <v>3.96</v>
      </c>
    </row>
    <row r="46" spans="1:31" ht="15" customHeight="1" x14ac:dyDescent="0.2">
      <c r="E46" s="96" t="s">
        <v>203</v>
      </c>
      <c r="F46" s="259">
        <f>5*1.32</f>
        <v>6.6000000000000005</v>
      </c>
      <c r="G46" s="96">
        <f>5*0.2</f>
        <v>1</v>
      </c>
      <c r="H46" s="96">
        <f>5*1.12</f>
        <v>5.6000000000000005</v>
      </c>
    </row>
    <row r="47" spans="1:31" ht="15" customHeight="1" x14ac:dyDescent="0.2">
      <c r="E47" s="96" t="s">
        <v>204</v>
      </c>
      <c r="F47" s="259">
        <f>10*1.32</f>
        <v>13.200000000000001</v>
      </c>
    </row>
    <row r="48" spans="1:31" ht="15" customHeight="1" x14ac:dyDescent="0.2">
      <c r="E48" s="96" t="s">
        <v>205</v>
      </c>
      <c r="F48" s="259">
        <f>15*1.32</f>
        <v>19.8</v>
      </c>
    </row>
    <row r="49" spans="5:6" ht="15" customHeight="1" x14ac:dyDescent="0.2">
      <c r="E49" s="96" t="s">
        <v>206</v>
      </c>
      <c r="F49" s="259">
        <f>20*1.32</f>
        <v>26.400000000000002</v>
      </c>
    </row>
    <row r="50" spans="5:6" ht="15" customHeight="1" x14ac:dyDescent="0.2">
      <c r="E50" s="96" t="s">
        <v>207</v>
      </c>
      <c r="F50" s="259">
        <f>25*1.32</f>
        <v>33</v>
      </c>
    </row>
    <row r="51" spans="5:6" ht="15" customHeight="1" x14ac:dyDescent="0.2">
      <c r="E51" s="96" t="s">
        <v>208</v>
      </c>
      <c r="F51" s="259">
        <f>30*1.32</f>
        <v>39.6</v>
      </c>
    </row>
    <row r="52" spans="5:6" ht="15" customHeight="1" x14ac:dyDescent="0.2">
      <c r="E52" s="96" t="s">
        <v>209</v>
      </c>
      <c r="F52" s="259">
        <f>40*1.32</f>
        <v>52.800000000000004</v>
      </c>
    </row>
    <row r="53" spans="5:6" ht="15" customHeight="1" x14ac:dyDescent="0.2">
      <c r="E53" s="96" t="s">
        <v>210</v>
      </c>
      <c r="F53" s="259">
        <f>50*1.32</f>
        <v>66</v>
      </c>
    </row>
    <row r="54" spans="5:6" ht="15" customHeight="1" x14ac:dyDescent="0.2">
      <c r="E54" s="96" t="s">
        <v>211</v>
      </c>
      <c r="F54" s="259">
        <f>60*1.32</f>
        <v>79.2</v>
      </c>
    </row>
    <row r="55" spans="5:6" ht="15" customHeight="1" x14ac:dyDescent="0.2">
      <c r="E55" s="96" t="s">
        <v>212</v>
      </c>
      <c r="F55" s="259">
        <f>70*1.32</f>
        <v>92.4</v>
      </c>
    </row>
    <row r="56" spans="5:6" ht="15" customHeight="1" x14ac:dyDescent="0.2">
      <c r="E56" s="96" t="s">
        <v>213</v>
      </c>
      <c r="F56" s="259">
        <f>80*1.32</f>
        <v>105.60000000000001</v>
      </c>
    </row>
    <row r="57" spans="5:6" ht="15" customHeight="1" x14ac:dyDescent="0.2">
      <c r="E57" s="96" t="s">
        <v>214</v>
      </c>
      <c r="F57" s="259">
        <f>90*1.32</f>
        <v>118.80000000000001</v>
      </c>
    </row>
    <row r="58" spans="5:6" ht="15" customHeight="1" x14ac:dyDescent="0.2">
      <c r="E58" s="96" t="s">
        <v>215</v>
      </c>
      <c r="F58" s="259">
        <f>100*1.32</f>
        <v>132</v>
      </c>
    </row>
  </sheetData>
  <mergeCells count="12">
    <mergeCell ref="B1:R1"/>
    <mergeCell ref="H2:N2"/>
    <mergeCell ref="O2:Q2"/>
    <mergeCell ref="W39:AA39"/>
    <mergeCell ref="K36:L36"/>
    <mergeCell ref="B40:R40"/>
    <mergeCell ref="W40:AA40"/>
    <mergeCell ref="B39:R39"/>
    <mergeCell ref="B2:G2"/>
    <mergeCell ref="R2:R3"/>
    <mergeCell ref="T2:T3"/>
    <mergeCell ref="S2:S3"/>
  </mergeCells>
  <conditionalFormatting sqref="S4:S34">
    <cfRule type="cellIs" dxfId="45" priority="3" operator="lessThan">
      <formula>$T4</formula>
    </cfRule>
    <cfRule type="cellIs" dxfId="44" priority="4" operator="greaterThan">
      <formula>$T4</formula>
    </cfRule>
  </conditionalFormatting>
  <conditionalFormatting sqref="S1">
    <cfRule type="cellIs" dxfId="43" priority="1" operator="lessThan">
      <formula>$T$1</formula>
    </cfRule>
    <cfRule type="cellIs" dxfId="42" priority="2" operator="greaterThan">
      <formula>$T$1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6" orientation="landscape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41"/>
  <sheetViews>
    <sheetView showGridLines="0" showRuler="0" showWhiteSpace="0" view="pageLayout" zoomScale="85" zoomScaleNormal="100" zoomScalePageLayoutView="85" workbookViewId="0">
      <selection activeCell="C14" sqref="C14"/>
    </sheetView>
  </sheetViews>
  <sheetFormatPr baseColWidth="10" defaultColWidth="8.5" defaultRowHeight="15" customHeight="1" x14ac:dyDescent="0.2"/>
  <cols>
    <col min="1" max="1" width="12.625" style="761" customWidth="1"/>
    <col min="2" max="2" width="13" style="761" customWidth="1"/>
    <col min="3" max="3" width="19.625" style="761" customWidth="1"/>
    <col min="4" max="4" width="13" style="761" customWidth="1"/>
    <col min="5" max="6" width="19.625" style="761" customWidth="1"/>
    <col min="7" max="7" width="13" style="761" customWidth="1"/>
    <col min="8" max="8" width="9.25" style="761" customWidth="1"/>
    <col min="9" max="9" width="7.5" style="761" customWidth="1"/>
    <col min="10" max="10" width="9" style="761" customWidth="1"/>
    <col min="11" max="11" width="8.375" style="761" customWidth="1"/>
    <col min="12" max="13" width="8.75" style="761" customWidth="1"/>
    <col min="14" max="16384" width="8.5" style="761"/>
  </cols>
  <sheetData>
    <row r="1" spans="1:17" s="760" customFormat="1" ht="15" customHeight="1" thickBot="1" x14ac:dyDescent="0.25">
      <c r="A1" s="79"/>
      <c r="B1" s="877" t="s">
        <v>307</v>
      </c>
      <c r="C1" s="878"/>
      <c r="D1" s="878"/>
      <c r="E1" s="878"/>
      <c r="F1" s="879"/>
      <c r="G1" s="81" t="s">
        <v>97</v>
      </c>
      <c r="H1" s="82">
        <f>SUM(H4:H34)</f>
        <v>0</v>
      </c>
      <c r="I1" s="81"/>
      <c r="J1" s="83">
        <f>SUM(J4:J27)</f>
        <v>0</v>
      </c>
      <c r="K1" s="84"/>
      <c r="L1" s="84"/>
      <c r="M1" s="84"/>
      <c r="N1" s="759"/>
      <c r="O1" s="759"/>
      <c r="P1" s="759"/>
      <c r="Q1" s="759"/>
    </row>
    <row r="2" spans="1:17" s="760" customFormat="1" ht="15" customHeight="1" thickBot="1" x14ac:dyDescent="0.25">
      <c r="A2" s="79"/>
      <c r="B2" s="870" t="s">
        <v>13</v>
      </c>
      <c r="C2" s="871"/>
      <c r="D2" s="880" t="s">
        <v>138</v>
      </c>
      <c r="E2" s="872"/>
      <c r="F2" s="873" t="s">
        <v>12</v>
      </c>
      <c r="G2" s="81"/>
      <c r="H2" s="81"/>
      <c r="I2" s="81"/>
      <c r="J2" s="84"/>
      <c r="K2" s="84"/>
      <c r="L2" s="84"/>
      <c r="M2" s="86"/>
      <c r="N2" s="759"/>
      <c r="O2" s="759"/>
      <c r="P2" s="759"/>
      <c r="Q2" s="759"/>
    </row>
    <row r="3" spans="1:17" ht="15" customHeight="1" thickBot="1" x14ac:dyDescent="0.25">
      <c r="A3" s="87"/>
      <c r="B3" s="91" t="s">
        <v>308</v>
      </c>
      <c r="C3" s="89" t="s">
        <v>11</v>
      </c>
      <c r="D3" s="146" t="s">
        <v>85</v>
      </c>
      <c r="E3" s="144" t="s">
        <v>91</v>
      </c>
      <c r="F3" s="874"/>
      <c r="G3" s="81" t="s">
        <v>41</v>
      </c>
      <c r="H3" s="81" t="s">
        <v>48</v>
      </c>
      <c r="I3" s="81" t="s">
        <v>49</v>
      </c>
      <c r="J3" s="759" t="s">
        <v>44</v>
      </c>
      <c r="K3" s="762"/>
      <c r="L3" s="762"/>
      <c r="M3" s="86"/>
      <c r="N3" s="762"/>
      <c r="O3" s="762"/>
      <c r="P3" s="762"/>
      <c r="Q3" s="762"/>
    </row>
    <row r="4" spans="1:17" ht="15" customHeight="1" x14ac:dyDescent="0.2">
      <c r="A4" s="646">
        <v>42401</v>
      </c>
      <c r="B4" s="99"/>
      <c r="C4" s="100"/>
      <c r="D4" s="114"/>
      <c r="E4" s="149"/>
      <c r="F4" s="152">
        <f>C4+E4</f>
        <v>0</v>
      </c>
      <c r="G4" s="94"/>
      <c r="H4" s="95"/>
      <c r="J4" s="95"/>
      <c r="K4" s="108"/>
      <c r="L4" s="109"/>
      <c r="M4" s="109"/>
      <c r="N4" s="762"/>
      <c r="O4" s="110"/>
      <c r="P4" s="108"/>
      <c r="Q4" s="108"/>
    </row>
    <row r="5" spans="1:17" ht="15" customHeight="1" x14ac:dyDescent="0.2">
      <c r="A5" s="586">
        <v>42402</v>
      </c>
      <c r="B5" s="99">
        <v>1</v>
      </c>
      <c r="C5" s="100">
        <v>0.24</v>
      </c>
      <c r="D5" s="114"/>
      <c r="E5" s="149"/>
      <c r="F5" s="152">
        <f t="shared" ref="F5:F34" si="0">C5+E5</f>
        <v>0.24</v>
      </c>
      <c r="G5" s="94"/>
      <c r="H5" s="95"/>
      <c r="J5" s="95"/>
      <c r="K5" s="108"/>
      <c r="L5" s="109"/>
      <c r="M5" s="109"/>
      <c r="N5" s="762"/>
      <c r="O5" s="110"/>
      <c r="P5" s="108"/>
      <c r="Q5" s="108"/>
    </row>
    <row r="6" spans="1:17" ht="15" customHeight="1" x14ac:dyDescent="0.2">
      <c r="A6" s="586">
        <v>42403</v>
      </c>
      <c r="B6" s="99"/>
      <c r="C6" s="100"/>
      <c r="D6" s="114"/>
      <c r="E6" s="149"/>
      <c r="F6" s="152">
        <f t="shared" si="0"/>
        <v>0</v>
      </c>
      <c r="G6" s="94"/>
      <c r="H6" s="95"/>
      <c r="J6" s="95"/>
      <c r="K6" s="108"/>
      <c r="L6" s="109"/>
      <c r="M6" s="109"/>
      <c r="N6" s="762"/>
      <c r="O6" s="110"/>
      <c r="P6" s="108"/>
      <c r="Q6" s="108"/>
    </row>
    <row r="7" spans="1:17" ht="15" customHeight="1" x14ac:dyDescent="0.2">
      <c r="A7" s="586">
        <v>42404</v>
      </c>
      <c r="B7" s="99"/>
      <c r="C7" s="100"/>
      <c r="D7" s="114"/>
      <c r="E7" s="149"/>
      <c r="F7" s="152">
        <f t="shared" si="0"/>
        <v>0</v>
      </c>
      <c r="G7" s="94"/>
      <c r="H7" s="95"/>
      <c r="J7" s="95"/>
      <c r="K7" s="108"/>
      <c r="L7" s="109"/>
      <c r="M7" s="109"/>
      <c r="N7" s="762"/>
      <c r="O7" s="110"/>
      <c r="P7" s="108"/>
      <c r="Q7" s="108"/>
    </row>
    <row r="8" spans="1:17" ht="15" customHeight="1" x14ac:dyDescent="0.2">
      <c r="A8" s="586">
        <v>42405</v>
      </c>
      <c r="B8" s="99"/>
      <c r="C8" s="100"/>
      <c r="D8" s="114"/>
      <c r="E8" s="149"/>
      <c r="F8" s="152">
        <f t="shared" si="0"/>
        <v>0</v>
      </c>
      <c r="G8" s="94"/>
      <c r="H8" s="95"/>
      <c r="J8" s="95"/>
      <c r="K8" s="108"/>
      <c r="L8" s="109"/>
      <c r="M8" s="109"/>
      <c r="N8" s="762"/>
      <c r="O8" s="110"/>
      <c r="P8" s="108"/>
      <c r="Q8" s="108"/>
    </row>
    <row r="9" spans="1:17" ht="15" customHeight="1" x14ac:dyDescent="0.2">
      <c r="A9" s="586">
        <v>42406</v>
      </c>
      <c r="B9" s="99"/>
      <c r="C9" s="100"/>
      <c r="D9" s="114"/>
      <c r="E9" s="149"/>
      <c r="F9" s="152">
        <f t="shared" si="0"/>
        <v>0</v>
      </c>
      <c r="G9" s="94"/>
      <c r="H9" s="95"/>
      <c r="J9" s="95"/>
      <c r="K9" s="108"/>
      <c r="L9" s="109"/>
      <c r="M9" s="109"/>
      <c r="N9" s="762"/>
      <c r="O9" s="110"/>
      <c r="P9" s="108"/>
      <c r="Q9" s="108"/>
    </row>
    <row r="10" spans="1:17" ht="15" customHeight="1" x14ac:dyDescent="0.2">
      <c r="A10" s="586">
        <v>42407</v>
      </c>
      <c r="B10" s="99"/>
      <c r="C10" s="100"/>
      <c r="D10" s="114"/>
      <c r="E10" s="149"/>
      <c r="F10" s="152">
        <f t="shared" si="0"/>
        <v>0</v>
      </c>
      <c r="G10" s="94"/>
      <c r="H10" s="95"/>
      <c r="J10" s="95"/>
      <c r="K10" s="108"/>
      <c r="L10" s="109"/>
      <c r="M10" s="109"/>
      <c r="N10" s="762"/>
      <c r="O10" s="110"/>
      <c r="P10" s="108"/>
      <c r="Q10" s="108"/>
    </row>
    <row r="11" spans="1:17" ht="15" customHeight="1" x14ac:dyDescent="0.2">
      <c r="A11" s="586">
        <v>42408</v>
      </c>
      <c r="B11" s="99"/>
      <c r="C11" s="100"/>
      <c r="D11" s="114"/>
      <c r="E11" s="149"/>
      <c r="F11" s="152">
        <f t="shared" si="0"/>
        <v>0</v>
      </c>
      <c r="G11" s="94"/>
      <c r="H11" s="95"/>
      <c r="J11" s="95"/>
      <c r="K11" s="108"/>
      <c r="L11" s="109"/>
      <c r="M11" s="109"/>
      <c r="N11" s="762"/>
      <c r="O11" s="110"/>
      <c r="P11" s="108"/>
      <c r="Q11" s="108"/>
    </row>
    <row r="12" spans="1:17" ht="15" customHeight="1" x14ac:dyDescent="0.2">
      <c r="A12" s="586">
        <v>42409</v>
      </c>
      <c r="B12" s="99">
        <v>1</v>
      </c>
      <c r="C12" s="100">
        <v>0.24</v>
      </c>
      <c r="D12" s="114"/>
      <c r="E12" s="149"/>
      <c r="F12" s="152">
        <f t="shared" si="0"/>
        <v>0.24</v>
      </c>
      <c r="G12" s="94"/>
      <c r="H12" s="95"/>
      <c r="J12" s="95"/>
      <c r="K12" s="108"/>
      <c r="L12" s="109"/>
      <c r="M12" s="109"/>
      <c r="N12" s="762"/>
      <c r="O12" s="110"/>
      <c r="P12" s="108"/>
      <c r="Q12" s="108"/>
    </row>
    <row r="13" spans="1:17" ht="15" customHeight="1" x14ac:dyDescent="0.2">
      <c r="A13" s="586">
        <v>42410</v>
      </c>
      <c r="B13" s="99">
        <v>1</v>
      </c>
      <c r="C13" s="100">
        <v>0.24</v>
      </c>
      <c r="D13" s="114"/>
      <c r="E13" s="149"/>
      <c r="F13" s="152">
        <f t="shared" si="0"/>
        <v>0.24</v>
      </c>
      <c r="G13" s="94"/>
      <c r="H13" s="95"/>
      <c r="J13" s="95"/>
      <c r="K13" s="108"/>
      <c r="L13" s="109"/>
      <c r="M13" s="109"/>
      <c r="N13" s="762"/>
      <c r="O13" s="110"/>
      <c r="P13" s="108"/>
      <c r="Q13" s="108"/>
    </row>
    <row r="14" spans="1:17" ht="15" customHeight="1" x14ac:dyDescent="0.2">
      <c r="A14" s="586">
        <v>42411</v>
      </c>
      <c r="B14" s="99"/>
      <c r="C14" s="100"/>
      <c r="D14" s="114"/>
      <c r="E14" s="149"/>
      <c r="F14" s="152">
        <f t="shared" si="0"/>
        <v>0</v>
      </c>
      <c r="G14" s="94"/>
      <c r="H14" s="95"/>
      <c r="J14" s="95"/>
      <c r="K14" s="108"/>
      <c r="L14" s="109"/>
      <c r="M14" s="109"/>
      <c r="N14" s="762"/>
      <c r="O14" s="110"/>
      <c r="P14" s="108"/>
      <c r="Q14" s="108"/>
    </row>
    <row r="15" spans="1:17" ht="15" customHeight="1" x14ac:dyDescent="0.2">
      <c r="A15" s="586">
        <v>42412</v>
      </c>
      <c r="B15" s="99"/>
      <c r="C15" s="100"/>
      <c r="D15" s="114"/>
      <c r="E15" s="149"/>
      <c r="F15" s="152">
        <f t="shared" si="0"/>
        <v>0</v>
      </c>
      <c r="G15" s="94"/>
      <c r="H15" s="95"/>
      <c r="J15" s="95"/>
      <c r="K15" s="108"/>
      <c r="L15" s="109"/>
      <c r="M15" s="109"/>
      <c r="N15" s="762"/>
      <c r="O15" s="110"/>
      <c r="P15" s="108"/>
      <c r="Q15" s="108"/>
    </row>
    <row r="16" spans="1:17" ht="15" customHeight="1" x14ac:dyDescent="0.2">
      <c r="A16" s="586">
        <v>42413</v>
      </c>
      <c r="B16" s="99"/>
      <c r="C16" s="100"/>
      <c r="D16" s="114"/>
      <c r="E16" s="149"/>
      <c r="F16" s="152">
        <f t="shared" si="0"/>
        <v>0</v>
      </c>
      <c r="G16" s="94"/>
      <c r="H16" s="95"/>
      <c r="J16" s="95"/>
      <c r="K16" s="108"/>
      <c r="L16" s="109"/>
      <c r="M16" s="109"/>
      <c r="N16" s="762"/>
      <c r="O16" s="110"/>
      <c r="P16" s="108"/>
      <c r="Q16" s="108"/>
    </row>
    <row r="17" spans="1:17" ht="15" customHeight="1" x14ac:dyDescent="0.2">
      <c r="A17" s="586">
        <v>42414</v>
      </c>
      <c r="B17" s="99"/>
      <c r="C17" s="100"/>
      <c r="D17" s="114"/>
      <c r="E17" s="149"/>
      <c r="F17" s="152">
        <f t="shared" si="0"/>
        <v>0</v>
      </c>
      <c r="G17" s="94"/>
      <c r="H17" s="95"/>
      <c r="J17" s="95"/>
      <c r="K17" s="108"/>
      <c r="L17" s="109"/>
      <c r="M17" s="109"/>
      <c r="N17" s="762"/>
      <c r="O17" s="110"/>
      <c r="P17" s="108"/>
      <c r="Q17" s="108"/>
    </row>
    <row r="18" spans="1:17" ht="15" customHeight="1" x14ac:dyDescent="0.2">
      <c r="A18" s="586">
        <v>42415</v>
      </c>
      <c r="B18" s="99"/>
      <c r="C18" s="100"/>
      <c r="D18" s="114"/>
      <c r="E18" s="149"/>
      <c r="F18" s="152">
        <f t="shared" si="0"/>
        <v>0</v>
      </c>
      <c r="G18" s="94"/>
      <c r="H18" s="95"/>
      <c r="J18" s="95"/>
      <c r="K18" s="108"/>
      <c r="L18" s="109"/>
      <c r="M18" s="109"/>
      <c r="N18" s="762"/>
      <c r="O18" s="110"/>
      <c r="P18" s="108"/>
      <c r="Q18" s="108"/>
    </row>
    <row r="19" spans="1:17" ht="15" customHeight="1" x14ac:dyDescent="0.2">
      <c r="A19" s="586">
        <v>42416</v>
      </c>
      <c r="B19" s="99"/>
      <c r="C19" s="100"/>
      <c r="D19" s="114"/>
      <c r="E19" s="149"/>
      <c r="F19" s="152">
        <f t="shared" si="0"/>
        <v>0</v>
      </c>
      <c r="G19" s="94"/>
      <c r="H19" s="95"/>
      <c r="J19" s="95"/>
      <c r="K19" s="108"/>
      <c r="L19" s="109"/>
      <c r="M19" s="109"/>
      <c r="N19" s="762"/>
      <c r="O19" s="110"/>
      <c r="P19" s="108"/>
      <c r="Q19" s="108"/>
    </row>
    <row r="20" spans="1:17" ht="15" customHeight="1" x14ac:dyDescent="0.2">
      <c r="A20" s="586">
        <v>42417</v>
      </c>
      <c r="B20" s="99"/>
      <c r="C20" s="100"/>
      <c r="D20" s="114"/>
      <c r="E20" s="149"/>
      <c r="F20" s="152">
        <f t="shared" si="0"/>
        <v>0</v>
      </c>
      <c r="G20" s="94"/>
      <c r="H20" s="95"/>
      <c r="J20" s="95"/>
      <c r="K20" s="108"/>
      <c r="L20" s="109"/>
      <c r="M20" s="109"/>
      <c r="N20" s="762"/>
      <c r="O20" s="110"/>
      <c r="P20" s="108"/>
      <c r="Q20" s="108"/>
    </row>
    <row r="21" spans="1:17" ht="15" customHeight="1" x14ac:dyDescent="0.2">
      <c r="A21" s="586">
        <v>42418</v>
      </c>
      <c r="B21" s="99"/>
      <c r="C21" s="100"/>
      <c r="D21" s="114"/>
      <c r="E21" s="149"/>
      <c r="F21" s="152">
        <f t="shared" si="0"/>
        <v>0</v>
      </c>
      <c r="G21" s="94"/>
      <c r="H21" s="95"/>
      <c r="J21" s="95"/>
      <c r="K21" s="108"/>
      <c r="L21" s="109"/>
      <c r="M21" s="109"/>
      <c r="N21" s="762"/>
      <c r="O21" s="110"/>
      <c r="P21" s="108"/>
      <c r="Q21" s="108"/>
    </row>
    <row r="22" spans="1:17" ht="15" customHeight="1" x14ac:dyDescent="0.2">
      <c r="A22" s="586">
        <v>42419</v>
      </c>
      <c r="B22" s="99"/>
      <c r="C22" s="100"/>
      <c r="D22" s="114"/>
      <c r="E22" s="149"/>
      <c r="F22" s="152">
        <f t="shared" si="0"/>
        <v>0</v>
      </c>
      <c r="G22" s="94"/>
      <c r="H22" s="95"/>
      <c r="J22" s="95"/>
      <c r="K22" s="108"/>
      <c r="L22" s="109"/>
      <c r="M22" s="109"/>
      <c r="N22" s="762"/>
      <c r="O22" s="110"/>
      <c r="P22" s="108"/>
      <c r="Q22" s="108"/>
    </row>
    <row r="23" spans="1:17" ht="15" customHeight="1" x14ac:dyDescent="0.2">
      <c r="A23" s="586">
        <v>42420</v>
      </c>
      <c r="B23" s="99"/>
      <c r="C23" s="100"/>
      <c r="D23" s="114"/>
      <c r="E23" s="149"/>
      <c r="F23" s="152">
        <f t="shared" si="0"/>
        <v>0</v>
      </c>
      <c r="G23" s="94"/>
      <c r="H23" s="95"/>
      <c r="J23" s="95"/>
      <c r="K23" s="108"/>
      <c r="L23" s="109"/>
      <c r="M23" s="109"/>
      <c r="N23" s="762"/>
      <c r="O23" s="110"/>
      <c r="P23" s="108"/>
      <c r="Q23" s="108"/>
    </row>
    <row r="24" spans="1:17" ht="15" customHeight="1" x14ac:dyDescent="0.2">
      <c r="A24" s="586">
        <v>42421</v>
      </c>
      <c r="B24" s="99"/>
      <c r="C24" s="100"/>
      <c r="D24" s="114"/>
      <c r="E24" s="149"/>
      <c r="F24" s="152">
        <f t="shared" si="0"/>
        <v>0</v>
      </c>
      <c r="G24" s="94"/>
      <c r="H24" s="95"/>
      <c r="J24" s="95"/>
      <c r="K24" s="108"/>
      <c r="L24" s="109"/>
      <c r="M24" s="109"/>
      <c r="N24" s="762"/>
      <c r="O24" s="110"/>
      <c r="P24" s="108"/>
      <c r="Q24" s="108"/>
    </row>
    <row r="25" spans="1:17" ht="15" customHeight="1" x14ac:dyDescent="0.2">
      <c r="A25" s="586">
        <v>42422</v>
      </c>
      <c r="B25" s="99"/>
      <c r="C25" s="100"/>
      <c r="D25" s="114"/>
      <c r="E25" s="149"/>
      <c r="F25" s="152">
        <f t="shared" si="0"/>
        <v>0</v>
      </c>
      <c r="G25" s="94"/>
      <c r="H25" s="95"/>
      <c r="J25" s="95"/>
      <c r="K25" s="108"/>
      <c r="L25" s="109"/>
      <c r="M25" s="109"/>
      <c r="N25" s="762"/>
      <c r="O25" s="110"/>
      <c r="P25" s="108"/>
      <c r="Q25" s="108"/>
    </row>
    <row r="26" spans="1:17" ht="15" customHeight="1" x14ac:dyDescent="0.2">
      <c r="A26" s="586">
        <v>42423</v>
      </c>
      <c r="B26" s="154"/>
      <c r="C26" s="100"/>
      <c r="D26" s="114"/>
      <c r="E26" s="149"/>
      <c r="F26" s="152">
        <f t="shared" si="0"/>
        <v>0</v>
      </c>
      <c r="G26" s="94"/>
      <c r="H26" s="95"/>
      <c r="J26" s="95"/>
      <c r="K26" s="108"/>
      <c r="L26" s="109"/>
      <c r="M26" s="109"/>
      <c r="N26" s="762"/>
      <c r="O26" s="110"/>
      <c r="P26" s="108"/>
      <c r="Q26" s="108"/>
    </row>
    <row r="27" spans="1:17" ht="15" customHeight="1" x14ac:dyDescent="0.2">
      <c r="A27" s="586">
        <v>42424</v>
      </c>
      <c r="B27" s="154"/>
      <c r="C27" s="100"/>
      <c r="D27" s="114"/>
      <c r="E27" s="149"/>
      <c r="F27" s="152">
        <f t="shared" si="0"/>
        <v>0</v>
      </c>
      <c r="G27" s="94"/>
      <c r="H27" s="95"/>
      <c r="J27" s="95"/>
      <c r="K27" s="108"/>
      <c r="L27" s="109"/>
      <c r="M27" s="109"/>
      <c r="N27" s="762"/>
      <c r="O27" s="110"/>
      <c r="P27" s="108"/>
      <c r="Q27" s="108"/>
    </row>
    <row r="28" spans="1:17" ht="15" customHeight="1" x14ac:dyDescent="0.2">
      <c r="A28" s="586">
        <v>42425</v>
      </c>
      <c r="B28" s="154"/>
      <c r="C28" s="100"/>
      <c r="D28" s="114"/>
      <c r="E28" s="149"/>
      <c r="F28" s="152">
        <f t="shared" si="0"/>
        <v>0</v>
      </c>
      <c r="G28" s="94"/>
      <c r="H28" s="95"/>
      <c r="J28" s="95"/>
      <c r="K28" s="108"/>
      <c r="L28" s="109"/>
      <c r="M28" s="109"/>
      <c r="N28" s="762"/>
      <c r="O28" s="110"/>
      <c r="P28" s="108"/>
      <c r="Q28" s="108"/>
    </row>
    <row r="29" spans="1:17" ht="15" customHeight="1" x14ac:dyDescent="0.2">
      <c r="A29" s="586">
        <v>42426</v>
      </c>
      <c r="B29" s="154"/>
      <c r="C29" s="100"/>
      <c r="D29" s="114"/>
      <c r="E29" s="149"/>
      <c r="F29" s="152">
        <f t="shared" si="0"/>
        <v>0</v>
      </c>
      <c r="G29" s="94"/>
      <c r="H29" s="95"/>
      <c r="J29" s="95"/>
      <c r="K29" s="108"/>
      <c r="L29" s="109"/>
      <c r="M29" s="109"/>
      <c r="N29" s="762"/>
      <c r="O29" s="110"/>
      <c r="P29" s="108"/>
      <c r="Q29" s="108"/>
    </row>
    <row r="30" spans="1:17" ht="15" customHeight="1" x14ac:dyDescent="0.2">
      <c r="A30" s="586">
        <v>42427</v>
      </c>
      <c r="B30" s="154"/>
      <c r="C30" s="100"/>
      <c r="D30" s="114"/>
      <c r="E30" s="149"/>
      <c r="F30" s="152">
        <f t="shared" si="0"/>
        <v>0</v>
      </c>
      <c r="G30" s="94"/>
      <c r="H30" s="95"/>
      <c r="J30" s="95"/>
      <c r="K30" s="108"/>
      <c r="L30" s="109"/>
      <c r="M30" s="109"/>
      <c r="N30" s="762"/>
      <c r="O30" s="110"/>
      <c r="P30" s="108"/>
      <c r="Q30" s="108"/>
    </row>
    <row r="31" spans="1:17" ht="15" customHeight="1" x14ac:dyDescent="0.2">
      <c r="A31" s="586">
        <v>42428</v>
      </c>
      <c r="B31" s="154"/>
      <c r="C31" s="100"/>
      <c r="D31" s="114"/>
      <c r="E31" s="149"/>
      <c r="F31" s="152">
        <f t="shared" si="0"/>
        <v>0</v>
      </c>
      <c r="G31" s="94"/>
      <c r="H31" s="95"/>
      <c r="J31" s="95"/>
      <c r="K31" s="108"/>
      <c r="L31" s="109"/>
      <c r="M31" s="109"/>
      <c r="N31" s="762"/>
      <c r="O31" s="110"/>
      <c r="P31" s="108"/>
      <c r="Q31" s="108"/>
    </row>
    <row r="32" spans="1:17" ht="15" customHeight="1" x14ac:dyDescent="0.2">
      <c r="A32" s="586">
        <v>42429</v>
      </c>
      <c r="B32" s="154"/>
      <c r="C32" s="100"/>
      <c r="D32" s="114"/>
      <c r="E32" s="149"/>
      <c r="F32" s="152">
        <f t="shared" si="0"/>
        <v>0</v>
      </c>
      <c r="G32" s="94"/>
      <c r="H32" s="95"/>
      <c r="J32" s="95"/>
      <c r="K32" s="108"/>
      <c r="L32" s="109"/>
      <c r="M32" s="109"/>
      <c r="N32" s="762"/>
      <c r="O32" s="110"/>
      <c r="P32" s="108"/>
      <c r="Q32" s="108"/>
    </row>
    <row r="33" spans="1:17" ht="15" customHeight="1" x14ac:dyDescent="0.2">
      <c r="A33" s="586"/>
      <c r="B33" s="154"/>
      <c r="C33" s="100"/>
      <c r="D33" s="114"/>
      <c r="E33" s="149"/>
      <c r="F33" s="152">
        <f t="shared" si="0"/>
        <v>0</v>
      </c>
      <c r="G33" s="94"/>
      <c r="H33" s="95"/>
      <c r="J33" s="95"/>
      <c r="K33" s="108"/>
      <c r="L33" s="109"/>
      <c r="M33" s="109"/>
      <c r="N33" s="762"/>
      <c r="O33" s="110"/>
      <c r="P33" s="108"/>
      <c r="Q33" s="108"/>
    </row>
    <row r="34" spans="1:17" ht="15" customHeight="1" x14ac:dyDescent="0.2">
      <c r="A34" s="586"/>
      <c r="B34" s="154"/>
      <c r="C34" s="100"/>
      <c r="D34" s="114"/>
      <c r="E34" s="149"/>
      <c r="F34" s="152">
        <f t="shared" si="0"/>
        <v>0</v>
      </c>
      <c r="G34" s="94"/>
      <c r="H34" s="95"/>
      <c r="J34" s="95"/>
      <c r="K34" s="108"/>
      <c r="L34" s="109"/>
      <c r="M34" s="109"/>
      <c r="N34" s="762"/>
      <c r="O34" s="110"/>
      <c r="P34" s="108"/>
      <c r="Q34" s="108"/>
    </row>
    <row r="35" spans="1:17" ht="15" customHeight="1" thickBot="1" x14ac:dyDescent="0.25">
      <c r="A35" s="111"/>
      <c r="B35" s="155"/>
      <c r="C35" s="116"/>
      <c r="D35" s="120"/>
      <c r="E35" s="158"/>
      <c r="F35" s="161"/>
      <c r="I35" s="110"/>
      <c r="J35" s="109"/>
      <c r="K35" s="108"/>
      <c r="L35" s="109"/>
      <c r="M35" s="109"/>
      <c r="N35" s="762"/>
      <c r="O35" s="110"/>
      <c r="P35" s="108"/>
      <c r="Q35" s="108"/>
    </row>
    <row r="36" spans="1:17" ht="15" customHeight="1" x14ac:dyDescent="0.2">
      <c r="A36" s="123" t="s">
        <v>6</v>
      </c>
      <c r="B36" s="162">
        <f>SUM(B4:B34)</f>
        <v>3</v>
      </c>
      <c r="C36" s="100">
        <f>SUM(C4:C35)</f>
        <v>0.72</v>
      </c>
      <c r="D36" s="114"/>
      <c r="E36" s="149">
        <f>SUM(E4:E35)</f>
        <v>0</v>
      </c>
      <c r="F36" s="168">
        <f>SUM(F4:F35)</f>
        <v>0.72</v>
      </c>
      <c r="I36" s="110"/>
      <c r="J36" s="109"/>
      <c r="K36" s="110"/>
      <c r="L36" s="109"/>
      <c r="M36" s="109"/>
      <c r="N36" s="762"/>
      <c r="O36" s="110"/>
      <c r="P36" s="108"/>
      <c r="Q36" s="108"/>
    </row>
    <row r="37" spans="1:17" ht="15" customHeight="1" x14ac:dyDescent="0.2">
      <c r="A37" s="124"/>
      <c r="B37" s="430"/>
      <c r="C37" s="100"/>
      <c r="D37" s="114"/>
      <c r="E37" s="149"/>
      <c r="F37" s="152">
        <f>E37+D36</f>
        <v>0</v>
      </c>
      <c r="I37" s="110"/>
      <c r="J37" s="758"/>
      <c r="K37" s="108"/>
      <c r="L37" s="758"/>
      <c r="M37" s="758"/>
      <c r="N37" s="762"/>
      <c r="O37" s="110"/>
      <c r="P37" s="108"/>
      <c r="Q37" s="108"/>
    </row>
    <row r="38" spans="1:17" ht="15" customHeight="1" x14ac:dyDescent="0.2">
      <c r="A38" s="128" t="s">
        <v>16</v>
      </c>
      <c r="B38" s="129">
        <f>AVERAGE(B4:B35)</f>
        <v>1</v>
      </c>
      <c r="C38" s="130">
        <f>AVERAGE(C4:C35)</f>
        <v>0.24</v>
      </c>
      <c r="D38" s="133"/>
      <c r="E38" s="171" t="e">
        <f>AVERAGE(E4:E35)</f>
        <v>#DIV/0!</v>
      </c>
      <c r="F38" s="173">
        <f>AVERAGE(F4:F34)</f>
        <v>2.3225806451612901E-2</v>
      </c>
    </row>
    <row r="39" spans="1:17" s="81" customFormat="1" ht="15" customHeight="1" x14ac:dyDescent="0.2">
      <c r="A39" s="135" t="s">
        <v>15</v>
      </c>
      <c r="B39" s="867">
        <f>C36+E36-D42+6.64</f>
        <v>7.3599999999999994</v>
      </c>
      <c r="C39" s="868"/>
      <c r="D39" s="868"/>
      <c r="E39" s="868"/>
      <c r="F39" s="869"/>
      <c r="I39" s="881"/>
      <c r="J39" s="881"/>
      <c r="K39" s="881"/>
      <c r="L39" s="881"/>
      <c r="M39" s="881"/>
      <c r="N39" s="759"/>
      <c r="O39" s="137"/>
      <c r="P39" s="174"/>
      <c r="Q39" s="174"/>
    </row>
    <row r="40" spans="1:17" ht="15" customHeight="1" x14ac:dyDescent="0.2">
      <c r="A40" s="124" t="s">
        <v>1</v>
      </c>
      <c r="B40" s="863">
        <v>30</v>
      </c>
      <c r="C40" s="864"/>
      <c r="D40" s="864"/>
      <c r="E40" s="864"/>
      <c r="F40" s="865"/>
      <c r="I40" s="866"/>
      <c r="J40" s="866"/>
      <c r="K40" s="866"/>
      <c r="L40" s="866"/>
      <c r="M40" s="866"/>
      <c r="N40" s="762"/>
      <c r="O40" s="110"/>
      <c r="P40" s="108"/>
      <c r="Q40" s="108"/>
    </row>
    <row r="41" spans="1:17" ht="3" customHeight="1" x14ac:dyDescent="0.2">
      <c r="A41" s="141"/>
      <c r="B41" s="142"/>
      <c r="C41" s="142"/>
      <c r="D41" s="142"/>
      <c r="E41" s="141"/>
      <c r="F41" s="143"/>
      <c r="I41" s="762"/>
      <c r="J41" s="762"/>
      <c r="K41" s="762"/>
      <c r="L41" s="762"/>
      <c r="M41" s="762"/>
      <c r="N41" s="762"/>
      <c r="O41" s="762"/>
      <c r="P41" s="762"/>
      <c r="Q41" s="762"/>
    </row>
  </sheetData>
  <mergeCells count="8">
    <mergeCell ref="B39:F39"/>
    <mergeCell ref="I39:M39"/>
    <mergeCell ref="B40:F40"/>
    <mergeCell ref="I40:M40"/>
    <mergeCell ref="B1:F1"/>
    <mergeCell ref="B2:C2"/>
    <mergeCell ref="D2:E2"/>
    <mergeCell ref="F2:F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6" orientation="landscape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rgb="FF00B0F0"/>
  </sheetPr>
  <dimension ref="A1:AM60"/>
  <sheetViews>
    <sheetView showGridLines="0" showRuler="0" showWhiteSpace="0" view="pageLayout" zoomScale="85" zoomScaleNormal="100" zoomScalePageLayoutView="85" workbookViewId="0">
      <selection activeCell="F17" sqref="F17"/>
    </sheetView>
  </sheetViews>
  <sheetFormatPr baseColWidth="10" defaultColWidth="8.5" defaultRowHeight="15" customHeight="1" x14ac:dyDescent="0.2"/>
  <cols>
    <col min="1" max="1" width="12.5" style="96" customWidth="1"/>
    <col min="2" max="2" width="7.875" style="96" customWidth="1"/>
    <col min="3" max="3" width="13.375" style="96" customWidth="1"/>
    <col min="4" max="4" width="13.375" style="569" customWidth="1"/>
    <col min="5" max="5" width="10.875" style="96" customWidth="1"/>
    <col min="6" max="6" width="7.875" style="96" customWidth="1"/>
    <col min="7" max="11" width="13.375" style="96" customWidth="1"/>
    <col min="12" max="13" width="7.875" style="96" customWidth="1"/>
    <col min="14" max="14" width="13.375" style="96" customWidth="1"/>
    <col min="15" max="15" width="12.75" style="96" customWidth="1"/>
    <col min="16" max="16" width="13.375" style="96" customWidth="1"/>
    <col min="17" max="17" width="7.875" style="96" customWidth="1"/>
    <col min="18" max="20" width="13.375" style="96" customWidth="1"/>
    <col min="21" max="21" width="1.375" style="96" customWidth="1"/>
    <col min="22" max="25" width="12.25" style="96" customWidth="1"/>
    <col min="26" max="26" width="13" style="96" customWidth="1"/>
    <col min="27" max="27" width="10.875" style="96" customWidth="1"/>
    <col min="28" max="28" width="7.625" style="96" customWidth="1"/>
    <col min="29" max="29" width="10.875" style="96" customWidth="1"/>
    <col min="30" max="30" width="9.625" style="96" customWidth="1"/>
    <col min="31" max="31" width="13" style="96" customWidth="1"/>
    <col min="32" max="32" width="15.75" style="96" customWidth="1"/>
    <col min="33" max="34" width="8.375" style="96" customWidth="1"/>
    <col min="35" max="36" width="8.5" style="96"/>
    <col min="37" max="37" width="12.25" style="96" customWidth="1"/>
    <col min="38" max="38" width="12.625" style="96" customWidth="1"/>
    <col min="39" max="39" width="7.5" style="96" customWidth="1"/>
    <col min="40" max="16384" width="8.5" style="96"/>
  </cols>
  <sheetData>
    <row r="1" spans="1:39" s="80" customFormat="1" ht="15" customHeight="1" thickBot="1" x14ac:dyDescent="0.25">
      <c r="A1" s="79"/>
      <c r="B1" s="883" t="s">
        <v>108</v>
      </c>
      <c r="C1" s="884"/>
      <c r="D1" s="884"/>
      <c r="E1" s="884"/>
      <c r="F1" s="884"/>
      <c r="G1" s="884"/>
      <c r="H1" s="884"/>
      <c r="I1" s="884"/>
      <c r="J1" s="884"/>
      <c r="K1" s="884"/>
      <c r="L1" s="884"/>
      <c r="M1" s="884"/>
      <c r="N1" s="884"/>
      <c r="O1" s="884"/>
      <c r="P1" s="884"/>
      <c r="Q1" s="884"/>
      <c r="R1" s="884"/>
      <c r="S1" s="884"/>
      <c r="T1" s="885"/>
      <c r="V1" s="80" t="s">
        <v>139</v>
      </c>
      <c r="W1" s="184" t="s">
        <v>142</v>
      </c>
      <c r="X1" s="184" t="s">
        <v>95</v>
      </c>
      <c r="Y1" s="80" t="s">
        <v>143</v>
      </c>
      <c r="Z1" s="185" t="s">
        <v>97</v>
      </c>
      <c r="AA1" s="186">
        <f>SUM(AA4:AA35)</f>
        <v>45.5</v>
      </c>
      <c r="AB1" s="187"/>
      <c r="AC1" s="188">
        <f>SUM(AC4:AC27)</f>
        <v>45.370000000000005</v>
      </c>
      <c r="AD1" s="189"/>
      <c r="AE1" s="85"/>
      <c r="AF1" s="85"/>
      <c r="AG1" s="85"/>
      <c r="AH1" s="85"/>
    </row>
    <row r="2" spans="1:39" s="80" customFormat="1" ht="15" customHeight="1" thickBot="1" x14ac:dyDescent="0.25">
      <c r="A2" s="79"/>
      <c r="B2" s="870" t="s">
        <v>9</v>
      </c>
      <c r="C2" s="871"/>
      <c r="D2" s="871"/>
      <c r="E2" s="871"/>
      <c r="F2" s="871"/>
      <c r="G2" s="871"/>
      <c r="H2" s="871"/>
      <c r="I2" s="871"/>
      <c r="J2" s="871"/>
      <c r="K2" s="871"/>
      <c r="L2" s="871"/>
      <c r="M2" s="871"/>
      <c r="N2" s="871"/>
      <c r="O2" s="871"/>
      <c r="P2" s="872"/>
      <c r="Q2" s="887" t="s">
        <v>14</v>
      </c>
      <c r="R2" s="888"/>
      <c r="S2" s="889"/>
      <c r="T2" s="873" t="s">
        <v>12</v>
      </c>
      <c r="W2" s="184"/>
      <c r="X2" s="184"/>
      <c r="Z2" s="185"/>
      <c r="AA2" s="187"/>
      <c r="AB2" s="187"/>
      <c r="AC2" s="85"/>
      <c r="AD2" s="189" t="s">
        <v>144</v>
      </c>
      <c r="AE2" s="85" t="s">
        <v>145</v>
      </c>
      <c r="AF2" s="85" t="s">
        <v>146</v>
      </c>
      <c r="AG2" s="190">
        <v>0.01</v>
      </c>
      <c r="AH2" s="85" t="s">
        <v>42</v>
      </c>
    </row>
    <row r="3" spans="1:39" s="80" customFormat="1" ht="15" customHeight="1" thickBot="1" x14ac:dyDescent="0.25">
      <c r="A3" s="79">
        <f>AVERAGE(C5:C35)</f>
        <v>-2.0000000000000005E-3</v>
      </c>
      <c r="B3" s="870" t="s">
        <v>109</v>
      </c>
      <c r="C3" s="871"/>
      <c r="D3" s="871"/>
      <c r="E3" s="871"/>
      <c r="F3" s="871"/>
      <c r="G3" s="871"/>
      <c r="H3" s="871"/>
      <c r="I3" s="871"/>
      <c r="J3" s="893" t="s">
        <v>172</v>
      </c>
      <c r="K3" s="894"/>
      <c r="L3" s="191"/>
      <c r="M3" s="871" t="s">
        <v>95</v>
      </c>
      <c r="N3" s="871"/>
      <c r="O3" s="871"/>
      <c r="P3" s="872"/>
      <c r="Q3" s="890"/>
      <c r="R3" s="891"/>
      <c r="S3" s="892"/>
      <c r="T3" s="886"/>
      <c r="V3" s="442">
        <v>0.85</v>
      </c>
      <c r="W3" s="443">
        <v>0.05</v>
      </c>
      <c r="X3" s="443">
        <v>0.05</v>
      </c>
      <c r="Y3" s="442">
        <v>0.05</v>
      </c>
      <c r="Z3" s="185" t="s">
        <v>41</v>
      </c>
      <c r="AA3" s="187" t="s">
        <v>48</v>
      </c>
      <c r="AB3" s="187" t="s">
        <v>49</v>
      </c>
      <c r="AC3" s="85" t="s">
        <v>44</v>
      </c>
      <c r="AD3" s="189"/>
      <c r="AE3" s="85"/>
      <c r="AF3" s="85"/>
      <c r="AG3" s="85"/>
      <c r="AH3" s="85"/>
    </row>
    <row r="4" spans="1:39" ht="15" customHeight="1" thickBot="1" x14ac:dyDescent="0.25">
      <c r="A4" s="87"/>
      <c r="B4" s="88" t="s">
        <v>0</v>
      </c>
      <c r="C4" s="89" t="s">
        <v>11</v>
      </c>
      <c r="D4" s="90" t="s">
        <v>45</v>
      </c>
      <c r="E4" s="90" t="s">
        <v>139</v>
      </c>
      <c r="F4" s="145" t="s">
        <v>140</v>
      </c>
      <c r="G4" s="90" t="s">
        <v>116</v>
      </c>
      <c r="H4" s="90" t="s">
        <v>115</v>
      </c>
      <c r="I4" s="144" t="s">
        <v>7</v>
      </c>
      <c r="J4" s="196" t="s">
        <v>7</v>
      </c>
      <c r="K4" s="195" t="s">
        <v>111</v>
      </c>
      <c r="L4" s="197" t="s">
        <v>42</v>
      </c>
      <c r="M4" s="145" t="s">
        <v>110</v>
      </c>
      <c r="N4" s="89" t="s">
        <v>17</v>
      </c>
      <c r="O4" s="89" t="s">
        <v>117</v>
      </c>
      <c r="P4" s="89" t="s">
        <v>111</v>
      </c>
      <c r="Q4" s="198" t="s">
        <v>85</v>
      </c>
      <c r="R4" s="199" t="s">
        <v>135</v>
      </c>
      <c r="S4" s="200" t="s">
        <v>136</v>
      </c>
      <c r="T4" s="874"/>
      <c r="V4" s="192"/>
      <c r="W4" s="193"/>
      <c r="X4" s="193"/>
      <c r="Y4" s="192"/>
      <c r="Z4" s="201">
        <v>41797</v>
      </c>
      <c r="AA4" s="126">
        <v>5</v>
      </c>
      <c r="AB4" s="202" t="s">
        <v>50</v>
      </c>
      <c r="AC4" s="126">
        <v>4.6500000000000004</v>
      </c>
      <c r="AD4" s="203"/>
      <c r="AE4" s="202"/>
      <c r="AF4" s="202"/>
      <c r="AG4" s="202"/>
      <c r="AH4" s="202"/>
    </row>
    <row r="5" spans="1:39" ht="15" customHeight="1" x14ac:dyDescent="0.2">
      <c r="A5" s="646">
        <v>42401</v>
      </c>
      <c r="B5" s="154">
        <v>8</v>
      </c>
      <c r="C5" s="240">
        <v>-2E-3</v>
      </c>
      <c r="D5" s="427"/>
      <c r="E5" s="115">
        <v>215144</v>
      </c>
      <c r="F5" s="204" t="s">
        <v>326</v>
      </c>
      <c r="G5" s="102"/>
      <c r="H5" s="102"/>
      <c r="I5" s="176"/>
      <c r="J5" s="205"/>
      <c r="K5" s="496"/>
      <c r="L5" s="206">
        <f>2738+M5</f>
        <v>2738</v>
      </c>
      <c r="M5" s="150"/>
      <c r="N5" s="148"/>
      <c r="O5" s="148">
        <f>J5+N5+140.9123</f>
        <v>140.91229999999999</v>
      </c>
      <c r="P5" s="276"/>
      <c r="Q5" s="207">
        <v>5</v>
      </c>
      <c r="R5" s="208"/>
      <c r="S5" s="209"/>
      <c r="T5" s="210">
        <f>C5+D5+K5+P5+R5+S5</f>
        <v>-2E-3</v>
      </c>
      <c r="V5" s="153">
        <f>T5*$V$3</f>
        <v>-1.6999999999999999E-3</v>
      </c>
      <c r="W5" s="147">
        <f>T5*$W$3</f>
        <v>-1E-4</v>
      </c>
      <c r="X5" s="147">
        <f>T5*$X$3</f>
        <v>-1E-4</v>
      </c>
      <c r="Y5" s="153">
        <f>T5*$Y$3</f>
        <v>-1E-4</v>
      </c>
      <c r="Z5" s="201">
        <v>42027</v>
      </c>
      <c r="AA5" s="126">
        <v>25</v>
      </c>
      <c r="AB5" s="202" t="s">
        <v>50</v>
      </c>
      <c r="AC5" s="126">
        <v>24.12</v>
      </c>
      <c r="AD5" s="211">
        <v>5.25</v>
      </c>
      <c r="AE5" s="212">
        <v>42104</v>
      </c>
      <c r="AF5" s="212">
        <f t="shared" ref="AF5:AF10" si="0">AE5+10</f>
        <v>42114</v>
      </c>
      <c r="AG5" s="126">
        <f>(AD5-((AD5/1.05)*0.05))*1%</f>
        <v>0.05</v>
      </c>
      <c r="AH5" s="126">
        <f t="shared" ref="AH5:AH10" si="1">AG5*10</f>
        <v>0.5</v>
      </c>
    </row>
    <row r="6" spans="1:39" ht="15" customHeight="1" x14ac:dyDescent="0.2">
      <c r="A6" s="586">
        <v>42402</v>
      </c>
      <c r="B6" s="154">
        <v>8</v>
      </c>
      <c r="C6" s="240">
        <v>-2E-3</v>
      </c>
      <c r="D6" s="427"/>
      <c r="E6" s="115">
        <v>215244</v>
      </c>
      <c r="F6" s="204" t="s">
        <v>326</v>
      </c>
      <c r="G6" s="102"/>
      <c r="H6" s="102"/>
      <c r="I6" s="176"/>
      <c r="J6" s="205"/>
      <c r="K6" s="496"/>
      <c r="L6" s="206">
        <f>L5+M6</f>
        <v>2738</v>
      </c>
      <c r="M6" s="150"/>
      <c r="N6" s="148"/>
      <c r="O6" s="148">
        <f>O5+J6+N6</f>
        <v>140.91229999999999</v>
      </c>
      <c r="P6" s="276"/>
      <c r="Q6" s="213">
        <v>5</v>
      </c>
      <c r="R6" s="214"/>
      <c r="S6" s="215"/>
      <c r="T6" s="210">
        <f t="shared" ref="T6:T35" si="2">C6+D6+K6+P6+R6+S6</f>
        <v>-2E-3</v>
      </c>
      <c r="V6" s="153">
        <f t="shared" ref="V6:V35" si="3">T6*$V$3</f>
        <v>-1.6999999999999999E-3</v>
      </c>
      <c r="W6" s="147">
        <f t="shared" ref="W6:W35" si="4">T6*$W$3</f>
        <v>-1E-4</v>
      </c>
      <c r="X6" s="147">
        <f t="shared" ref="X6:X35" si="5">T6*$X$3</f>
        <v>-1E-4</v>
      </c>
      <c r="Y6" s="153">
        <f t="shared" ref="Y6:Y35" si="6">T6*$Y$3</f>
        <v>-1E-4</v>
      </c>
      <c r="Z6" s="201">
        <v>42068</v>
      </c>
      <c r="AA6" s="448">
        <v>6</v>
      </c>
      <c r="AB6" s="202" t="s">
        <v>50</v>
      </c>
      <c r="AC6" s="448">
        <v>7.78</v>
      </c>
      <c r="AD6" s="211">
        <v>5.25</v>
      </c>
      <c r="AE6" s="212">
        <v>42105</v>
      </c>
      <c r="AF6" s="212">
        <f t="shared" si="0"/>
        <v>42115</v>
      </c>
      <c r="AG6" s="126">
        <f t="shared" ref="AG6:AG15" si="7">(AD6-((AD6/1.05)*0.05))*1%</f>
        <v>0.05</v>
      </c>
      <c r="AH6" s="126">
        <f t="shared" si="1"/>
        <v>0.5</v>
      </c>
    </row>
    <row r="7" spans="1:39" ht="15" customHeight="1" x14ac:dyDescent="0.2">
      <c r="A7" s="586">
        <v>42403</v>
      </c>
      <c r="B7" s="154"/>
      <c r="C7" s="240">
        <v>-2E-3</v>
      </c>
      <c r="D7" s="427"/>
      <c r="E7" s="115">
        <v>215144</v>
      </c>
      <c r="F7" s="204" t="s">
        <v>326</v>
      </c>
      <c r="G7" s="102"/>
      <c r="H7" s="102"/>
      <c r="I7" s="176"/>
      <c r="J7" s="205"/>
      <c r="K7" s="496"/>
      <c r="L7" s="206">
        <f t="shared" ref="L7:L34" si="8">L6+M7</f>
        <v>2738</v>
      </c>
      <c r="M7" s="150"/>
      <c r="N7" s="148"/>
      <c r="O7" s="148">
        <f t="shared" ref="O7:O35" si="9">O6+J7+N7</f>
        <v>140.91229999999999</v>
      </c>
      <c r="P7" s="276"/>
      <c r="Q7" s="213">
        <v>5</v>
      </c>
      <c r="R7" s="214"/>
      <c r="S7" s="215"/>
      <c r="T7" s="210">
        <f t="shared" si="2"/>
        <v>-2E-3</v>
      </c>
      <c r="V7" s="153">
        <f t="shared" si="3"/>
        <v>-1.6999999999999999E-3</v>
      </c>
      <c r="W7" s="147">
        <f t="shared" si="4"/>
        <v>-1E-4</v>
      </c>
      <c r="X7" s="147">
        <f t="shared" si="5"/>
        <v>-1E-4</v>
      </c>
      <c r="Y7" s="153">
        <f t="shared" si="6"/>
        <v>-1E-4</v>
      </c>
      <c r="Z7" s="201">
        <v>42164</v>
      </c>
      <c r="AA7" s="448">
        <v>9.5</v>
      </c>
      <c r="AB7" s="202" t="s">
        <v>50</v>
      </c>
      <c r="AC7" s="448">
        <v>8.82</v>
      </c>
      <c r="AD7" s="211">
        <v>5.25</v>
      </c>
      <c r="AE7" s="212">
        <v>42106</v>
      </c>
      <c r="AF7" s="212">
        <f t="shared" si="0"/>
        <v>42116</v>
      </c>
      <c r="AG7" s="126">
        <f t="shared" si="7"/>
        <v>0.05</v>
      </c>
      <c r="AH7" s="126">
        <f t="shared" si="1"/>
        <v>0.5</v>
      </c>
    </row>
    <row r="8" spans="1:39" ht="15" customHeight="1" x14ac:dyDescent="0.2">
      <c r="A8" s="586">
        <v>42404</v>
      </c>
      <c r="B8" s="154">
        <v>8</v>
      </c>
      <c r="C8" s="240">
        <v>-2E-3</v>
      </c>
      <c r="D8" s="427"/>
      <c r="E8" s="115">
        <v>215244</v>
      </c>
      <c r="F8" s="204" t="s">
        <v>326</v>
      </c>
      <c r="G8" s="102"/>
      <c r="H8" s="102"/>
      <c r="I8" s="176"/>
      <c r="J8" s="205"/>
      <c r="K8" s="496"/>
      <c r="L8" s="206">
        <f t="shared" si="8"/>
        <v>2738</v>
      </c>
      <c r="M8" s="150"/>
      <c r="N8" s="148"/>
      <c r="O8" s="148">
        <f t="shared" si="9"/>
        <v>140.91229999999999</v>
      </c>
      <c r="P8" s="276"/>
      <c r="Q8" s="213">
        <v>5</v>
      </c>
      <c r="R8" s="214"/>
      <c r="S8" s="215"/>
      <c r="T8" s="210">
        <f t="shared" si="2"/>
        <v>-2E-3</v>
      </c>
      <c r="V8" s="153">
        <f t="shared" si="3"/>
        <v>-1.6999999999999999E-3</v>
      </c>
      <c r="W8" s="147">
        <f t="shared" si="4"/>
        <v>-1E-4</v>
      </c>
      <c r="X8" s="147">
        <f t="shared" si="5"/>
        <v>-1E-4</v>
      </c>
      <c r="Y8" s="153">
        <f t="shared" si="6"/>
        <v>-1E-4</v>
      </c>
      <c r="Z8" s="201"/>
      <c r="AA8" s="448"/>
      <c r="AB8" s="202"/>
      <c r="AC8" s="448"/>
      <c r="AD8" s="211">
        <v>5.25</v>
      </c>
      <c r="AE8" s="212">
        <v>42107</v>
      </c>
      <c r="AF8" s="212">
        <f t="shared" si="0"/>
        <v>42117</v>
      </c>
      <c r="AG8" s="126">
        <f t="shared" si="7"/>
        <v>0.05</v>
      </c>
      <c r="AH8" s="126">
        <f t="shared" si="1"/>
        <v>0.5</v>
      </c>
      <c r="AK8" s="499">
        <v>14.858459999999999</v>
      </c>
      <c r="AL8" s="499">
        <v>10</v>
      </c>
      <c r="AM8" s="500">
        <f>AL8/AK8</f>
        <v>0.67301725750851704</v>
      </c>
    </row>
    <row r="9" spans="1:39" ht="15" customHeight="1" x14ac:dyDescent="0.2">
      <c r="A9" s="586">
        <v>42405</v>
      </c>
      <c r="B9" s="154"/>
      <c r="C9" s="240">
        <v>-2E-3</v>
      </c>
      <c r="D9" s="427"/>
      <c r="E9" s="115">
        <v>215144</v>
      </c>
      <c r="F9" s="204" t="s">
        <v>326</v>
      </c>
      <c r="G9" s="102"/>
      <c r="H9" s="102"/>
      <c r="I9" s="176"/>
      <c r="J9" s="205"/>
      <c r="K9" s="496"/>
      <c r="L9" s="206">
        <f t="shared" si="8"/>
        <v>2738</v>
      </c>
      <c r="M9" s="150"/>
      <c r="N9" s="148"/>
      <c r="O9" s="148">
        <f t="shared" si="9"/>
        <v>140.91229999999999</v>
      </c>
      <c r="P9" s="276"/>
      <c r="Q9" s="213">
        <v>5</v>
      </c>
      <c r="R9" s="214"/>
      <c r="S9" s="215"/>
      <c r="T9" s="210">
        <f t="shared" si="2"/>
        <v>-2E-3</v>
      </c>
      <c r="V9" s="153">
        <f t="shared" si="3"/>
        <v>-1.6999999999999999E-3</v>
      </c>
      <c r="W9" s="147">
        <f t="shared" si="4"/>
        <v>-1E-4</v>
      </c>
      <c r="X9" s="147">
        <f t="shared" si="5"/>
        <v>-1E-4</v>
      </c>
      <c r="Y9" s="153">
        <f t="shared" si="6"/>
        <v>-1E-4</v>
      </c>
      <c r="Z9" s="201"/>
      <c r="AA9" s="448"/>
      <c r="AB9" s="202"/>
      <c r="AC9" s="448"/>
      <c r="AD9" s="211">
        <v>5.25</v>
      </c>
      <c r="AE9" s="212">
        <v>42108</v>
      </c>
      <c r="AF9" s="212">
        <f t="shared" si="0"/>
        <v>42118</v>
      </c>
      <c r="AG9" s="126">
        <f t="shared" si="7"/>
        <v>0.05</v>
      </c>
      <c r="AH9" s="126">
        <f t="shared" si="1"/>
        <v>0.5</v>
      </c>
      <c r="AL9" s="501">
        <f>AK8-AL8</f>
        <v>4.8584599999999991</v>
      </c>
      <c r="AM9" s="500">
        <f>AL9/AK8</f>
        <v>0.3269827424914829</v>
      </c>
    </row>
    <row r="10" spans="1:39" ht="15" customHeight="1" x14ac:dyDescent="0.2">
      <c r="A10" s="586">
        <v>42406</v>
      </c>
      <c r="B10" s="154"/>
      <c r="C10" s="240">
        <v>-2E-3</v>
      </c>
      <c r="D10" s="427"/>
      <c r="E10" s="115">
        <v>215044</v>
      </c>
      <c r="F10" s="204" t="s">
        <v>326</v>
      </c>
      <c r="G10" s="102"/>
      <c r="H10" s="102"/>
      <c r="I10" s="176"/>
      <c r="J10" s="205"/>
      <c r="K10" s="496"/>
      <c r="L10" s="206">
        <f t="shared" si="8"/>
        <v>2738</v>
      </c>
      <c r="M10" s="150"/>
      <c r="N10" s="148"/>
      <c r="O10" s="148">
        <f t="shared" si="9"/>
        <v>140.91229999999999</v>
      </c>
      <c r="P10" s="276"/>
      <c r="Q10" s="213">
        <v>5</v>
      </c>
      <c r="R10" s="214"/>
      <c r="S10" s="215"/>
      <c r="T10" s="210">
        <f t="shared" si="2"/>
        <v>-2E-3</v>
      </c>
      <c r="V10" s="153">
        <f t="shared" si="3"/>
        <v>-1.6999999999999999E-3</v>
      </c>
      <c r="W10" s="147">
        <f t="shared" si="4"/>
        <v>-1E-4</v>
      </c>
      <c r="X10" s="147">
        <f t="shared" si="5"/>
        <v>-1E-4</v>
      </c>
      <c r="Y10" s="153">
        <f t="shared" si="6"/>
        <v>-1E-4</v>
      </c>
      <c r="Z10" s="201"/>
      <c r="AA10" s="448"/>
      <c r="AB10" s="202"/>
      <c r="AC10" s="448"/>
      <c r="AD10" s="211">
        <v>5.25</v>
      </c>
      <c r="AE10" s="212">
        <v>42109</v>
      </c>
      <c r="AF10" s="212">
        <f t="shared" si="0"/>
        <v>42119</v>
      </c>
      <c r="AG10" s="126">
        <f t="shared" si="7"/>
        <v>0.05</v>
      </c>
      <c r="AH10" s="126">
        <f t="shared" si="1"/>
        <v>0.5</v>
      </c>
    </row>
    <row r="11" spans="1:39" ht="15" customHeight="1" x14ac:dyDescent="0.2">
      <c r="A11" s="586">
        <v>42407</v>
      </c>
      <c r="B11" s="154"/>
      <c r="C11" s="240">
        <v>-2E-3</v>
      </c>
      <c r="D11" s="427"/>
      <c r="E11" s="115">
        <v>214944</v>
      </c>
      <c r="F11" s="204" t="s">
        <v>326</v>
      </c>
      <c r="G11" s="102"/>
      <c r="H11" s="102"/>
      <c r="I11" s="176"/>
      <c r="J11" s="205"/>
      <c r="K11" s="496"/>
      <c r="L11" s="206">
        <f t="shared" si="8"/>
        <v>2738</v>
      </c>
      <c r="M11" s="150"/>
      <c r="N11" s="148"/>
      <c r="O11" s="148">
        <f t="shared" si="9"/>
        <v>140.91229999999999</v>
      </c>
      <c r="P11" s="276"/>
      <c r="Q11" s="213">
        <v>5</v>
      </c>
      <c r="R11" s="214"/>
      <c r="S11" s="215"/>
      <c r="T11" s="210">
        <f t="shared" si="2"/>
        <v>-2E-3</v>
      </c>
      <c r="V11" s="153">
        <f t="shared" si="3"/>
        <v>-1.6999999999999999E-3</v>
      </c>
      <c r="W11" s="147">
        <f t="shared" si="4"/>
        <v>-1E-4</v>
      </c>
      <c r="X11" s="147">
        <f t="shared" si="5"/>
        <v>-1E-4</v>
      </c>
      <c r="Y11" s="153">
        <f t="shared" si="6"/>
        <v>-1E-4</v>
      </c>
      <c r="Z11" s="201"/>
      <c r="AA11" s="448"/>
      <c r="AB11" s="202"/>
      <c r="AC11" s="448"/>
      <c r="AD11" s="211">
        <v>5.25</v>
      </c>
      <c r="AE11" s="212">
        <v>42110</v>
      </c>
      <c r="AF11" s="212">
        <f t="shared" ref="AF11:AF21" si="10">AE11+10</f>
        <v>42120</v>
      </c>
      <c r="AG11" s="126">
        <f t="shared" si="7"/>
        <v>0.05</v>
      </c>
      <c r="AH11" s="126">
        <f t="shared" ref="AH11:AH21" si="11">AG11*10</f>
        <v>0.5</v>
      </c>
    </row>
    <row r="12" spans="1:39" ht="15" customHeight="1" x14ac:dyDescent="0.2">
      <c r="A12" s="586">
        <v>42408</v>
      </c>
      <c r="B12" s="154">
        <v>8</v>
      </c>
      <c r="C12" s="240">
        <v>-2E-3</v>
      </c>
      <c r="D12" s="427"/>
      <c r="E12" s="115">
        <v>215044</v>
      </c>
      <c r="F12" s="204" t="s">
        <v>326</v>
      </c>
      <c r="G12" s="102"/>
      <c r="H12" s="102"/>
      <c r="I12" s="176"/>
      <c r="J12" s="205"/>
      <c r="K12" s="496"/>
      <c r="L12" s="206">
        <f t="shared" si="8"/>
        <v>2738</v>
      </c>
      <c r="M12" s="150"/>
      <c r="N12" s="148"/>
      <c r="O12" s="148">
        <f t="shared" si="9"/>
        <v>140.91229999999999</v>
      </c>
      <c r="P12" s="276"/>
      <c r="Q12" s="213">
        <v>5</v>
      </c>
      <c r="R12" s="214"/>
      <c r="S12" s="215"/>
      <c r="T12" s="210">
        <f t="shared" si="2"/>
        <v>-2E-3</v>
      </c>
      <c r="V12" s="153">
        <f t="shared" si="3"/>
        <v>-1.6999999999999999E-3</v>
      </c>
      <c r="W12" s="147">
        <f t="shared" si="4"/>
        <v>-1E-4</v>
      </c>
      <c r="X12" s="147">
        <f t="shared" si="5"/>
        <v>-1E-4</v>
      </c>
      <c r="Y12" s="153">
        <f t="shared" si="6"/>
        <v>-1E-4</v>
      </c>
      <c r="Z12" s="201"/>
      <c r="AA12" s="448"/>
      <c r="AB12" s="202"/>
      <c r="AC12" s="448"/>
      <c r="AD12" s="211">
        <v>5.25</v>
      </c>
      <c r="AE12" s="212">
        <v>42111</v>
      </c>
      <c r="AF12" s="212">
        <f t="shared" si="10"/>
        <v>42121</v>
      </c>
      <c r="AG12" s="126">
        <f t="shared" si="7"/>
        <v>0.05</v>
      </c>
      <c r="AH12" s="126">
        <f t="shared" si="11"/>
        <v>0.5</v>
      </c>
    </row>
    <row r="13" spans="1:39" ht="15" customHeight="1" x14ac:dyDescent="0.2">
      <c r="A13" s="586">
        <v>42409</v>
      </c>
      <c r="B13" s="154">
        <v>8</v>
      </c>
      <c r="C13" s="240">
        <v>-2E-3</v>
      </c>
      <c r="D13" s="427"/>
      <c r="E13" s="115">
        <v>215144</v>
      </c>
      <c r="F13" s="204" t="s">
        <v>326</v>
      </c>
      <c r="G13" s="102"/>
      <c r="H13" s="102"/>
      <c r="I13" s="176"/>
      <c r="J13" s="205"/>
      <c r="K13" s="496"/>
      <c r="L13" s="206">
        <f t="shared" si="8"/>
        <v>2738</v>
      </c>
      <c r="M13" s="150"/>
      <c r="N13" s="148"/>
      <c r="O13" s="148">
        <f t="shared" si="9"/>
        <v>140.91229999999999</v>
      </c>
      <c r="P13" s="276"/>
      <c r="Q13" s="213">
        <v>5</v>
      </c>
      <c r="R13" s="214"/>
      <c r="S13" s="215"/>
      <c r="T13" s="210">
        <f t="shared" si="2"/>
        <v>-2E-3</v>
      </c>
      <c r="V13" s="153">
        <f t="shared" si="3"/>
        <v>-1.6999999999999999E-3</v>
      </c>
      <c r="W13" s="147">
        <f t="shared" si="4"/>
        <v>-1E-4</v>
      </c>
      <c r="X13" s="147">
        <f t="shared" si="5"/>
        <v>-1E-4</v>
      </c>
      <c r="Y13" s="153">
        <f t="shared" si="6"/>
        <v>-1E-4</v>
      </c>
      <c r="Z13" s="201"/>
      <c r="AA13" s="448"/>
      <c r="AB13" s="202"/>
      <c r="AC13" s="448"/>
      <c r="AD13" s="211">
        <v>5.25</v>
      </c>
      <c r="AE13" s="212">
        <v>42112</v>
      </c>
      <c r="AF13" s="212">
        <f t="shared" si="10"/>
        <v>42122</v>
      </c>
      <c r="AG13" s="126">
        <f t="shared" si="7"/>
        <v>0.05</v>
      </c>
      <c r="AH13" s="126">
        <f t="shared" si="11"/>
        <v>0.5</v>
      </c>
    </row>
    <row r="14" spans="1:39" ht="15" customHeight="1" x14ac:dyDescent="0.2">
      <c r="A14" s="586">
        <v>42410</v>
      </c>
      <c r="B14" s="154">
        <v>8</v>
      </c>
      <c r="C14" s="240">
        <v>-2E-3</v>
      </c>
      <c r="D14" s="427"/>
      <c r="E14" s="115">
        <v>215244</v>
      </c>
      <c r="F14" s="204" t="s">
        <v>326</v>
      </c>
      <c r="G14" s="102"/>
      <c r="H14" s="102"/>
      <c r="I14" s="176"/>
      <c r="J14" s="205"/>
      <c r="K14" s="496"/>
      <c r="L14" s="206">
        <f t="shared" si="8"/>
        <v>2738</v>
      </c>
      <c r="M14" s="150"/>
      <c r="N14" s="148"/>
      <c r="O14" s="148">
        <f t="shared" si="9"/>
        <v>140.91229999999999</v>
      </c>
      <c r="P14" s="276"/>
      <c r="Q14" s="213">
        <v>5</v>
      </c>
      <c r="R14" s="214"/>
      <c r="S14" s="215"/>
      <c r="T14" s="210">
        <f t="shared" si="2"/>
        <v>-2E-3</v>
      </c>
      <c r="V14" s="153">
        <f t="shared" si="3"/>
        <v>-1.6999999999999999E-3</v>
      </c>
      <c r="W14" s="147">
        <f t="shared" si="4"/>
        <v>-1E-4</v>
      </c>
      <c r="X14" s="147">
        <f t="shared" si="5"/>
        <v>-1E-4</v>
      </c>
      <c r="Y14" s="153">
        <f t="shared" si="6"/>
        <v>-1E-4</v>
      </c>
      <c r="Z14" s="201"/>
      <c r="AA14" s="448"/>
      <c r="AB14" s="202"/>
      <c r="AC14" s="448"/>
      <c r="AD14" s="211">
        <v>2.1</v>
      </c>
      <c r="AE14" s="212">
        <v>42114</v>
      </c>
      <c r="AF14" s="212">
        <f t="shared" si="10"/>
        <v>42124</v>
      </c>
      <c r="AG14" s="126">
        <f t="shared" si="7"/>
        <v>0.02</v>
      </c>
      <c r="AH14" s="126">
        <f t="shared" si="11"/>
        <v>0.2</v>
      </c>
    </row>
    <row r="15" spans="1:39" ht="15" customHeight="1" x14ac:dyDescent="0.2">
      <c r="A15" s="586">
        <v>42411</v>
      </c>
      <c r="B15" s="154">
        <v>8</v>
      </c>
      <c r="C15" s="240">
        <v>-2E-3</v>
      </c>
      <c r="D15" s="427"/>
      <c r="E15" s="115">
        <v>215344</v>
      </c>
      <c r="F15" s="204" t="s">
        <v>326</v>
      </c>
      <c r="G15" s="102"/>
      <c r="H15" s="102"/>
      <c r="I15" s="176"/>
      <c r="J15" s="205"/>
      <c r="K15" s="496"/>
      <c r="L15" s="206">
        <f t="shared" si="8"/>
        <v>2738</v>
      </c>
      <c r="M15" s="150"/>
      <c r="N15" s="148"/>
      <c r="O15" s="148">
        <f t="shared" si="9"/>
        <v>140.91229999999999</v>
      </c>
      <c r="P15" s="276"/>
      <c r="Q15" s="213">
        <v>5</v>
      </c>
      <c r="R15" s="214"/>
      <c r="S15" s="215"/>
      <c r="T15" s="210">
        <f t="shared" si="2"/>
        <v>-2E-3</v>
      </c>
      <c r="V15" s="153">
        <f t="shared" si="3"/>
        <v>-1.6999999999999999E-3</v>
      </c>
      <c r="W15" s="147">
        <f t="shared" si="4"/>
        <v>-1E-4</v>
      </c>
      <c r="X15" s="147">
        <f t="shared" si="5"/>
        <v>-1E-4</v>
      </c>
      <c r="Y15" s="153">
        <f t="shared" si="6"/>
        <v>-1E-4</v>
      </c>
      <c r="Z15" s="201"/>
      <c r="AA15" s="448"/>
      <c r="AB15" s="202"/>
      <c r="AC15" s="448"/>
      <c r="AD15" s="211">
        <v>2.1</v>
      </c>
      <c r="AE15" s="212">
        <v>42114</v>
      </c>
      <c r="AF15" s="212">
        <f t="shared" si="10"/>
        <v>42124</v>
      </c>
      <c r="AG15" s="126">
        <f t="shared" si="7"/>
        <v>0.02</v>
      </c>
      <c r="AH15" s="126">
        <f t="shared" si="11"/>
        <v>0.2</v>
      </c>
    </row>
    <row r="16" spans="1:39" ht="15" customHeight="1" x14ac:dyDescent="0.2">
      <c r="A16" s="586">
        <v>42412</v>
      </c>
      <c r="B16" s="154">
        <v>8</v>
      </c>
      <c r="C16" s="240">
        <v>-2E-3</v>
      </c>
      <c r="D16" s="427"/>
      <c r="E16" s="115">
        <v>215444</v>
      </c>
      <c r="F16" s="204" t="s">
        <v>326</v>
      </c>
      <c r="G16" s="102"/>
      <c r="H16" s="102"/>
      <c r="I16" s="176"/>
      <c r="J16" s="205"/>
      <c r="K16" s="496"/>
      <c r="L16" s="206">
        <f t="shared" si="8"/>
        <v>2738</v>
      </c>
      <c r="M16" s="150"/>
      <c r="N16" s="148"/>
      <c r="O16" s="148">
        <f t="shared" si="9"/>
        <v>140.91229999999999</v>
      </c>
      <c r="P16" s="276"/>
      <c r="Q16" s="213">
        <v>5</v>
      </c>
      <c r="R16" s="214"/>
      <c r="S16" s="215"/>
      <c r="T16" s="210">
        <f t="shared" si="2"/>
        <v>-2E-3</v>
      </c>
      <c r="V16" s="153">
        <f t="shared" si="3"/>
        <v>-1.6999999999999999E-3</v>
      </c>
      <c r="W16" s="147">
        <f t="shared" si="4"/>
        <v>-1E-4</v>
      </c>
      <c r="X16" s="147">
        <f t="shared" si="5"/>
        <v>-1E-4</v>
      </c>
      <c r="Y16" s="153">
        <f t="shared" si="6"/>
        <v>-1E-4</v>
      </c>
      <c r="Z16" s="201"/>
      <c r="AA16" s="448"/>
      <c r="AB16" s="202"/>
      <c r="AC16" s="448"/>
      <c r="AD16" s="211">
        <v>1.05</v>
      </c>
      <c r="AE16" s="212">
        <v>42115</v>
      </c>
      <c r="AF16" s="212">
        <f t="shared" si="10"/>
        <v>42125</v>
      </c>
      <c r="AG16" s="126">
        <f t="shared" ref="AG16:AG21" si="12">(AD16-((AD16/1.05)*0.05))*1%</f>
        <v>0.01</v>
      </c>
      <c r="AH16" s="126">
        <f t="shared" si="11"/>
        <v>0.1</v>
      </c>
    </row>
    <row r="17" spans="1:34" ht="15" customHeight="1" x14ac:dyDescent="0.2">
      <c r="A17" s="586">
        <v>42413</v>
      </c>
      <c r="B17" s="154"/>
      <c r="C17" s="240"/>
      <c r="D17" s="427"/>
      <c r="E17" s="115"/>
      <c r="F17" s="204"/>
      <c r="G17" s="102"/>
      <c r="H17" s="102"/>
      <c r="I17" s="176"/>
      <c r="J17" s="205"/>
      <c r="K17" s="496"/>
      <c r="L17" s="206">
        <f t="shared" si="8"/>
        <v>2738</v>
      </c>
      <c r="M17" s="150"/>
      <c r="N17" s="148"/>
      <c r="O17" s="148">
        <f t="shared" si="9"/>
        <v>140.91229999999999</v>
      </c>
      <c r="P17" s="276"/>
      <c r="Q17" s="213">
        <v>5</v>
      </c>
      <c r="R17" s="214"/>
      <c r="S17" s="215"/>
      <c r="T17" s="210">
        <f t="shared" si="2"/>
        <v>0</v>
      </c>
      <c r="V17" s="153">
        <f t="shared" si="3"/>
        <v>0</v>
      </c>
      <c r="W17" s="147">
        <f t="shared" si="4"/>
        <v>0</v>
      </c>
      <c r="X17" s="147">
        <f t="shared" si="5"/>
        <v>0</v>
      </c>
      <c r="Y17" s="153">
        <f t="shared" si="6"/>
        <v>0</v>
      </c>
      <c r="Z17" s="201"/>
      <c r="AA17" s="448"/>
      <c r="AB17" s="202"/>
      <c r="AC17" s="448"/>
      <c r="AD17" s="211">
        <v>5.25</v>
      </c>
      <c r="AE17" s="212">
        <v>42117</v>
      </c>
      <c r="AF17" s="212">
        <f t="shared" si="10"/>
        <v>42127</v>
      </c>
      <c r="AG17" s="126">
        <f t="shared" si="12"/>
        <v>0.05</v>
      </c>
      <c r="AH17" s="126">
        <f t="shared" si="11"/>
        <v>0.5</v>
      </c>
    </row>
    <row r="18" spans="1:34" ht="15" customHeight="1" x14ac:dyDescent="0.2">
      <c r="A18" s="586">
        <v>42414</v>
      </c>
      <c r="B18" s="154"/>
      <c r="C18" s="240"/>
      <c r="D18" s="427"/>
      <c r="E18" s="115"/>
      <c r="F18" s="204"/>
      <c r="G18" s="102"/>
      <c r="H18" s="102"/>
      <c r="I18" s="176"/>
      <c r="J18" s="205"/>
      <c r="K18" s="496"/>
      <c r="L18" s="206">
        <f t="shared" si="8"/>
        <v>2738</v>
      </c>
      <c r="M18" s="150"/>
      <c r="N18" s="148"/>
      <c r="O18" s="148">
        <f t="shared" si="9"/>
        <v>140.91229999999999</v>
      </c>
      <c r="P18" s="276"/>
      <c r="Q18" s="213">
        <v>5</v>
      </c>
      <c r="R18" s="214"/>
      <c r="S18" s="215"/>
      <c r="T18" s="210">
        <f t="shared" si="2"/>
        <v>0</v>
      </c>
      <c r="V18" s="153">
        <f t="shared" si="3"/>
        <v>0</v>
      </c>
      <c r="W18" s="147">
        <f t="shared" si="4"/>
        <v>0</v>
      </c>
      <c r="X18" s="147">
        <f t="shared" si="5"/>
        <v>0</v>
      </c>
      <c r="Y18" s="153">
        <f t="shared" si="6"/>
        <v>0</v>
      </c>
      <c r="Z18" s="201"/>
      <c r="AA18" s="448"/>
      <c r="AB18" s="202"/>
      <c r="AC18" s="448"/>
      <c r="AD18" s="211">
        <v>1.05</v>
      </c>
      <c r="AE18" s="212">
        <v>42118</v>
      </c>
      <c r="AF18" s="212">
        <f t="shared" si="10"/>
        <v>42128</v>
      </c>
      <c r="AG18" s="126">
        <f t="shared" si="12"/>
        <v>0.01</v>
      </c>
      <c r="AH18" s="126">
        <f t="shared" si="11"/>
        <v>0.1</v>
      </c>
    </row>
    <row r="19" spans="1:34" ht="15" customHeight="1" x14ac:dyDescent="0.2">
      <c r="A19" s="586">
        <v>42415</v>
      </c>
      <c r="B19" s="154"/>
      <c r="C19" s="240"/>
      <c r="D19" s="427"/>
      <c r="E19" s="115"/>
      <c r="F19" s="204"/>
      <c r="G19" s="102"/>
      <c r="H19" s="102"/>
      <c r="I19" s="176"/>
      <c r="J19" s="205"/>
      <c r="K19" s="496"/>
      <c r="L19" s="206">
        <f t="shared" si="8"/>
        <v>2738</v>
      </c>
      <c r="M19" s="150"/>
      <c r="N19" s="148"/>
      <c r="O19" s="148">
        <f t="shared" si="9"/>
        <v>140.91229999999999</v>
      </c>
      <c r="P19" s="276"/>
      <c r="Q19" s="213">
        <v>5</v>
      </c>
      <c r="R19" s="214"/>
      <c r="S19" s="215"/>
      <c r="T19" s="210">
        <f t="shared" si="2"/>
        <v>0</v>
      </c>
      <c r="V19" s="153">
        <f t="shared" si="3"/>
        <v>0</v>
      </c>
      <c r="W19" s="147">
        <f t="shared" si="4"/>
        <v>0</v>
      </c>
      <c r="X19" s="147">
        <f t="shared" si="5"/>
        <v>0</v>
      </c>
      <c r="Y19" s="153">
        <f t="shared" si="6"/>
        <v>0</v>
      </c>
      <c r="Z19" s="201"/>
      <c r="AA19" s="448"/>
      <c r="AB19" s="202"/>
      <c r="AC19" s="448"/>
      <c r="AD19" s="211">
        <v>2.1</v>
      </c>
      <c r="AE19" s="212">
        <v>42121</v>
      </c>
      <c r="AF19" s="212">
        <f t="shared" si="10"/>
        <v>42131</v>
      </c>
      <c r="AG19" s="126">
        <f t="shared" si="12"/>
        <v>0.02</v>
      </c>
      <c r="AH19" s="126">
        <f t="shared" si="11"/>
        <v>0.2</v>
      </c>
    </row>
    <row r="20" spans="1:34" ht="15" customHeight="1" x14ac:dyDescent="0.2">
      <c r="A20" s="586">
        <v>42416</v>
      </c>
      <c r="B20" s="154"/>
      <c r="C20" s="240"/>
      <c r="D20" s="427"/>
      <c r="E20" s="115"/>
      <c r="F20" s="204"/>
      <c r="G20" s="102"/>
      <c r="H20" s="102"/>
      <c r="I20" s="176"/>
      <c r="J20" s="205"/>
      <c r="K20" s="496"/>
      <c r="L20" s="206">
        <f t="shared" si="8"/>
        <v>2738</v>
      </c>
      <c r="M20" s="150"/>
      <c r="N20" s="148"/>
      <c r="O20" s="148">
        <f t="shared" si="9"/>
        <v>140.91229999999999</v>
      </c>
      <c r="P20" s="276"/>
      <c r="Q20" s="213">
        <v>5</v>
      </c>
      <c r="R20" s="214"/>
      <c r="S20" s="215"/>
      <c r="T20" s="210">
        <f t="shared" si="2"/>
        <v>0</v>
      </c>
      <c r="V20" s="153">
        <f t="shared" si="3"/>
        <v>0</v>
      </c>
      <c r="W20" s="147">
        <f t="shared" si="4"/>
        <v>0</v>
      </c>
      <c r="X20" s="147">
        <f t="shared" si="5"/>
        <v>0</v>
      </c>
      <c r="Y20" s="153">
        <f t="shared" si="6"/>
        <v>0</v>
      </c>
      <c r="Z20" s="201"/>
      <c r="AA20" s="448"/>
      <c r="AB20" s="202"/>
      <c r="AC20" s="448"/>
      <c r="AD20" s="211">
        <v>1.05</v>
      </c>
      <c r="AE20" s="212">
        <v>42122</v>
      </c>
      <c r="AF20" s="212">
        <f t="shared" si="10"/>
        <v>42132</v>
      </c>
      <c r="AG20" s="126">
        <f t="shared" si="12"/>
        <v>0.01</v>
      </c>
      <c r="AH20" s="126">
        <f t="shared" si="11"/>
        <v>0.1</v>
      </c>
    </row>
    <row r="21" spans="1:34" ht="15" customHeight="1" x14ac:dyDescent="0.2">
      <c r="A21" s="586">
        <v>42417</v>
      </c>
      <c r="B21" s="154"/>
      <c r="C21" s="240"/>
      <c r="D21" s="427"/>
      <c r="E21" s="115"/>
      <c r="F21" s="204"/>
      <c r="G21" s="102"/>
      <c r="H21" s="102"/>
      <c r="I21" s="176"/>
      <c r="J21" s="205"/>
      <c r="K21" s="496"/>
      <c r="L21" s="206">
        <f t="shared" si="8"/>
        <v>2738</v>
      </c>
      <c r="M21" s="150"/>
      <c r="N21" s="148"/>
      <c r="O21" s="148">
        <f t="shared" si="9"/>
        <v>140.91229999999999</v>
      </c>
      <c r="P21" s="276"/>
      <c r="Q21" s="213">
        <v>5</v>
      </c>
      <c r="R21" s="214"/>
      <c r="S21" s="215"/>
      <c r="T21" s="210">
        <f t="shared" si="2"/>
        <v>0</v>
      </c>
      <c r="V21" s="153">
        <f t="shared" si="3"/>
        <v>0</v>
      </c>
      <c r="W21" s="147">
        <f t="shared" si="4"/>
        <v>0</v>
      </c>
      <c r="X21" s="147">
        <f t="shared" si="5"/>
        <v>0</v>
      </c>
      <c r="Y21" s="153">
        <f t="shared" si="6"/>
        <v>0</v>
      </c>
      <c r="Z21" s="201"/>
      <c r="AA21" s="448"/>
      <c r="AB21" s="202"/>
      <c r="AC21" s="448"/>
      <c r="AD21" s="211">
        <v>1.05</v>
      </c>
      <c r="AE21" s="212">
        <v>42123</v>
      </c>
      <c r="AF21" s="212">
        <f t="shared" si="10"/>
        <v>42133</v>
      </c>
      <c r="AG21" s="126">
        <f t="shared" si="12"/>
        <v>0.01</v>
      </c>
      <c r="AH21" s="126">
        <f t="shared" si="11"/>
        <v>0.1</v>
      </c>
    </row>
    <row r="22" spans="1:34" ht="15" customHeight="1" x14ac:dyDescent="0.2">
      <c r="A22" s="586">
        <v>42418</v>
      </c>
      <c r="B22" s="154"/>
      <c r="C22" s="240"/>
      <c r="D22" s="427"/>
      <c r="E22" s="115"/>
      <c r="F22" s="204"/>
      <c r="G22" s="102"/>
      <c r="H22" s="102"/>
      <c r="I22" s="176"/>
      <c r="J22" s="205"/>
      <c r="K22" s="496"/>
      <c r="L22" s="206">
        <f t="shared" si="8"/>
        <v>2738</v>
      </c>
      <c r="M22" s="150"/>
      <c r="N22" s="148"/>
      <c r="O22" s="148">
        <f t="shared" si="9"/>
        <v>140.91229999999999</v>
      </c>
      <c r="P22" s="276"/>
      <c r="Q22" s="213">
        <v>5</v>
      </c>
      <c r="R22" s="214"/>
      <c r="S22" s="215"/>
      <c r="T22" s="210">
        <f t="shared" si="2"/>
        <v>0</v>
      </c>
      <c r="V22" s="153">
        <f t="shared" si="3"/>
        <v>0</v>
      </c>
      <c r="W22" s="147">
        <f t="shared" si="4"/>
        <v>0</v>
      </c>
      <c r="X22" s="147">
        <f t="shared" si="5"/>
        <v>0</v>
      </c>
      <c r="Y22" s="153">
        <f t="shared" si="6"/>
        <v>0</v>
      </c>
      <c r="Z22" s="201"/>
      <c r="AA22" s="448"/>
      <c r="AB22" s="202"/>
      <c r="AC22" s="448"/>
      <c r="AD22" s="211"/>
      <c r="AE22" s="212"/>
      <c r="AF22" s="212"/>
      <c r="AG22" s="126"/>
      <c r="AH22" s="126"/>
    </row>
    <row r="23" spans="1:34" ht="15" customHeight="1" x14ac:dyDescent="0.2">
      <c r="A23" s="586">
        <v>42419</v>
      </c>
      <c r="B23" s="154"/>
      <c r="C23" s="240"/>
      <c r="D23" s="427"/>
      <c r="E23" s="115"/>
      <c r="F23" s="204"/>
      <c r="G23" s="102"/>
      <c r="H23" s="102"/>
      <c r="I23" s="176"/>
      <c r="J23" s="205"/>
      <c r="K23" s="496"/>
      <c r="L23" s="206">
        <f t="shared" si="8"/>
        <v>2738</v>
      </c>
      <c r="M23" s="150"/>
      <c r="N23" s="148"/>
      <c r="O23" s="148">
        <f t="shared" si="9"/>
        <v>140.91229999999999</v>
      </c>
      <c r="P23" s="276"/>
      <c r="Q23" s="213">
        <v>5</v>
      </c>
      <c r="R23" s="214"/>
      <c r="S23" s="215"/>
      <c r="T23" s="210">
        <f t="shared" si="2"/>
        <v>0</v>
      </c>
      <c r="V23" s="153">
        <f t="shared" si="3"/>
        <v>0</v>
      </c>
      <c r="W23" s="147">
        <f t="shared" si="4"/>
        <v>0</v>
      </c>
      <c r="X23" s="147">
        <f t="shared" si="5"/>
        <v>0</v>
      </c>
      <c r="Y23" s="153">
        <f t="shared" si="6"/>
        <v>0</v>
      </c>
      <c r="Z23" s="201"/>
      <c r="AA23" s="448"/>
      <c r="AB23" s="202"/>
      <c r="AC23" s="448"/>
      <c r="AD23" s="211"/>
      <c r="AE23" s="212"/>
      <c r="AF23" s="212"/>
      <c r="AG23" s="126"/>
      <c r="AH23" s="126"/>
    </row>
    <row r="24" spans="1:34" ht="15" customHeight="1" x14ac:dyDescent="0.2">
      <c r="A24" s="586">
        <v>42420</v>
      </c>
      <c r="B24" s="154"/>
      <c r="C24" s="240"/>
      <c r="D24" s="427"/>
      <c r="E24" s="115"/>
      <c r="F24" s="204"/>
      <c r="G24" s="102"/>
      <c r="H24" s="102"/>
      <c r="I24" s="176"/>
      <c r="J24" s="205"/>
      <c r="K24" s="496"/>
      <c r="L24" s="206">
        <f t="shared" si="8"/>
        <v>2738</v>
      </c>
      <c r="M24" s="150"/>
      <c r="N24" s="148"/>
      <c r="O24" s="148">
        <f t="shared" si="9"/>
        <v>140.91229999999999</v>
      </c>
      <c r="P24" s="276"/>
      <c r="Q24" s="213">
        <v>5</v>
      </c>
      <c r="R24" s="214"/>
      <c r="S24" s="215"/>
      <c r="T24" s="210">
        <f t="shared" si="2"/>
        <v>0</v>
      </c>
      <c r="V24" s="153">
        <f t="shared" si="3"/>
        <v>0</v>
      </c>
      <c r="W24" s="147">
        <f t="shared" si="4"/>
        <v>0</v>
      </c>
      <c r="X24" s="147">
        <f t="shared" si="5"/>
        <v>0</v>
      </c>
      <c r="Y24" s="153">
        <f t="shared" si="6"/>
        <v>0</v>
      </c>
      <c r="Z24" s="201"/>
      <c r="AA24" s="113"/>
      <c r="AB24" s="202"/>
      <c r="AC24" s="448"/>
      <c r="AD24" s="211"/>
      <c r="AE24" s="212"/>
      <c r="AF24" s="212"/>
      <c r="AG24" s="126"/>
      <c r="AH24" s="126"/>
    </row>
    <row r="25" spans="1:34" ht="15" customHeight="1" x14ac:dyDescent="0.2">
      <c r="A25" s="586">
        <v>42421</v>
      </c>
      <c r="B25" s="154"/>
      <c r="C25" s="240"/>
      <c r="D25" s="427"/>
      <c r="E25" s="115"/>
      <c r="F25" s="204"/>
      <c r="G25" s="102"/>
      <c r="H25" s="102"/>
      <c r="I25" s="176"/>
      <c r="J25" s="205"/>
      <c r="K25" s="496"/>
      <c r="L25" s="206">
        <f t="shared" si="8"/>
        <v>2738</v>
      </c>
      <c r="M25" s="150"/>
      <c r="N25" s="148"/>
      <c r="O25" s="148">
        <f t="shared" si="9"/>
        <v>140.91229999999999</v>
      </c>
      <c r="P25" s="276"/>
      <c r="Q25" s="213">
        <v>5</v>
      </c>
      <c r="R25" s="214"/>
      <c r="S25" s="215"/>
      <c r="T25" s="210">
        <f t="shared" si="2"/>
        <v>0</v>
      </c>
      <c r="V25" s="153">
        <f t="shared" si="3"/>
        <v>0</v>
      </c>
      <c r="W25" s="147">
        <f t="shared" si="4"/>
        <v>0</v>
      </c>
      <c r="X25" s="147">
        <f t="shared" si="5"/>
        <v>0</v>
      </c>
      <c r="Y25" s="153">
        <f t="shared" si="6"/>
        <v>0</v>
      </c>
      <c r="Z25" s="201"/>
      <c r="AA25" s="113"/>
      <c r="AB25" s="202"/>
      <c r="AC25" s="448"/>
      <c r="AD25" s="211"/>
      <c r="AE25" s="212"/>
      <c r="AF25" s="212"/>
      <c r="AG25" s="126"/>
      <c r="AH25" s="126"/>
    </row>
    <row r="26" spans="1:34" ht="15" customHeight="1" x14ac:dyDescent="0.2">
      <c r="A26" s="586">
        <v>42422</v>
      </c>
      <c r="B26" s="154"/>
      <c r="C26" s="240"/>
      <c r="D26" s="427"/>
      <c r="E26" s="115"/>
      <c r="F26" s="204"/>
      <c r="G26" s="102"/>
      <c r="H26" s="102"/>
      <c r="I26" s="176"/>
      <c r="J26" s="205"/>
      <c r="K26" s="496"/>
      <c r="L26" s="206">
        <f t="shared" si="8"/>
        <v>2738</v>
      </c>
      <c r="M26" s="150"/>
      <c r="N26" s="148"/>
      <c r="O26" s="148">
        <f t="shared" si="9"/>
        <v>140.91229999999999</v>
      </c>
      <c r="P26" s="276"/>
      <c r="Q26" s="213">
        <v>5</v>
      </c>
      <c r="R26" s="214"/>
      <c r="S26" s="215"/>
      <c r="T26" s="210">
        <f t="shared" si="2"/>
        <v>0</v>
      </c>
      <c r="V26" s="153">
        <f t="shared" si="3"/>
        <v>0</v>
      </c>
      <c r="W26" s="147">
        <f t="shared" si="4"/>
        <v>0</v>
      </c>
      <c r="X26" s="147">
        <f t="shared" si="5"/>
        <v>0</v>
      </c>
      <c r="Y26" s="153">
        <f t="shared" si="6"/>
        <v>0</v>
      </c>
      <c r="Z26" s="201"/>
      <c r="AA26" s="113"/>
      <c r="AB26" s="202"/>
      <c r="AC26" s="448"/>
      <c r="AD26" s="211"/>
      <c r="AE26" s="212"/>
      <c r="AF26" s="212"/>
      <c r="AG26" s="113"/>
      <c r="AH26" s="113"/>
    </row>
    <row r="27" spans="1:34" ht="15" customHeight="1" x14ac:dyDescent="0.2">
      <c r="A27" s="586">
        <v>42423</v>
      </c>
      <c r="B27" s="154"/>
      <c r="C27" s="240"/>
      <c r="D27" s="427"/>
      <c r="E27" s="115"/>
      <c r="F27" s="204"/>
      <c r="G27" s="102"/>
      <c r="H27" s="102"/>
      <c r="I27" s="176"/>
      <c r="J27" s="205"/>
      <c r="K27" s="496"/>
      <c r="L27" s="206">
        <f t="shared" si="8"/>
        <v>2738</v>
      </c>
      <c r="M27" s="150"/>
      <c r="N27" s="148"/>
      <c r="O27" s="148">
        <f t="shared" si="9"/>
        <v>140.91229999999999</v>
      </c>
      <c r="P27" s="276"/>
      <c r="Q27" s="213">
        <v>5</v>
      </c>
      <c r="R27" s="214"/>
      <c r="S27" s="215"/>
      <c r="T27" s="210">
        <f t="shared" si="2"/>
        <v>0</v>
      </c>
      <c r="V27" s="153">
        <f t="shared" si="3"/>
        <v>0</v>
      </c>
      <c r="W27" s="147">
        <f t="shared" si="4"/>
        <v>0</v>
      </c>
      <c r="X27" s="147">
        <f t="shared" si="5"/>
        <v>0</v>
      </c>
      <c r="Y27" s="153">
        <f t="shared" si="6"/>
        <v>0</v>
      </c>
      <c r="Z27" s="201"/>
      <c r="AA27" s="113"/>
      <c r="AB27" s="202"/>
      <c r="AC27" s="448"/>
      <c r="AD27" s="211"/>
      <c r="AE27" s="212"/>
      <c r="AF27" s="212"/>
      <c r="AG27" s="113"/>
      <c r="AH27" s="113"/>
    </row>
    <row r="28" spans="1:34" ht="15" customHeight="1" x14ac:dyDescent="0.2">
      <c r="A28" s="586">
        <v>42424</v>
      </c>
      <c r="B28" s="154"/>
      <c r="C28" s="240"/>
      <c r="D28" s="427"/>
      <c r="E28" s="115"/>
      <c r="F28" s="204"/>
      <c r="G28" s="102"/>
      <c r="H28" s="102"/>
      <c r="I28" s="176"/>
      <c r="J28" s="205"/>
      <c r="K28" s="496"/>
      <c r="L28" s="206">
        <f t="shared" si="8"/>
        <v>2738</v>
      </c>
      <c r="M28" s="150"/>
      <c r="N28" s="148"/>
      <c r="O28" s="148">
        <f t="shared" si="9"/>
        <v>140.91229999999999</v>
      </c>
      <c r="P28" s="276"/>
      <c r="Q28" s="213">
        <v>5</v>
      </c>
      <c r="R28" s="214"/>
      <c r="S28" s="215"/>
      <c r="T28" s="210">
        <f t="shared" si="2"/>
        <v>0</v>
      </c>
      <c r="V28" s="153">
        <f t="shared" si="3"/>
        <v>0</v>
      </c>
      <c r="W28" s="147">
        <f t="shared" si="4"/>
        <v>0</v>
      </c>
      <c r="X28" s="147">
        <f t="shared" si="5"/>
        <v>0</v>
      </c>
      <c r="Y28" s="153">
        <f t="shared" si="6"/>
        <v>0</v>
      </c>
      <c r="Z28" s="201"/>
      <c r="AA28" s="113"/>
      <c r="AB28" s="202"/>
      <c r="AC28" s="448"/>
      <c r="AD28" s="211"/>
      <c r="AE28" s="212"/>
      <c r="AF28" s="212"/>
      <c r="AG28" s="113"/>
      <c r="AH28" s="113"/>
    </row>
    <row r="29" spans="1:34" ht="15" customHeight="1" x14ac:dyDescent="0.2">
      <c r="A29" s="586">
        <v>42425</v>
      </c>
      <c r="B29" s="154"/>
      <c r="C29" s="240"/>
      <c r="D29" s="427"/>
      <c r="E29" s="115"/>
      <c r="F29" s="204"/>
      <c r="G29" s="102"/>
      <c r="H29" s="102"/>
      <c r="I29" s="176"/>
      <c r="J29" s="205"/>
      <c r="K29" s="496"/>
      <c r="L29" s="206">
        <f t="shared" si="8"/>
        <v>2738</v>
      </c>
      <c r="M29" s="150"/>
      <c r="N29" s="148"/>
      <c r="O29" s="148">
        <f t="shared" si="9"/>
        <v>140.91229999999999</v>
      </c>
      <c r="P29" s="276"/>
      <c r="Q29" s="213">
        <v>5</v>
      </c>
      <c r="R29" s="214"/>
      <c r="S29" s="215"/>
      <c r="T29" s="210">
        <f t="shared" si="2"/>
        <v>0</v>
      </c>
      <c r="V29" s="153">
        <f t="shared" si="3"/>
        <v>0</v>
      </c>
      <c r="W29" s="147">
        <f t="shared" si="4"/>
        <v>0</v>
      </c>
      <c r="X29" s="147">
        <f t="shared" si="5"/>
        <v>0</v>
      </c>
      <c r="Y29" s="153">
        <f t="shared" si="6"/>
        <v>0</v>
      </c>
      <c r="Z29" s="201"/>
      <c r="AA29" s="113"/>
      <c r="AB29" s="202"/>
      <c r="AC29" s="113"/>
      <c r="AD29" s="211"/>
      <c r="AE29" s="212"/>
      <c r="AF29" s="212"/>
      <c r="AG29" s="113"/>
      <c r="AH29" s="113"/>
    </row>
    <row r="30" spans="1:34" ht="15" customHeight="1" x14ac:dyDescent="0.2">
      <c r="A30" s="586">
        <v>42426</v>
      </c>
      <c r="B30" s="154"/>
      <c r="C30" s="240"/>
      <c r="D30" s="427"/>
      <c r="E30" s="115"/>
      <c r="F30" s="204"/>
      <c r="G30" s="102"/>
      <c r="H30" s="102"/>
      <c r="I30" s="176"/>
      <c r="J30" s="205"/>
      <c r="K30" s="496"/>
      <c r="L30" s="206">
        <f t="shared" si="8"/>
        <v>2738</v>
      </c>
      <c r="M30" s="150"/>
      <c r="N30" s="148"/>
      <c r="O30" s="148">
        <f t="shared" si="9"/>
        <v>140.91229999999999</v>
      </c>
      <c r="P30" s="276"/>
      <c r="Q30" s="213">
        <v>5</v>
      </c>
      <c r="R30" s="214"/>
      <c r="S30" s="215"/>
      <c r="T30" s="210">
        <f t="shared" si="2"/>
        <v>0</v>
      </c>
      <c r="V30" s="153">
        <f t="shared" si="3"/>
        <v>0</v>
      </c>
      <c r="W30" s="147">
        <f t="shared" si="4"/>
        <v>0</v>
      </c>
      <c r="X30" s="147">
        <f t="shared" si="5"/>
        <v>0</v>
      </c>
      <c r="Y30" s="153">
        <f t="shared" si="6"/>
        <v>0</v>
      </c>
      <c r="Z30" s="201"/>
      <c r="AA30" s="113"/>
      <c r="AB30" s="202"/>
      <c r="AC30" s="113"/>
      <c r="AD30" s="211"/>
      <c r="AE30" s="212"/>
      <c r="AF30" s="212"/>
      <c r="AG30" s="113"/>
      <c r="AH30" s="113"/>
    </row>
    <row r="31" spans="1:34" ht="15" customHeight="1" x14ac:dyDescent="0.2">
      <c r="A31" s="586">
        <v>42427</v>
      </c>
      <c r="B31" s="154"/>
      <c r="C31" s="240"/>
      <c r="D31" s="427"/>
      <c r="E31" s="115"/>
      <c r="F31" s="204"/>
      <c r="G31" s="102"/>
      <c r="H31" s="102"/>
      <c r="I31" s="176"/>
      <c r="J31" s="205"/>
      <c r="K31" s="496"/>
      <c r="L31" s="206">
        <f t="shared" si="8"/>
        <v>2738</v>
      </c>
      <c r="M31" s="150"/>
      <c r="N31" s="148"/>
      <c r="O31" s="148">
        <f t="shared" si="9"/>
        <v>140.91229999999999</v>
      </c>
      <c r="P31" s="276"/>
      <c r="Q31" s="213">
        <v>5</v>
      </c>
      <c r="R31" s="214"/>
      <c r="S31" s="215"/>
      <c r="T31" s="210">
        <f t="shared" si="2"/>
        <v>0</v>
      </c>
      <c r="V31" s="153">
        <f t="shared" si="3"/>
        <v>0</v>
      </c>
      <c r="W31" s="147">
        <f t="shared" si="4"/>
        <v>0</v>
      </c>
      <c r="X31" s="147">
        <f t="shared" si="5"/>
        <v>0</v>
      </c>
      <c r="Y31" s="153">
        <f t="shared" si="6"/>
        <v>0</v>
      </c>
      <c r="Z31" s="201"/>
      <c r="AA31" s="113"/>
      <c r="AB31" s="202"/>
      <c r="AC31" s="113"/>
      <c r="AD31" s="216"/>
      <c r="AE31" s="212"/>
      <c r="AF31" s="212"/>
      <c r="AG31" s="113"/>
      <c r="AH31" s="113"/>
    </row>
    <row r="32" spans="1:34" ht="15" customHeight="1" x14ac:dyDescent="0.2">
      <c r="A32" s="586">
        <v>42428</v>
      </c>
      <c r="B32" s="154"/>
      <c r="C32" s="240"/>
      <c r="D32" s="427"/>
      <c r="E32" s="115"/>
      <c r="F32" s="204"/>
      <c r="G32" s="102"/>
      <c r="H32" s="102"/>
      <c r="I32" s="176"/>
      <c r="J32" s="205"/>
      <c r="K32" s="496"/>
      <c r="L32" s="206">
        <f t="shared" si="8"/>
        <v>2738</v>
      </c>
      <c r="M32" s="150"/>
      <c r="N32" s="148"/>
      <c r="O32" s="148">
        <f t="shared" si="9"/>
        <v>140.91229999999999</v>
      </c>
      <c r="P32" s="276"/>
      <c r="Q32" s="213">
        <v>5</v>
      </c>
      <c r="R32" s="214"/>
      <c r="S32" s="215"/>
      <c r="T32" s="210">
        <f t="shared" si="2"/>
        <v>0</v>
      </c>
      <c r="V32" s="153">
        <f t="shared" si="3"/>
        <v>0</v>
      </c>
      <c r="W32" s="147">
        <f t="shared" si="4"/>
        <v>0</v>
      </c>
      <c r="X32" s="147">
        <f t="shared" si="5"/>
        <v>0</v>
      </c>
      <c r="Y32" s="153">
        <f t="shared" si="6"/>
        <v>0</v>
      </c>
      <c r="Z32" s="201"/>
      <c r="AA32" s="113"/>
      <c r="AB32" s="202"/>
      <c r="AC32" s="113"/>
      <c r="AD32" s="216"/>
      <c r="AE32" s="212"/>
      <c r="AF32" s="212"/>
      <c r="AG32" s="113"/>
      <c r="AH32" s="113"/>
    </row>
    <row r="33" spans="1:34" ht="15" customHeight="1" x14ac:dyDescent="0.2">
      <c r="A33" s="586">
        <v>42429</v>
      </c>
      <c r="B33" s="154"/>
      <c r="C33" s="240"/>
      <c r="D33" s="427"/>
      <c r="E33" s="115"/>
      <c r="F33" s="204"/>
      <c r="G33" s="102"/>
      <c r="H33" s="102"/>
      <c r="I33" s="176"/>
      <c r="J33" s="205"/>
      <c r="K33" s="496"/>
      <c r="L33" s="206">
        <f t="shared" si="8"/>
        <v>2738</v>
      </c>
      <c r="M33" s="150"/>
      <c r="N33" s="148"/>
      <c r="O33" s="148">
        <f t="shared" si="9"/>
        <v>140.91229999999999</v>
      </c>
      <c r="P33" s="276"/>
      <c r="Q33" s="213">
        <v>5</v>
      </c>
      <c r="R33" s="214"/>
      <c r="S33" s="215"/>
      <c r="T33" s="210">
        <f t="shared" si="2"/>
        <v>0</v>
      </c>
      <c r="V33" s="153">
        <f t="shared" si="3"/>
        <v>0</v>
      </c>
      <c r="W33" s="147">
        <f t="shared" si="4"/>
        <v>0</v>
      </c>
      <c r="X33" s="147">
        <f t="shared" si="5"/>
        <v>0</v>
      </c>
      <c r="Y33" s="153">
        <f t="shared" si="6"/>
        <v>0</v>
      </c>
      <c r="Z33" s="201"/>
      <c r="AA33" s="113"/>
      <c r="AB33" s="202"/>
      <c r="AC33" s="113"/>
      <c r="AD33" s="216"/>
      <c r="AE33" s="212"/>
      <c r="AF33" s="212"/>
      <c r="AG33" s="113"/>
      <c r="AH33" s="113"/>
    </row>
    <row r="34" spans="1:34" ht="15" customHeight="1" x14ac:dyDescent="0.2">
      <c r="A34" s="586"/>
      <c r="B34" s="154"/>
      <c r="C34" s="240"/>
      <c r="D34" s="427"/>
      <c r="E34" s="115"/>
      <c r="F34" s="204"/>
      <c r="G34" s="102"/>
      <c r="H34" s="102"/>
      <c r="I34" s="176"/>
      <c r="J34" s="205"/>
      <c r="K34" s="496"/>
      <c r="L34" s="206">
        <f t="shared" si="8"/>
        <v>2738</v>
      </c>
      <c r="M34" s="150"/>
      <c r="N34" s="148"/>
      <c r="O34" s="148">
        <f t="shared" si="9"/>
        <v>140.91229999999999</v>
      </c>
      <c r="P34" s="276"/>
      <c r="Q34" s="213">
        <v>5</v>
      </c>
      <c r="R34" s="214"/>
      <c r="S34" s="215"/>
      <c r="T34" s="210">
        <f t="shared" si="2"/>
        <v>0</v>
      </c>
      <c r="V34" s="153">
        <f t="shared" si="3"/>
        <v>0</v>
      </c>
      <c r="W34" s="147">
        <f t="shared" si="4"/>
        <v>0</v>
      </c>
      <c r="X34" s="147">
        <f t="shared" si="5"/>
        <v>0</v>
      </c>
      <c r="Y34" s="153">
        <f t="shared" si="6"/>
        <v>0</v>
      </c>
      <c r="Z34" s="201"/>
      <c r="AA34" s="113"/>
      <c r="AB34" s="202"/>
      <c r="AC34" s="113"/>
      <c r="AD34" s="216"/>
      <c r="AE34" s="212"/>
      <c r="AF34" s="212"/>
      <c r="AG34" s="113"/>
      <c r="AH34" s="113"/>
    </row>
    <row r="35" spans="1:34" ht="15" customHeight="1" x14ac:dyDescent="0.2">
      <c r="A35" s="586"/>
      <c r="B35" s="154"/>
      <c r="C35" s="240"/>
      <c r="D35" s="427"/>
      <c r="E35" s="115"/>
      <c r="F35" s="204"/>
      <c r="G35" s="102"/>
      <c r="H35" s="102"/>
      <c r="I35" s="176"/>
      <c r="J35" s="205"/>
      <c r="K35" s="496"/>
      <c r="L35" s="206">
        <f>L34+M35</f>
        <v>2738</v>
      </c>
      <c r="M35" s="150"/>
      <c r="N35" s="148"/>
      <c r="O35" s="148">
        <f t="shared" si="9"/>
        <v>140.91229999999999</v>
      </c>
      <c r="P35" s="276"/>
      <c r="Q35" s="213">
        <v>5</v>
      </c>
      <c r="R35" s="214"/>
      <c r="S35" s="215"/>
      <c r="T35" s="210">
        <f t="shared" si="2"/>
        <v>0</v>
      </c>
      <c r="V35" s="153">
        <f t="shared" si="3"/>
        <v>0</v>
      </c>
      <c r="W35" s="147">
        <f t="shared" si="4"/>
        <v>0</v>
      </c>
      <c r="X35" s="147">
        <f t="shared" si="5"/>
        <v>0</v>
      </c>
      <c r="Y35" s="153">
        <f t="shared" si="6"/>
        <v>0</v>
      </c>
      <c r="Z35" s="201"/>
      <c r="AA35" s="113"/>
      <c r="AB35" s="202"/>
      <c r="AC35" s="113"/>
      <c r="AD35" s="216"/>
      <c r="AE35" s="212"/>
      <c r="AF35" s="212"/>
      <c r="AG35" s="113"/>
      <c r="AH35" s="113"/>
    </row>
    <row r="36" spans="1:34" ht="15" customHeight="1" thickBot="1" x14ac:dyDescent="0.25">
      <c r="A36" s="111"/>
      <c r="B36" s="155">
        <v>12973</v>
      </c>
      <c r="C36" s="495"/>
      <c r="D36" s="428"/>
      <c r="E36" s="121"/>
      <c r="F36" s="217"/>
      <c r="G36" s="177"/>
      <c r="H36" s="177"/>
      <c r="I36" s="179"/>
      <c r="J36" s="218"/>
      <c r="K36" s="497"/>
      <c r="L36" s="219"/>
      <c r="M36" s="159"/>
      <c r="N36" s="157"/>
      <c r="O36" s="156"/>
      <c r="P36" s="462"/>
      <c r="Q36" s="220"/>
      <c r="R36" s="221"/>
      <c r="S36" s="222"/>
      <c r="T36" s="223"/>
      <c r="V36" s="153"/>
      <c r="W36" s="147"/>
      <c r="X36" s="147"/>
      <c r="Y36" s="153"/>
      <c r="Z36" s="224"/>
      <c r="AA36" s="202"/>
      <c r="AB36" s="110"/>
      <c r="AC36" s="109"/>
      <c r="AD36" s="216"/>
      <c r="AE36" s="212"/>
      <c r="AF36" s="212"/>
      <c r="AG36" s="113"/>
      <c r="AH36" s="113"/>
    </row>
    <row r="37" spans="1:34" ht="15" customHeight="1" x14ac:dyDescent="0.2">
      <c r="A37" s="123" t="s">
        <v>6</v>
      </c>
      <c r="B37" s="225">
        <f>SUM(B5:B35)</f>
        <v>64</v>
      </c>
      <c r="C37" s="570">
        <f>SUM(C5:C35)</f>
        <v>-2.4000000000000007E-2</v>
      </c>
      <c r="D37" s="571">
        <f>SUM(D5:D35)</f>
        <v>0</v>
      </c>
      <c r="E37" s="226"/>
      <c r="F37" s="227"/>
      <c r="G37" s="228">
        <f>SUM(G5:G35)</f>
        <v>0</v>
      </c>
      <c r="H37" s="228">
        <f>SUM(H5:H36)</f>
        <v>0</v>
      </c>
      <c r="I37" s="229">
        <f>SUM(I5:I36)</f>
        <v>0</v>
      </c>
      <c r="J37" s="230">
        <f>SUM(J5:J36)</f>
        <v>0</v>
      </c>
      <c r="K37" s="503">
        <f>SUM(K5:K36)</f>
        <v>0</v>
      </c>
      <c r="L37" s="231"/>
      <c r="M37" s="232">
        <f>SUM(M5:M36)</f>
        <v>0</v>
      </c>
      <c r="N37" s="163">
        <f>SUM(N5:N36)</f>
        <v>0</v>
      </c>
      <c r="O37" s="148"/>
      <c r="P37" s="276">
        <f>SUM(P5:P36)</f>
        <v>0</v>
      </c>
      <c r="Q37" s="104"/>
      <c r="R37" s="233">
        <f>SUM(R5:R35)</f>
        <v>0</v>
      </c>
      <c r="S37" s="233">
        <f>SUM(S5:S35)</f>
        <v>0</v>
      </c>
      <c r="T37" s="234">
        <f>SUM(T5:T36)</f>
        <v>-2.4000000000000007E-2</v>
      </c>
      <c r="V37" s="153">
        <f>SUM(V5:V35)</f>
        <v>-2.0399999999999998E-2</v>
      </c>
      <c r="W37" s="147">
        <f>SUM(W5:W35)</f>
        <v>-1.2000000000000003E-3</v>
      </c>
      <c r="X37" s="147">
        <f>SUM(X5:X35)</f>
        <v>-1.2000000000000003E-3</v>
      </c>
      <c r="Y37" s="153">
        <f>SUM(Y5:Y35)</f>
        <v>-1.2000000000000003E-3</v>
      </c>
      <c r="Z37" s="224"/>
      <c r="AA37" s="202"/>
      <c r="AB37" s="110"/>
      <c r="AC37" s="127"/>
      <c r="AD37" s="216"/>
      <c r="AE37" s="212"/>
      <c r="AF37" s="212"/>
      <c r="AG37" s="113"/>
      <c r="AH37" s="113"/>
    </row>
    <row r="38" spans="1:34" ht="15" customHeight="1" x14ac:dyDescent="0.2">
      <c r="A38" s="124"/>
      <c r="B38" s="895" t="s">
        <v>141</v>
      </c>
      <c r="C38" s="896"/>
      <c r="D38" s="897">
        <f>G37+H37</f>
        <v>0</v>
      </c>
      <c r="E38" s="898"/>
      <c r="F38" s="898"/>
      <c r="G38" s="898"/>
      <c r="H38" s="898"/>
      <c r="I38" s="899"/>
      <c r="J38" s="235"/>
      <c r="K38" s="498"/>
      <c r="L38" s="236"/>
      <c r="M38" s="237"/>
      <c r="N38" s="238"/>
      <c r="O38" s="239"/>
      <c r="P38" s="502"/>
      <c r="Q38" s="114"/>
      <c r="R38" s="240">
        <v>30.038530000000002</v>
      </c>
      <c r="S38" s="241"/>
      <c r="T38" s="210"/>
      <c r="V38" s="153">
        <f>V37-G37-H37-0.9244</f>
        <v>-0.94479999999999997</v>
      </c>
      <c r="W38" s="147">
        <f>W37-J37+1.8798</f>
        <v>1.8785999999999998</v>
      </c>
      <c r="X38" s="147">
        <f>X37-N37+0.4718</f>
        <v>0.47060000000000002</v>
      </c>
      <c r="Y38" s="153">
        <f>Y37-J43+0.2652</f>
        <v>0.26400000000000001</v>
      </c>
      <c r="Z38" s="224"/>
      <c r="AA38" s="202"/>
      <c r="AB38" s="202"/>
      <c r="AC38" s="202"/>
      <c r="AD38" s="216"/>
      <c r="AE38" s="212"/>
      <c r="AF38" s="212"/>
      <c r="AG38" s="113"/>
      <c r="AH38" s="113"/>
    </row>
    <row r="39" spans="1:34" ht="15" customHeight="1" x14ac:dyDescent="0.2">
      <c r="A39" s="128"/>
      <c r="B39" s="904" t="s">
        <v>113</v>
      </c>
      <c r="C39" s="905"/>
      <c r="D39" s="912">
        <f>C37+D37+R37</f>
        <v>-2.4000000000000007E-2</v>
      </c>
      <c r="E39" s="913"/>
      <c r="F39" s="913"/>
      <c r="G39" s="913"/>
      <c r="H39" s="913"/>
      <c r="I39" s="914"/>
      <c r="J39" s="903">
        <f>+J37+N37</f>
        <v>0</v>
      </c>
      <c r="K39" s="910"/>
      <c r="L39" s="902" t="s">
        <v>112</v>
      </c>
      <c r="M39" s="903"/>
      <c r="N39" s="903">
        <f>K37+P37+S37</f>
        <v>0</v>
      </c>
      <c r="O39" s="903"/>
      <c r="P39" s="911"/>
      <c r="Q39" s="133"/>
      <c r="R39" s="242" t="e">
        <f>AVERAGE(R5:R35)</f>
        <v>#DIV/0!</v>
      </c>
      <c r="S39" s="242"/>
      <c r="T39" s="243">
        <f>AVERAGE(T5:T35)</f>
        <v>-7.7419354838709697E-4</v>
      </c>
      <c r="Z39" s="224"/>
      <c r="AA39" s="202"/>
      <c r="AB39" s="202"/>
      <c r="AC39" s="202"/>
      <c r="AD39" s="216"/>
      <c r="AE39" s="212"/>
      <c r="AF39" s="212"/>
      <c r="AG39" s="113"/>
      <c r="AH39" s="113"/>
    </row>
    <row r="40" spans="1:34" s="81" customFormat="1" ht="15" customHeight="1" x14ac:dyDescent="0.2">
      <c r="A40" s="135" t="s">
        <v>15</v>
      </c>
      <c r="B40" s="907">
        <f>C37+D37+K37+P37+R37+S37-G37-H37-J37-N37-J43+1.21435</f>
        <v>1.19035</v>
      </c>
      <c r="C40" s="908"/>
      <c r="D40" s="908"/>
      <c r="E40" s="908"/>
      <c r="F40" s="908"/>
      <c r="G40" s="908"/>
      <c r="H40" s="908"/>
      <c r="I40" s="908"/>
      <c r="J40" s="908"/>
      <c r="K40" s="908"/>
      <c r="L40" s="908"/>
      <c r="M40" s="908"/>
      <c r="N40" s="908"/>
      <c r="O40" s="908"/>
      <c r="P40" s="908"/>
      <c r="Q40" s="908"/>
      <c r="R40" s="908"/>
      <c r="S40" s="908"/>
      <c r="T40" s="909"/>
      <c r="Z40" s="185"/>
      <c r="AA40" s="187"/>
      <c r="AB40" s="187"/>
      <c r="AC40" s="187"/>
      <c r="AD40" s="185"/>
      <c r="AE40" s="187"/>
      <c r="AF40" s="187"/>
      <c r="AG40" s="187"/>
      <c r="AH40" s="187"/>
    </row>
    <row r="41" spans="1:34" ht="15" customHeight="1" x14ac:dyDescent="0.2">
      <c r="A41" s="124" t="s">
        <v>1</v>
      </c>
      <c r="B41" s="863">
        <v>2</v>
      </c>
      <c r="C41" s="864"/>
      <c r="D41" s="864"/>
      <c r="E41" s="864"/>
      <c r="F41" s="864"/>
      <c r="G41" s="864"/>
      <c r="H41" s="864"/>
      <c r="I41" s="864"/>
      <c r="J41" s="864"/>
      <c r="K41" s="864"/>
      <c r="L41" s="864"/>
      <c r="M41" s="864"/>
      <c r="N41" s="864"/>
      <c r="O41" s="864"/>
      <c r="P41" s="864"/>
      <c r="Q41" s="864"/>
      <c r="R41" s="864"/>
      <c r="S41" s="864"/>
      <c r="T41" s="865"/>
      <c r="V41" s="900">
        <f>V38+W38+X38+Y38</f>
        <v>1.6683999999999999</v>
      </c>
      <c r="W41" s="900"/>
      <c r="X41" s="900"/>
      <c r="Y41" s="901"/>
      <c r="Z41" s="224"/>
      <c r="AA41" s="202"/>
      <c r="AB41" s="202"/>
      <c r="AC41" s="202"/>
      <c r="AD41" s="224"/>
      <c r="AE41" s="202"/>
      <c r="AF41" s="202"/>
      <c r="AG41" s="202"/>
      <c r="AH41" s="202"/>
    </row>
    <row r="42" spans="1:34" ht="3" customHeight="1" x14ac:dyDescent="0.2">
      <c r="A42" s="141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3"/>
      <c r="Z42" s="224"/>
      <c r="AA42" s="202"/>
      <c r="AB42" s="202"/>
      <c r="AC42" s="202"/>
    </row>
    <row r="43" spans="1:34" ht="15" customHeight="1" x14ac:dyDescent="0.2">
      <c r="J43" s="95"/>
    </row>
    <row r="44" spans="1:34" ht="15" customHeight="1" x14ac:dyDescent="0.2">
      <c r="J44" s="95"/>
    </row>
    <row r="45" spans="1:34" ht="15" customHeight="1" x14ac:dyDescent="0.2">
      <c r="A45" s="244"/>
      <c r="F45" s="906" t="s">
        <v>149</v>
      </c>
      <c r="G45" s="906"/>
      <c r="H45" s="906" t="s">
        <v>150</v>
      </c>
      <c r="I45" s="906"/>
    </row>
    <row r="46" spans="1:34" ht="15" customHeight="1" x14ac:dyDescent="0.2">
      <c r="F46" s="245" t="s">
        <v>153</v>
      </c>
      <c r="G46" s="246">
        <f>SUM(T6:T12)</f>
        <v>-1.4E-2</v>
      </c>
      <c r="H46" s="245" t="s">
        <v>157</v>
      </c>
      <c r="I46" s="246">
        <f>SUM(T6:T10)</f>
        <v>-0.01</v>
      </c>
    </row>
    <row r="47" spans="1:34" ht="15" customHeight="1" x14ac:dyDescent="0.2">
      <c r="F47" s="247" t="s">
        <v>154</v>
      </c>
      <c r="G47" s="248">
        <f>SUM(T13:T19)</f>
        <v>-8.0000000000000002E-3</v>
      </c>
      <c r="H47" s="247" t="s">
        <v>158</v>
      </c>
      <c r="I47" s="248">
        <f>SUM(T13:T17)</f>
        <v>-8.0000000000000002E-3</v>
      </c>
    </row>
    <row r="48" spans="1:34" ht="15" customHeight="1" x14ac:dyDescent="0.2">
      <c r="F48" s="247" t="s">
        <v>155</v>
      </c>
      <c r="G48" s="248">
        <f>SUM(T20:T26)</f>
        <v>0</v>
      </c>
      <c r="H48" s="247" t="s">
        <v>159</v>
      </c>
      <c r="I48" s="248">
        <f>SUM(T20:T24)</f>
        <v>0</v>
      </c>
    </row>
    <row r="49" spans="1:9" ht="15" customHeight="1" x14ac:dyDescent="0.2">
      <c r="F49" s="247" t="s">
        <v>156</v>
      </c>
      <c r="G49" s="248">
        <f>SUM(T27:T35)</f>
        <v>0</v>
      </c>
      <c r="H49" s="247" t="s">
        <v>160</v>
      </c>
      <c r="I49" s="248">
        <f>SUM(T27:T34)</f>
        <v>0</v>
      </c>
    </row>
    <row r="50" spans="1:9" ht="15" customHeight="1" x14ac:dyDescent="0.2">
      <c r="F50" s="249"/>
      <c r="G50" s="250"/>
      <c r="H50" s="249"/>
      <c r="I50" s="250"/>
    </row>
    <row r="51" spans="1:9" ht="15" customHeight="1" x14ac:dyDescent="0.2">
      <c r="A51" s="244"/>
    </row>
    <row r="52" spans="1:9" ht="15" customHeight="1" x14ac:dyDescent="0.2">
      <c r="A52" s="244"/>
    </row>
    <row r="53" spans="1:9" ht="15" customHeight="1" x14ac:dyDescent="0.2">
      <c r="A53" s="244"/>
    </row>
    <row r="54" spans="1:9" ht="15" customHeight="1" x14ac:dyDescent="0.2">
      <c r="A54" s="244"/>
    </row>
    <row r="55" spans="1:9" ht="15" customHeight="1" x14ac:dyDescent="0.2">
      <c r="A55" s="244"/>
    </row>
    <row r="56" spans="1:9" ht="15" customHeight="1" x14ac:dyDescent="0.2">
      <c r="A56" s="244"/>
    </row>
    <row r="57" spans="1:9" ht="15" customHeight="1" x14ac:dyDescent="0.2">
      <c r="A57" s="244"/>
    </row>
    <row r="58" spans="1:9" ht="15" customHeight="1" x14ac:dyDescent="0.2">
      <c r="A58" s="244"/>
    </row>
    <row r="59" spans="1:9" ht="15" customHeight="1" x14ac:dyDescent="0.2">
      <c r="A59" s="244"/>
    </row>
    <row r="60" spans="1:9" ht="15" customHeight="1" x14ac:dyDescent="0.2">
      <c r="A60" s="244"/>
    </row>
  </sheetData>
  <mergeCells count="20">
    <mergeCell ref="F45:G45"/>
    <mergeCell ref="H45:I45"/>
    <mergeCell ref="B41:T41"/>
    <mergeCell ref="B40:T40"/>
    <mergeCell ref="J39:K39"/>
    <mergeCell ref="N39:P39"/>
    <mergeCell ref="D39:I39"/>
    <mergeCell ref="B38:C38"/>
    <mergeCell ref="D38:I38"/>
    <mergeCell ref="V41:Y41"/>
    <mergeCell ref="L39:M39"/>
    <mergeCell ref="B39:C39"/>
    <mergeCell ref="B1:T1"/>
    <mergeCell ref="J2:P2"/>
    <mergeCell ref="T2:T4"/>
    <mergeCell ref="Q2:S3"/>
    <mergeCell ref="M3:P3"/>
    <mergeCell ref="B2:I2"/>
    <mergeCell ref="B3:I3"/>
    <mergeCell ref="J3:K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orientation="landscape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rgb="FF92D050"/>
  </sheetPr>
  <dimension ref="A1:AD41"/>
  <sheetViews>
    <sheetView showGridLines="0" showRuler="0" showWhiteSpace="0" view="pageLayout" zoomScale="85" zoomScaleNormal="100" zoomScalePageLayoutView="85" workbookViewId="0">
      <selection activeCell="I6" sqref="I6"/>
    </sheetView>
  </sheetViews>
  <sheetFormatPr baseColWidth="10" defaultColWidth="8.5" defaultRowHeight="15" customHeight="1" x14ac:dyDescent="0.2"/>
  <cols>
    <col min="1" max="1" width="12.625" style="96" customWidth="1"/>
    <col min="2" max="2" width="7.875" style="96" customWidth="1"/>
    <col min="3" max="7" width="13.125" style="96" customWidth="1"/>
    <col min="8" max="9" width="7.875" style="96" customWidth="1"/>
    <col min="10" max="14" width="13.125" style="96" customWidth="1"/>
    <col min="15" max="15" width="7.875" style="96" customWidth="1"/>
    <col min="16" max="16" width="10.25" style="96" customWidth="1"/>
    <col min="17" max="18" width="13.125" style="96" customWidth="1"/>
    <col min="19" max="19" width="8.5" style="96"/>
    <col min="20" max="20" width="13" style="96" customWidth="1"/>
    <col min="21" max="21" width="9.25" style="96" customWidth="1"/>
    <col min="22" max="22" width="7.5" style="96" customWidth="1"/>
    <col min="23" max="23" width="9" style="96" customWidth="1"/>
    <col min="24" max="24" width="8.375" style="96" customWidth="1"/>
    <col min="25" max="26" width="8.75" style="96" customWidth="1"/>
    <col min="27" max="16384" width="8.5" style="96"/>
  </cols>
  <sheetData>
    <row r="1" spans="1:30" s="80" customFormat="1" ht="15" customHeight="1" thickBot="1" x14ac:dyDescent="0.25">
      <c r="A1" s="79"/>
      <c r="B1" s="877" t="s">
        <v>8</v>
      </c>
      <c r="C1" s="878"/>
      <c r="D1" s="878"/>
      <c r="E1" s="878"/>
      <c r="F1" s="878"/>
      <c r="G1" s="878"/>
      <c r="H1" s="878"/>
      <c r="I1" s="878"/>
      <c r="J1" s="878"/>
      <c r="K1" s="878"/>
      <c r="L1" s="878"/>
      <c r="M1" s="878"/>
      <c r="N1" s="878"/>
      <c r="O1" s="878"/>
      <c r="P1" s="878"/>
      <c r="Q1" s="878"/>
      <c r="R1" s="879"/>
      <c r="T1" s="81" t="s">
        <v>97</v>
      </c>
      <c r="U1" s="82">
        <f>SUM(U4:U34)</f>
        <v>0</v>
      </c>
      <c r="V1" s="81"/>
      <c r="W1" s="83">
        <f>SUM(W4:W30)</f>
        <v>0</v>
      </c>
      <c r="X1" s="84"/>
      <c r="Y1" s="84"/>
      <c r="Z1" s="84"/>
      <c r="AA1" s="85"/>
      <c r="AB1" s="85"/>
      <c r="AC1" s="85"/>
      <c r="AD1" s="85"/>
    </row>
    <row r="2" spans="1:30" s="80" customFormat="1" ht="15" customHeight="1" thickBot="1" x14ac:dyDescent="0.25">
      <c r="A2" s="79"/>
      <c r="B2" s="870" t="s">
        <v>13</v>
      </c>
      <c r="C2" s="871"/>
      <c r="D2" s="871"/>
      <c r="E2" s="871"/>
      <c r="F2" s="871"/>
      <c r="G2" s="872"/>
      <c r="H2" s="880" t="s">
        <v>137</v>
      </c>
      <c r="I2" s="871"/>
      <c r="J2" s="871"/>
      <c r="K2" s="871"/>
      <c r="L2" s="871"/>
      <c r="M2" s="871"/>
      <c r="N2" s="871"/>
      <c r="O2" s="880" t="s">
        <v>138</v>
      </c>
      <c r="P2" s="871"/>
      <c r="Q2" s="872"/>
      <c r="R2" s="873" t="s">
        <v>12</v>
      </c>
      <c r="T2" s="81"/>
      <c r="U2" s="81"/>
      <c r="V2" s="81"/>
      <c r="W2" s="84"/>
      <c r="X2" s="84"/>
      <c r="Y2" s="84"/>
      <c r="Z2" s="86"/>
      <c r="AA2" s="85"/>
      <c r="AB2" s="85"/>
      <c r="AC2" s="85"/>
      <c r="AD2" s="85"/>
    </row>
    <row r="3" spans="1:30" ht="15" customHeight="1" thickBot="1" x14ac:dyDescent="0.25">
      <c r="A3" s="87"/>
      <c r="B3" s="91" t="s">
        <v>0</v>
      </c>
      <c r="C3" s="89" t="s">
        <v>11</v>
      </c>
      <c r="D3" s="90" t="s">
        <v>45</v>
      </c>
      <c r="E3" s="89" t="s">
        <v>128</v>
      </c>
      <c r="F3" s="90" t="s">
        <v>130</v>
      </c>
      <c r="G3" s="144" t="s">
        <v>131</v>
      </c>
      <c r="H3" s="145" t="s">
        <v>100</v>
      </c>
      <c r="I3" s="90" t="s">
        <v>59</v>
      </c>
      <c r="J3" s="91" t="s">
        <v>132</v>
      </c>
      <c r="K3" s="91" t="s">
        <v>133</v>
      </c>
      <c r="L3" s="91" t="s">
        <v>134</v>
      </c>
      <c r="M3" s="91" t="s">
        <v>29</v>
      </c>
      <c r="N3" s="145" t="s">
        <v>90</v>
      </c>
      <c r="O3" s="146" t="s">
        <v>85</v>
      </c>
      <c r="P3" s="90" t="s">
        <v>58</v>
      </c>
      <c r="Q3" s="144" t="s">
        <v>91</v>
      </c>
      <c r="R3" s="874"/>
      <c r="T3" s="81" t="s">
        <v>41</v>
      </c>
      <c r="U3" s="81" t="s">
        <v>48</v>
      </c>
      <c r="V3" s="81" t="s">
        <v>49</v>
      </c>
      <c r="W3" s="85" t="s">
        <v>44</v>
      </c>
      <c r="X3" s="97"/>
      <c r="Y3" s="97"/>
      <c r="Z3" s="86"/>
      <c r="AA3" s="97"/>
      <c r="AB3" s="97"/>
      <c r="AC3" s="97"/>
      <c r="AD3" s="97"/>
    </row>
    <row r="4" spans="1:30" ht="15" customHeight="1" x14ac:dyDescent="0.2">
      <c r="A4" s="646">
        <v>42278</v>
      </c>
      <c r="B4" s="99">
        <v>38</v>
      </c>
      <c r="C4" s="100">
        <v>3.2500000000000001E-2</v>
      </c>
      <c r="D4" s="147"/>
      <c r="E4" s="102"/>
      <c r="F4" s="169"/>
      <c r="G4" s="176"/>
      <c r="H4" s="150">
        <v>4</v>
      </c>
      <c r="I4" s="115">
        <v>4</v>
      </c>
      <c r="J4" s="151"/>
      <c r="K4" s="560"/>
      <c r="L4" s="151"/>
      <c r="M4" s="106"/>
      <c r="N4" s="100">
        <f>I4*0.005</f>
        <v>0.02</v>
      </c>
      <c r="O4" s="114"/>
      <c r="P4" s="115"/>
      <c r="Q4" s="149"/>
      <c r="R4" s="152">
        <f>C4+D4+N4+Q4</f>
        <v>5.2500000000000005E-2</v>
      </c>
      <c r="T4" s="94"/>
      <c r="U4" s="95"/>
      <c r="W4" s="95"/>
      <c r="X4" s="108"/>
      <c r="Y4" s="109"/>
      <c r="Z4" s="109"/>
      <c r="AA4" s="97"/>
      <c r="AB4" s="110"/>
      <c r="AC4" s="108"/>
      <c r="AD4" s="108"/>
    </row>
    <row r="5" spans="1:30" ht="15" customHeight="1" x14ac:dyDescent="0.2">
      <c r="A5" s="586">
        <v>42279</v>
      </c>
      <c r="B5" s="99"/>
      <c r="C5" s="100"/>
      <c r="D5" s="147"/>
      <c r="E5" s="102"/>
      <c r="F5" s="169"/>
      <c r="G5" s="176"/>
      <c r="H5" s="150">
        <v>4</v>
      </c>
      <c r="I5" s="115">
        <v>2</v>
      </c>
      <c r="J5" s="151"/>
      <c r="K5" s="560"/>
      <c r="L5" s="151"/>
      <c r="M5" s="106"/>
      <c r="N5" s="100">
        <f t="shared" ref="N5:N34" si="0">I5*0.005</f>
        <v>0.01</v>
      </c>
      <c r="O5" s="114"/>
      <c r="P5" s="115"/>
      <c r="Q5" s="149"/>
      <c r="R5" s="152">
        <f t="shared" ref="R5:R34" si="1">C5+D5+N5+Q5</f>
        <v>0.01</v>
      </c>
      <c r="T5" s="94"/>
      <c r="U5" s="95"/>
      <c r="W5" s="95"/>
      <c r="X5" s="108"/>
      <c r="Y5" s="109"/>
      <c r="Z5" s="109"/>
      <c r="AA5" s="97"/>
      <c r="AB5" s="110"/>
      <c r="AC5" s="108"/>
      <c r="AD5" s="108"/>
    </row>
    <row r="6" spans="1:30" ht="15" customHeight="1" x14ac:dyDescent="0.2">
      <c r="A6" s="586">
        <v>42280</v>
      </c>
      <c r="B6" s="99"/>
      <c r="C6" s="100"/>
      <c r="D6" s="147"/>
      <c r="E6" s="102"/>
      <c r="F6" s="169"/>
      <c r="G6" s="176"/>
      <c r="H6" s="150">
        <v>4</v>
      </c>
      <c r="I6" s="115"/>
      <c r="J6" s="151"/>
      <c r="K6" s="560"/>
      <c r="L6" s="151"/>
      <c r="M6" s="106"/>
      <c r="N6" s="100">
        <f t="shared" si="0"/>
        <v>0</v>
      </c>
      <c r="O6" s="114"/>
      <c r="P6" s="115"/>
      <c r="Q6" s="149"/>
      <c r="R6" s="152">
        <f t="shared" si="1"/>
        <v>0</v>
      </c>
      <c r="T6" s="94"/>
      <c r="U6" s="95"/>
      <c r="W6" s="95"/>
      <c r="X6" s="108"/>
      <c r="Y6" s="109"/>
      <c r="Z6" s="109"/>
      <c r="AA6" s="97"/>
      <c r="AB6" s="110"/>
      <c r="AC6" s="108"/>
      <c r="AD6" s="108"/>
    </row>
    <row r="7" spans="1:30" ht="15" customHeight="1" x14ac:dyDescent="0.2">
      <c r="A7" s="586">
        <v>42281</v>
      </c>
      <c r="B7" s="99"/>
      <c r="C7" s="100"/>
      <c r="D7" s="147"/>
      <c r="E7" s="102"/>
      <c r="F7" s="169"/>
      <c r="G7" s="176"/>
      <c r="H7" s="150">
        <v>4</v>
      </c>
      <c r="I7" s="115"/>
      <c r="J7" s="151"/>
      <c r="K7" s="560"/>
      <c r="L7" s="151"/>
      <c r="M7" s="106"/>
      <c r="N7" s="100">
        <f t="shared" si="0"/>
        <v>0</v>
      </c>
      <c r="O7" s="114"/>
      <c r="P7" s="115"/>
      <c r="Q7" s="149"/>
      <c r="R7" s="152">
        <f t="shared" si="1"/>
        <v>0</v>
      </c>
      <c r="T7" s="94"/>
      <c r="U7" s="95"/>
      <c r="W7" s="95"/>
      <c r="X7" s="108"/>
      <c r="Y7" s="109"/>
      <c r="Z7" s="109"/>
      <c r="AA7" s="97"/>
      <c r="AB7" s="110"/>
      <c r="AC7" s="108"/>
      <c r="AD7" s="108"/>
    </row>
    <row r="8" spans="1:30" ht="15" customHeight="1" x14ac:dyDescent="0.2">
      <c r="A8" s="586">
        <v>42282</v>
      </c>
      <c r="B8" s="99"/>
      <c r="C8" s="100"/>
      <c r="D8" s="147"/>
      <c r="E8" s="102"/>
      <c r="F8" s="169"/>
      <c r="G8" s="176"/>
      <c r="H8" s="150">
        <v>4</v>
      </c>
      <c r="I8" s="115"/>
      <c r="J8" s="151"/>
      <c r="K8" s="560"/>
      <c r="L8" s="151"/>
      <c r="M8" s="106"/>
      <c r="N8" s="100">
        <f t="shared" si="0"/>
        <v>0</v>
      </c>
      <c r="O8" s="114"/>
      <c r="P8" s="115"/>
      <c r="Q8" s="149"/>
      <c r="R8" s="152">
        <f t="shared" si="1"/>
        <v>0</v>
      </c>
      <c r="T8" s="94"/>
      <c r="U8" s="95"/>
      <c r="W8" s="95"/>
      <c r="X8" s="108"/>
      <c r="Y8" s="109"/>
      <c r="Z8" s="109"/>
      <c r="AA8" s="97"/>
      <c r="AB8" s="110"/>
      <c r="AC8" s="108"/>
      <c r="AD8" s="108"/>
    </row>
    <row r="9" spans="1:30" ht="15" customHeight="1" x14ac:dyDescent="0.2">
      <c r="A9" s="586">
        <v>42283</v>
      </c>
      <c r="B9" s="99"/>
      <c r="C9" s="100"/>
      <c r="D9" s="147"/>
      <c r="E9" s="102"/>
      <c r="F9" s="169"/>
      <c r="G9" s="176"/>
      <c r="H9" s="150">
        <v>4</v>
      </c>
      <c r="I9" s="115"/>
      <c r="J9" s="151"/>
      <c r="K9" s="560"/>
      <c r="L9" s="151"/>
      <c r="M9" s="106"/>
      <c r="N9" s="100">
        <f t="shared" si="0"/>
        <v>0</v>
      </c>
      <c r="O9" s="114"/>
      <c r="P9" s="115"/>
      <c r="Q9" s="149"/>
      <c r="R9" s="152">
        <f t="shared" si="1"/>
        <v>0</v>
      </c>
      <c r="T9" s="94"/>
      <c r="U9" s="95"/>
      <c r="W9" s="95"/>
      <c r="X9" s="108"/>
      <c r="Y9" s="109"/>
      <c r="Z9" s="109"/>
      <c r="AA9" s="97"/>
      <c r="AB9" s="110"/>
      <c r="AC9" s="108"/>
      <c r="AD9" s="108"/>
    </row>
    <row r="10" spans="1:30" ht="15" customHeight="1" x14ac:dyDescent="0.2">
      <c r="A10" s="586">
        <v>42284</v>
      </c>
      <c r="B10" s="99"/>
      <c r="C10" s="100"/>
      <c r="D10" s="147"/>
      <c r="E10" s="102"/>
      <c r="F10" s="169"/>
      <c r="G10" s="176"/>
      <c r="H10" s="150">
        <v>4</v>
      </c>
      <c r="I10" s="115"/>
      <c r="J10" s="151"/>
      <c r="K10" s="560"/>
      <c r="L10" s="151"/>
      <c r="M10" s="106"/>
      <c r="N10" s="100">
        <f t="shared" si="0"/>
        <v>0</v>
      </c>
      <c r="O10" s="114"/>
      <c r="P10" s="115"/>
      <c r="Q10" s="149"/>
      <c r="R10" s="152">
        <f t="shared" si="1"/>
        <v>0</v>
      </c>
      <c r="T10" s="94"/>
      <c r="U10" s="95"/>
      <c r="W10" s="95"/>
      <c r="X10" s="108"/>
      <c r="Y10" s="109"/>
      <c r="Z10" s="109"/>
      <c r="AA10" s="97"/>
      <c r="AB10" s="110"/>
      <c r="AC10" s="108"/>
      <c r="AD10" s="108"/>
    </row>
    <row r="11" spans="1:30" ht="15" customHeight="1" x14ac:dyDescent="0.2">
      <c r="A11" s="586">
        <v>42285</v>
      </c>
      <c r="B11" s="99"/>
      <c r="C11" s="100"/>
      <c r="D11" s="147"/>
      <c r="E11" s="102"/>
      <c r="F11" s="169"/>
      <c r="G11" s="176"/>
      <c r="H11" s="150">
        <v>4</v>
      </c>
      <c r="I11" s="115"/>
      <c r="J11" s="151"/>
      <c r="K11" s="560"/>
      <c r="L11" s="151"/>
      <c r="M11" s="106"/>
      <c r="N11" s="100">
        <f t="shared" si="0"/>
        <v>0</v>
      </c>
      <c r="O11" s="114"/>
      <c r="P11" s="115"/>
      <c r="Q11" s="149"/>
      <c r="R11" s="152">
        <f t="shared" si="1"/>
        <v>0</v>
      </c>
      <c r="T11" s="94"/>
      <c r="U11" s="95"/>
      <c r="W11" s="95"/>
      <c r="X11" s="108"/>
      <c r="Y11" s="109"/>
      <c r="Z11" s="109"/>
      <c r="AA11" s="97"/>
      <c r="AB11" s="110"/>
      <c r="AC11" s="108"/>
      <c r="AD11" s="108"/>
    </row>
    <row r="12" spans="1:30" ht="15" customHeight="1" x14ac:dyDescent="0.2">
      <c r="A12" s="586">
        <v>42286</v>
      </c>
      <c r="B12" s="99"/>
      <c r="C12" s="100"/>
      <c r="D12" s="147"/>
      <c r="E12" s="102"/>
      <c r="F12" s="169"/>
      <c r="G12" s="176"/>
      <c r="H12" s="150">
        <v>4</v>
      </c>
      <c r="I12" s="115"/>
      <c r="J12" s="151"/>
      <c r="K12" s="560"/>
      <c r="L12" s="151"/>
      <c r="M12" s="106"/>
      <c r="N12" s="100">
        <f t="shared" si="0"/>
        <v>0</v>
      </c>
      <c r="O12" s="114"/>
      <c r="P12" s="115"/>
      <c r="Q12" s="149"/>
      <c r="R12" s="152">
        <f t="shared" si="1"/>
        <v>0</v>
      </c>
      <c r="T12" s="94"/>
      <c r="U12" s="95"/>
      <c r="W12" s="95"/>
      <c r="X12" s="108"/>
      <c r="Y12" s="109"/>
      <c r="Z12" s="109"/>
      <c r="AA12" s="97"/>
      <c r="AB12" s="110"/>
      <c r="AC12" s="108"/>
      <c r="AD12" s="108"/>
    </row>
    <row r="13" spans="1:30" ht="15" customHeight="1" x14ac:dyDescent="0.2">
      <c r="A13" s="586">
        <v>42287</v>
      </c>
      <c r="B13" s="99"/>
      <c r="C13" s="100"/>
      <c r="D13" s="147"/>
      <c r="E13" s="102"/>
      <c r="F13" s="169"/>
      <c r="G13" s="176"/>
      <c r="H13" s="150">
        <v>4</v>
      </c>
      <c r="I13" s="115"/>
      <c r="J13" s="151"/>
      <c r="K13" s="560"/>
      <c r="L13" s="151"/>
      <c r="M13" s="106"/>
      <c r="N13" s="100">
        <f t="shared" si="0"/>
        <v>0</v>
      </c>
      <c r="O13" s="114"/>
      <c r="P13" s="115"/>
      <c r="Q13" s="149"/>
      <c r="R13" s="152">
        <f t="shared" si="1"/>
        <v>0</v>
      </c>
      <c r="T13" s="94"/>
      <c r="U13" s="95"/>
      <c r="W13" s="95"/>
      <c r="X13" s="108"/>
      <c r="Y13" s="109"/>
      <c r="Z13" s="109"/>
      <c r="AA13" s="97"/>
      <c r="AB13" s="110"/>
      <c r="AC13" s="108"/>
      <c r="AD13" s="108"/>
    </row>
    <row r="14" spans="1:30" ht="15" customHeight="1" x14ac:dyDescent="0.2">
      <c r="A14" s="586">
        <v>42288</v>
      </c>
      <c r="B14" s="99"/>
      <c r="C14" s="100"/>
      <c r="D14" s="147"/>
      <c r="E14" s="102"/>
      <c r="F14" s="169"/>
      <c r="G14" s="176"/>
      <c r="H14" s="150">
        <v>4</v>
      </c>
      <c r="I14" s="115"/>
      <c r="J14" s="151"/>
      <c r="K14" s="560"/>
      <c r="L14" s="151"/>
      <c r="M14" s="106"/>
      <c r="N14" s="100">
        <f t="shared" si="0"/>
        <v>0</v>
      </c>
      <c r="O14" s="114"/>
      <c r="P14" s="115"/>
      <c r="Q14" s="149"/>
      <c r="R14" s="152">
        <f t="shared" si="1"/>
        <v>0</v>
      </c>
      <c r="T14" s="94"/>
      <c r="U14" s="95"/>
      <c r="W14" s="95"/>
      <c r="X14" s="108"/>
      <c r="Y14" s="109"/>
      <c r="Z14" s="109"/>
      <c r="AA14" s="97"/>
      <c r="AB14" s="110"/>
      <c r="AC14" s="108"/>
      <c r="AD14" s="108"/>
    </row>
    <row r="15" spans="1:30" ht="15" customHeight="1" x14ac:dyDescent="0.2">
      <c r="A15" s="586">
        <v>42289</v>
      </c>
      <c r="B15" s="99"/>
      <c r="C15" s="100"/>
      <c r="D15" s="147"/>
      <c r="E15" s="102"/>
      <c r="F15" s="169"/>
      <c r="G15" s="176"/>
      <c r="H15" s="150">
        <v>4</v>
      </c>
      <c r="I15" s="115"/>
      <c r="J15" s="151"/>
      <c r="K15" s="560"/>
      <c r="L15" s="151"/>
      <c r="M15" s="106"/>
      <c r="N15" s="100">
        <f t="shared" si="0"/>
        <v>0</v>
      </c>
      <c r="O15" s="114"/>
      <c r="P15" s="115"/>
      <c r="Q15" s="149"/>
      <c r="R15" s="152">
        <f t="shared" si="1"/>
        <v>0</v>
      </c>
      <c r="T15" s="94"/>
      <c r="U15" s="95"/>
      <c r="W15" s="95"/>
      <c r="X15" s="108"/>
      <c r="Y15" s="109"/>
      <c r="Z15" s="109"/>
      <c r="AA15" s="97"/>
      <c r="AB15" s="110"/>
      <c r="AC15" s="108"/>
      <c r="AD15" s="108"/>
    </row>
    <row r="16" spans="1:30" ht="15" customHeight="1" x14ac:dyDescent="0.2">
      <c r="A16" s="586">
        <v>42290</v>
      </c>
      <c r="B16" s="99"/>
      <c r="C16" s="100"/>
      <c r="D16" s="147"/>
      <c r="E16" s="102"/>
      <c r="F16" s="169"/>
      <c r="G16" s="176"/>
      <c r="H16" s="150">
        <v>4</v>
      </c>
      <c r="I16" s="115"/>
      <c r="J16" s="151"/>
      <c r="K16" s="560"/>
      <c r="L16" s="151"/>
      <c r="M16" s="106"/>
      <c r="N16" s="100">
        <f t="shared" si="0"/>
        <v>0</v>
      </c>
      <c r="O16" s="114"/>
      <c r="P16" s="115"/>
      <c r="Q16" s="149"/>
      <c r="R16" s="152">
        <f t="shared" si="1"/>
        <v>0</v>
      </c>
      <c r="T16" s="94"/>
      <c r="U16" s="95"/>
      <c r="W16" s="95"/>
      <c r="X16" s="108"/>
      <c r="Y16" s="109"/>
      <c r="Z16" s="109"/>
      <c r="AA16" s="97"/>
      <c r="AB16" s="110"/>
      <c r="AC16" s="108"/>
      <c r="AD16" s="108"/>
    </row>
    <row r="17" spans="1:30" ht="15" customHeight="1" x14ac:dyDescent="0.2">
      <c r="A17" s="586">
        <v>42291</v>
      </c>
      <c r="B17" s="99"/>
      <c r="C17" s="100"/>
      <c r="D17" s="147"/>
      <c r="E17" s="102"/>
      <c r="F17" s="169"/>
      <c r="G17" s="176"/>
      <c r="H17" s="150">
        <v>4</v>
      </c>
      <c r="I17" s="115"/>
      <c r="J17" s="151"/>
      <c r="K17" s="560"/>
      <c r="L17" s="151"/>
      <c r="M17" s="106"/>
      <c r="N17" s="100">
        <f t="shared" si="0"/>
        <v>0</v>
      </c>
      <c r="O17" s="114"/>
      <c r="P17" s="115"/>
      <c r="Q17" s="149"/>
      <c r="R17" s="152">
        <f t="shared" si="1"/>
        <v>0</v>
      </c>
      <c r="T17" s="94"/>
      <c r="U17" s="95"/>
      <c r="W17" s="95"/>
      <c r="X17" s="108"/>
      <c r="Y17" s="109"/>
      <c r="Z17" s="109"/>
      <c r="AA17" s="97"/>
      <c r="AB17" s="110"/>
      <c r="AC17" s="108"/>
      <c r="AD17" s="108"/>
    </row>
    <row r="18" spans="1:30" ht="15" customHeight="1" x14ac:dyDescent="0.2">
      <c r="A18" s="586">
        <v>42292</v>
      </c>
      <c r="B18" s="99"/>
      <c r="C18" s="100"/>
      <c r="D18" s="147"/>
      <c r="E18" s="102"/>
      <c r="F18" s="169"/>
      <c r="G18" s="176"/>
      <c r="H18" s="150">
        <v>4</v>
      </c>
      <c r="I18" s="115"/>
      <c r="J18" s="151"/>
      <c r="K18" s="560"/>
      <c r="L18" s="151"/>
      <c r="M18" s="106"/>
      <c r="N18" s="100">
        <f t="shared" si="0"/>
        <v>0</v>
      </c>
      <c r="O18" s="114"/>
      <c r="P18" s="115"/>
      <c r="Q18" s="149"/>
      <c r="R18" s="152">
        <f t="shared" si="1"/>
        <v>0</v>
      </c>
      <c r="T18" s="94"/>
      <c r="U18" s="95"/>
      <c r="W18" s="95"/>
      <c r="X18" s="108"/>
      <c r="Y18" s="109"/>
      <c r="Z18" s="109"/>
      <c r="AA18" s="97"/>
      <c r="AB18" s="110"/>
      <c r="AC18" s="108"/>
      <c r="AD18" s="108"/>
    </row>
    <row r="19" spans="1:30" ht="15" customHeight="1" x14ac:dyDescent="0.2">
      <c r="A19" s="586">
        <v>42293</v>
      </c>
      <c r="B19" s="99"/>
      <c r="C19" s="100"/>
      <c r="D19" s="147"/>
      <c r="E19" s="102"/>
      <c r="F19" s="169"/>
      <c r="G19" s="176"/>
      <c r="H19" s="150">
        <v>4</v>
      </c>
      <c r="I19" s="115"/>
      <c r="J19" s="151"/>
      <c r="K19" s="560"/>
      <c r="L19" s="151"/>
      <c r="M19" s="106"/>
      <c r="N19" s="100">
        <f t="shared" si="0"/>
        <v>0</v>
      </c>
      <c r="O19" s="114"/>
      <c r="P19" s="115"/>
      <c r="Q19" s="149"/>
      <c r="R19" s="152">
        <f t="shared" si="1"/>
        <v>0</v>
      </c>
      <c r="T19" s="94"/>
      <c r="U19" s="95"/>
      <c r="W19" s="95"/>
      <c r="X19" s="108"/>
      <c r="Y19" s="109"/>
      <c r="Z19" s="109"/>
      <c r="AA19" s="97"/>
      <c r="AB19" s="110"/>
      <c r="AC19" s="108"/>
      <c r="AD19" s="108"/>
    </row>
    <row r="20" spans="1:30" ht="15" customHeight="1" x14ac:dyDescent="0.2">
      <c r="A20" s="586">
        <v>42294</v>
      </c>
      <c r="B20" s="99"/>
      <c r="C20" s="100"/>
      <c r="D20" s="147"/>
      <c r="E20" s="102"/>
      <c r="F20" s="169"/>
      <c r="G20" s="176"/>
      <c r="H20" s="150">
        <v>4</v>
      </c>
      <c r="I20" s="115"/>
      <c r="J20" s="151"/>
      <c r="K20" s="560"/>
      <c r="L20" s="151"/>
      <c r="M20" s="106"/>
      <c r="N20" s="100">
        <f t="shared" si="0"/>
        <v>0</v>
      </c>
      <c r="O20" s="114"/>
      <c r="P20" s="115"/>
      <c r="Q20" s="149"/>
      <c r="R20" s="152">
        <f t="shared" si="1"/>
        <v>0</v>
      </c>
      <c r="T20" s="94"/>
      <c r="U20" s="95"/>
      <c r="W20" s="95"/>
      <c r="X20" s="108"/>
      <c r="Y20" s="109"/>
      <c r="Z20" s="109"/>
      <c r="AA20" s="97"/>
      <c r="AB20" s="110"/>
      <c r="AC20" s="108"/>
      <c r="AD20" s="108"/>
    </row>
    <row r="21" spans="1:30" ht="15" customHeight="1" x14ac:dyDescent="0.2">
      <c r="A21" s="586">
        <v>42295</v>
      </c>
      <c r="B21" s="99"/>
      <c r="C21" s="100"/>
      <c r="D21" s="147"/>
      <c r="E21" s="102"/>
      <c r="F21" s="169"/>
      <c r="G21" s="176"/>
      <c r="H21" s="150">
        <v>4</v>
      </c>
      <c r="I21" s="115"/>
      <c r="J21" s="151"/>
      <c r="K21" s="560"/>
      <c r="L21" s="151"/>
      <c r="M21" s="106"/>
      <c r="N21" s="100">
        <f t="shared" si="0"/>
        <v>0</v>
      </c>
      <c r="O21" s="114"/>
      <c r="P21" s="115"/>
      <c r="Q21" s="149"/>
      <c r="R21" s="152">
        <f t="shared" si="1"/>
        <v>0</v>
      </c>
      <c r="T21" s="94"/>
      <c r="U21" s="95"/>
      <c r="W21" s="95"/>
      <c r="X21" s="108"/>
      <c r="Y21" s="109"/>
      <c r="Z21" s="109"/>
      <c r="AA21" s="97"/>
      <c r="AB21" s="110"/>
      <c r="AC21" s="108"/>
      <c r="AD21" s="108"/>
    </row>
    <row r="22" spans="1:30" ht="15" customHeight="1" x14ac:dyDescent="0.2">
      <c r="A22" s="586">
        <v>42296</v>
      </c>
      <c r="B22" s="99"/>
      <c r="C22" s="100"/>
      <c r="D22" s="147"/>
      <c r="E22" s="102"/>
      <c r="F22" s="169"/>
      <c r="G22" s="176"/>
      <c r="H22" s="150">
        <v>4</v>
      </c>
      <c r="I22" s="115"/>
      <c r="J22" s="151"/>
      <c r="K22" s="560"/>
      <c r="L22" s="151"/>
      <c r="M22" s="106"/>
      <c r="N22" s="100">
        <f t="shared" si="0"/>
        <v>0</v>
      </c>
      <c r="O22" s="114"/>
      <c r="P22" s="115"/>
      <c r="Q22" s="149"/>
      <c r="R22" s="152">
        <f t="shared" si="1"/>
        <v>0</v>
      </c>
      <c r="T22" s="94"/>
      <c r="U22" s="95"/>
      <c r="W22" s="95"/>
      <c r="X22" s="108"/>
      <c r="Y22" s="109"/>
      <c r="Z22" s="109"/>
      <c r="AA22" s="97"/>
      <c r="AB22" s="110"/>
      <c r="AC22" s="108"/>
      <c r="AD22" s="108"/>
    </row>
    <row r="23" spans="1:30" ht="15" customHeight="1" x14ac:dyDescent="0.2">
      <c r="A23" s="586">
        <v>42297</v>
      </c>
      <c r="B23" s="99"/>
      <c r="C23" s="100"/>
      <c r="D23" s="147"/>
      <c r="E23" s="102"/>
      <c r="F23" s="169"/>
      <c r="G23" s="176"/>
      <c r="H23" s="150">
        <v>4</v>
      </c>
      <c r="I23" s="115"/>
      <c r="J23" s="151"/>
      <c r="K23" s="560"/>
      <c r="L23" s="151"/>
      <c r="M23" s="106"/>
      <c r="N23" s="100">
        <f t="shared" si="0"/>
        <v>0</v>
      </c>
      <c r="O23" s="114"/>
      <c r="P23" s="115"/>
      <c r="Q23" s="149"/>
      <c r="R23" s="152">
        <f t="shared" si="1"/>
        <v>0</v>
      </c>
      <c r="T23" s="94"/>
      <c r="U23" s="95"/>
      <c r="W23" s="95"/>
      <c r="X23" s="108"/>
      <c r="Y23" s="109"/>
      <c r="Z23" s="109"/>
      <c r="AA23" s="97"/>
      <c r="AB23" s="110"/>
      <c r="AC23" s="108"/>
      <c r="AD23" s="108"/>
    </row>
    <row r="24" spans="1:30" ht="15" customHeight="1" x14ac:dyDescent="0.2">
      <c r="A24" s="586">
        <v>42298</v>
      </c>
      <c r="B24" s="99"/>
      <c r="C24" s="100"/>
      <c r="D24" s="147"/>
      <c r="E24" s="102"/>
      <c r="F24" s="169"/>
      <c r="G24" s="176"/>
      <c r="H24" s="150">
        <v>4</v>
      </c>
      <c r="I24" s="115"/>
      <c r="J24" s="151"/>
      <c r="K24" s="560"/>
      <c r="L24" s="151"/>
      <c r="M24" s="106"/>
      <c r="N24" s="100">
        <f t="shared" si="0"/>
        <v>0</v>
      </c>
      <c r="O24" s="114"/>
      <c r="P24" s="115"/>
      <c r="Q24" s="149"/>
      <c r="R24" s="152">
        <f t="shared" si="1"/>
        <v>0</v>
      </c>
      <c r="T24" s="94"/>
      <c r="U24" s="95"/>
      <c r="W24" s="95"/>
      <c r="X24" s="108"/>
      <c r="Y24" s="109"/>
      <c r="Z24" s="109"/>
      <c r="AA24" s="97"/>
      <c r="AB24" s="110"/>
      <c r="AC24" s="108"/>
      <c r="AD24" s="108"/>
    </row>
    <row r="25" spans="1:30" ht="15" customHeight="1" x14ac:dyDescent="0.2">
      <c r="A25" s="586">
        <v>42299</v>
      </c>
      <c r="B25" s="99"/>
      <c r="C25" s="100"/>
      <c r="D25" s="147"/>
      <c r="E25" s="102"/>
      <c r="F25" s="169"/>
      <c r="G25" s="176"/>
      <c r="H25" s="150">
        <v>4</v>
      </c>
      <c r="I25" s="115"/>
      <c r="J25" s="151"/>
      <c r="K25" s="560"/>
      <c r="L25" s="151"/>
      <c r="M25" s="106"/>
      <c r="N25" s="100">
        <f t="shared" si="0"/>
        <v>0</v>
      </c>
      <c r="O25" s="114"/>
      <c r="P25" s="115"/>
      <c r="Q25" s="149"/>
      <c r="R25" s="152">
        <f t="shared" si="1"/>
        <v>0</v>
      </c>
      <c r="T25" s="94"/>
      <c r="U25" s="95"/>
      <c r="W25" s="95"/>
      <c r="X25" s="108"/>
      <c r="Y25" s="109"/>
      <c r="Z25" s="109"/>
      <c r="AA25" s="97"/>
      <c r="AB25" s="110"/>
      <c r="AC25" s="108"/>
      <c r="AD25" s="108"/>
    </row>
    <row r="26" spans="1:30" ht="15" customHeight="1" x14ac:dyDescent="0.2">
      <c r="A26" s="586">
        <v>42300</v>
      </c>
      <c r="B26" s="99"/>
      <c r="C26" s="100"/>
      <c r="D26" s="147"/>
      <c r="E26" s="102"/>
      <c r="F26" s="169"/>
      <c r="G26" s="176"/>
      <c r="H26" s="150">
        <v>4</v>
      </c>
      <c r="I26" s="115"/>
      <c r="J26" s="151"/>
      <c r="K26" s="560"/>
      <c r="L26" s="151"/>
      <c r="M26" s="106"/>
      <c r="N26" s="100">
        <f t="shared" si="0"/>
        <v>0</v>
      </c>
      <c r="O26" s="114"/>
      <c r="P26" s="115"/>
      <c r="Q26" s="149"/>
      <c r="R26" s="152">
        <f t="shared" si="1"/>
        <v>0</v>
      </c>
      <c r="T26" s="94"/>
      <c r="U26" s="95"/>
      <c r="W26" s="95"/>
      <c r="X26" s="108"/>
      <c r="Y26" s="109"/>
      <c r="Z26" s="109"/>
      <c r="AA26" s="97"/>
      <c r="AB26" s="110"/>
      <c r="AC26" s="108"/>
      <c r="AD26" s="108"/>
    </row>
    <row r="27" spans="1:30" ht="15" customHeight="1" x14ac:dyDescent="0.2">
      <c r="A27" s="586">
        <v>42301</v>
      </c>
      <c r="B27" s="99"/>
      <c r="C27" s="100"/>
      <c r="D27" s="147"/>
      <c r="E27" s="102"/>
      <c r="F27" s="169"/>
      <c r="G27" s="176"/>
      <c r="H27" s="150">
        <v>4</v>
      </c>
      <c r="I27" s="115"/>
      <c r="J27" s="151"/>
      <c r="K27" s="560"/>
      <c r="L27" s="151"/>
      <c r="M27" s="106"/>
      <c r="N27" s="100">
        <f t="shared" si="0"/>
        <v>0</v>
      </c>
      <c r="O27" s="114"/>
      <c r="P27" s="115"/>
      <c r="Q27" s="149"/>
      <c r="R27" s="152">
        <f t="shared" si="1"/>
        <v>0</v>
      </c>
      <c r="T27" s="94"/>
      <c r="U27" s="95"/>
      <c r="W27" s="95"/>
      <c r="X27" s="108"/>
      <c r="Y27" s="109"/>
      <c r="Z27" s="109"/>
      <c r="AA27" s="97"/>
      <c r="AB27" s="110"/>
      <c r="AC27" s="108"/>
      <c r="AD27" s="108"/>
    </row>
    <row r="28" spans="1:30" ht="15" customHeight="1" x14ac:dyDescent="0.2">
      <c r="A28" s="586">
        <v>42302</v>
      </c>
      <c r="B28" s="99"/>
      <c r="C28" s="100"/>
      <c r="D28" s="147"/>
      <c r="E28" s="102"/>
      <c r="F28" s="169"/>
      <c r="G28" s="176"/>
      <c r="H28" s="150">
        <v>4</v>
      </c>
      <c r="I28" s="115"/>
      <c r="J28" s="151"/>
      <c r="K28" s="560"/>
      <c r="L28" s="151"/>
      <c r="M28" s="106"/>
      <c r="N28" s="100">
        <f t="shared" si="0"/>
        <v>0</v>
      </c>
      <c r="O28" s="114"/>
      <c r="P28" s="115"/>
      <c r="Q28" s="149"/>
      <c r="R28" s="152">
        <f t="shared" si="1"/>
        <v>0</v>
      </c>
      <c r="T28" s="94"/>
      <c r="U28" s="95"/>
      <c r="W28" s="95"/>
      <c r="X28" s="108"/>
      <c r="Y28" s="109"/>
      <c r="Z28" s="109"/>
      <c r="AA28" s="97"/>
      <c r="AB28" s="110"/>
      <c r="AC28" s="108"/>
      <c r="AD28" s="108"/>
    </row>
    <row r="29" spans="1:30" ht="15" customHeight="1" x14ac:dyDescent="0.2">
      <c r="A29" s="586">
        <v>42303</v>
      </c>
      <c r="B29" s="154"/>
      <c r="C29" s="100"/>
      <c r="D29" s="147"/>
      <c r="E29" s="102"/>
      <c r="F29" s="169"/>
      <c r="G29" s="176"/>
      <c r="H29" s="150">
        <v>4</v>
      </c>
      <c r="I29" s="115"/>
      <c r="J29" s="151"/>
      <c r="K29" s="560"/>
      <c r="L29" s="151"/>
      <c r="M29" s="106"/>
      <c r="N29" s="100">
        <f t="shared" si="0"/>
        <v>0</v>
      </c>
      <c r="O29" s="114"/>
      <c r="P29" s="115"/>
      <c r="Q29" s="149"/>
      <c r="R29" s="152">
        <f t="shared" si="1"/>
        <v>0</v>
      </c>
      <c r="T29" s="94"/>
      <c r="U29" s="95"/>
      <c r="W29" s="95"/>
      <c r="X29" s="108"/>
      <c r="Y29" s="109"/>
      <c r="Z29" s="109"/>
      <c r="AA29" s="97"/>
      <c r="AB29" s="110"/>
      <c r="AC29" s="108"/>
      <c r="AD29" s="108"/>
    </row>
    <row r="30" spans="1:30" ht="15" customHeight="1" x14ac:dyDescent="0.2">
      <c r="A30" s="586">
        <v>42304</v>
      </c>
      <c r="B30" s="154"/>
      <c r="C30" s="100"/>
      <c r="D30" s="147"/>
      <c r="E30" s="102"/>
      <c r="F30" s="169"/>
      <c r="G30" s="176"/>
      <c r="H30" s="150">
        <v>4</v>
      </c>
      <c r="I30" s="115"/>
      <c r="J30" s="151"/>
      <c r="K30" s="560"/>
      <c r="L30" s="151"/>
      <c r="M30" s="106"/>
      <c r="N30" s="100">
        <f t="shared" si="0"/>
        <v>0</v>
      </c>
      <c r="O30" s="114"/>
      <c r="P30" s="115"/>
      <c r="Q30" s="149"/>
      <c r="R30" s="152">
        <f t="shared" si="1"/>
        <v>0</v>
      </c>
      <c r="T30" s="94"/>
      <c r="U30" s="95"/>
      <c r="W30" s="95"/>
      <c r="X30" s="108"/>
      <c r="Y30" s="109"/>
      <c r="Z30" s="109"/>
      <c r="AA30" s="97"/>
      <c r="AB30" s="110"/>
      <c r="AC30" s="108"/>
      <c r="AD30" s="108"/>
    </row>
    <row r="31" spans="1:30" ht="15" customHeight="1" x14ac:dyDescent="0.2">
      <c r="A31" s="586">
        <v>42305</v>
      </c>
      <c r="B31" s="154"/>
      <c r="C31" s="100"/>
      <c r="D31" s="147"/>
      <c r="E31" s="102"/>
      <c r="F31" s="169"/>
      <c r="G31" s="176"/>
      <c r="H31" s="150">
        <v>4</v>
      </c>
      <c r="I31" s="115"/>
      <c r="J31" s="151"/>
      <c r="K31" s="560"/>
      <c r="L31" s="151"/>
      <c r="M31" s="106"/>
      <c r="N31" s="100">
        <f t="shared" si="0"/>
        <v>0</v>
      </c>
      <c r="O31" s="114"/>
      <c r="P31" s="115"/>
      <c r="Q31" s="149"/>
      <c r="R31" s="152">
        <f t="shared" si="1"/>
        <v>0</v>
      </c>
      <c r="T31" s="94"/>
      <c r="U31" s="95"/>
      <c r="W31" s="95"/>
      <c r="X31" s="108"/>
      <c r="Y31" s="109"/>
      <c r="Z31" s="109"/>
      <c r="AA31" s="97"/>
      <c r="AB31" s="110"/>
      <c r="AC31" s="108"/>
      <c r="AD31" s="108"/>
    </row>
    <row r="32" spans="1:30" ht="15" customHeight="1" x14ac:dyDescent="0.2">
      <c r="A32" s="586">
        <v>42306</v>
      </c>
      <c r="B32" s="154"/>
      <c r="C32" s="100"/>
      <c r="D32" s="147"/>
      <c r="E32" s="102"/>
      <c r="F32" s="169"/>
      <c r="G32" s="176"/>
      <c r="H32" s="150">
        <v>4</v>
      </c>
      <c r="I32" s="115"/>
      <c r="J32" s="151"/>
      <c r="K32" s="560"/>
      <c r="L32" s="151"/>
      <c r="M32" s="106"/>
      <c r="N32" s="100">
        <f t="shared" si="0"/>
        <v>0</v>
      </c>
      <c r="O32" s="114"/>
      <c r="P32" s="115"/>
      <c r="Q32" s="149"/>
      <c r="R32" s="152">
        <f t="shared" si="1"/>
        <v>0</v>
      </c>
      <c r="T32" s="94"/>
      <c r="U32" s="95"/>
      <c r="W32" s="95"/>
      <c r="X32" s="108"/>
      <c r="Y32" s="109"/>
      <c r="Z32" s="109"/>
      <c r="AA32" s="97"/>
      <c r="AB32" s="110"/>
      <c r="AC32" s="108"/>
      <c r="AD32" s="108"/>
    </row>
    <row r="33" spans="1:30" ht="15" customHeight="1" x14ac:dyDescent="0.2">
      <c r="A33" s="586">
        <v>42307</v>
      </c>
      <c r="B33" s="154"/>
      <c r="C33" s="100"/>
      <c r="D33" s="147"/>
      <c r="E33" s="102"/>
      <c r="F33" s="169"/>
      <c r="G33" s="176"/>
      <c r="H33" s="150">
        <v>4</v>
      </c>
      <c r="I33" s="115"/>
      <c r="J33" s="151"/>
      <c r="K33" s="560"/>
      <c r="L33" s="151"/>
      <c r="M33" s="106"/>
      <c r="N33" s="100">
        <f t="shared" si="0"/>
        <v>0</v>
      </c>
      <c r="O33" s="114"/>
      <c r="P33" s="115"/>
      <c r="Q33" s="149"/>
      <c r="R33" s="152">
        <f t="shared" si="1"/>
        <v>0</v>
      </c>
      <c r="T33" s="94"/>
      <c r="U33" s="95"/>
      <c r="W33" s="95"/>
      <c r="X33" s="108"/>
      <c r="Y33" s="109"/>
      <c r="Z33" s="109"/>
      <c r="AA33" s="97"/>
      <c r="AB33" s="110"/>
      <c r="AC33" s="108"/>
      <c r="AD33" s="108"/>
    </row>
    <row r="34" spans="1:30" ht="15" customHeight="1" x14ac:dyDescent="0.2">
      <c r="A34" s="586">
        <v>42308</v>
      </c>
      <c r="B34" s="154"/>
      <c r="C34" s="100"/>
      <c r="D34" s="147"/>
      <c r="E34" s="102"/>
      <c r="F34" s="169"/>
      <c r="G34" s="176"/>
      <c r="H34" s="150">
        <v>4</v>
      </c>
      <c r="I34" s="115"/>
      <c r="J34" s="151"/>
      <c r="K34" s="560"/>
      <c r="L34" s="151"/>
      <c r="M34" s="106"/>
      <c r="N34" s="100">
        <f t="shared" si="0"/>
        <v>0</v>
      </c>
      <c r="O34" s="114"/>
      <c r="P34" s="115"/>
      <c r="Q34" s="149"/>
      <c r="R34" s="152">
        <f t="shared" si="1"/>
        <v>0</v>
      </c>
      <c r="T34" s="94"/>
      <c r="U34" s="95"/>
      <c r="W34" s="95"/>
      <c r="X34" s="108"/>
      <c r="Y34" s="109"/>
      <c r="Z34" s="109"/>
      <c r="AA34" s="97"/>
      <c r="AB34" s="110"/>
      <c r="AC34" s="108"/>
      <c r="AD34" s="108"/>
    </row>
    <row r="35" spans="1:30" ht="15" customHeight="1" thickBot="1" x14ac:dyDescent="0.25">
      <c r="A35" s="111"/>
      <c r="B35" s="155"/>
      <c r="C35" s="116"/>
      <c r="D35" s="156"/>
      <c r="E35" s="177"/>
      <c r="F35" s="178"/>
      <c r="G35" s="179"/>
      <c r="H35" s="159"/>
      <c r="I35" s="121"/>
      <c r="J35" s="160"/>
      <c r="K35" s="561"/>
      <c r="L35" s="160"/>
      <c r="M35" s="122"/>
      <c r="N35" s="116"/>
      <c r="O35" s="120"/>
      <c r="P35" s="121"/>
      <c r="Q35" s="158"/>
      <c r="R35" s="161"/>
      <c r="V35" s="110"/>
      <c r="W35" s="109"/>
      <c r="X35" s="108"/>
      <c r="Y35" s="109"/>
      <c r="Z35" s="109"/>
      <c r="AA35" s="97"/>
      <c r="AB35" s="110"/>
      <c r="AC35" s="108"/>
      <c r="AD35" s="108"/>
    </row>
    <row r="36" spans="1:30" ht="15" customHeight="1" x14ac:dyDescent="0.2">
      <c r="A36" s="123" t="s">
        <v>6</v>
      </c>
      <c r="B36" s="162">
        <f>SUM(B4:B35)</f>
        <v>38</v>
      </c>
      <c r="C36" s="100">
        <f>SUM(C4:C35)</f>
        <v>3.2500000000000001E-2</v>
      </c>
      <c r="D36" s="147">
        <f>SUM(D4:D34)</f>
        <v>0</v>
      </c>
      <c r="E36" s="169">
        <f>SUM(E4:E35)</f>
        <v>0</v>
      </c>
      <c r="F36" s="180">
        <f>SUM(F4:F35)</f>
        <v>0</v>
      </c>
      <c r="G36" s="181">
        <f>SUM(G4:G35)</f>
        <v>0</v>
      </c>
      <c r="H36" s="150"/>
      <c r="I36" s="115">
        <f>SUM(I4:I34)</f>
        <v>6</v>
      </c>
      <c r="J36" s="915">
        <f>J37+K37+L37+M37</f>
        <v>0</v>
      </c>
      <c r="K36" s="916"/>
      <c r="L36" s="916"/>
      <c r="M36" s="917"/>
      <c r="N36" s="167">
        <f>SUM(N4:N35)</f>
        <v>0.03</v>
      </c>
      <c r="O36" s="114"/>
      <c r="P36" s="115">
        <f>SUM(P4:P34)</f>
        <v>0</v>
      </c>
      <c r="Q36" s="149">
        <f>SUM(Q4:Q35)</f>
        <v>0</v>
      </c>
      <c r="R36" s="168">
        <f>SUM(R4:R35)</f>
        <v>6.25E-2</v>
      </c>
      <c r="V36" s="110"/>
      <c r="W36" s="109"/>
      <c r="X36" s="110"/>
      <c r="Y36" s="109"/>
      <c r="Z36" s="109"/>
      <c r="AA36" s="97"/>
      <c r="AB36" s="110"/>
      <c r="AC36" s="108"/>
      <c r="AD36" s="108"/>
    </row>
    <row r="37" spans="1:30" ht="15" customHeight="1" x14ac:dyDescent="0.2">
      <c r="A37" s="124"/>
      <c r="B37" s="431">
        <f>C36+D36</f>
        <v>3.2500000000000001E-2</v>
      </c>
      <c r="C37" s="100"/>
      <c r="D37" s="147"/>
      <c r="E37" s="102"/>
      <c r="F37" s="169"/>
      <c r="G37" s="176"/>
      <c r="H37" s="150"/>
      <c r="I37" s="115"/>
      <c r="J37" s="169">
        <f>SUM(J4:J34)</f>
        <v>0</v>
      </c>
      <c r="K37" s="169">
        <f>SUM(K4:K34)</f>
        <v>0</v>
      </c>
      <c r="L37" s="169">
        <f>SUM(L4:L34)</f>
        <v>0</v>
      </c>
      <c r="M37" s="148">
        <f>SUM(M4:M34)</f>
        <v>0</v>
      </c>
      <c r="N37" s="169"/>
      <c r="O37" s="114"/>
      <c r="P37" s="115"/>
      <c r="Q37" s="149"/>
      <c r="R37" s="152">
        <f>Q37+O36</f>
        <v>0</v>
      </c>
      <c r="V37" s="110"/>
      <c r="W37" s="127"/>
      <c r="X37" s="108"/>
      <c r="Y37" s="127"/>
      <c r="Z37" s="127"/>
      <c r="AA37" s="97"/>
      <c r="AB37" s="110"/>
      <c r="AC37" s="108"/>
      <c r="AD37" s="108"/>
    </row>
    <row r="38" spans="1:30" ht="15" customHeight="1" x14ac:dyDescent="0.2">
      <c r="A38" s="128" t="s">
        <v>16</v>
      </c>
      <c r="B38" s="129">
        <f>AVERAGE(B4:B35)</f>
        <v>38</v>
      </c>
      <c r="C38" s="130">
        <f>AVERAGE(C4:C35)</f>
        <v>3.2500000000000001E-2</v>
      </c>
      <c r="D38" s="170" t="e">
        <f>AVERAGE(D4:D34)</f>
        <v>#DIV/0!</v>
      </c>
      <c r="E38" s="131" t="e">
        <f>AVERAGE(E4:E34)</f>
        <v>#DIV/0!</v>
      </c>
      <c r="F38" s="182" t="e">
        <f>AVERAGE(F4:F34)</f>
        <v>#DIV/0!</v>
      </c>
      <c r="G38" s="183" t="e">
        <f>AVERAGE(G4:G34)</f>
        <v>#DIV/0!</v>
      </c>
      <c r="H38" s="172"/>
      <c r="I38" s="134">
        <f>AVERAGE(I4:I34)</f>
        <v>3</v>
      </c>
      <c r="J38" s="131" t="e">
        <f>AVERAGE(J4:J35)</f>
        <v>#DIV/0!</v>
      </c>
      <c r="K38" s="131" t="e">
        <f>AVERAGE(K4:K35)</f>
        <v>#DIV/0!</v>
      </c>
      <c r="L38" s="131" t="e">
        <f>AVERAGE(L4:L35)</f>
        <v>#DIV/0!</v>
      </c>
      <c r="M38" s="170" t="e">
        <f>AVERAGE(M4:M35)</f>
        <v>#DIV/0!</v>
      </c>
      <c r="N38" s="130">
        <f>AVERAGE(N4:N35)</f>
        <v>9.6774193548387097E-4</v>
      </c>
      <c r="O38" s="133"/>
      <c r="P38" s="134" t="e">
        <f>AVERAGE(P4:P34)</f>
        <v>#DIV/0!</v>
      </c>
      <c r="Q38" s="171" t="e">
        <f>AVERAGE(Q4:Q35)</f>
        <v>#DIV/0!</v>
      </c>
      <c r="R38" s="173" t="e">
        <f>C38+Q38</f>
        <v>#DIV/0!</v>
      </c>
    </row>
    <row r="39" spans="1:30" s="81" customFormat="1" ht="15" customHeight="1" x14ac:dyDescent="0.2">
      <c r="A39" s="135" t="s">
        <v>15</v>
      </c>
      <c r="B39" s="867">
        <f>C36+D36+E36+N36+Q36-F36-G36-J36+0.3561</f>
        <v>0.41860000000000003</v>
      </c>
      <c r="C39" s="868"/>
      <c r="D39" s="868"/>
      <c r="E39" s="868"/>
      <c r="F39" s="868"/>
      <c r="G39" s="868"/>
      <c r="H39" s="868"/>
      <c r="I39" s="868"/>
      <c r="J39" s="868"/>
      <c r="K39" s="868"/>
      <c r="L39" s="868"/>
      <c r="M39" s="868"/>
      <c r="N39" s="868"/>
      <c r="O39" s="868"/>
      <c r="P39" s="868"/>
      <c r="Q39" s="868"/>
      <c r="R39" s="869"/>
      <c r="V39" s="881"/>
      <c r="W39" s="881"/>
      <c r="X39" s="881"/>
      <c r="Y39" s="881"/>
      <c r="Z39" s="881"/>
      <c r="AA39" s="85"/>
      <c r="AB39" s="137"/>
      <c r="AC39" s="174"/>
      <c r="AD39" s="174"/>
    </row>
    <row r="40" spans="1:30" ht="15" customHeight="1" x14ac:dyDescent="0.2">
      <c r="A40" s="124" t="s">
        <v>1</v>
      </c>
      <c r="B40" s="863">
        <v>1.5</v>
      </c>
      <c r="C40" s="864"/>
      <c r="D40" s="864"/>
      <c r="E40" s="864"/>
      <c r="F40" s="864"/>
      <c r="G40" s="864"/>
      <c r="H40" s="864"/>
      <c r="I40" s="864"/>
      <c r="J40" s="864"/>
      <c r="K40" s="864"/>
      <c r="L40" s="864"/>
      <c r="M40" s="864"/>
      <c r="N40" s="864"/>
      <c r="O40" s="864"/>
      <c r="P40" s="864"/>
      <c r="Q40" s="864"/>
      <c r="R40" s="865"/>
      <c r="V40" s="866"/>
      <c r="W40" s="866"/>
      <c r="X40" s="866"/>
      <c r="Y40" s="866"/>
      <c r="Z40" s="866"/>
      <c r="AA40" s="97"/>
      <c r="AB40" s="110"/>
      <c r="AC40" s="108"/>
      <c r="AD40" s="108"/>
    </row>
    <row r="41" spans="1:30" ht="3" customHeight="1" x14ac:dyDescent="0.2">
      <c r="A41" s="141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1"/>
      <c r="R41" s="143"/>
      <c r="V41" s="97"/>
      <c r="W41" s="97"/>
      <c r="X41" s="97"/>
      <c r="Y41" s="97"/>
      <c r="Z41" s="97"/>
      <c r="AA41" s="97"/>
      <c r="AB41" s="97"/>
      <c r="AC41" s="97"/>
      <c r="AD41" s="97"/>
    </row>
  </sheetData>
  <mergeCells count="10">
    <mergeCell ref="B1:R1"/>
    <mergeCell ref="B2:G2"/>
    <mergeCell ref="R2:R3"/>
    <mergeCell ref="J36:M36"/>
    <mergeCell ref="B39:R39"/>
    <mergeCell ref="V39:Z39"/>
    <mergeCell ref="B40:R40"/>
    <mergeCell ref="V40:Z40"/>
    <mergeCell ref="H2:N2"/>
    <mergeCell ref="O2:Q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6" orientation="landscape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92D050"/>
  </sheetPr>
  <dimension ref="A1:Y42"/>
  <sheetViews>
    <sheetView showGridLines="0" showRuler="0" showWhiteSpace="0" view="pageLayout" zoomScale="85" zoomScaleNormal="100" zoomScalePageLayoutView="85" workbookViewId="0">
      <selection activeCell="C15" sqref="C15"/>
    </sheetView>
  </sheetViews>
  <sheetFormatPr baseColWidth="10" defaultColWidth="8.5" defaultRowHeight="15" customHeight="1" x14ac:dyDescent="0.2"/>
  <cols>
    <col min="1" max="1" width="12.5" style="96" customWidth="1"/>
    <col min="2" max="2" width="7.875" style="96" customWidth="1"/>
    <col min="3" max="6" width="13.125" style="96" customWidth="1"/>
    <col min="7" max="7" width="7.875" style="96" customWidth="1"/>
    <col min="8" max="9" width="13.125" style="96" customWidth="1"/>
    <col min="10" max="10" width="12.5" style="96" customWidth="1"/>
    <col min="11" max="12" width="7.875" style="96" customWidth="1"/>
    <col min="13" max="17" width="13.125" style="96" customWidth="1"/>
    <col min="18" max="18" width="7.875" style="96" customWidth="1"/>
    <col min="19" max="19" width="13.125" style="96" customWidth="1"/>
    <col min="20" max="20" width="13.125" style="93" customWidth="1"/>
    <col min="21" max="21" width="8.5" style="96"/>
    <col min="22" max="22" width="13" style="96" customWidth="1"/>
    <col min="23" max="23" width="9.25" style="96" customWidth="1"/>
    <col min="24" max="24" width="7.5" style="96" customWidth="1"/>
    <col min="25" max="25" width="9" style="96" customWidth="1"/>
    <col min="26" max="16384" width="8.5" style="96"/>
  </cols>
  <sheetData>
    <row r="1" spans="1:25" s="80" customFormat="1" ht="15" customHeight="1" thickBot="1" x14ac:dyDescent="0.25">
      <c r="A1" s="79"/>
      <c r="B1" s="883" t="s">
        <v>5</v>
      </c>
      <c r="C1" s="884"/>
      <c r="D1" s="884"/>
      <c r="E1" s="884"/>
      <c r="F1" s="884"/>
      <c r="G1" s="884"/>
      <c r="H1" s="884"/>
      <c r="I1" s="884"/>
      <c r="J1" s="884"/>
      <c r="K1" s="884"/>
      <c r="L1" s="884"/>
      <c r="M1" s="884"/>
      <c r="N1" s="884"/>
      <c r="O1" s="884"/>
      <c r="P1" s="884"/>
      <c r="Q1" s="884"/>
      <c r="R1" s="884"/>
      <c r="S1" s="884"/>
      <c r="T1" s="885"/>
      <c r="U1" s="84"/>
      <c r="V1" s="81" t="s">
        <v>97</v>
      </c>
      <c r="W1" s="251">
        <f>SUM(W4:W35)</f>
        <v>8</v>
      </c>
      <c r="X1" s="81"/>
      <c r="Y1" s="252">
        <f>SUM(Y4:Y29)</f>
        <v>7.6</v>
      </c>
    </row>
    <row r="2" spans="1:25" s="80" customFormat="1" ht="15" customHeight="1" thickBot="1" x14ac:dyDescent="0.25">
      <c r="A2" s="79"/>
      <c r="B2" s="927" t="s">
        <v>13</v>
      </c>
      <c r="C2" s="926"/>
      <c r="D2" s="926"/>
      <c r="E2" s="926"/>
      <c r="F2" s="925"/>
      <c r="G2" s="924" t="s">
        <v>18</v>
      </c>
      <c r="H2" s="926"/>
      <c r="I2" s="926"/>
      <c r="J2" s="925"/>
      <c r="K2" s="880" t="s">
        <v>137</v>
      </c>
      <c r="L2" s="871"/>
      <c r="M2" s="871"/>
      <c r="N2" s="871"/>
      <c r="O2" s="871"/>
      <c r="P2" s="871"/>
      <c r="Q2" s="871"/>
      <c r="R2" s="924" t="s">
        <v>14</v>
      </c>
      <c r="S2" s="925"/>
      <c r="T2" s="873" t="s">
        <v>12</v>
      </c>
      <c r="U2" s="84"/>
      <c r="V2" s="81"/>
      <c r="W2" s="81"/>
      <c r="X2" s="81"/>
      <c r="Y2" s="84"/>
    </row>
    <row r="3" spans="1:25" ht="15" customHeight="1" thickBot="1" x14ac:dyDescent="0.25">
      <c r="A3" s="87"/>
      <c r="B3" s="88" t="s">
        <v>0</v>
      </c>
      <c r="C3" s="89" t="s">
        <v>11</v>
      </c>
      <c r="D3" s="90" t="s">
        <v>128</v>
      </c>
      <c r="E3" s="90" t="s">
        <v>131</v>
      </c>
      <c r="F3" s="92" t="s">
        <v>45</v>
      </c>
      <c r="G3" s="253" t="s">
        <v>101</v>
      </c>
      <c r="H3" s="145" t="s">
        <v>17</v>
      </c>
      <c r="I3" s="90" t="s">
        <v>11</v>
      </c>
      <c r="J3" s="145" t="s">
        <v>30</v>
      </c>
      <c r="K3" s="253" t="s">
        <v>100</v>
      </c>
      <c r="L3" s="90" t="s">
        <v>59</v>
      </c>
      <c r="M3" s="91" t="s">
        <v>132</v>
      </c>
      <c r="N3" s="91" t="s">
        <v>133</v>
      </c>
      <c r="O3" s="91" t="s">
        <v>134</v>
      </c>
      <c r="P3" s="91" t="s">
        <v>29</v>
      </c>
      <c r="Q3" s="145" t="s">
        <v>90</v>
      </c>
      <c r="R3" s="146" t="s">
        <v>85</v>
      </c>
      <c r="S3" s="144" t="s">
        <v>91</v>
      </c>
      <c r="T3" s="874"/>
      <c r="U3" s="97"/>
      <c r="V3" s="81" t="s">
        <v>41</v>
      </c>
      <c r="W3" s="81" t="s">
        <v>48</v>
      </c>
      <c r="X3" s="81" t="s">
        <v>49</v>
      </c>
      <c r="Y3" s="85" t="s">
        <v>44</v>
      </c>
    </row>
    <row r="4" spans="1:25" ht="15" customHeight="1" x14ac:dyDescent="0.2">
      <c r="A4" s="646">
        <v>42401</v>
      </c>
      <c r="B4" s="99">
        <v>4</v>
      </c>
      <c r="C4" s="240">
        <v>0.02</v>
      </c>
      <c r="D4" s="254"/>
      <c r="E4" s="254"/>
      <c r="F4" s="255"/>
      <c r="G4" s="256">
        <v>1</v>
      </c>
      <c r="H4" s="126"/>
      <c r="I4" s="429"/>
      <c r="J4" s="602">
        <f>I4/25</f>
        <v>0</v>
      </c>
      <c r="K4" s="256"/>
      <c r="L4" s="115"/>
      <c r="M4" s="151"/>
      <c r="N4" s="151"/>
      <c r="O4" s="151"/>
      <c r="P4" s="106"/>
      <c r="Q4" s="100">
        <f>L4*0.002</f>
        <v>0</v>
      </c>
      <c r="R4" s="104"/>
      <c r="S4" s="258"/>
      <c r="T4" s="210">
        <f>C4+F4+I4+Q4+S4</f>
        <v>0.02</v>
      </c>
      <c r="U4" s="108"/>
      <c r="V4" s="94">
        <v>42043</v>
      </c>
      <c r="W4" s="259">
        <v>8</v>
      </c>
      <c r="X4" s="96" t="s">
        <v>50</v>
      </c>
      <c r="Y4" s="259">
        <v>7.6</v>
      </c>
    </row>
    <row r="5" spans="1:25" ht="15" customHeight="1" x14ac:dyDescent="0.2">
      <c r="A5" s="586">
        <v>42402</v>
      </c>
      <c r="B5" s="99"/>
      <c r="C5" s="240"/>
      <c r="D5" s="254"/>
      <c r="E5" s="254"/>
      <c r="F5" s="255"/>
      <c r="G5" s="256">
        <v>1</v>
      </c>
      <c r="H5" s="126"/>
      <c r="I5" s="427"/>
      <c r="J5" s="603">
        <f>I5/25</f>
        <v>0</v>
      </c>
      <c r="K5" s="256"/>
      <c r="L5" s="115"/>
      <c r="M5" s="151"/>
      <c r="N5" s="151"/>
      <c r="O5" s="151"/>
      <c r="P5" s="106"/>
      <c r="Q5" s="100">
        <f t="shared" ref="Q5:Q34" si="0">L5*0.002</f>
        <v>0</v>
      </c>
      <c r="R5" s="114"/>
      <c r="S5" s="149"/>
      <c r="T5" s="210">
        <f t="shared" ref="T5:T34" si="1">C5+F5+I5+Q5+S5</f>
        <v>0</v>
      </c>
      <c r="U5" s="108"/>
      <c r="V5" s="94"/>
      <c r="W5" s="95"/>
      <c r="Y5" s="95"/>
    </row>
    <row r="6" spans="1:25" ht="15" customHeight="1" x14ac:dyDescent="0.2">
      <c r="A6" s="586">
        <v>42403</v>
      </c>
      <c r="B6" s="99"/>
      <c r="C6" s="240"/>
      <c r="D6" s="254"/>
      <c r="E6" s="254"/>
      <c r="F6" s="255"/>
      <c r="G6" s="256">
        <v>1</v>
      </c>
      <c r="H6" s="126"/>
      <c r="I6" s="427"/>
      <c r="J6" s="603">
        <f t="shared" ref="J6:J33" si="2">I6/25</f>
        <v>0</v>
      </c>
      <c r="K6" s="256"/>
      <c r="L6" s="115"/>
      <c r="M6" s="151"/>
      <c r="N6" s="151"/>
      <c r="O6" s="151"/>
      <c r="P6" s="106"/>
      <c r="Q6" s="100">
        <f t="shared" si="0"/>
        <v>0</v>
      </c>
      <c r="R6" s="114"/>
      <c r="S6" s="149"/>
      <c r="T6" s="210">
        <f t="shared" si="1"/>
        <v>0</v>
      </c>
      <c r="U6" s="108"/>
      <c r="V6" s="94"/>
      <c r="W6" s="95"/>
      <c r="Y6" s="95"/>
    </row>
    <row r="7" spans="1:25" ht="15" customHeight="1" x14ac:dyDescent="0.2">
      <c r="A7" s="586">
        <v>42404</v>
      </c>
      <c r="B7" s="99"/>
      <c r="C7" s="240"/>
      <c r="D7" s="254"/>
      <c r="E7" s="254"/>
      <c r="F7" s="255"/>
      <c r="G7" s="256">
        <v>1</v>
      </c>
      <c r="H7" s="126"/>
      <c r="I7" s="427"/>
      <c r="J7" s="603">
        <f t="shared" si="2"/>
        <v>0</v>
      </c>
      <c r="K7" s="256"/>
      <c r="L7" s="115"/>
      <c r="M7" s="151"/>
      <c r="N7" s="151"/>
      <c r="O7" s="151"/>
      <c r="P7" s="106"/>
      <c r="Q7" s="100">
        <f t="shared" si="0"/>
        <v>0</v>
      </c>
      <c r="R7" s="114"/>
      <c r="S7" s="149"/>
      <c r="T7" s="210">
        <f t="shared" si="1"/>
        <v>0</v>
      </c>
      <c r="U7" s="108"/>
      <c r="V7" s="94"/>
      <c r="W7" s="95"/>
      <c r="Y7" s="95"/>
    </row>
    <row r="8" spans="1:25" ht="15" customHeight="1" x14ac:dyDescent="0.2">
      <c r="A8" s="586">
        <v>42405</v>
      </c>
      <c r="B8" s="99"/>
      <c r="C8" s="240"/>
      <c r="D8" s="254"/>
      <c r="E8" s="254"/>
      <c r="F8" s="255"/>
      <c r="G8" s="256">
        <v>1</v>
      </c>
      <c r="H8" s="126"/>
      <c r="I8" s="427"/>
      <c r="J8" s="603">
        <f t="shared" si="2"/>
        <v>0</v>
      </c>
      <c r="K8" s="256"/>
      <c r="L8" s="115"/>
      <c r="M8" s="151"/>
      <c r="N8" s="151"/>
      <c r="O8" s="151"/>
      <c r="P8" s="106"/>
      <c r="Q8" s="100">
        <f t="shared" si="0"/>
        <v>0</v>
      </c>
      <c r="R8" s="114"/>
      <c r="S8" s="149"/>
      <c r="T8" s="210">
        <f t="shared" si="1"/>
        <v>0</v>
      </c>
      <c r="U8" s="108"/>
    </row>
    <row r="9" spans="1:25" ht="15" customHeight="1" x14ac:dyDescent="0.2">
      <c r="A9" s="586">
        <v>42406</v>
      </c>
      <c r="B9" s="99"/>
      <c r="C9" s="240"/>
      <c r="D9" s="254"/>
      <c r="E9" s="254"/>
      <c r="F9" s="255"/>
      <c r="G9" s="256">
        <v>1</v>
      </c>
      <c r="H9" s="126"/>
      <c r="I9" s="427"/>
      <c r="J9" s="603">
        <f t="shared" si="2"/>
        <v>0</v>
      </c>
      <c r="K9" s="256"/>
      <c r="L9" s="115"/>
      <c r="M9" s="151"/>
      <c r="N9" s="151"/>
      <c r="O9" s="151"/>
      <c r="P9" s="106"/>
      <c r="Q9" s="100">
        <f t="shared" si="0"/>
        <v>0</v>
      </c>
      <c r="R9" s="114"/>
      <c r="S9" s="149"/>
      <c r="T9" s="210">
        <f t="shared" si="1"/>
        <v>0</v>
      </c>
      <c r="U9" s="108"/>
    </row>
    <row r="10" spans="1:25" ht="15" customHeight="1" x14ac:dyDescent="0.2">
      <c r="A10" s="586">
        <v>42407</v>
      </c>
      <c r="B10" s="99"/>
      <c r="C10" s="240"/>
      <c r="D10" s="254"/>
      <c r="E10" s="254"/>
      <c r="F10" s="255"/>
      <c r="G10" s="256">
        <v>1</v>
      </c>
      <c r="H10" s="126"/>
      <c r="I10" s="427"/>
      <c r="J10" s="603">
        <f t="shared" si="2"/>
        <v>0</v>
      </c>
      <c r="K10" s="256"/>
      <c r="L10" s="115"/>
      <c r="M10" s="151"/>
      <c r="N10" s="151"/>
      <c r="O10" s="151"/>
      <c r="P10" s="106"/>
      <c r="Q10" s="100">
        <f t="shared" si="0"/>
        <v>0</v>
      </c>
      <c r="R10" s="114"/>
      <c r="S10" s="149"/>
      <c r="T10" s="210">
        <f t="shared" si="1"/>
        <v>0</v>
      </c>
      <c r="U10" s="108"/>
    </row>
    <row r="11" spans="1:25" ht="15" customHeight="1" x14ac:dyDescent="0.2">
      <c r="A11" s="586">
        <v>42408</v>
      </c>
      <c r="B11" s="99"/>
      <c r="C11" s="240"/>
      <c r="D11" s="254"/>
      <c r="E11" s="254"/>
      <c r="F11" s="255"/>
      <c r="G11" s="256">
        <v>1</v>
      </c>
      <c r="H11" s="126"/>
      <c r="I11" s="427"/>
      <c r="J11" s="603">
        <f t="shared" si="2"/>
        <v>0</v>
      </c>
      <c r="K11" s="256"/>
      <c r="L11" s="115"/>
      <c r="M11" s="151"/>
      <c r="N11" s="151"/>
      <c r="O11" s="151"/>
      <c r="P11" s="106"/>
      <c r="Q11" s="100">
        <f t="shared" si="0"/>
        <v>0</v>
      </c>
      <c r="R11" s="114"/>
      <c r="S11" s="149"/>
      <c r="T11" s="210">
        <f t="shared" si="1"/>
        <v>0</v>
      </c>
      <c r="U11" s="108"/>
    </row>
    <row r="12" spans="1:25" ht="15" customHeight="1" x14ac:dyDescent="0.2">
      <c r="A12" s="586">
        <v>42409</v>
      </c>
      <c r="B12" s="99">
        <v>4</v>
      </c>
      <c r="C12" s="240">
        <v>0.02</v>
      </c>
      <c r="D12" s="254"/>
      <c r="E12" s="254"/>
      <c r="F12" s="255"/>
      <c r="G12" s="256">
        <v>1</v>
      </c>
      <c r="H12" s="126"/>
      <c r="I12" s="427">
        <v>9.5999999999999992E-3</v>
      </c>
      <c r="J12" s="603">
        <f t="shared" si="2"/>
        <v>3.8399999999999996E-4</v>
      </c>
      <c r="K12" s="256"/>
      <c r="L12" s="115"/>
      <c r="M12" s="151"/>
      <c r="N12" s="151"/>
      <c r="O12" s="151"/>
      <c r="P12" s="106"/>
      <c r="Q12" s="100">
        <f t="shared" si="0"/>
        <v>0</v>
      </c>
      <c r="R12" s="114"/>
      <c r="S12" s="149"/>
      <c r="T12" s="210">
        <f t="shared" si="1"/>
        <v>2.9600000000000001E-2</v>
      </c>
      <c r="U12" s="108"/>
    </row>
    <row r="13" spans="1:25" ht="15" customHeight="1" x14ac:dyDescent="0.2">
      <c r="A13" s="586">
        <v>42410</v>
      </c>
      <c r="B13" s="99">
        <v>4</v>
      </c>
      <c r="C13" s="240">
        <v>0.02</v>
      </c>
      <c r="D13" s="254"/>
      <c r="E13" s="254"/>
      <c r="F13" s="255"/>
      <c r="G13" s="256">
        <v>1</v>
      </c>
      <c r="H13" s="126"/>
      <c r="I13" s="427">
        <v>2.8899999999999999E-2</v>
      </c>
      <c r="J13" s="603">
        <f t="shared" si="2"/>
        <v>1.1559999999999999E-3</v>
      </c>
      <c r="K13" s="256"/>
      <c r="L13" s="115"/>
      <c r="M13" s="151"/>
      <c r="N13" s="151"/>
      <c r="O13" s="151"/>
      <c r="P13" s="106"/>
      <c r="Q13" s="100">
        <f t="shared" si="0"/>
        <v>0</v>
      </c>
      <c r="R13" s="114"/>
      <c r="S13" s="149"/>
      <c r="T13" s="210">
        <f t="shared" si="1"/>
        <v>4.8899999999999999E-2</v>
      </c>
      <c r="U13" s="108"/>
    </row>
    <row r="14" spans="1:25" ht="15" customHeight="1" x14ac:dyDescent="0.2">
      <c r="A14" s="586">
        <v>42411</v>
      </c>
      <c r="B14" s="99">
        <v>4</v>
      </c>
      <c r="C14" s="240">
        <v>0.02</v>
      </c>
      <c r="D14" s="254"/>
      <c r="E14" s="254"/>
      <c r="F14" s="255"/>
      <c r="G14" s="256">
        <v>1</v>
      </c>
      <c r="H14" s="126"/>
      <c r="I14" s="427"/>
      <c r="J14" s="603">
        <f t="shared" si="2"/>
        <v>0</v>
      </c>
      <c r="K14" s="256"/>
      <c r="L14" s="115"/>
      <c r="M14" s="151"/>
      <c r="N14" s="151"/>
      <c r="O14" s="151"/>
      <c r="P14" s="106"/>
      <c r="Q14" s="100">
        <f t="shared" si="0"/>
        <v>0</v>
      </c>
      <c r="R14" s="114"/>
      <c r="S14" s="149"/>
      <c r="T14" s="210">
        <f t="shared" si="1"/>
        <v>0.02</v>
      </c>
      <c r="U14" s="108"/>
    </row>
    <row r="15" spans="1:25" ht="15" customHeight="1" x14ac:dyDescent="0.2">
      <c r="A15" s="586">
        <v>42412</v>
      </c>
      <c r="B15" s="99"/>
      <c r="C15" s="240"/>
      <c r="D15" s="254"/>
      <c r="E15" s="254"/>
      <c r="F15" s="255"/>
      <c r="G15" s="256">
        <v>1</v>
      </c>
      <c r="H15" s="126"/>
      <c r="I15" s="427"/>
      <c r="J15" s="603">
        <f t="shared" si="2"/>
        <v>0</v>
      </c>
      <c r="K15" s="256"/>
      <c r="L15" s="115"/>
      <c r="M15" s="151"/>
      <c r="N15" s="151"/>
      <c r="O15" s="151"/>
      <c r="P15" s="106"/>
      <c r="Q15" s="100">
        <f t="shared" si="0"/>
        <v>0</v>
      </c>
      <c r="R15" s="114"/>
      <c r="S15" s="149"/>
      <c r="T15" s="210">
        <f t="shared" si="1"/>
        <v>0</v>
      </c>
      <c r="U15" s="108"/>
    </row>
    <row r="16" spans="1:25" ht="15" customHeight="1" x14ac:dyDescent="0.2">
      <c r="A16" s="586">
        <v>42413</v>
      </c>
      <c r="B16" s="99"/>
      <c r="C16" s="240"/>
      <c r="D16" s="254"/>
      <c r="E16" s="254"/>
      <c r="F16" s="255"/>
      <c r="G16" s="256">
        <v>1</v>
      </c>
      <c r="H16" s="126"/>
      <c r="I16" s="427"/>
      <c r="J16" s="603">
        <f t="shared" si="2"/>
        <v>0</v>
      </c>
      <c r="K16" s="256"/>
      <c r="L16" s="115"/>
      <c r="M16" s="151"/>
      <c r="N16" s="151"/>
      <c r="O16" s="151"/>
      <c r="P16" s="106"/>
      <c r="Q16" s="100">
        <f t="shared" si="0"/>
        <v>0</v>
      </c>
      <c r="R16" s="114"/>
      <c r="S16" s="149"/>
      <c r="T16" s="210">
        <f t="shared" si="1"/>
        <v>0</v>
      </c>
      <c r="U16" s="108"/>
    </row>
    <row r="17" spans="1:21" ht="15" customHeight="1" x14ac:dyDescent="0.2">
      <c r="A17" s="586">
        <v>42414</v>
      </c>
      <c r="B17" s="99"/>
      <c r="C17" s="240"/>
      <c r="D17" s="254"/>
      <c r="E17" s="254"/>
      <c r="F17" s="255"/>
      <c r="G17" s="256">
        <v>1</v>
      </c>
      <c r="H17" s="126"/>
      <c r="I17" s="427"/>
      <c r="J17" s="603">
        <f t="shared" si="2"/>
        <v>0</v>
      </c>
      <c r="K17" s="256"/>
      <c r="L17" s="115"/>
      <c r="M17" s="151"/>
      <c r="N17" s="151"/>
      <c r="O17" s="151"/>
      <c r="P17" s="106"/>
      <c r="Q17" s="100">
        <f t="shared" si="0"/>
        <v>0</v>
      </c>
      <c r="R17" s="114"/>
      <c r="S17" s="149"/>
      <c r="T17" s="210">
        <f t="shared" si="1"/>
        <v>0</v>
      </c>
      <c r="U17" s="108"/>
    </row>
    <row r="18" spans="1:21" ht="15" customHeight="1" x14ac:dyDescent="0.2">
      <c r="A18" s="586">
        <v>42415</v>
      </c>
      <c r="B18" s="99"/>
      <c r="C18" s="240"/>
      <c r="D18" s="254"/>
      <c r="E18" s="254"/>
      <c r="F18" s="255"/>
      <c r="G18" s="256">
        <v>1</v>
      </c>
      <c r="H18" s="126"/>
      <c r="I18" s="427"/>
      <c r="J18" s="603">
        <f t="shared" si="2"/>
        <v>0</v>
      </c>
      <c r="K18" s="256"/>
      <c r="L18" s="115"/>
      <c r="M18" s="151"/>
      <c r="N18" s="151"/>
      <c r="O18" s="151"/>
      <c r="P18" s="106"/>
      <c r="Q18" s="100">
        <f t="shared" si="0"/>
        <v>0</v>
      </c>
      <c r="R18" s="114"/>
      <c r="S18" s="149"/>
      <c r="T18" s="210">
        <f t="shared" si="1"/>
        <v>0</v>
      </c>
      <c r="U18" s="108"/>
    </row>
    <row r="19" spans="1:21" ht="15" customHeight="1" x14ac:dyDescent="0.2">
      <c r="A19" s="586">
        <v>42416</v>
      </c>
      <c r="B19" s="99"/>
      <c r="C19" s="240"/>
      <c r="D19" s="254"/>
      <c r="E19" s="254"/>
      <c r="F19" s="255"/>
      <c r="G19" s="256">
        <v>1</v>
      </c>
      <c r="H19" s="126"/>
      <c r="I19" s="427"/>
      <c r="J19" s="603">
        <f t="shared" si="2"/>
        <v>0</v>
      </c>
      <c r="K19" s="256"/>
      <c r="L19" s="115"/>
      <c r="M19" s="151"/>
      <c r="N19" s="151"/>
      <c r="O19" s="151"/>
      <c r="P19" s="106"/>
      <c r="Q19" s="100">
        <f t="shared" si="0"/>
        <v>0</v>
      </c>
      <c r="R19" s="114"/>
      <c r="S19" s="149"/>
      <c r="T19" s="210">
        <f t="shared" si="1"/>
        <v>0</v>
      </c>
      <c r="U19" s="108"/>
    </row>
    <row r="20" spans="1:21" ht="15" customHeight="1" x14ac:dyDescent="0.2">
      <c r="A20" s="586">
        <v>42417</v>
      </c>
      <c r="B20" s="99"/>
      <c r="C20" s="240"/>
      <c r="D20" s="254"/>
      <c r="E20" s="254"/>
      <c r="F20" s="255"/>
      <c r="G20" s="256">
        <v>1</v>
      </c>
      <c r="H20" s="126"/>
      <c r="I20" s="427"/>
      <c r="J20" s="603">
        <f t="shared" si="2"/>
        <v>0</v>
      </c>
      <c r="K20" s="256"/>
      <c r="L20" s="115"/>
      <c r="M20" s="151"/>
      <c r="N20" s="151"/>
      <c r="O20" s="151"/>
      <c r="P20" s="106"/>
      <c r="Q20" s="100">
        <f t="shared" si="0"/>
        <v>0</v>
      </c>
      <c r="R20" s="114"/>
      <c r="S20" s="149"/>
      <c r="T20" s="210">
        <f t="shared" si="1"/>
        <v>0</v>
      </c>
      <c r="U20" s="108"/>
    </row>
    <row r="21" spans="1:21" ht="15" customHeight="1" x14ac:dyDescent="0.2">
      <c r="A21" s="586">
        <v>42418</v>
      </c>
      <c r="B21" s="99"/>
      <c r="C21" s="240"/>
      <c r="D21" s="254"/>
      <c r="E21" s="254"/>
      <c r="F21" s="255"/>
      <c r="G21" s="256">
        <v>1</v>
      </c>
      <c r="H21" s="126"/>
      <c r="I21" s="427"/>
      <c r="J21" s="603">
        <f t="shared" si="2"/>
        <v>0</v>
      </c>
      <c r="K21" s="256"/>
      <c r="L21" s="115"/>
      <c r="M21" s="151"/>
      <c r="N21" s="151"/>
      <c r="O21" s="151"/>
      <c r="P21" s="106"/>
      <c r="Q21" s="100">
        <f t="shared" si="0"/>
        <v>0</v>
      </c>
      <c r="R21" s="114"/>
      <c r="S21" s="149"/>
      <c r="T21" s="210">
        <f t="shared" si="1"/>
        <v>0</v>
      </c>
      <c r="U21" s="108"/>
    </row>
    <row r="22" spans="1:21" ht="15" customHeight="1" x14ac:dyDescent="0.2">
      <c r="A22" s="586">
        <v>42419</v>
      </c>
      <c r="B22" s="99"/>
      <c r="C22" s="240"/>
      <c r="D22" s="254"/>
      <c r="E22" s="254"/>
      <c r="F22" s="255"/>
      <c r="G22" s="256">
        <v>1</v>
      </c>
      <c r="H22" s="126"/>
      <c r="I22" s="427"/>
      <c r="J22" s="603">
        <f t="shared" si="2"/>
        <v>0</v>
      </c>
      <c r="K22" s="256"/>
      <c r="L22" s="115"/>
      <c r="M22" s="151"/>
      <c r="N22" s="151"/>
      <c r="O22" s="151"/>
      <c r="P22" s="106"/>
      <c r="Q22" s="100">
        <f t="shared" si="0"/>
        <v>0</v>
      </c>
      <c r="R22" s="114"/>
      <c r="S22" s="149"/>
      <c r="T22" s="210">
        <f t="shared" si="1"/>
        <v>0</v>
      </c>
      <c r="U22" s="108"/>
    </row>
    <row r="23" spans="1:21" ht="15" customHeight="1" x14ac:dyDescent="0.2">
      <c r="A23" s="586">
        <v>42420</v>
      </c>
      <c r="B23" s="99"/>
      <c r="C23" s="240"/>
      <c r="D23" s="254"/>
      <c r="E23" s="254"/>
      <c r="F23" s="255"/>
      <c r="G23" s="256">
        <v>1</v>
      </c>
      <c r="H23" s="126"/>
      <c r="I23" s="427"/>
      <c r="J23" s="603">
        <f t="shared" si="2"/>
        <v>0</v>
      </c>
      <c r="K23" s="256"/>
      <c r="L23" s="115"/>
      <c r="M23" s="151"/>
      <c r="N23" s="151"/>
      <c r="O23" s="151"/>
      <c r="P23" s="106"/>
      <c r="Q23" s="100">
        <f t="shared" si="0"/>
        <v>0</v>
      </c>
      <c r="R23" s="114"/>
      <c r="S23" s="149"/>
      <c r="T23" s="210">
        <f t="shared" si="1"/>
        <v>0</v>
      </c>
      <c r="U23" s="108"/>
    </row>
    <row r="24" spans="1:21" ht="15" customHeight="1" x14ac:dyDescent="0.2">
      <c r="A24" s="586">
        <v>42421</v>
      </c>
      <c r="B24" s="99"/>
      <c r="C24" s="240"/>
      <c r="D24" s="254"/>
      <c r="E24" s="254"/>
      <c r="F24" s="255"/>
      <c r="G24" s="256">
        <v>1</v>
      </c>
      <c r="H24" s="126"/>
      <c r="I24" s="427"/>
      <c r="J24" s="603">
        <f t="shared" si="2"/>
        <v>0</v>
      </c>
      <c r="K24" s="256"/>
      <c r="L24" s="115"/>
      <c r="M24" s="151"/>
      <c r="N24" s="151"/>
      <c r="O24" s="151"/>
      <c r="P24" s="106"/>
      <c r="Q24" s="100">
        <f t="shared" si="0"/>
        <v>0</v>
      </c>
      <c r="R24" s="114"/>
      <c r="S24" s="149"/>
      <c r="T24" s="210">
        <f t="shared" si="1"/>
        <v>0</v>
      </c>
      <c r="U24" s="108"/>
    </row>
    <row r="25" spans="1:21" ht="15" customHeight="1" x14ac:dyDescent="0.2">
      <c r="A25" s="586">
        <v>42422</v>
      </c>
      <c r="B25" s="99"/>
      <c r="C25" s="276"/>
      <c r="D25" s="254"/>
      <c r="E25" s="254"/>
      <c r="F25" s="255"/>
      <c r="G25" s="256">
        <v>1</v>
      </c>
      <c r="H25" s="126"/>
      <c r="I25" s="427"/>
      <c r="J25" s="603">
        <f t="shared" si="2"/>
        <v>0</v>
      </c>
      <c r="K25" s="256"/>
      <c r="L25" s="115"/>
      <c r="M25" s="151"/>
      <c r="N25" s="151"/>
      <c r="O25" s="151"/>
      <c r="P25" s="106"/>
      <c r="Q25" s="100">
        <f t="shared" si="0"/>
        <v>0</v>
      </c>
      <c r="R25" s="114"/>
      <c r="S25" s="149"/>
      <c r="T25" s="210">
        <f t="shared" si="1"/>
        <v>0</v>
      </c>
      <c r="U25" s="108"/>
    </row>
    <row r="26" spans="1:21" ht="15" customHeight="1" x14ac:dyDescent="0.2">
      <c r="A26" s="586">
        <v>42423</v>
      </c>
      <c r="B26" s="99"/>
      <c r="C26" s="276"/>
      <c r="D26" s="254"/>
      <c r="E26" s="254"/>
      <c r="F26" s="255"/>
      <c r="G26" s="256">
        <v>1</v>
      </c>
      <c r="H26" s="126"/>
      <c r="I26" s="427"/>
      <c r="J26" s="603">
        <f t="shared" si="2"/>
        <v>0</v>
      </c>
      <c r="K26" s="256"/>
      <c r="L26" s="115"/>
      <c r="M26" s="151"/>
      <c r="N26" s="151"/>
      <c r="O26" s="151"/>
      <c r="P26" s="106"/>
      <c r="Q26" s="100">
        <f t="shared" si="0"/>
        <v>0</v>
      </c>
      <c r="R26" s="114"/>
      <c r="S26" s="149"/>
      <c r="T26" s="210">
        <f t="shared" si="1"/>
        <v>0</v>
      </c>
      <c r="U26" s="108"/>
    </row>
    <row r="27" spans="1:21" ht="15" customHeight="1" x14ac:dyDescent="0.2">
      <c r="A27" s="586">
        <v>42424</v>
      </c>
      <c r="B27" s="99"/>
      <c r="C27" s="276"/>
      <c r="D27" s="254"/>
      <c r="E27" s="254"/>
      <c r="F27" s="255"/>
      <c r="G27" s="256">
        <v>1</v>
      </c>
      <c r="H27" s="126"/>
      <c r="I27" s="427"/>
      <c r="J27" s="603">
        <f t="shared" si="2"/>
        <v>0</v>
      </c>
      <c r="K27" s="256"/>
      <c r="L27" s="115"/>
      <c r="M27" s="151"/>
      <c r="N27" s="151"/>
      <c r="O27" s="151"/>
      <c r="P27" s="106"/>
      <c r="Q27" s="100">
        <f t="shared" ref="Q27:Q32" si="3">L27*0.002</f>
        <v>0</v>
      </c>
      <c r="R27" s="114"/>
      <c r="S27" s="149"/>
      <c r="T27" s="210">
        <f t="shared" ref="T27:T32" si="4">C27+F27+I27+Q27+S27</f>
        <v>0</v>
      </c>
      <c r="U27" s="108"/>
    </row>
    <row r="28" spans="1:21" ht="15" customHeight="1" x14ac:dyDescent="0.2">
      <c r="A28" s="586">
        <v>42425</v>
      </c>
      <c r="B28" s="99"/>
      <c r="C28" s="276"/>
      <c r="D28" s="254"/>
      <c r="E28" s="254"/>
      <c r="F28" s="255"/>
      <c r="G28" s="256">
        <v>1</v>
      </c>
      <c r="H28" s="126"/>
      <c r="I28" s="427"/>
      <c r="J28" s="603">
        <f t="shared" si="2"/>
        <v>0</v>
      </c>
      <c r="K28" s="256"/>
      <c r="L28" s="115"/>
      <c r="M28" s="151"/>
      <c r="N28" s="151"/>
      <c r="O28" s="151"/>
      <c r="P28" s="106"/>
      <c r="Q28" s="100">
        <f t="shared" si="3"/>
        <v>0</v>
      </c>
      <c r="R28" s="114"/>
      <c r="S28" s="149"/>
      <c r="T28" s="210">
        <f t="shared" si="4"/>
        <v>0</v>
      </c>
      <c r="U28" s="108"/>
    </row>
    <row r="29" spans="1:21" ht="15" customHeight="1" x14ac:dyDescent="0.2">
      <c r="A29" s="586">
        <v>42426</v>
      </c>
      <c r="B29" s="99"/>
      <c r="C29" s="276"/>
      <c r="D29" s="254"/>
      <c r="E29" s="254"/>
      <c r="F29" s="255"/>
      <c r="G29" s="256">
        <v>1</v>
      </c>
      <c r="H29" s="126"/>
      <c r="I29" s="427"/>
      <c r="J29" s="603">
        <f t="shared" si="2"/>
        <v>0</v>
      </c>
      <c r="K29" s="256"/>
      <c r="L29" s="115"/>
      <c r="M29" s="151"/>
      <c r="N29" s="151"/>
      <c r="O29" s="151"/>
      <c r="P29" s="106"/>
      <c r="Q29" s="100">
        <f t="shared" si="3"/>
        <v>0</v>
      </c>
      <c r="R29" s="114"/>
      <c r="S29" s="149"/>
      <c r="T29" s="210">
        <f t="shared" si="4"/>
        <v>0</v>
      </c>
      <c r="U29" s="108"/>
    </row>
    <row r="30" spans="1:21" ht="15" customHeight="1" x14ac:dyDescent="0.2">
      <c r="A30" s="586">
        <v>42427</v>
      </c>
      <c r="B30" s="99"/>
      <c r="C30" s="276"/>
      <c r="D30" s="254"/>
      <c r="E30" s="254"/>
      <c r="F30" s="255"/>
      <c r="G30" s="256">
        <v>1</v>
      </c>
      <c r="H30" s="126"/>
      <c r="I30" s="427"/>
      <c r="J30" s="603">
        <f t="shared" si="2"/>
        <v>0</v>
      </c>
      <c r="K30" s="256"/>
      <c r="L30" s="115"/>
      <c r="M30" s="151"/>
      <c r="N30" s="151"/>
      <c r="O30" s="151"/>
      <c r="P30" s="106"/>
      <c r="Q30" s="100">
        <f t="shared" si="3"/>
        <v>0</v>
      </c>
      <c r="R30" s="114"/>
      <c r="S30" s="149"/>
      <c r="T30" s="210">
        <f t="shared" si="4"/>
        <v>0</v>
      </c>
      <c r="U30" s="108"/>
    </row>
    <row r="31" spans="1:21" ht="15" customHeight="1" x14ac:dyDescent="0.2">
      <c r="A31" s="586">
        <v>42428</v>
      </c>
      <c r="B31" s="99"/>
      <c r="C31" s="276"/>
      <c r="D31" s="254"/>
      <c r="E31" s="254"/>
      <c r="F31" s="255"/>
      <c r="G31" s="256">
        <v>1</v>
      </c>
      <c r="H31" s="126"/>
      <c r="I31" s="427"/>
      <c r="J31" s="603">
        <f t="shared" si="2"/>
        <v>0</v>
      </c>
      <c r="K31" s="256"/>
      <c r="L31" s="115"/>
      <c r="M31" s="151"/>
      <c r="N31" s="151"/>
      <c r="O31" s="151"/>
      <c r="P31" s="106"/>
      <c r="Q31" s="100">
        <f t="shared" si="3"/>
        <v>0</v>
      </c>
      <c r="R31" s="114"/>
      <c r="S31" s="149"/>
      <c r="T31" s="210">
        <f t="shared" si="4"/>
        <v>0</v>
      </c>
      <c r="U31" s="108"/>
    </row>
    <row r="32" spans="1:21" ht="15" customHeight="1" x14ac:dyDescent="0.2">
      <c r="A32" s="586">
        <v>42429</v>
      </c>
      <c r="B32" s="99"/>
      <c r="C32" s="276"/>
      <c r="D32" s="254"/>
      <c r="E32" s="254"/>
      <c r="F32" s="255"/>
      <c r="G32" s="256">
        <v>1</v>
      </c>
      <c r="H32" s="126"/>
      <c r="I32" s="427"/>
      <c r="J32" s="603">
        <f t="shared" si="2"/>
        <v>0</v>
      </c>
      <c r="K32" s="256"/>
      <c r="L32" s="115"/>
      <c r="M32" s="151"/>
      <c r="N32" s="151"/>
      <c r="O32" s="151"/>
      <c r="P32" s="106"/>
      <c r="Q32" s="100">
        <f t="shared" si="3"/>
        <v>0</v>
      </c>
      <c r="R32" s="114"/>
      <c r="S32" s="149"/>
      <c r="T32" s="210">
        <f t="shared" si="4"/>
        <v>0</v>
      </c>
      <c r="U32" s="108"/>
    </row>
    <row r="33" spans="1:21" ht="15" customHeight="1" x14ac:dyDescent="0.2">
      <c r="A33" s="586"/>
      <c r="B33" s="99"/>
      <c r="C33" s="276"/>
      <c r="D33" s="254"/>
      <c r="E33" s="254"/>
      <c r="F33" s="255"/>
      <c r="G33" s="256">
        <v>1</v>
      </c>
      <c r="H33" s="126"/>
      <c r="I33" s="427"/>
      <c r="J33" s="603">
        <f t="shared" si="2"/>
        <v>0</v>
      </c>
      <c r="K33" s="256"/>
      <c r="L33" s="115"/>
      <c r="M33" s="151"/>
      <c r="N33" s="151"/>
      <c r="O33" s="151"/>
      <c r="P33" s="106"/>
      <c r="Q33" s="100">
        <f t="shared" si="0"/>
        <v>0</v>
      </c>
      <c r="R33" s="114"/>
      <c r="S33" s="149"/>
      <c r="T33" s="210">
        <f t="shared" si="1"/>
        <v>0</v>
      </c>
      <c r="U33" s="108"/>
    </row>
    <row r="34" spans="1:21" ht="15" customHeight="1" x14ac:dyDescent="0.2">
      <c r="A34" s="586"/>
      <c r="B34" s="99"/>
      <c r="C34" s="276"/>
      <c r="D34" s="254"/>
      <c r="E34" s="254"/>
      <c r="F34" s="255"/>
      <c r="G34" s="256">
        <v>1</v>
      </c>
      <c r="H34" s="126"/>
      <c r="I34" s="427"/>
      <c r="J34" s="603">
        <f t="shared" ref="J34" si="5">I34/25</f>
        <v>0</v>
      </c>
      <c r="K34" s="256"/>
      <c r="L34" s="115"/>
      <c r="M34" s="151"/>
      <c r="N34" s="151"/>
      <c r="O34" s="151"/>
      <c r="P34" s="106"/>
      <c r="Q34" s="100">
        <f t="shared" si="0"/>
        <v>0</v>
      </c>
      <c r="R34" s="114"/>
      <c r="S34" s="149"/>
      <c r="T34" s="210">
        <f t="shared" si="1"/>
        <v>0</v>
      </c>
      <c r="U34" s="108"/>
    </row>
    <row r="35" spans="1:21" ht="15" customHeight="1" thickBot="1" x14ac:dyDescent="0.25">
      <c r="A35" s="111"/>
      <c r="B35" s="155"/>
      <c r="C35" s="462"/>
      <c r="D35" s="261"/>
      <c r="E35" s="261"/>
      <c r="F35" s="262"/>
      <c r="G35" s="263"/>
      <c r="H35" s="264"/>
      <c r="I35" s="428"/>
      <c r="J35" s="265"/>
      <c r="K35" s="263"/>
      <c r="L35" s="121"/>
      <c r="M35" s="160"/>
      <c r="N35" s="160"/>
      <c r="O35" s="160"/>
      <c r="P35" s="122"/>
      <c r="Q35" s="116"/>
      <c r="R35" s="120"/>
      <c r="S35" s="158"/>
      <c r="T35" s="223"/>
      <c r="U35" s="108"/>
    </row>
    <row r="36" spans="1:21" ht="15" customHeight="1" x14ac:dyDescent="0.2">
      <c r="A36" s="123" t="s">
        <v>6</v>
      </c>
      <c r="B36" s="99">
        <f>SUM(B4:B35)</f>
        <v>16</v>
      </c>
      <c r="C36" s="276">
        <f>SUM(C4:C35)</f>
        <v>0.08</v>
      </c>
      <c r="D36" s="254">
        <f>SUM(D4:D35)</f>
        <v>0</v>
      </c>
      <c r="E36" s="254">
        <f>SUM(E4:E35)</f>
        <v>0</v>
      </c>
      <c r="F36" s="255">
        <f>SUM(F4:F35)</f>
        <v>0</v>
      </c>
      <c r="G36" s="256"/>
      <c r="H36" s="126">
        <f>SUM(H4:H34)</f>
        <v>0</v>
      </c>
      <c r="I36" s="429">
        <f>SUM(I4:I34)</f>
        <v>3.85E-2</v>
      </c>
      <c r="J36" s="257">
        <f>SUM(J4:J34)</f>
        <v>1.5399999999999999E-3</v>
      </c>
      <c r="K36" s="256"/>
      <c r="L36" s="115">
        <f>SUM(L4:L34)</f>
        <v>0</v>
      </c>
      <c r="M36" s="928">
        <f>M37+N37+O37+P37</f>
        <v>0</v>
      </c>
      <c r="N36" s="929"/>
      <c r="O36" s="929"/>
      <c r="P36" s="930"/>
      <c r="Q36" s="167">
        <f>SUM(Q4:Q35)</f>
        <v>0</v>
      </c>
      <c r="R36" s="104"/>
      <c r="S36" s="258">
        <f>SUM(S4:S34)</f>
        <v>0</v>
      </c>
      <c r="T36" s="234">
        <f>SUM(T4:T35)</f>
        <v>0.11850000000000001</v>
      </c>
      <c r="U36" s="108"/>
    </row>
    <row r="37" spans="1:21" ht="15" customHeight="1" x14ac:dyDescent="0.2">
      <c r="A37" s="124"/>
      <c r="B37" s="99"/>
      <c r="C37" s="276"/>
      <c r="D37" s="254"/>
      <c r="E37" s="254"/>
      <c r="F37" s="255"/>
      <c r="G37" s="256"/>
      <c r="H37" s="126"/>
      <c r="I37" s="427"/>
      <c r="J37" s="260"/>
      <c r="K37" s="256"/>
      <c r="L37" s="115"/>
      <c r="M37" s="169">
        <f>SUM(M4:M34)</f>
        <v>0</v>
      </c>
      <c r="N37" s="169">
        <f>SUM(N4:N34)</f>
        <v>0</v>
      </c>
      <c r="O37" s="169">
        <f>SUM(O4:O34)</f>
        <v>0</v>
      </c>
      <c r="P37" s="148">
        <f>SUM(P4:P34)</f>
        <v>0</v>
      </c>
      <c r="Q37" s="148"/>
      <c r="R37" s="114"/>
      <c r="S37" s="149"/>
      <c r="T37" s="210"/>
      <c r="U37" s="108"/>
    </row>
    <row r="38" spans="1:21" ht="15" customHeight="1" x14ac:dyDescent="0.2">
      <c r="A38" s="128" t="s">
        <v>16</v>
      </c>
      <c r="B38" s="129">
        <f>AVERAGE(B4:B35)</f>
        <v>4</v>
      </c>
      <c r="C38" s="463">
        <f>AVERAGE(C4:C35)</f>
        <v>0.02</v>
      </c>
      <c r="D38" s="266" t="e">
        <f>AVERAGE(D4:D34)</f>
        <v>#DIV/0!</v>
      </c>
      <c r="E38" s="266" t="e">
        <f>AVERAGE(E4:E34)</f>
        <v>#DIV/0!</v>
      </c>
      <c r="F38" s="267" t="e">
        <f>AVERAGE(F4:F34)</f>
        <v>#DIV/0!</v>
      </c>
      <c r="G38" s="268"/>
      <c r="H38" s="132" t="e">
        <f>AVERAGE(H4:H34)</f>
        <v>#DIV/0!</v>
      </c>
      <c r="I38" s="464">
        <f>AVERAGE(I4:I34)</f>
        <v>1.925E-2</v>
      </c>
      <c r="J38" s="269">
        <f>AVERAGE(J4:J34)</f>
        <v>4.9677419354838709E-5</v>
      </c>
      <c r="K38" s="268"/>
      <c r="L38" s="134" t="e">
        <f>AVERAGE(L4:L34)</f>
        <v>#DIV/0!</v>
      </c>
      <c r="M38" s="131" t="e">
        <f>AVERAGE(M4:M35)</f>
        <v>#DIV/0!</v>
      </c>
      <c r="N38" s="131" t="e">
        <f>AVERAGE(N4:N35)</f>
        <v>#DIV/0!</v>
      </c>
      <c r="O38" s="131" t="e">
        <f>AVERAGE(O4:O35)</f>
        <v>#DIV/0!</v>
      </c>
      <c r="P38" s="170" t="e">
        <f>AVERAGE(P4:P35)</f>
        <v>#DIV/0!</v>
      </c>
      <c r="Q38" s="130">
        <f>AVERAGE(Q4:Q35)</f>
        <v>0</v>
      </c>
      <c r="R38" s="270"/>
      <c r="S38" s="171" t="e">
        <f>AVERAGE(S4:S35)</f>
        <v>#DIV/0!</v>
      </c>
      <c r="T38" s="243" t="e">
        <f>C38+S38</f>
        <v>#DIV/0!</v>
      </c>
    </row>
    <row r="39" spans="1:21" s="81" customFormat="1" ht="15" customHeight="1" x14ac:dyDescent="0.2">
      <c r="A39" s="135" t="s">
        <v>15</v>
      </c>
      <c r="B39" s="921">
        <f>C36+D36+F36+I36+S36+Q36-E36-H36-M36-K42+5.66265</f>
        <v>5.7811500000000002</v>
      </c>
      <c r="C39" s="922"/>
      <c r="D39" s="922"/>
      <c r="E39" s="922"/>
      <c r="F39" s="922"/>
      <c r="G39" s="922"/>
      <c r="H39" s="922"/>
      <c r="I39" s="922"/>
      <c r="J39" s="922"/>
      <c r="K39" s="922"/>
      <c r="L39" s="922"/>
      <c r="M39" s="922"/>
      <c r="N39" s="922"/>
      <c r="O39" s="922"/>
      <c r="P39" s="922"/>
      <c r="Q39" s="922"/>
      <c r="R39" s="922"/>
      <c r="S39" s="922"/>
      <c r="T39" s="923"/>
      <c r="U39" s="138"/>
    </row>
    <row r="40" spans="1:21" ht="15" customHeight="1" x14ac:dyDescent="0.2">
      <c r="A40" s="124" t="s">
        <v>1</v>
      </c>
      <c r="B40" s="918">
        <v>2</v>
      </c>
      <c r="C40" s="919"/>
      <c r="D40" s="919"/>
      <c r="E40" s="919"/>
      <c r="F40" s="919"/>
      <c r="G40" s="919"/>
      <c r="H40" s="919"/>
      <c r="I40" s="919"/>
      <c r="J40" s="919"/>
      <c r="K40" s="919"/>
      <c r="L40" s="919"/>
      <c r="M40" s="919"/>
      <c r="N40" s="919"/>
      <c r="O40" s="919"/>
      <c r="P40" s="919"/>
      <c r="Q40" s="919"/>
      <c r="R40" s="919"/>
      <c r="S40" s="919"/>
      <c r="T40" s="920"/>
      <c r="U40" s="140"/>
    </row>
    <row r="41" spans="1:21" ht="3" customHeight="1" x14ac:dyDescent="0.2">
      <c r="A41" s="141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3"/>
      <c r="U41" s="97"/>
    </row>
    <row r="42" spans="1:21" ht="15" customHeight="1" x14ac:dyDescent="0.2">
      <c r="I42" s="96" t="s">
        <v>148</v>
      </c>
    </row>
  </sheetData>
  <mergeCells count="9">
    <mergeCell ref="B1:T1"/>
    <mergeCell ref="B40:T40"/>
    <mergeCell ref="B39:T39"/>
    <mergeCell ref="R2:S2"/>
    <mergeCell ref="G2:J2"/>
    <mergeCell ref="B2:F2"/>
    <mergeCell ref="T2:T3"/>
    <mergeCell ref="K2:Q2"/>
    <mergeCell ref="M36:P3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6" orientation="landscape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E58"/>
  <sheetViews>
    <sheetView showGridLines="0" showRuler="0" showWhiteSpace="0" view="pageLayout" zoomScale="85" zoomScaleNormal="100" zoomScalePageLayoutView="85" workbookViewId="0">
      <selection activeCell="M16" sqref="M16"/>
    </sheetView>
  </sheetViews>
  <sheetFormatPr baseColWidth="10" defaultColWidth="8.5" defaultRowHeight="15" customHeight="1" x14ac:dyDescent="0.2"/>
  <cols>
    <col min="1" max="1" width="12.625" style="720" customWidth="1"/>
    <col min="2" max="2" width="7.875" style="720" customWidth="1"/>
    <col min="3" max="7" width="13.125" style="720" customWidth="1"/>
    <col min="8" max="9" width="7.875" style="720" customWidth="1"/>
    <col min="10" max="14" width="13.125" style="720" customWidth="1"/>
    <col min="15" max="16" width="7.875" style="720" customWidth="1"/>
    <col min="17" max="18" width="13.125" style="720" customWidth="1"/>
    <col min="19" max="19" width="7.25" style="720" customWidth="1"/>
    <col min="20" max="20" width="7.375" style="720" customWidth="1"/>
    <col min="21" max="21" width="13" style="720" customWidth="1"/>
    <col min="22" max="22" width="9.25" style="720" customWidth="1"/>
    <col min="23" max="23" width="7.5" style="720" customWidth="1"/>
    <col min="24" max="24" width="9" style="720" customWidth="1"/>
    <col min="25" max="25" width="8.375" style="720" customWidth="1"/>
    <col min="26" max="27" width="8.75" style="720" customWidth="1"/>
    <col min="28" max="16384" width="8.5" style="720"/>
  </cols>
  <sheetData>
    <row r="1" spans="1:31" s="719" customFormat="1" ht="15" customHeight="1" thickBot="1" x14ac:dyDescent="0.25">
      <c r="A1" s="79"/>
      <c r="B1" s="877" t="s">
        <v>291</v>
      </c>
      <c r="C1" s="878"/>
      <c r="D1" s="878"/>
      <c r="E1" s="878"/>
      <c r="F1" s="878"/>
      <c r="G1" s="878"/>
      <c r="H1" s="878"/>
      <c r="I1" s="878"/>
      <c r="J1" s="878"/>
      <c r="K1" s="878"/>
      <c r="L1" s="878"/>
      <c r="M1" s="878"/>
      <c r="N1" s="878"/>
      <c r="O1" s="878"/>
      <c r="P1" s="878"/>
      <c r="Q1" s="878"/>
      <c r="R1" s="879"/>
      <c r="S1" s="566">
        <f>AVERAGE(S4:S34)</f>
        <v>0.70629604217824637</v>
      </c>
      <c r="T1" s="566">
        <f>AVERAGE(T4:T34)</f>
        <v>0.93333333333333346</v>
      </c>
      <c r="U1" s="81" t="s">
        <v>97</v>
      </c>
      <c r="V1" s="82">
        <f>SUM(V4:V34)</f>
        <v>0</v>
      </c>
      <c r="W1" s="81"/>
      <c r="X1" s="83">
        <f>SUM(X4:X27)</f>
        <v>0</v>
      </c>
      <c r="Y1" s="84"/>
      <c r="Z1" s="84"/>
      <c r="AA1" s="84"/>
      <c r="AB1" s="718"/>
      <c r="AC1" s="718"/>
      <c r="AD1" s="718"/>
      <c r="AE1" s="718"/>
    </row>
    <row r="2" spans="1:31" s="719" customFormat="1" ht="15" customHeight="1" thickBot="1" x14ac:dyDescent="0.25">
      <c r="A2" s="79"/>
      <c r="B2" s="870" t="s">
        <v>13</v>
      </c>
      <c r="C2" s="871"/>
      <c r="D2" s="871"/>
      <c r="E2" s="871"/>
      <c r="F2" s="871"/>
      <c r="G2" s="872"/>
      <c r="H2" s="880" t="s">
        <v>137</v>
      </c>
      <c r="I2" s="871"/>
      <c r="J2" s="871"/>
      <c r="K2" s="871"/>
      <c r="L2" s="871"/>
      <c r="M2" s="871"/>
      <c r="N2" s="871"/>
      <c r="O2" s="880" t="s">
        <v>138</v>
      </c>
      <c r="P2" s="871"/>
      <c r="Q2" s="872"/>
      <c r="R2" s="873" t="s">
        <v>12</v>
      </c>
      <c r="S2" s="876" t="s">
        <v>226</v>
      </c>
      <c r="T2" s="875" t="s">
        <v>225</v>
      </c>
      <c r="U2" s="81"/>
      <c r="V2" s="81"/>
      <c r="W2" s="81"/>
      <c r="X2" s="84"/>
      <c r="Y2" s="84"/>
      <c r="Z2" s="84"/>
      <c r="AA2" s="86"/>
      <c r="AB2" s="718"/>
      <c r="AC2" s="718"/>
      <c r="AD2" s="718"/>
      <c r="AE2" s="718"/>
    </row>
    <row r="3" spans="1:31" ht="15" customHeight="1" thickBot="1" x14ac:dyDescent="0.25">
      <c r="A3" s="87"/>
      <c r="B3" s="91" t="s">
        <v>0</v>
      </c>
      <c r="C3" s="89" t="s">
        <v>11</v>
      </c>
      <c r="D3" s="90" t="s">
        <v>45</v>
      </c>
      <c r="E3" s="89" t="s">
        <v>128</v>
      </c>
      <c r="F3" s="90" t="s">
        <v>130</v>
      </c>
      <c r="G3" s="144" t="s">
        <v>131</v>
      </c>
      <c r="H3" s="145" t="s">
        <v>100</v>
      </c>
      <c r="I3" s="90" t="s">
        <v>59</v>
      </c>
      <c r="J3" s="91" t="s">
        <v>132</v>
      </c>
      <c r="K3" s="91" t="s">
        <v>133</v>
      </c>
      <c r="L3" s="91" t="s">
        <v>134</v>
      </c>
      <c r="M3" s="91" t="s">
        <v>29</v>
      </c>
      <c r="N3" s="145" t="s">
        <v>90</v>
      </c>
      <c r="O3" s="146" t="s">
        <v>85</v>
      </c>
      <c r="P3" s="90" t="s">
        <v>58</v>
      </c>
      <c r="Q3" s="144" t="s">
        <v>91</v>
      </c>
      <c r="R3" s="874"/>
      <c r="S3" s="876"/>
      <c r="T3" s="875"/>
      <c r="U3" s="81" t="s">
        <v>41</v>
      </c>
      <c r="V3" s="81" t="s">
        <v>48</v>
      </c>
      <c r="W3" s="81" t="s">
        <v>49</v>
      </c>
      <c r="X3" s="718" t="s">
        <v>44</v>
      </c>
      <c r="Y3" s="721"/>
      <c r="Z3" s="721"/>
      <c r="AA3" s="86"/>
      <c r="AB3" s="721"/>
      <c r="AC3" s="721"/>
      <c r="AD3" s="721"/>
      <c r="AE3" s="721"/>
    </row>
    <row r="4" spans="1:31" ht="15" customHeight="1" x14ac:dyDescent="0.2">
      <c r="A4" s="646">
        <v>42401</v>
      </c>
      <c r="B4" s="99">
        <v>4</v>
      </c>
      <c r="C4" s="100">
        <v>0.02</v>
      </c>
      <c r="D4" s="147"/>
      <c r="E4" s="147"/>
      <c r="F4" s="148"/>
      <c r="G4" s="149"/>
      <c r="H4" s="150">
        <v>86</v>
      </c>
      <c r="I4" s="115">
        <v>136</v>
      </c>
      <c r="J4" s="151"/>
      <c r="K4" s="151"/>
      <c r="L4" s="151"/>
      <c r="M4" s="106">
        <v>0.26790000000000003</v>
      </c>
      <c r="N4" s="100">
        <f t="shared" ref="N4:N6" si="0">I4*0.005</f>
        <v>0.68</v>
      </c>
      <c r="O4" s="114"/>
      <c r="P4" s="115"/>
      <c r="Q4" s="149">
        <f>P4*0.0005</f>
        <v>0</v>
      </c>
      <c r="R4" s="152">
        <f>C4+D4+N4+Q4</f>
        <v>0.70000000000000007</v>
      </c>
      <c r="S4" s="565">
        <f t="shared" ref="S4:S31" si="1">I4/H4</f>
        <v>1.5813953488372092</v>
      </c>
      <c r="T4" s="565">
        <f>(1.12/240)/0.005</f>
        <v>0.93333333333333335</v>
      </c>
      <c r="U4" s="94"/>
      <c r="V4" s="95"/>
      <c r="X4" s="95"/>
      <c r="Y4" s="108"/>
      <c r="Z4" s="109"/>
      <c r="AA4" s="109"/>
      <c r="AB4" s="721"/>
      <c r="AC4" s="110"/>
      <c r="AD4" s="108"/>
      <c r="AE4" s="108"/>
    </row>
    <row r="5" spans="1:31" ht="15" customHeight="1" x14ac:dyDescent="0.2">
      <c r="A5" s="586">
        <v>42402</v>
      </c>
      <c r="B5" s="99">
        <v>4</v>
      </c>
      <c r="C5" s="100">
        <v>0.02</v>
      </c>
      <c r="D5" s="147"/>
      <c r="E5" s="147"/>
      <c r="F5" s="148"/>
      <c r="G5" s="149"/>
      <c r="H5" s="150">
        <v>86</v>
      </c>
      <c r="I5" s="115">
        <v>132</v>
      </c>
      <c r="J5" s="151"/>
      <c r="K5" s="151">
        <v>1</v>
      </c>
      <c r="L5" s="151"/>
      <c r="M5" s="106">
        <v>0.28499999999999998</v>
      </c>
      <c r="N5" s="100">
        <f t="shared" si="0"/>
        <v>0.66</v>
      </c>
      <c r="O5" s="114"/>
      <c r="P5" s="115"/>
      <c r="Q5" s="149">
        <f t="shared" ref="Q5:Q34" si="2">P5*0.0005</f>
        <v>0</v>
      </c>
      <c r="R5" s="152">
        <f t="shared" ref="R5:R34" si="3">C5+D5+N5+Q5</f>
        <v>0.68</v>
      </c>
      <c r="S5" s="565">
        <f t="shared" si="1"/>
        <v>1.5348837209302326</v>
      </c>
      <c r="T5" s="565">
        <f t="shared" ref="T5:T31" si="4">(1.12/240)/0.005</f>
        <v>0.93333333333333335</v>
      </c>
      <c r="U5" s="94"/>
      <c r="V5" s="95"/>
      <c r="X5" s="95"/>
      <c r="Y5" s="108"/>
      <c r="Z5" s="109"/>
      <c r="AA5" s="109"/>
      <c r="AB5" s="721"/>
      <c r="AC5" s="110"/>
      <c r="AD5" s="108"/>
      <c r="AE5" s="108"/>
    </row>
    <row r="6" spans="1:31" ht="15" customHeight="1" x14ac:dyDescent="0.2">
      <c r="A6" s="586">
        <v>42403</v>
      </c>
      <c r="B6" s="99">
        <v>4</v>
      </c>
      <c r="C6" s="100">
        <v>0.02</v>
      </c>
      <c r="D6" s="147"/>
      <c r="E6" s="147"/>
      <c r="F6" s="148"/>
      <c r="G6" s="149"/>
      <c r="H6" s="150">
        <v>86</v>
      </c>
      <c r="I6" s="115">
        <v>154</v>
      </c>
      <c r="J6" s="151"/>
      <c r="K6" s="151"/>
      <c r="L6" s="151"/>
      <c r="M6" s="106">
        <v>0.30209999999999998</v>
      </c>
      <c r="N6" s="100">
        <f t="shared" si="0"/>
        <v>0.77</v>
      </c>
      <c r="O6" s="114"/>
      <c r="P6" s="115"/>
      <c r="Q6" s="149">
        <f t="shared" si="2"/>
        <v>0</v>
      </c>
      <c r="R6" s="152">
        <f t="shared" si="3"/>
        <v>0.79</v>
      </c>
      <c r="S6" s="565">
        <f t="shared" si="1"/>
        <v>1.7906976744186047</v>
      </c>
      <c r="T6" s="565">
        <f t="shared" si="4"/>
        <v>0.93333333333333335</v>
      </c>
      <c r="U6" s="94"/>
      <c r="V6" s="95"/>
      <c r="X6" s="95"/>
      <c r="Y6" s="108"/>
      <c r="Z6" s="109"/>
      <c r="AA6" s="109"/>
      <c r="AB6" s="721"/>
      <c r="AC6" s="110"/>
      <c r="AD6" s="108"/>
      <c r="AE6" s="108"/>
    </row>
    <row r="7" spans="1:31" ht="15" customHeight="1" x14ac:dyDescent="0.2">
      <c r="A7" s="586">
        <v>42404</v>
      </c>
      <c r="B7" s="99">
        <v>4</v>
      </c>
      <c r="C7" s="100">
        <v>0.02</v>
      </c>
      <c r="D7" s="147"/>
      <c r="E7" s="147"/>
      <c r="F7" s="148"/>
      <c r="G7" s="149"/>
      <c r="H7" s="150">
        <v>86</v>
      </c>
      <c r="I7" s="115">
        <v>159</v>
      </c>
      <c r="J7" s="151"/>
      <c r="K7" s="151"/>
      <c r="L7" s="151"/>
      <c r="M7" s="106">
        <v>0.3135</v>
      </c>
      <c r="N7" s="100">
        <f t="shared" ref="N7:N34" si="5">I7*0.005</f>
        <v>0.79500000000000004</v>
      </c>
      <c r="O7" s="114"/>
      <c r="P7" s="115"/>
      <c r="Q7" s="149">
        <f t="shared" si="2"/>
        <v>0</v>
      </c>
      <c r="R7" s="152">
        <f t="shared" si="3"/>
        <v>0.81500000000000006</v>
      </c>
      <c r="S7" s="565">
        <f t="shared" si="1"/>
        <v>1.8488372093023255</v>
      </c>
      <c r="T7" s="565">
        <f t="shared" si="4"/>
        <v>0.93333333333333335</v>
      </c>
      <c r="U7" s="94"/>
      <c r="V7" s="95"/>
      <c r="X7" s="95"/>
      <c r="Y7" s="108"/>
      <c r="Z7" s="109"/>
      <c r="AA7" s="109"/>
      <c r="AB7" s="721"/>
      <c r="AC7" s="110"/>
      <c r="AD7" s="108"/>
      <c r="AE7" s="108"/>
    </row>
    <row r="8" spans="1:31" ht="15" customHeight="1" x14ac:dyDescent="0.2">
      <c r="A8" s="586">
        <v>42405</v>
      </c>
      <c r="B8" s="99">
        <v>4</v>
      </c>
      <c r="C8" s="100">
        <v>0.02</v>
      </c>
      <c r="D8" s="147"/>
      <c r="E8" s="147"/>
      <c r="F8" s="148"/>
      <c r="G8" s="149"/>
      <c r="H8" s="150">
        <v>86</v>
      </c>
      <c r="I8" s="115">
        <v>156</v>
      </c>
      <c r="J8" s="151"/>
      <c r="K8" s="151">
        <v>0.76</v>
      </c>
      <c r="L8" s="151"/>
      <c r="M8" s="106">
        <v>0.3306</v>
      </c>
      <c r="N8" s="100">
        <f t="shared" si="5"/>
        <v>0.78</v>
      </c>
      <c r="O8" s="114"/>
      <c r="P8" s="115"/>
      <c r="Q8" s="149">
        <f t="shared" si="2"/>
        <v>0</v>
      </c>
      <c r="R8" s="152">
        <f t="shared" si="3"/>
        <v>0.8</v>
      </c>
      <c r="S8" s="565">
        <f t="shared" si="1"/>
        <v>1.8139534883720929</v>
      </c>
      <c r="T8" s="565">
        <f t="shared" si="4"/>
        <v>0.93333333333333335</v>
      </c>
      <c r="U8" s="94"/>
      <c r="V8" s="95"/>
      <c r="X8" s="95"/>
      <c r="Y8" s="108"/>
      <c r="Z8" s="109"/>
      <c r="AA8" s="109"/>
      <c r="AB8" s="721"/>
      <c r="AC8" s="110"/>
      <c r="AD8" s="108"/>
      <c r="AE8" s="108"/>
    </row>
    <row r="9" spans="1:31" ht="15" customHeight="1" x14ac:dyDescent="0.2">
      <c r="A9" s="586">
        <v>42406</v>
      </c>
      <c r="B9" s="99">
        <v>4</v>
      </c>
      <c r="C9" s="100">
        <v>0.02</v>
      </c>
      <c r="D9" s="147"/>
      <c r="E9" s="147"/>
      <c r="F9" s="148"/>
      <c r="G9" s="149"/>
      <c r="H9" s="150">
        <v>86</v>
      </c>
      <c r="I9" s="115">
        <v>151</v>
      </c>
      <c r="J9" s="151"/>
      <c r="K9" s="151"/>
      <c r="L9" s="151"/>
      <c r="M9" s="106">
        <v>0.30209999999999998</v>
      </c>
      <c r="N9" s="100">
        <f t="shared" si="5"/>
        <v>0.755</v>
      </c>
      <c r="O9" s="114"/>
      <c r="P9" s="115"/>
      <c r="Q9" s="149">
        <f t="shared" si="2"/>
        <v>0</v>
      </c>
      <c r="R9" s="152">
        <f t="shared" si="3"/>
        <v>0.77500000000000002</v>
      </c>
      <c r="S9" s="565">
        <f t="shared" si="1"/>
        <v>1.7558139534883721</v>
      </c>
      <c r="T9" s="565">
        <f t="shared" si="4"/>
        <v>0.93333333333333335</v>
      </c>
      <c r="U9" s="94"/>
      <c r="V9" s="95"/>
      <c r="X9" s="95"/>
      <c r="Y9" s="108"/>
      <c r="Z9" s="109"/>
      <c r="AA9" s="109"/>
      <c r="AB9" s="721"/>
      <c r="AC9" s="110"/>
      <c r="AD9" s="108"/>
      <c r="AE9" s="108"/>
    </row>
    <row r="10" spans="1:31" ht="15" customHeight="1" x14ac:dyDescent="0.2">
      <c r="A10" s="586">
        <v>42407</v>
      </c>
      <c r="B10" s="99">
        <v>4</v>
      </c>
      <c r="C10" s="100">
        <v>0.02</v>
      </c>
      <c r="D10" s="147"/>
      <c r="E10" s="147"/>
      <c r="F10" s="148"/>
      <c r="G10" s="149"/>
      <c r="H10" s="150">
        <v>86</v>
      </c>
      <c r="I10" s="115">
        <v>150</v>
      </c>
      <c r="J10" s="151"/>
      <c r="K10" s="151"/>
      <c r="L10" s="151"/>
      <c r="M10" s="106">
        <v>0.3306</v>
      </c>
      <c r="N10" s="100">
        <f t="shared" si="5"/>
        <v>0.75</v>
      </c>
      <c r="O10" s="114"/>
      <c r="P10" s="115"/>
      <c r="Q10" s="149">
        <f t="shared" si="2"/>
        <v>0</v>
      </c>
      <c r="R10" s="152">
        <f t="shared" si="3"/>
        <v>0.77</v>
      </c>
      <c r="S10" s="565">
        <f t="shared" si="1"/>
        <v>1.7441860465116279</v>
      </c>
      <c r="T10" s="565">
        <f t="shared" si="4"/>
        <v>0.93333333333333335</v>
      </c>
      <c r="U10" s="94"/>
      <c r="V10" s="95"/>
      <c r="X10" s="95"/>
      <c r="Y10" s="108"/>
      <c r="Z10" s="109"/>
      <c r="AA10" s="109"/>
      <c r="AB10" s="721"/>
      <c r="AC10" s="110"/>
      <c r="AD10" s="108"/>
      <c r="AE10" s="108"/>
    </row>
    <row r="11" spans="1:31" ht="15" customHeight="1" x14ac:dyDescent="0.2">
      <c r="A11" s="586">
        <v>42408</v>
      </c>
      <c r="B11" s="99">
        <v>4</v>
      </c>
      <c r="C11" s="100">
        <v>0.02</v>
      </c>
      <c r="D11" s="147"/>
      <c r="E11" s="147"/>
      <c r="F11" s="148"/>
      <c r="G11" s="149"/>
      <c r="H11" s="150">
        <v>92</v>
      </c>
      <c r="I11" s="115">
        <v>142</v>
      </c>
      <c r="J11" s="151">
        <v>1.2</v>
      </c>
      <c r="K11" s="151">
        <v>0.56999999999999995</v>
      </c>
      <c r="L11" s="151"/>
      <c r="M11" s="106">
        <v>0.26790000000000003</v>
      </c>
      <c r="N11" s="100">
        <f t="shared" si="5"/>
        <v>0.71</v>
      </c>
      <c r="O11" s="114"/>
      <c r="P11" s="115"/>
      <c r="Q11" s="149">
        <f t="shared" si="2"/>
        <v>0</v>
      </c>
      <c r="R11" s="152">
        <f t="shared" si="3"/>
        <v>0.73</v>
      </c>
      <c r="S11" s="565">
        <f t="shared" si="1"/>
        <v>1.5434782608695652</v>
      </c>
      <c r="T11" s="565">
        <f t="shared" si="4"/>
        <v>0.93333333333333335</v>
      </c>
      <c r="U11" s="94"/>
      <c r="V11" s="95"/>
      <c r="X11" s="95"/>
      <c r="Y11" s="108"/>
      <c r="Z11" s="109"/>
      <c r="AA11" s="109"/>
      <c r="AB11" s="721"/>
      <c r="AC11" s="110"/>
      <c r="AD11" s="108"/>
      <c r="AE11" s="108"/>
    </row>
    <row r="12" spans="1:31" ht="15" customHeight="1" x14ac:dyDescent="0.2">
      <c r="A12" s="586">
        <v>42409</v>
      </c>
      <c r="B12" s="99">
        <v>4</v>
      </c>
      <c r="C12" s="100">
        <v>0.02</v>
      </c>
      <c r="D12" s="147"/>
      <c r="E12" s="147"/>
      <c r="F12" s="148"/>
      <c r="G12" s="149"/>
      <c r="H12" s="150">
        <v>92</v>
      </c>
      <c r="I12" s="115">
        <v>165</v>
      </c>
      <c r="J12" s="151"/>
      <c r="K12" s="151"/>
      <c r="L12" s="151"/>
      <c r="M12" s="106">
        <v>0.36480000000000001</v>
      </c>
      <c r="N12" s="100">
        <f t="shared" si="5"/>
        <v>0.82500000000000007</v>
      </c>
      <c r="O12" s="114"/>
      <c r="P12" s="115"/>
      <c r="Q12" s="149">
        <f t="shared" si="2"/>
        <v>0</v>
      </c>
      <c r="R12" s="152">
        <f t="shared" si="3"/>
        <v>0.84500000000000008</v>
      </c>
      <c r="S12" s="565">
        <f t="shared" si="1"/>
        <v>1.7934782608695652</v>
      </c>
      <c r="T12" s="565">
        <f t="shared" si="4"/>
        <v>0.93333333333333335</v>
      </c>
      <c r="U12" s="94"/>
      <c r="V12" s="95"/>
      <c r="X12" s="95"/>
      <c r="Y12" s="108"/>
      <c r="Z12" s="109"/>
      <c r="AA12" s="109"/>
      <c r="AB12" s="721"/>
      <c r="AC12" s="110"/>
      <c r="AD12" s="108"/>
      <c r="AE12" s="108"/>
    </row>
    <row r="13" spans="1:31" ht="15" customHeight="1" x14ac:dyDescent="0.2">
      <c r="A13" s="586">
        <v>42410</v>
      </c>
      <c r="B13" s="99">
        <v>4</v>
      </c>
      <c r="C13" s="100">
        <v>0.02</v>
      </c>
      <c r="D13" s="147"/>
      <c r="E13" s="147"/>
      <c r="F13" s="148"/>
      <c r="G13" s="149"/>
      <c r="H13" s="150">
        <v>92</v>
      </c>
      <c r="I13" s="115">
        <v>152</v>
      </c>
      <c r="J13" s="151"/>
      <c r="K13" s="151">
        <v>0.56999999999999995</v>
      </c>
      <c r="L13" s="151"/>
      <c r="M13" s="106">
        <v>0.2964</v>
      </c>
      <c r="N13" s="100">
        <f t="shared" si="5"/>
        <v>0.76</v>
      </c>
      <c r="O13" s="114"/>
      <c r="P13" s="115"/>
      <c r="Q13" s="149">
        <f t="shared" si="2"/>
        <v>0</v>
      </c>
      <c r="R13" s="152">
        <f t="shared" si="3"/>
        <v>0.78</v>
      </c>
      <c r="S13" s="565">
        <f t="shared" si="1"/>
        <v>1.6521739130434783</v>
      </c>
      <c r="T13" s="565">
        <f t="shared" si="4"/>
        <v>0.93333333333333335</v>
      </c>
      <c r="U13" s="94"/>
      <c r="V13" s="95"/>
      <c r="X13" s="95"/>
      <c r="Y13" s="108"/>
      <c r="Z13" s="109"/>
      <c r="AA13" s="109"/>
      <c r="AB13" s="721"/>
      <c r="AC13" s="110"/>
      <c r="AD13" s="108"/>
      <c r="AE13" s="108"/>
    </row>
    <row r="14" spans="1:31" ht="15" customHeight="1" x14ac:dyDescent="0.2">
      <c r="A14" s="586">
        <v>42411</v>
      </c>
      <c r="B14" s="99">
        <v>4</v>
      </c>
      <c r="C14" s="100">
        <v>0.02</v>
      </c>
      <c r="D14" s="147"/>
      <c r="E14" s="147"/>
      <c r="F14" s="148"/>
      <c r="G14" s="149"/>
      <c r="H14" s="150">
        <v>92</v>
      </c>
      <c r="I14" s="115">
        <v>150</v>
      </c>
      <c r="J14" s="151"/>
      <c r="K14" s="151">
        <v>0.3</v>
      </c>
      <c r="L14" s="151"/>
      <c r="M14" s="106">
        <v>0.3135</v>
      </c>
      <c r="N14" s="100">
        <f t="shared" si="5"/>
        <v>0.75</v>
      </c>
      <c r="O14" s="114"/>
      <c r="P14" s="115"/>
      <c r="Q14" s="149">
        <f t="shared" si="2"/>
        <v>0</v>
      </c>
      <c r="R14" s="152">
        <f t="shared" si="3"/>
        <v>0.77</v>
      </c>
      <c r="S14" s="565">
        <f t="shared" si="1"/>
        <v>1.6304347826086956</v>
      </c>
      <c r="T14" s="565">
        <f t="shared" si="4"/>
        <v>0.93333333333333335</v>
      </c>
      <c r="U14" s="94"/>
      <c r="V14" s="95"/>
      <c r="X14" s="95"/>
      <c r="Y14" s="108"/>
      <c r="Z14" s="109"/>
      <c r="AA14" s="109"/>
      <c r="AB14" s="721"/>
      <c r="AC14" s="110"/>
      <c r="AD14" s="108"/>
      <c r="AE14" s="108"/>
    </row>
    <row r="15" spans="1:31" ht="15" customHeight="1" x14ac:dyDescent="0.2">
      <c r="A15" s="586">
        <v>42412</v>
      </c>
      <c r="B15" s="99">
        <v>4</v>
      </c>
      <c r="C15" s="100">
        <v>0.02</v>
      </c>
      <c r="D15" s="147"/>
      <c r="E15" s="147"/>
      <c r="F15" s="148"/>
      <c r="G15" s="149"/>
      <c r="H15" s="150">
        <v>92</v>
      </c>
      <c r="I15" s="115">
        <v>100</v>
      </c>
      <c r="J15" s="151"/>
      <c r="K15" s="151"/>
      <c r="L15" s="151"/>
      <c r="M15" s="106">
        <v>0.18240000000000001</v>
      </c>
      <c r="N15" s="100">
        <f t="shared" si="5"/>
        <v>0.5</v>
      </c>
      <c r="O15" s="114"/>
      <c r="P15" s="115"/>
      <c r="Q15" s="149">
        <f t="shared" si="2"/>
        <v>0</v>
      </c>
      <c r="R15" s="152">
        <f t="shared" si="3"/>
        <v>0.52</v>
      </c>
      <c r="S15" s="565">
        <f t="shared" si="1"/>
        <v>1.0869565217391304</v>
      </c>
      <c r="T15" s="565">
        <f t="shared" si="4"/>
        <v>0.93333333333333335</v>
      </c>
      <c r="U15" s="94"/>
      <c r="V15" s="95"/>
      <c r="X15" s="95"/>
      <c r="Y15" s="108"/>
      <c r="Z15" s="109"/>
      <c r="AA15" s="109"/>
      <c r="AB15" s="721"/>
      <c r="AC15" s="110"/>
      <c r="AD15" s="108"/>
      <c r="AE15" s="108"/>
    </row>
    <row r="16" spans="1:31" ht="15" customHeight="1" x14ac:dyDescent="0.2">
      <c r="A16" s="586">
        <v>42413</v>
      </c>
      <c r="B16" s="99"/>
      <c r="C16" s="100"/>
      <c r="D16" s="147"/>
      <c r="E16" s="147"/>
      <c r="F16" s="148"/>
      <c r="G16" s="149"/>
      <c r="H16" s="150">
        <v>92</v>
      </c>
      <c r="I16" s="115"/>
      <c r="J16" s="151"/>
      <c r="K16" s="151"/>
      <c r="L16" s="151"/>
      <c r="M16" s="106"/>
      <c r="N16" s="100">
        <f t="shared" si="5"/>
        <v>0</v>
      </c>
      <c r="O16" s="114"/>
      <c r="P16" s="115"/>
      <c r="Q16" s="149">
        <f t="shared" si="2"/>
        <v>0</v>
      </c>
      <c r="R16" s="152">
        <f t="shared" si="3"/>
        <v>0</v>
      </c>
      <c r="S16" s="565">
        <f t="shared" si="1"/>
        <v>0</v>
      </c>
      <c r="T16" s="565">
        <f t="shared" si="4"/>
        <v>0.93333333333333335</v>
      </c>
      <c r="U16" s="94"/>
      <c r="V16" s="95"/>
      <c r="X16" s="95"/>
      <c r="Y16" s="108"/>
      <c r="Z16" s="109"/>
      <c r="AA16" s="109"/>
      <c r="AB16" s="721"/>
      <c r="AC16" s="110"/>
      <c r="AD16" s="108"/>
      <c r="AE16" s="108"/>
    </row>
    <row r="17" spans="1:31" ht="15" customHeight="1" x14ac:dyDescent="0.2">
      <c r="A17" s="586">
        <v>42414</v>
      </c>
      <c r="B17" s="99"/>
      <c r="C17" s="100"/>
      <c r="D17" s="147"/>
      <c r="E17" s="147"/>
      <c r="F17" s="148"/>
      <c r="G17" s="149"/>
      <c r="H17" s="150">
        <v>92</v>
      </c>
      <c r="I17" s="115"/>
      <c r="J17" s="151"/>
      <c r="K17" s="151"/>
      <c r="L17" s="151"/>
      <c r="M17" s="106"/>
      <c r="N17" s="100">
        <f t="shared" si="5"/>
        <v>0</v>
      </c>
      <c r="O17" s="114"/>
      <c r="P17" s="115"/>
      <c r="Q17" s="149">
        <f t="shared" si="2"/>
        <v>0</v>
      </c>
      <c r="R17" s="152">
        <f t="shared" si="3"/>
        <v>0</v>
      </c>
      <c r="S17" s="565">
        <f t="shared" si="1"/>
        <v>0</v>
      </c>
      <c r="T17" s="565">
        <f t="shared" si="4"/>
        <v>0.93333333333333335</v>
      </c>
      <c r="U17" s="94"/>
      <c r="V17" s="95"/>
      <c r="X17" s="95"/>
      <c r="Y17" s="108"/>
      <c r="Z17" s="109"/>
      <c r="AA17" s="109"/>
      <c r="AB17" s="721"/>
      <c r="AC17" s="110"/>
      <c r="AD17" s="108"/>
      <c r="AE17" s="108"/>
    </row>
    <row r="18" spans="1:31" ht="15" customHeight="1" x14ac:dyDescent="0.2">
      <c r="A18" s="586">
        <v>42415</v>
      </c>
      <c r="B18" s="99"/>
      <c r="C18" s="100"/>
      <c r="D18" s="147"/>
      <c r="E18" s="147"/>
      <c r="F18" s="148"/>
      <c r="G18" s="149"/>
      <c r="H18" s="150">
        <v>92</v>
      </c>
      <c r="I18" s="115"/>
      <c r="J18" s="151"/>
      <c r="K18" s="151"/>
      <c r="L18" s="151"/>
      <c r="M18" s="106"/>
      <c r="N18" s="100">
        <f t="shared" si="5"/>
        <v>0</v>
      </c>
      <c r="O18" s="114"/>
      <c r="P18" s="115"/>
      <c r="Q18" s="149">
        <f t="shared" si="2"/>
        <v>0</v>
      </c>
      <c r="R18" s="152">
        <f t="shared" si="3"/>
        <v>0</v>
      </c>
      <c r="S18" s="565">
        <f t="shared" si="1"/>
        <v>0</v>
      </c>
      <c r="T18" s="565">
        <f t="shared" si="4"/>
        <v>0.93333333333333335</v>
      </c>
      <c r="U18" s="94"/>
      <c r="V18" s="95"/>
      <c r="X18" s="95"/>
      <c r="Y18" s="108"/>
      <c r="Z18" s="109"/>
      <c r="AA18" s="109"/>
      <c r="AB18" s="721"/>
      <c r="AC18" s="110"/>
      <c r="AD18" s="108"/>
      <c r="AE18" s="108"/>
    </row>
    <row r="19" spans="1:31" ht="15" customHeight="1" x14ac:dyDescent="0.2">
      <c r="A19" s="586">
        <v>42416</v>
      </c>
      <c r="B19" s="99"/>
      <c r="C19" s="100"/>
      <c r="D19" s="147"/>
      <c r="E19" s="147"/>
      <c r="F19" s="148"/>
      <c r="G19" s="149"/>
      <c r="H19" s="150">
        <v>92</v>
      </c>
      <c r="I19" s="115"/>
      <c r="J19" s="151"/>
      <c r="K19" s="151"/>
      <c r="L19" s="151"/>
      <c r="M19" s="106"/>
      <c r="N19" s="100">
        <f t="shared" si="5"/>
        <v>0</v>
      </c>
      <c r="O19" s="114"/>
      <c r="P19" s="115"/>
      <c r="Q19" s="149">
        <f t="shared" si="2"/>
        <v>0</v>
      </c>
      <c r="R19" s="152">
        <f t="shared" si="3"/>
        <v>0</v>
      </c>
      <c r="S19" s="565">
        <f t="shared" si="1"/>
        <v>0</v>
      </c>
      <c r="T19" s="565">
        <f t="shared" si="4"/>
        <v>0.93333333333333335</v>
      </c>
      <c r="U19" s="94"/>
      <c r="V19" s="95"/>
      <c r="X19" s="95"/>
      <c r="Y19" s="108"/>
      <c r="Z19" s="109"/>
      <c r="AA19" s="109"/>
      <c r="AB19" s="721"/>
      <c r="AC19" s="110"/>
      <c r="AD19" s="108"/>
      <c r="AE19" s="108"/>
    </row>
    <row r="20" spans="1:31" ht="15" customHeight="1" x14ac:dyDescent="0.2">
      <c r="A20" s="586">
        <v>42417</v>
      </c>
      <c r="B20" s="99"/>
      <c r="C20" s="100"/>
      <c r="D20" s="147"/>
      <c r="E20" s="147"/>
      <c r="F20" s="148"/>
      <c r="G20" s="149"/>
      <c r="H20" s="150">
        <v>92</v>
      </c>
      <c r="I20" s="115"/>
      <c r="J20" s="151"/>
      <c r="K20" s="151"/>
      <c r="L20" s="151"/>
      <c r="M20" s="106"/>
      <c r="N20" s="100">
        <f t="shared" si="5"/>
        <v>0</v>
      </c>
      <c r="O20" s="114"/>
      <c r="P20" s="115"/>
      <c r="Q20" s="149">
        <f t="shared" si="2"/>
        <v>0</v>
      </c>
      <c r="R20" s="152">
        <f t="shared" si="3"/>
        <v>0</v>
      </c>
      <c r="S20" s="565">
        <f t="shared" si="1"/>
        <v>0</v>
      </c>
      <c r="T20" s="565">
        <f t="shared" si="4"/>
        <v>0.93333333333333335</v>
      </c>
      <c r="U20" s="94"/>
      <c r="V20" s="95"/>
      <c r="X20" s="95"/>
      <c r="Y20" s="108"/>
      <c r="Z20" s="109"/>
      <c r="AA20" s="109"/>
      <c r="AB20" s="721"/>
      <c r="AC20" s="110"/>
      <c r="AD20" s="108"/>
      <c r="AE20" s="108"/>
    </row>
    <row r="21" spans="1:31" ht="15" customHeight="1" x14ac:dyDescent="0.2">
      <c r="A21" s="586">
        <v>42418</v>
      </c>
      <c r="B21" s="99"/>
      <c r="C21" s="100"/>
      <c r="D21" s="147"/>
      <c r="E21" s="147"/>
      <c r="F21" s="148"/>
      <c r="G21" s="149"/>
      <c r="H21" s="150">
        <v>92</v>
      </c>
      <c r="I21" s="115"/>
      <c r="J21" s="151"/>
      <c r="K21" s="151"/>
      <c r="L21" s="151"/>
      <c r="M21" s="106"/>
      <c r="N21" s="100">
        <f t="shared" si="5"/>
        <v>0</v>
      </c>
      <c r="O21" s="114"/>
      <c r="P21" s="115"/>
      <c r="Q21" s="149">
        <f t="shared" si="2"/>
        <v>0</v>
      </c>
      <c r="R21" s="152">
        <f t="shared" si="3"/>
        <v>0</v>
      </c>
      <c r="S21" s="565">
        <f t="shared" si="1"/>
        <v>0</v>
      </c>
      <c r="T21" s="565">
        <f t="shared" si="4"/>
        <v>0.93333333333333335</v>
      </c>
      <c r="U21" s="94"/>
      <c r="V21" s="95"/>
      <c r="X21" s="95"/>
      <c r="Y21" s="108"/>
      <c r="Z21" s="109"/>
      <c r="AA21" s="109"/>
      <c r="AB21" s="721"/>
      <c r="AC21" s="110"/>
      <c r="AD21" s="108"/>
      <c r="AE21" s="108"/>
    </row>
    <row r="22" spans="1:31" ht="15" customHeight="1" x14ac:dyDescent="0.2">
      <c r="A22" s="586">
        <v>42419</v>
      </c>
      <c r="B22" s="99"/>
      <c r="C22" s="100"/>
      <c r="D22" s="147"/>
      <c r="E22" s="147"/>
      <c r="F22" s="148"/>
      <c r="G22" s="149"/>
      <c r="H22" s="150">
        <v>92</v>
      </c>
      <c r="I22" s="115"/>
      <c r="J22" s="151"/>
      <c r="K22" s="151"/>
      <c r="L22" s="151"/>
      <c r="M22" s="106"/>
      <c r="N22" s="100">
        <f t="shared" si="5"/>
        <v>0</v>
      </c>
      <c r="O22" s="114"/>
      <c r="P22" s="115"/>
      <c r="Q22" s="149">
        <f t="shared" si="2"/>
        <v>0</v>
      </c>
      <c r="R22" s="152">
        <f t="shared" si="3"/>
        <v>0</v>
      </c>
      <c r="S22" s="565">
        <f t="shared" si="1"/>
        <v>0</v>
      </c>
      <c r="T22" s="565">
        <f t="shared" si="4"/>
        <v>0.93333333333333335</v>
      </c>
      <c r="U22" s="94"/>
      <c r="V22" s="95"/>
      <c r="X22" s="95"/>
      <c r="Y22" s="108"/>
      <c r="Z22" s="109"/>
      <c r="AA22" s="109"/>
      <c r="AB22" s="721"/>
      <c r="AC22" s="110"/>
      <c r="AD22" s="108"/>
      <c r="AE22" s="108"/>
    </row>
    <row r="23" spans="1:31" ht="15" customHeight="1" x14ac:dyDescent="0.2">
      <c r="A23" s="586">
        <v>42420</v>
      </c>
      <c r="B23" s="99"/>
      <c r="C23" s="100"/>
      <c r="D23" s="147"/>
      <c r="E23" s="147"/>
      <c r="F23" s="148"/>
      <c r="G23" s="149"/>
      <c r="H23" s="150">
        <v>92</v>
      </c>
      <c r="I23" s="115"/>
      <c r="J23" s="151"/>
      <c r="K23" s="151"/>
      <c r="L23" s="151"/>
      <c r="M23" s="106"/>
      <c r="N23" s="100">
        <f t="shared" si="5"/>
        <v>0</v>
      </c>
      <c r="O23" s="114"/>
      <c r="P23" s="115"/>
      <c r="Q23" s="149">
        <f t="shared" si="2"/>
        <v>0</v>
      </c>
      <c r="R23" s="152">
        <f t="shared" si="3"/>
        <v>0</v>
      </c>
      <c r="S23" s="565">
        <f t="shared" si="1"/>
        <v>0</v>
      </c>
      <c r="T23" s="565">
        <f t="shared" si="4"/>
        <v>0.93333333333333335</v>
      </c>
      <c r="U23" s="94"/>
      <c r="V23" s="95"/>
      <c r="X23" s="95"/>
      <c r="Y23" s="108"/>
      <c r="Z23" s="109"/>
      <c r="AA23" s="109"/>
      <c r="AB23" s="721"/>
      <c r="AC23" s="110"/>
      <c r="AD23" s="108"/>
      <c r="AE23" s="108"/>
    </row>
    <row r="24" spans="1:31" ht="15" customHeight="1" x14ac:dyDescent="0.2">
      <c r="A24" s="586">
        <v>42421</v>
      </c>
      <c r="B24" s="99"/>
      <c r="C24" s="100"/>
      <c r="D24" s="147"/>
      <c r="E24" s="147"/>
      <c r="F24" s="148"/>
      <c r="G24" s="149"/>
      <c r="H24" s="150">
        <v>92</v>
      </c>
      <c r="I24" s="115"/>
      <c r="J24" s="151"/>
      <c r="K24" s="151"/>
      <c r="L24" s="151"/>
      <c r="M24" s="106"/>
      <c r="N24" s="100">
        <f t="shared" si="5"/>
        <v>0</v>
      </c>
      <c r="O24" s="114"/>
      <c r="P24" s="115"/>
      <c r="Q24" s="149">
        <f t="shared" si="2"/>
        <v>0</v>
      </c>
      <c r="R24" s="152">
        <f t="shared" si="3"/>
        <v>0</v>
      </c>
      <c r="S24" s="565">
        <f t="shared" si="1"/>
        <v>0</v>
      </c>
      <c r="T24" s="565">
        <f t="shared" si="4"/>
        <v>0.93333333333333335</v>
      </c>
      <c r="U24" s="94"/>
      <c r="V24" s="95"/>
      <c r="X24" s="95"/>
      <c r="Y24" s="108"/>
      <c r="Z24" s="109"/>
      <c r="AA24" s="109"/>
      <c r="AB24" s="721"/>
      <c r="AC24" s="110"/>
      <c r="AD24" s="108"/>
      <c r="AE24" s="108"/>
    </row>
    <row r="25" spans="1:31" ht="15" customHeight="1" x14ac:dyDescent="0.2">
      <c r="A25" s="586">
        <v>42422</v>
      </c>
      <c r="B25" s="99"/>
      <c r="C25" s="100"/>
      <c r="D25" s="147"/>
      <c r="E25" s="147"/>
      <c r="F25" s="148"/>
      <c r="G25" s="149"/>
      <c r="H25" s="150">
        <v>92</v>
      </c>
      <c r="I25" s="115"/>
      <c r="J25" s="151"/>
      <c r="K25" s="151"/>
      <c r="L25" s="151"/>
      <c r="M25" s="106"/>
      <c r="N25" s="100">
        <f t="shared" si="5"/>
        <v>0</v>
      </c>
      <c r="O25" s="114"/>
      <c r="P25" s="115"/>
      <c r="Q25" s="149">
        <f t="shared" si="2"/>
        <v>0</v>
      </c>
      <c r="R25" s="152">
        <f t="shared" si="3"/>
        <v>0</v>
      </c>
      <c r="S25" s="565">
        <f t="shared" si="1"/>
        <v>0</v>
      </c>
      <c r="T25" s="565">
        <f t="shared" si="4"/>
        <v>0.93333333333333335</v>
      </c>
      <c r="U25" s="94"/>
      <c r="V25" s="95"/>
      <c r="X25" s="95"/>
      <c r="Y25" s="108"/>
      <c r="Z25" s="109"/>
      <c r="AA25" s="109"/>
      <c r="AB25" s="721"/>
      <c r="AC25" s="110"/>
      <c r="AD25" s="108"/>
      <c r="AE25" s="108"/>
    </row>
    <row r="26" spans="1:31" ht="15" customHeight="1" x14ac:dyDescent="0.2">
      <c r="A26" s="586">
        <v>42423</v>
      </c>
      <c r="B26" s="154"/>
      <c r="C26" s="100"/>
      <c r="D26" s="147"/>
      <c r="E26" s="147"/>
      <c r="F26" s="148"/>
      <c r="G26" s="149"/>
      <c r="H26" s="150">
        <v>92</v>
      </c>
      <c r="I26" s="115"/>
      <c r="J26" s="151"/>
      <c r="K26" s="151"/>
      <c r="L26" s="151"/>
      <c r="M26" s="106"/>
      <c r="N26" s="100">
        <f t="shared" si="5"/>
        <v>0</v>
      </c>
      <c r="O26" s="114"/>
      <c r="P26" s="115"/>
      <c r="Q26" s="149">
        <f t="shared" si="2"/>
        <v>0</v>
      </c>
      <c r="R26" s="152">
        <f t="shared" si="3"/>
        <v>0</v>
      </c>
      <c r="S26" s="565">
        <f t="shared" si="1"/>
        <v>0</v>
      </c>
      <c r="T26" s="565">
        <f t="shared" si="4"/>
        <v>0.93333333333333335</v>
      </c>
      <c r="U26" s="94"/>
      <c r="V26" s="95"/>
      <c r="X26" s="95"/>
      <c r="Y26" s="108"/>
      <c r="Z26" s="109"/>
      <c r="AA26" s="109"/>
      <c r="AB26" s="721"/>
      <c r="AC26" s="110"/>
      <c r="AD26" s="108"/>
      <c r="AE26" s="108"/>
    </row>
    <row r="27" spans="1:31" ht="15" customHeight="1" x14ac:dyDescent="0.2">
      <c r="A27" s="586">
        <v>42424</v>
      </c>
      <c r="B27" s="154"/>
      <c r="C27" s="100"/>
      <c r="D27" s="147"/>
      <c r="E27" s="147"/>
      <c r="F27" s="148"/>
      <c r="G27" s="149"/>
      <c r="H27" s="150">
        <v>92</v>
      </c>
      <c r="I27" s="115"/>
      <c r="J27" s="151"/>
      <c r="K27" s="151"/>
      <c r="L27" s="151"/>
      <c r="M27" s="106"/>
      <c r="N27" s="100">
        <f t="shared" si="5"/>
        <v>0</v>
      </c>
      <c r="O27" s="114"/>
      <c r="P27" s="115"/>
      <c r="Q27" s="149">
        <f t="shared" si="2"/>
        <v>0</v>
      </c>
      <c r="R27" s="152">
        <f t="shared" si="3"/>
        <v>0</v>
      </c>
      <c r="S27" s="565">
        <f t="shared" si="1"/>
        <v>0</v>
      </c>
      <c r="T27" s="565">
        <f t="shared" si="4"/>
        <v>0.93333333333333335</v>
      </c>
      <c r="U27" s="94"/>
      <c r="V27" s="95"/>
      <c r="X27" s="95"/>
      <c r="Y27" s="108"/>
      <c r="Z27" s="109"/>
      <c r="AA27" s="109"/>
      <c r="AB27" s="721"/>
      <c r="AC27" s="110"/>
      <c r="AD27" s="108"/>
      <c r="AE27" s="108"/>
    </row>
    <row r="28" spans="1:31" ht="15" customHeight="1" x14ac:dyDescent="0.2">
      <c r="A28" s="586">
        <v>42425</v>
      </c>
      <c r="B28" s="154"/>
      <c r="C28" s="100"/>
      <c r="D28" s="147"/>
      <c r="E28" s="147"/>
      <c r="F28" s="148"/>
      <c r="G28" s="149"/>
      <c r="H28" s="150">
        <v>92</v>
      </c>
      <c r="I28" s="115"/>
      <c r="J28" s="151"/>
      <c r="K28" s="151"/>
      <c r="L28" s="151"/>
      <c r="M28" s="106"/>
      <c r="N28" s="100">
        <f t="shared" si="5"/>
        <v>0</v>
      </c>
      <c r="O28" s="114"/>
      <c r="P28" s="115"/>
      <c r="Q28" s="149">
        <f t="shared" si="2"/>
        <v>0</v>
      </c>
      <c r="R28" s="152">
        <f t="shared" si="3"/>
        <v>0</v>
      </c>
      <c r="S28" s="565">
        <f t="shared" si="1"/>
        <v>0</v>
      </c>
      <c r="T28" s="565">
        <f t="shared" si="4"/>
        <v>0.93333333333333335</v>
      </c>
      <c r="U28" s="94"/>
      <c r="V28" s="95"/>
      <c r="X28" s="95"/>
      <c r="Y28" s="108"/>
      <c r="Z28" s="109"/>
      <c r="AA28" s="109"/>
      <c r="AB28" s="721"/>
      <c r="AC28" s="110"/>
      <c r="AD28" s="108"/>
      <c r="AE28" s="108"/>
    </row>
    <row r="29" spans="1:31" ht="15" customHeight="1" x14ac:dyDescent="0.2">
      <c r="A29" s="586">
        <v>42426</v>
      </c>
      <c r="B29" s="154"/>
      <c r="C29" s="100"/>
      <c r="D29" s="147"/>
      <c r="E29" s="147"/>
      <c r="F29" s="148"/>
      <c r="G29" s="149"/>
      <c r="H29" s="150">
        <v>92</v>
      </c>
      <c r="I29" s="115"/>
      <c r="J29" s="151"/>
      <c r="K29" s="151"/>
      <c r="L29" s="151"/>
      <c r="M29" s="106"/>
      <c r="N29" s="100">
        <f t="shared" si="5"/>
        <v>0</v>
      </c>
      <c r="O29" s="114"/>
      <c r="P29" s="115"/>
      <c r="Q29" s="149">
        <f t="shared" si="2"/>
        <v>0</v>
      </c>
      <c r="R29" s="152">
        <f t="shared" si="3"/>
        <v>0</v>
      </c>
      <c r="S29" s="565">
        <f t="shared" si="1"/>
        <v>0</v>
      </c>
      <c r="T29" s="565">
        <f t="shared" si="4"/>
        <v>0.93333333333333335</v>
      </c>
      <c r="U29" s="94"/>
      <c r="V29" s="95"/>
      <c r="X29" s="95"/>
      <c r="Y29" s="108"/>
      <c r="Z29" s="109"/>
      <c r="AA29" s="109"/>
      <c r="AB29" s="721"/>
      <c r="AC29" s="110"/>
      <c r="AD29" s="108"/>
      <c r="AE29" s="108"/>
    </row>
    <row r="30" spans="1:31" ht="15" customHeight="1" x14ac:dyDescent="0.2">
      <c r="A30" s="586">
        <v>42427</v>
      </c>
      <c r="B30" s="154"/>
      <c r="C30" s="100"/>
      <c r="D30" s="147"/>
      <c r="E30" s="147"/>
      <c r="F30" s="148"/>
      <c r="G30" s="149"/>
      <c r="H30" s="150">
        <v>92</v>
      </c>
      <c r="I30" s="115"/>
      <c r="J30" s="151"/>
      <c r="K30" s="151"/>
      <c r="L30" s="151"/>
      <c r="M30" s="106"/>
      <c r="N30" s="100">
        <f t="shared" si="5"/>
        <v>0</v>
      </c>
      <c r="O30" s="114"/>
      <c r="P30" s="115"/>
      <c r="Q30" s="149">
        <f t="shared" si="2"/>
        <v>0</v>
      </c>
      <c r="R30" s="152">
        <f t="shared" si="3"/>
        <v>0</v>
      </c>
      <c r="S30" s="565">
        <f t="shared" si="1"/>
        <v>0</v>
      </c>
      <c r="T30" s="565">
        <f t="shared" si="4"/>
        <v>0.93333333333333335</v>
      </c>
      <c r="U30" s="94"/>
      <c r="V30" s="95"/>
      <c r="X30" s="95"/>
      <c r="Y30" s="108"/>
      <c r="Z30" s="109"/>
      <c r="AA30" s="109"/>
      <c r="AB30" s="721"/>
      <c r="AC30" s="110"/>
      <c r="AD30" s="108"/>
      <c r="AE30" s="108"/>
    </row>
    <row r="31" spans="1:31" ht="15" customHeight="1" x14ac:dyDescent="0.2">
      <c r="A31" s="586">
        <v>42428</v>
      </c>
      <c r="B31" s="154"/>
      <c r="C31" s="100"/>
      <c r="D31" s="147"/>
      <c r="E31" s="147"/>
      <c r="F31" s="148"/>
      <c r="G31" s="149"/>
      <c r="H31" s="150">
        <v>92</v>
      </c>
      <c r="I31" s="115"/>
      <c r="J31" s="151"/>
      <c r="K31" s="151"/>
      <c r="L31" s="151"/>
      <c r="M31" s="106"/>
      <c r="N31" s="100">
        <f t="shared" si="5"/>
        <v>0</v>
      </c>
      <c r="O31" s="114"/>
      <c r="P31" s="115"/>
      <c r="Q31" s="149">
        <f t="shared" si="2"/>
        <v>0</v>
      </c>
      <c r="R31" s="152">
        <f t="shared" si="3"/>
        <v>0</v>
      </c>
      <c r="S31" s="565">
        <f t="shared" si="1"/>
        <v>0</v>
      </c>
      <c r="T31" s="565">
        <f t="shared" si="4"/>
        <v>0.93333333333333335</v>
      </c>
      <c r="U31" s="94"/>
      <c r="V31" s="95"/>
      <c r="X31" s="95"/>
      <c r="Y31" s="108"/>
      <c r="Z31" s="109"/>
      <c r="AA31" s="109"/>
      <c r="AB31" s="721"/>
      <c r="AC31" s="110"/>
      <c r="AD31" s="108"/>
      <c r="AE31" s="108"/>
    </row>
    <row r="32" spans="1:31" ht="15" customHeight="1" x14ac:dyDescent="0.2">
      <c r="A32" s="586">
        <v>42429</v>
      </c>
      <c r="B32" s="154"/>
      <c r="C32" s="100"/>
      <c r="D32" s="147"/>
      <c r="E32" s="147"/>
      <c r="F32" s="148"/>
      <c r="G32" s="149"/>
      <c r="H32" s="150">
        <v>92</v>
      </c>
      <c r="I32" s="115"/>
      <c r="J32" s="151"/>
      <c r="K32" s="151"/>
      <c r="L32" s="151"/>
      <c r="M32" s="106"/>
      <c r="N32" s="100">
        <f t="shared" si="5"/>
        <v>0</v>
      </c>
      <c r="O32" s="114"/>
      <c r="P32" s="115"/>
      <c r="Q32" s="149">
        <f t="shared" si="2"/>
        <v>0</v>
      </c>
      <c r="R32" s="152">
        <f t="shared" si="3"/>
        <v>0</v>
      </c>
      <c r="S32" s="565"/>
      <c r="T32" s="565"/>
      <c r="U32" s="94"/>
      <c r="V32" s="95"/>
      <c r="X32" s="95"/>
      <c r="Y32" s="108"/>
      <c r="Z32" s="109"/>
      <c r="AA32" s="109"/>
      <c r="AB32" s="721"/>
      <c r="AC32" s="110"/>
      <c r="AD32" s="108"/>
      <c r="AE32" s="108"/>
    </row>
    <row r="33" spans="1:31" ht="15" customHeight="1" x14ac:dyDescent="0.2">
      <c r="A33" s="586"/>
      <c r="B33" s="154"/>
      <c r="C33" s="100"/>
      <c r="D33" s="147"/>
      <c r="E33" s="147"/>
      <c r="F33" s="148"/>
      <c r="G33" s="149"/>
      <c r="H33" s="150">
        <v>92</v>
      </c>
      <c r="I33" s="115"/>
      <c r="J33" s="151"/>
      <c r="K33" s="151"/>
      <c r="L33" s="151"/>
      <c r="M33" s="106"/>
      <c r="N33" s="100">
        <f t="shared" si="5"/>
        <v>0</v>
      </c>
      <c r="O33" s="114"/>
      <c r="P33" s="115"/>
      <c r="Q33" s="149">
        <f t="shared" si="2"/>
        <v>0</v>
      </c>
      <c r="R33" s="152">
        <f t="shared" si="3"/>
        <v>0</v>
      </c>
      <c r="S33" s="565"/>
      <c r="T33" s="565"/>
      <c r="U33" s="94"/>
      <c r="V33" s="95"/>
      <c r="X33" s="95"/>
      <c r="Y33" s="108"/>
      <c r="Z33" s="109"/>
      <c r="AA33" s="109"/>
      <c r="AB33" s="721"/>
      <c r="AC33" s="110"/>
      <c r="AD33" s="108"/>
      <c r="AE33" s="108"/>
    </row>
    <row r="34" spans="1:31" ht="15" customHeight="1" x14ac:dyDescent="0.2">
      <c r="A34" s="586"/>
      <c r="B34" s="154"/>
      <c r="C34" s="100"/>
      <c r="D34" s="147"/>
      <c r="E34" s="147"/>
      <c r="F34" s="148"/>
      <c r="G34" s="149"/>
      <c r="H34" s="150">
        <v>92</v>
      </c>
      <c r="I34" s="115"/>
      <c r="J34" s="151"/>
      <c r="K34" s="151"/>
      <c r="L34" s="151"/>
      <c r="M34" s="106"/>
      <c r="N34" s="100">
        <f t="shared" si="5"/>
        <v>0</v>
      </c>
      <c r="O34" s="114"/>
      <c r="P34" s="115"/>
      <c r="Q34" s="149">
        <f t="shared" si="2"/>
        <v>0</v>
      </c>
      <c r="R34" s="152">
        <f t="shared" si="3"/>
        <v>0</v>
      </c>
      <c r="S34" s="565"/>
      <c r="T34" s="565"/>
      <c r="U34" s="94"/>
      <c r="V34" s="95"/>
      <c r="X34" s="95"/>
      <c r="Y34" s="108"/>
      <c r="Z34" s="109"/>
      <c r="AA34" s="109"/>
      <c r="AB34" s="721"/>
      <c r="AC34" s="110"/>
      <c r="AD34" s="108"/>
      <c r="AE34" s="108"/>
    </row>
    <row r="35" spans="1:31" ht="15" customHeight="1" thickBot="1" x14ac:dyDescent="0.25">
      <c r="A35" s="111"/>
      <c r="B35" s="155"/>
      <c r="C35" s="116"/>
      <c r="D35" s="156"/>
      <c r="E35" s="156"/>
      <c r="F35" s="157"/>
      <c r="G35" s="158"/>
      <c r="H35" s="159"/>
      <c r="I35" s="121"/>
      <c r="J35" s="160"/>
      <c r="K35" s="160"/>
      <c r="L35" s="160"/>
      <c r="M35" s="122"/>
      <c r="N35" s="116"/>
      <c r="O35" s="120"/>
      <c r="P35" s="121"/>
      <c r="Q35" s="158"/>
      <c r="R35" s="161"/>
      <c r="W35" s="110"/>
      <c r="X35" s="109"/>
      <c r="Y35" s="108"/>
      <c r="Z35" s="109"/>
      <c r="AA35" s="109"/>
      <c r="AB35" s="721"/>
      <c r="AC35" s="110"/>
      <c r="AD35" s="108"/>
      <c r="AE35" s="108"/>
    </row>
    <row r="36" spans="1:31" ht="15" customHeight="1" x14ac:dyDescent="0.2">
      <c r="A36" s="123" t="s">
        <v>6</v>
      </c>
      <c r="B36" s="162">
        <f>SUM(B4:B35)</f>
        <v>48</v>
      </c>
      <c r="C36" s="100">
        <f>SUM(C4:C35)</f>
        <v>0.23999999999999996</v>
      </c>
      <c r="D36" s="147">
        <f>SUM(D4:D34)</f>
        <v>0</v>
      </c>
      <c r="E36" s="148">
        <f>SUM(E4:E35)</f>
        <v>0</v>
      </c>
      <c r="F36" s="163">
        <f>SUM(F4:F35)</f>
        <v>0</v>
      </c>
      <c r="G36" s="164">
        <f>SUM(G4:G35)</f>
        <v>0</v>
      </c>
      <c r="H36" s="150"/>
      <c r="I36" s="115">
        <f>SUM(I4:I34)</f>
        <v>1747</v>
      </c>
      <c r="J36" s="165"/>
      <c r="K36" s="882">
        <f>J37+K37+L37+M37</f>
        <v>7.9567999999999994</v>
      </c>
      <c r="L36" s="882"/>
      <c r="M36" s="166"/>
      <c r="N36" s="167">
        <f>SUM(N4:N35)</f>
        <v>8.7349999999999994</v>
      </c>
      <c r="O36" s="114"/>
      <c r="P36" s="115">
        <f>SUM(P4:P34)</f>
        <v>0</v>
      </c>
      <c r="Q36" s="149">
        <f>SUM(Q4:Q35)</f>
        <v>0</v>
      </c>
      <c r="R36" s="168">
        <f>SUM(R4:R35)</f>
        <v>8.9749999999999996</v>
      </c>
      <c r="W36" s="110"/>
      <c r="X36" s="109"/>
      <c r="Y36" s="110"/>
      <c r="Z36" s="109"/>
      <c r="AA36" s="109"/>
      <c r="AB36" s="721"/>
      <c r="AC36" s="110"/>
      <c r="AD36" s="108"/>
      <c r="AE36" s="108"/>
    </row>
    <row r="37" spans="1:31" ht="15" customHeight="1" x14ac:dyDescent="0.2">
      <c r="A37" s="124"/>
      <c r="B37" s="430">
        <f>C36+D36</f>
        <v>0.23999999999999996</v>
      </c>
      <c r="C37" s="100"/>
      <c r="D37" s="147"/>
      <c r="E37" s="147"/>
      <c r="F37" s="148"/>
      <c r="G37" s="149"/>
      <c r="H37" s="150"/>
      <c r="I37" s="115"/>
      <c r="J37" s="169">
        <f>SUM(J4:J34)</f>
        <v>1.2</v>
      </c>
      <c r="K37" s="169">
        <f>SUM(K4:K34)</f>
        <v>3.1999999999999997</v>
      </c>
      <c r="L37" s="169">
        <f>SUM(L4:L34)</f>
        <v>0</v>
      </c>
      <c r="M37" s="148">
        <f>SUM(M4:M34)</f>
        <v>3.5568</v>
      </c>
      <c r="N37" s="148"/>
      <c r="O37" s="114"/>
      <c r="P37" s="115"/>
      <c r="Q37" s="149"/>
      <c r="R37" s="152">
        <f>Q37+O36</f>
        <v>0</v>
      </c>
      <c r="W37" s="110"/>
      <c r="X37" s="717"/>
      <c r="Y37" s="108"/>
      <c r="Z37" s="717"/>
      <c r="AA37" s="717"/>
      <c r="AB37" s="721"/>
      <c r="AC37" s="110"/>
      <c r="AD37" s="108"/>
      <c r="AE37" s="108"/>
    </row>
    <row r="38" spans="1:31" ht="15" customHeight="1" x14ac:dyDescent="0.2">
      <c r="A38" s="128" t="s">
        <v>16</v>
      </c>
      <c r="B38" s="129">
        <f>AVERAGE(B4:B35)</f>
        <v>4</v>
      </c>
      <c r="C38" s="130">
        <f>AVERAGE(C4:C35)</f>
        <v>1.9999999999999997E-2</v>
      </c>
      <c r="D38" s="170" t="e">
        <f>AVERAGE(D4:D34)</f>
        <v>#DIV/0!</v>
      </c>
      <c r="E38" s="170" t="e">
        <f>AVERAGE(E4:E34)</f>
        <v>#DIV/0!</v>
      </c>
      <c r="F38" s="130" t="e">
        <f>AVERAGE(F4:F34)</f>
        <v>#DIV/0!</v>
      </c>
      <c r="G38" s="171" t="e">
        <f>AVERAGE(G4:G34)</f>
        <v>#DIV/0!</v>
      </c>
      <c r="H38" s="172"/>
      <c r="I38" s="134">
        <f>AVERAGE(I4:I34)</f>
        <v>145.58333333333334</v>
      </c>
      <c r="J38" s="170">
        <f>AVERAGE(J4:J35)</f>
        <v>1.2</v>
      </c>
      <c r="K38" s="170">
        <f>AVERAGE(K4:K35)</f>
        <v>0.6399999999999999</v>
      </c>
      <c r="L38" s="170" t="e">
        <f>AVERAGE(L4:L35)</f>
        <v>#DIV/0!</v>
      </c>
      <c r="M38" s="170">
        <f>AVERAGE(M4:M35)</f>
        <v>0.2964</v>
      </c>
      <c r="N38" s="130">
        <f>AVERAGE(N4:N35)</f>
        <v>0.28177419354838706</v>
      </c>
      <c r="O38" s="133"/>
      <c r="P38" s="134" t="e">
        <f>AVERAGE(P4:P34)</f>
        <v>#DIV/0!</v>
      </c>
      <c r="Q38" s="171">
        <f>AVERAGE(Q4:Q35)</f>
        <v>0</v>
      </c>
      <c r="R38" s="173">
        <f>AVERAGE(R4:R34)</f>
        <v>0.28951612903225804</v>
      </c>
    </row>
    <row r="39" spans="1:31" s="81" customFormat="1" ht="15" customHeight="1" x14ac:dyDescent="0.2">
      <c r="A39" s="135" t="s">
        <v>15</v>
      </c>
      <c r="B39" s="867">
        <f>C36+D36+E36+N36+Q36-F36-G36-K36+0.3732</f>
        <v>1.3914000000000002</v>
      </c>
      <c r="C39" s="868"/>
      <c r="D39" s="868"/>
      <c r="E39" s="868"/>
      <c r="F39" s="868"/>
      <c r="G39" s="868"/>
      <c r="H39" s="868"/>
      <c r="I39" s="868"/>
      <c r="J39" s="868"/>
      <c r="K39" s="868"/>
      <c r="L39" s="868"/>
      <c r="M39" s="868"/>
      <c r="N39" s="868"/>
      <c r="O39" s="868"/>
      <c r="P39" s="868"/>
      <c r="Q39" s="868"/>
      <c r="R39" s="869"/>
      <c r="W39" s="881"/>
      <c r="X39" s="881"/>
      <c r="Y39" s="881"/>
      <c r="Z39" s="881"/>
      <c r="AA39" s="881"/>
      <c r="AB39" s="718"/>
      <c r="AC39" s="137"/>
      <c r="AD39" s="174"/>
      <c r="AE39" s="174"/>
    </row>
    <row r="40" spans="1:31" ht="15" customHeight="1" x14ac:dyDescent="0.2">
      <c r="A40" s="124" t="s">
        <v>1</v>
      </c>
      <c r="B40" s="863">
        <v>2</v>
      </c>
      <c r="C40" s="864"/>
      <c r="D40" s="864"/>
      <c r="E40" s="864"/>
      <c r="F40" s="864"/>
      <c r="G40" s="864"/>
      <c r="H40" s="864"/>
      <c r="I40" s="864"/>
      <c r="J40" s="864"/>
      <c r="K40" s="864"/>
      <c r="L40" s="864"/>
      <c r="M40" s="864"/>
      <c r="N40" s="864"/>
      <c r="O40" s="864"/>
      <c r="P40" s="864"/>
      <c r="Q40" s="864"/>
      <c r="R40" s="865"/>
      <c r="W40" s="866"/>
      <c r="X40" s="866"/>
      <c r="Y40" s="866"/>
      <c r="Z40" s="866"/>
      <c r="AA40" s="866"/>
      <c r="AB40" s="721"/>
      <c r="AC40" s="110"/>
      <c r="AD40" s="108"/>
      <c r="AE40" s="108"/>
    </row>
    <row r="41" spans="1:31" ht="3" customHeight="1" x14ac:dyDescent="0.2">
      <c r="A41" s="141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1"/>
      <c r="R41" s="143"/>
      <c r="W41" s="721"/>
      <c r="X41" s="721"/>
      <c r="Y41" s="721"/>
      <c r="Z41" s="721"/>
      <c r="AA41" s="721"/>
      <c r="AB41" s="721"/>
      <c r="AC41" s="721"/>
      <c r="AD41" s="721"/>
      <c r="AE41" s="721"/>
    </row>
    <row r="44" spans="1:31" ht="15" customHeight="1" x14ac:dyDescent="0.2">
      <c r="J44" s="175"/>
    </row>
    <row r="45" spans="1:31" ht="15" customHeight="1" x14ac:dyDescent="0.2">
      <c r="E45" s="720" t="s">
        <v>202</v>
      </c>
      <c r="F45" s="259">
        <f>3*1.32</f>
        <v>3.96</v>
      </c>
    </row>
    <row r="46" spans="1:31" ht="15" customHeight="1" x14ac:dyDescent="0.2">
      <c r="E46" s="720" t="s">
        <v>203</v>
      </c>
      <c r="F46" s="259">
        <f>5*1.32</f>
        <v>6.6000000000000005</v>
      </c>
      <c r="G46" s="720">
        <f>5*0.2</f>
        <v>1</v>
      </c>
      <c r="H46" s="720">
        <f>5*1.12</f>
        <v>5.6000000000000005</v>
      </c>
    </row>
    <row r="47" spans="1:31" ht="15" customHeight="1" x14ac:dyDescent="0.2">
      <c r="E47" s="720" t="s">
        <v>204</v>
      </c>
      <c r="F47" s="259">
        <f>10*1.32</f>
        <v>13.200000000000001</v>
      </c>
    </row>
    <row r="48" spans="1:31" ht="15" customHeight="1" x14ac:dyDescent="0.2">
      <c r="E48" s="720" t="s">
        <v>205</v>
      </c>
      <c r="F48" s="259">
        <f>15*1.32</f>
        <v>19.8</v>
      </c>
    </row>
    <row r="49" spans="5:6" ht="15" customHeight="1" x14ac:dyDescent="0.2">
      <c r="E49" s="720" t="s">
        <v>206</v>
      </c>
      <c r="F49" s="259">
        <f>20*1.32</f>
        <v>26.400000000000002</v>
      </c>
    </row>
    <row r="50" spans="5:6" ht="15" customHeight="1" x14ac:dyDescent="0.2">
      <c r="E50" s="720" t="s">
        <v>207</v>
      </c>
      <c r="F50" s="259">
        <f>25*1.32</f>
        <v>33</v>
      </c>
    </row>
    <row r="51" spans="5:6" ht="15" customHeight="1" x14ac:dyDescent="0.2">
      <c r="E51" s="720" t="s">
        <v>208</v>
      </c>
      <c r="F51" s="259">
        <f>30*1.32</f>
        <v>39.6</v>
      </c>
    </row>
    <row r="52" spans="5:6" ht="15" customHeight="1" x14ac:dyDescent="0.2">
      <c r="E52" s="720" t="s">
        <v>209</v>
      </c>
      <c r="F52" s="259">
        <f>40*1.32</f>
        <v>52.800000000000004</v>
      </c>
    </row>
    <row r="53" spans="5:6" ht="15" customHeight="1" x14ac:dyDescent="0.2">
      <c r="E53" s="720" t="s">
        <v>210</v>
      </c>
      <c r="F53" s="259">
        <f>50*1.32</f>
        <v>66</v>
      </c>
    </row>
    <row r="54" spans="5:6" ht="15" customHeight="1" x14ac:dyDescent="0.2">
      <c r="E54" s="720" t="s">
        <v>211</v>
      </c>
      <c r="F54" s="259">
        <f>60*1.32</f>
        <v>79.2</v>
      </c>
    </row>
    <row r="55" spans="5:6" ht="15" customHeight="1" x14ac:dyDescent="0.2">
      <c r="E55" s="720" t="s">
        <v>212</v>
      </c>
      <c r="F55" s="259">
        <f>70*1.32</f>
        <v>92.4</v>
      </c>
    </row>
    <row r="56" spans="5:6" ht="15" customHeight="1" x14ac:dyDescent="0.2">
      <c r="E56" s="720" t="s">
        <v>213</v>
      </c>
      <c r="F56" s="259">
        <f>80*1.32</f>
        <v>105.60000000000001</v>
      </c>
    </row>
    <row r="57" spans="5:6" ht="15" customHeight="1" x14ac:dyDescent="0.2">
      <c r="E57" s="720" t="s">
        <v>214</v>
      </c>
      <c r="F57" s="259">
        <f>90*1.32</f>
        <v>118.80000000000001</v>
      </c>
    </row>
    <row r="58" spans="5:6" ht="15" customHeight="1" x14ac:dyDescent="0.2">
      <c r="E58" s="720" t="s">
        <v>215</v>
      </c>
      <c r="F58" s="259">
        <f>100*1.32</f>
        <v>132</v>
      </c>
    </row>
  </sheetData>
  <mergeCells count="12">
    <mergeCell ref="T2:T3"/>
    <mergeCell ref="K36:L36"/>
    <mergeCell ref="B39:R39"/>
    <mergeCell ref="W39:AA39"/>
    <mergeCell ref="B40:R40"/>
    <mergeCell ref="W40:AA40"/>
    <mergeCell ref="S2:S3"/>
    <mergeCell ref="B1:R1"/>
    <mergeCell ref="B2:G2"/>
    <mergeCell ref="H2:N2"/>
    <mergeCell ref="O2:Q2"/>
    <mergeCell ref="R2:R3"/>
  </mergeCells>
  <conditionalFormatting sqref="S4:S34">
    <cfRule type="cellIs" dxfId="41" priority="3" operator="lessThan">
      <formula>$T4</formula>
    </cfRule>
    <cfRule type="cellIs" dxfId="40" priority="4" operator="greaterThan">
      <formula>$T4</formula>
    </cfRule>
  </conditionalFormatting>
  <conditionalFormatting sqref="S1">
    <cfRule type="cellIs" dxfId="39" priority="1" operator="lessThan">
      <formula>$T$1</formula>
    </cfRule>
    <cfRule type="cellIs" dxfId="38" priority="2" operator="greaterThan">
      <formula>$T$1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6" orientation="landscape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25</vt:i4>
      </vt:variant>
      <vt:variant>
        <vt:lpstr>Plages nommées</vt:lpstr>
      </vt:variant>
      <vt:variant>
        <vt:i4>11</vt:i4>
      </vt:variant>
    </vt:vector>
  </HeadingPairs>
  <TitlesOfParts>
    <vt:vector size="36" baseType="lpstr">
      <vt:lpstr>Résumé</vt:lpstr>
      <vt:lpstr>Paiements</vt:lpstr>
      <vt:lpstr>ClixSense</vt:lpstr>
      <vt:lpstr>Neobux</vt:lpstr>
      <vt:lpstr>Publicite-moi</vt:lpstr>
      <vt:lpstr>PV-MTV</vt:lpstr>
      <vt:lpstr>Twickerz</vt:lpstr>
      <vt:lpstr>YouGetProfit</vt:lpstr>
      <vt:lpstr>LittleBux</vt:lpstr>
      <vt:lpstr>EpicClix</vt:lpstr>
      <vt:lpstr>R4Bux</vt:lpstr>
      <vt:lpstr>AllInOne</vt:lpstr>
      <vt:lpstr>AdvShare</vt:lpstr>
      <vt:lpstr>BoomDirect</vt:lpstr>
      <vt:lpstr>BeonPush</vt:lpstr>
      <vt:lpstr>FortAdPays</vt:lpstr>
      <vt:lpstr>GMT</vt:lpstr>
      <vt:lpstr>RevShare Now</vt:lpstr>
      <vt:lpstr>TripleThr3at</vt:lpstr>
      <vt:lpstr>AdShareNet</vt:lpstr>
      <vt:lpstr>Passive Earner</vt:lpstr>
      <vt:lpstr>Profits25</vt:lpstr>
      <vt:lpstr>TrafficMonSoon</vt:lpstr>
      <vt:lpstr>AVG</vt:lpstr>
      <vt:lpstr>Feuil1</vt:lpstr>
      <vt:lpstr>AdShareNet!Zone_d_impression</vt:lpstr>
      <vt:lpstr>AdvShare!Zone_d_impression</vt:lpstr>
      <vt:lpstr>AllInOne!Zone_d_impression</vt:lpstr>
      <vt:lpstr>BeonPush!Zone_d_impression</vt:lpstr>
      <vt:lpstr>BoomDirect!Zone_d_impression</vt:lpstr>
      <vt:lpstr>FortAdPays!Zone_d_impression</vt:lpstr>
      <vt:lpstr>GMT!Zone_d_impression</vt:lpstr>
      <vt:lpstr>Profits25!Zone_d_impression</vt:lpstr>
      <vt:lpstr>Résumé!Zone_d_impression</vt:lpstr>
      <vt:lpstr>'RevShare Now'!Zone_d_impression</vt:lpstr>
      <vt:lpstr>TripleThr3at!Zone_d_impression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PoM</dc:creator>
  <cp:lastModifiedBy>PoM</cp:lastModifiedBy>
  <cp:lastPrinted>2014-07-01T09:24:56Z</cp:lastPrinted>
  <dcterms:created xsi:type="dcterms:W3CDTF">2014-04-08T10:08:58Z</dcterms:created>
  <dcterms:modified xsi:type="dcterms:W3CDTF">2016-02-12T22:11:04Z</dcterms:modified>
</cp:coreProperties>
</file>