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Défense Infanterie" sheetId="1" r:id="rId1"/>
    <sheet name="Défense rapide" sheetId="3" r:id="rId2"/>
    <sheet name="Défense tout type opti" sheetId="4" r:id="rId3"/>
    <sheet name="Défense tout type équilibrée" sheetId="6" r:id="rId4"/>
    <sheet name="Défense peu gourmande" sheetId="7" r:id="rId5"/>
    <sheet name="Défense tout type par ratio" sheetId="5" r:id="rId6"/>
  </sheets>
  <definedNames>
    <definedName name="solver_adj" localSheetId="0" hidden="1">'Défense Infanterie'!$B$2:$D$2</definedName>
    <definedName name="solver_adj" localSheetId="4" hidden="1">'Défense peu gourmande'!$B$2:$E$2</definedName>
    <definedName name="solver_adj" localSheetId="1" hidden="1">'Défense rapide'!$B$2:$C$2</definedName>
    <definedName name="solver_adj" localSheetId="3" hidden="1">'Défense tout type équilibrée'!$B$2:$E$2</definedName>
    <definedName name="solver_adj" localSheetId="2" hidden="1">'Défense tout type opti'!$B$2:$E$2</definedName>
    <definedName name="solver_adj" localSheetId="5" hidden="1">'Défense tout type par ratio'!$B$2:$E$2</definedName>
    <definedName name="solver_cvg" localSheetId="0" hidden="1">0.0001</definedName>
    <definedName name="solver_cvg" localSheetId="4" hidden="1">0.0001</definedName>
    <definedName name="solver_cvg" localSheetId="1" hidden="1">0.0001</definedName>
    <definedName name="solver_cvg" localSheetId="3" hidden="1">0.0001</definedName>
    <definedName name="solver_cvg" localSheetId="2" hidden="1">0.0001</definedName>
    <definedName name="solver_cvg" localSheetId="5" hidden="1">0.0001</definedName>
    <definedName name="solver_drv" localSheetId="0" hidden="1">2</definedName>
    <definedName name="solver_drv" localSheetId="4" hidden="1">1</definedName>
    <definedName name="solver_drv" localSheetId="1" hidden="1">1</definedName>
    <definedName name="solver_drv" localSheetId="3" hidden="1">1</definedName>
    <definedName name="solver_drv" localSheetId="2" hidden="1">1</definedName>
    <definedName name="solver_drv" localSheetId="5" hidden="1">2</definedName>
    <definedName name="solver_eng" localSheetId="0" hidden="1">2</definedName>
    <definedName name="solver_eng" localSheetId="4" hidden="1">1</definedName>
    <definedName name="solver_eng" localSheetId="1" hidden="1">2</definedName>
    <definedName name="solver_eng" localSheetId="3" hidden="1">1</definedName>
    <definedName name="solver_eng" localSheetId="2" hidden="1">1</definedName>
    <definedName name="solver_eng" localSheetId="5" hidden="1">1</definedName>
    <definedName name="solver_est" localSheetId="0" hidden="1">1</definedName>
    <definedName name="solver_est" localSheetId="4" hidden="1">1</definedName>
    <definedName name="solver_est" localSheetId="1" hidden="1">1</definedName>
    <definedName name="solver_est" localSheetId="3" hidden="1">1</definedName>
    <definedName name="solver_est" localSheetId="2" hidden="1">1</definedName>
    <definedName name="solver_est" localSheetId="5" hidden="1">1</definedName>
    <definedName name="solver_itr" localSheetId="0" hidden="1">2147483647</definedName>
    <definedName name="solver_itr" localSheetId="4" hidden="1">2147483647</definedName>
    <definedName name="solver_itr" localSheetId="1" hidden="1">2147483647</definedName>
    <definedName name="solver_itr" localSheetId="3" hidden="1">2147483647</definedName>
    <definedName name="solver_itr" localSheetId="2" hidden="1">2147483647</definedName>
    <definedName name="solver_itr" localSheetId="5" hidden="1">2147483647</definedName>
    <definedName name="solver_lhs1" localSheetId="0" hidden="1">'Défense Infanterie'!$B$2:$D$2</definedName>
    <definedName name="solver_lhs1" localSheetId="4" hidden="1">'Défense peu gourmande'!$B$2:$E$2</definedName>
    <definedName name="solver_lhs1" localSheetId="1" hidden="1">'Défense rapide'!$B$2:$C$2</definedName>
    <definedName name="solver_lhs1" localSheetId="3" hidden="1">'Défense tout type équilibrée'!$B$2:$E$2</definedName>
    <definedName name="solver_lhs1" localSheetId="2" hidden="1">'Défense tout type opti'!$B$2:$E$2</definedName>
    <definedName name="solver_lhs1" localSheetId="5" hidden="1">'Défense tout type par ratio'!$B$2:$E$2</definedName>
    <definedName name="solver_lhs2" localSheetId="0" hidden="1">'Défense Infanterie'!$E$6</definedName>
    <definedName name="solver_lhs2" localSheetId="4" hidden="1">'Défense peu gourmande'!$F$6</definedName>
    <definedName name="solver_lhs2" localSheetId="1" hidden="1">'Défense rapide'!$D$6</definedName>
    <definedName name="solver_lhs2" localSheetId="3" hidden="1">'Défense tout type équilibrée'!$E$18</definedName>
    <definedName name="solver_lhs2" localSheetId="2" hidden="1">'Défense tout type opti'!$F$6</definedName>
    <definedName name="solver_lhs2" localSheetId="5" hidden="1">'Défense tout type par ratio'!$F$6</definedName>
    <definedName name="solver_lhs3" localSheetId="0" hidden="1">'Défense Infanterie'!$I$7</definedName>
    <definedName name="solver_lhs3" localSheetId="4" hidden="1">'Défense peu gourmande'!$J$7</definedName>
    <definedName name="solver_lhs3" localSheetId="1" hidden="1">'Défense rapide'!$H$7</definedName>
    <definedName name="solver_lhs3" localSheetId="3" hidden="1">'Défense tout type équilibrée'!$E$19</definedName>
    <definedName name="solver_lhs3" localSheetId="2" hidden="1">'Défense tout type opti'!$J$7</definedName>
    <definedName name="solver_lhs3" localSheetId="5" hidden="1">'Défense tout type par ratio'!$J$7</definedName>
    <definedName name="solver_lhs4" localSheetId="0" hidden="1">'Défense Infanterie'!$I$8</definedName>
    <definedName name="solver_lhs4" localSheetId="4" hidden="1">'Défense peu gourmande'!$J$7</definedName>
    <definedName name="solver_lhs4" localSheetId="1" hidden="1">'Défense rapide'!$H$8</definedName>
    <definedName name="solver_lhs4" localSheetId="3" hidden="1">'Défense tout type équilibrée'!$F$6</definedName>
    <definedName name="solver_lhs4" localSheetId="2" hidden="1">'Défense tout type opti'!$J$8</definedName>
    <definedName name="solver_lhs4" localSheetId="5" hidden="1">'Défense tout type par ratio'!$J$7</definedName>
    <definedName name="solver_lhs5" localSheetId="0" hidden="1">'Défense Infanterie'!$I$8</definedName>
    <definedName name="solver_lhs5" localSheetId="4" hidden="1">'Défense peu gourmande'!$J$8</definedName>
    <definedName name="solver_lhs5" localSheetId="3" hidden="1">'Défense tout type équilibrée'!$J$7</definedName>
    <definedName name="solver_lhs5" localSheetId="5" hidden="1">'Défense tout type par ratio'!$J$8</definedName>
    <definedName name="solver_lhs6" localSheetId="0" hidden="1">'Défense Infanterie'!$I$8</definedName>
    <definedName name="solver_lhs6" localSheetId="4" hidden="1">'Défense peu gourmande'!$J$8</definedName>
    <definedName name="solver_lhs6" localSheetId="3" hidden="1">'Défense tout type équilibrée'!$J$8</definedName>
    <definedName name="solver_lhs6" localSheetId="5" hidden="1">'Défense tout type par ratio'!$J$8</definedName>
    <definedName name="solver_lhs7" localSheetId="0" hidden="1">'Défense Infanterie'!$I$8</definedName>
    <definedName name="solver_lhs7" localSheetId="4" hidden="1">'Défense peu gourmande'!$J$9</definedName>
    <definedName name="solver_lhs7" localSheetId="5" hidden="1">'Défense tout type par ratio'!$J$9</definedName>
    <definedName name="solver_lhs8" localSheetId="4" hidden="1">'Défense peu gourmande'!$J$9</definedName>
    <definedName name="solver_lhs8" localSheetId="5" hidden="1">'Défense tout type par ratio'!$J$9</definedName>
    <definedName name="solver_lhs9" localSheetId="4" hidden="1">'Défense peu gourmande'!$J$9</definedName>
    <definedName name="solver_mip" localSheetId="0" hidden="1">2147483647</definedName>
    <definedName name="solver_mip" localSheetId="4" hidden="1">2147483647</definedName>
    <definedName name="solver_mip" localSheetId="1" hidden="1">2147483647</definedName>
    <definedName name="solver_mip" localSheetId="3" hidden="1">2147483647</definedName>
    <definedName name="solver_mip" localSheetId="2" hidden="1">2147483647</definedName>
    <definedName name="solver_mip" localSheetId="5" hidden="1">2147483647</definedName>
    <definedName name="solver_mni" localSheetId="0" hidden="1">30</definedName>
    <definedName name="solver_mni" localSheetId="4" hidden="1">30</definedName>
    <definedName name="solver_mni" localSheetId="1" hidden="1">30</definedName>
    <definedName name="solver_mni" localSheetId="3" hidden="1">30</definedName>
    <definedName name="solver_mni" localSheetId="2" hidden="1">30</definedName>
    <definedName name="solver_mni" localSheetId="5" hidden="1">30</definedName>
    <definedName name="solver_mrt" localSheetId="0" hidden="1">0.075</definedName>
    <definedName name="solver_mrt" localSheetId="4" hidden="1">0.075</definedName>
    <definedName name="solver_mrt" localSheetId="1" hidden="1">0.075</definedName>
    <definedName name="solver_mrt" localSheetId="3" hidden="1">0.075</definedName>
    <definedName name="solver_mrt" localSheetId="2" hidden="1">0.075</definedName>
    <definedName name="solver_mrt" localSheetId="5" hidden="1">0.075</definedName>
    <definedName name="solver_msl" localSheetId="0" hidden="1">2</definedName>
    <definedName name="solver_msl" localSheetId="4" hidden="1">2</definedName>
    <definedName name="solver_msl" localSheetId="1" hidden="1">2</definedName>
    <definedName name="solver_msl" localSheetId="3" hidden="1">2</definedName>
    <definedName name="solver_msl" localSheetId="2" hidden="1">2</definedName>
    <definedName name="solver_msl" localSheetId="5" hidden="1">2</definedName>
    <definedName name="solver_neg" localSheetId="0" hidden="1">1</definedName>
    <definedName name="solver_neg" localSheetId="4" hidden="1">1</definedName>
    <definedName name="solver_neg" localSheetId="1" hidden="1">1</definedName>
    <definedName name="solver_neg" localSheetId="3" hidden="1">1</definedName>
    <definedName name="solver_neg" localSheetId="2" hidden="1">1</definedName>
    <definedName name="solver_neg" localSheetId="5" hidden="1">1</definedName>
    <definedName name="solver_nod" localSheetId="0" hidden="1">2147483647</definedName>
    <definedName name="solver_nod" localSheetId="4" hidden="1">2147483647</definedName>
    <definedName name="solver_nod" localSheetId="1" hidden="1">2147483647</definedName>
    <definedName name="solver_nod" localSheetId="3" hidden="1">2147483647</definedName>
    <definedName name="solver_nod" localSheetId="2" hidden="1">2147483647</definedName>
    <definedName name="solver_nod" localSheetId="5" hidden="1">2147483647</definedName>
    <definedName name="solver_num" localSheetId="0" hidden="1">4</definedName>
    <definedName name="solver_num" localSheetId="4" hidden="1">8</definedName>
    <definedName name="solver_num" localSheetId="1" hidden="1">4</definedName>
    <definedName name="solver_num" localSheetId="3" hidden="1">6</definedName>
    <definedName name="solver_num" localSheetId="2" hidden="1">4</definedName>
    <definedName name="solver_num" localSheetId="5" hidden="1">8</definedName>
    <definedName name="solver_nwt" localSheetId="0" hidden="1">1</definedName>
    <definedName name="solver_nwt" localSheetId="4" hidden="1">1</definedName>
    <definedName name="solver_nwt" localSheetId="1" hidden="1">1</definedName>
    <definedName name="solver_nwt" localSheetId="3" hidden="1">1</definedName>
    <definedName name="solver_nwt" localSheetId="2" hidden="1">1</definedName>
    <definedName name="solver_nwt" localSheetId="5" hidden="1">1</definedName>
    <definedName name="solver_opt" localSheetId="0" hidden="1">'Défense Infanterie'!$E$15</definedName>
    <definedName name="solver_opt" localSheetId="4" hidden="1">'Défense peu gourmande'!$E$15</definedName>
    <definedName name="solver_opt" localSheetId="1" hidden="1">'Défense rapide'!$D$15</definedName>
    <definedName name="solver_opt" localSheetId="3" hidden="1">'Défense tout type équilibrée'!$E$15</definedName>
    <definedName name="solver_opt" localSheetId="2" hidden="1">'Défense tout type opti'!$E$15</definedName>
    <definedName name="solver_opt" localSheetId="5" hidden="1">'Défense tout type par ratio'!$E$15</definedName>
    <definedName name="solver_pre" localSheetId="0" hidden="1">0.1</definedName>
    <definedName name="solver_pre" localSheetId="4" hidden="1">0.000001</definedName>
    <definedName name="solver_pre" localSheetId="1" hidden="1">0.000001</definedName>
    <definedName name="solver_pre" localSheetId="3" hidden="1">0.000001</definedName>
    <definedName name="solver_pre" localSheetId="2" hidden="1">0.000001</definedName>
    <definedName name="solver_pre" localSheetId="5" hidden="1">0.000001</definedName>
    <definedName name="solver_rbv" localSheetId="0" hidden="1">2</definedName>
    <definedName name="solver_rbv" localSheetId="4" hidden="1">1</definedName>
    <definedName name="solver_rbv" localSheetId="1" hidden="1">1</definedName>
    <definedName name="solver_rbv" localSheetId="3" hidden="1">1</definedName>
    <definedName name="solver_rbv" localSheetId="2" hidden="1">1</definedName>
    <definedName name="solver_rbv" localSheetId="5" hidden="1">2</definedName>
    <definedName name="solver_rel1" localSheetId="0" hidden="1">3</definedName>
    <definedName name="solver_rel1" localSheetId="4" hidden="1">3</definedName>
    <definedName name="solver_rel1" localSheetId="1" hidden="1">3</definedName>
    <definedName name="solver_rel1" localSheetId="3" hidden="1">3</definedName>
    <definedName name="solver_rel1" localSheetId="2" hidden="1">3</definedName>
    <definedName name="solver_rel1" localSheetId="5" hidden="1">3</definedName>
    <definedName name="solver_rel2" localSheetId="0" hidden="1">2</definedName>
    <definedName name="solver_rel2" localSheetId="4" hidden="1">2</definedName>
    <definedName name="solver_rel2" localSheetId="1" hidden="1">2</definedName>
    <definedName name="solver_rel2" localSheetId="3" hidden="1">2</definedName>
    <definedName name="solver_rel2" localSheetId="2" hidden="1">2</definedName>
    <definedName name="solver_rel2" localSheetId="5" hidden="1">2</definedName>
    <definedName name="solver_rel3" localSheetId="0" hidden="1">2</definedName>
    <definedName name="solver_rel3" localSheetId="4" hidden="1">1</definedName>
    <definedName name="solver_rel3" localSheetId="1" hidden="1">2</definedName>
    <definedName name="solver_rel3" localSheetId="3" hidden="1">2</definedName>
    <definedName name="solver_rel3" localSheetId="2" hidden="1">2</definedName>
    <definedName name="solver_rel3" localSheetId="5" hidden="1">1</definedName>
    <definedName name="solver_rel4" localSheetId="0" hidden="1">2</definedName>
    <definedName name="solver_rel4" localSheetId="4" hidden="1">3</definedName>
    <definedName name="solver_rel4" localSheetId="1" hidden="1">2</definedName>
    <definedName name="solver_rel4" localSheetId="3" hidden="1">2</definedName>
    <definedName name="solver_rel4" localSheetId="2" hidden="1">2</definedName>
    <definedName name="solver_rel4" localSheetId="5" hidden="1">3</definedName>
    <definedName name="solver_rel5" localSheetId="0" hidden="1">2</definedName>
    <definedName name="solver_rel5" localSheetId="4" hidden="1">1</definedName>
    <definedName name="solver_rel5" localSheetId="3" hidden="1">2</definedName>
    <definedName name="solver_rel5" localSheetId="5" hidden="1">1</definedName>
    <definedName name="solver_rel6" localSheetId="0" hidden="1">2</definedName>
    <definedName name="solver_rel6" localSheetId="4" hidden="1">3</definedName>
    <definedName name="solver_rel6" localSheetId="3" hidden="1">2</definedName>
    <definedName name="solver_rel6" localSheetId="5" hidden="1">3</definedName>
    <definedName name="solver_rel7" localSheetId="0" hidden="1">2</definedName>
    <definedName name="solver_rel7" localSheetId="4" hidden="1">1</definedName>
    <definedName name="solver_rel7" localSheetId="5" hidden="1">1</definedName>
    <definedName name="solver_rel8" localSheetId="4" hidden="1">3</definedName>
    <definedName name="solver_rel8" localSheetId="5" hidden="1">3</definedName>
    <definedName name="solver_rel9" localSheetId="4" hidden="1">3</definedName>
    <definedName name="solver_rhs1" localSheetId="0" hidden="1">0</definedName>
    <definedName name="solver_rhs1" localSheetId="4" hidden="1">0</definedName>
    <definedName name="solver_rhs1" localSheetId="1" hidden="1">0</definedName>
    <definedName name="solver_rhs1" localSheetId="3" hidden="1">0</definedName>
    <definedName name="solver_rhs1" localSheetId="2" hidden="1">0</definedName>
    <definedName name="solver_rhs1" localSheetId="5" hidden="1">0</definedName>
    <definedName name="solver_rhs2" localSheetId="0" hidden="1">'Défense Infanterie'!$G$6</definedName>
    <definedName name="solver_rhs2" localSheetId="4" hidden="1">'Défense peu gourmande'!$H$6</definedName>
    <definedName name="solver_rhs2" localSheetId="1" hidden="1">'Défense rapide'!$F$6</definedName>
    <definedName name="solver_rhs2" localSheetId="3" hidden="1">'Défense tout type équilibrée'!$E$19</definedName>
    <definedName name="solver_rhs2" localSheetId="2" hidden="1">'Défense tout type opti'!$H$6</definedName>
    <definedName name="solver_rhs2" localSheetId="5" hidden="1">'Défense tout type par ratio'!$H$6</definedName>
    <definedName name="solver_rhs3" localSheetId="0" hidden="1">'Défense Infanterie'!$I$8</definedName>
    <definedName name="solver_rhs3" localSheetId="4" hidden="1">'Défense peu gourmande'!$K$3</definedName>
    <definedName name="solver_rhs3" localSheetId="1" hidden="1">'Défense rapide'!$H$8</definedName>
    <definedName name="solver_rhs3" localSheetId="3" hidden="1">'Défense tout type équilibrée'!$E$20</definedName>
    <definedName name="solver_rhs3" localSheetId="2" hidden="1">'Défense tout type opti'!$J$8</definedName>
    <definedName name="solver_rhs3" localSheetId="5" hidden="1">'Défense tout type par ratio'!$K$3</definedName>
    <definedName name="solver_rhs4" localSheetId="0" hidden="1">'Défense Infanterie'!$I$9</definedName>
    <definedName name="solver_rhs4" localSheetId="4" hidden="1">'Défense peu gourmande'!$J$3</definedName>
    <definedName name="solver_rhs4" localSheetId="1" hidden="1">'Défense rapide'!$H$9</definedName>
    <definedName name="solver_rhs4" localSheetId="3" hidden="1">'Défense tout type équilibrée'!$H$6</definedName>
    <definedName name="solver_rhs4" localSheetId="2" hidden="1">'Défense tout type opti'!$J$9</definedName>
    <definedName name="solver_rhs4" localSheetId="5" hidden="1">'Défense tout type par ratio'!$J$3</definedName>
    <definedName name="solver_rhs5" localSheetId="0" hidden="1">'Défense Infanterie'!$I$9</definedName>
    <definedName name="solver_rhs5" localSheetId="4" hidden="1">'Défense peu gourmande'!$K$3</definedName>
    <definedName name="solver_rhs5" localSheetId="3" hidden="1">'Défense tout type équilibrée'!$J$8</definedName>
    <definedName name="solver_rhs5" localSheetId="5" hidden="1">'Défense tout type par ratio'!$K$3</definedName>
    <definedName name="solver_rhs6" localSheetId="0" hidden="1">'Défense Infanterie'!$I$9</definedName>
    <definedName name="solver_rhs6" localSheetId="4" hidden="1">'Défense peu gourmande'!$J$3</definedName>
    <definedName name="solver_rhs6" localSheetId="3" hidden="1">'Défense tout type équilibrée'!$J$9</definedName>
    <definedName name="solver_rhs6" localSheetId="5" hidden="1">'Défense tout type par ratio'!$J$3</definedName>
    <definedName name="solver_rhs7" localSheetId="0" hidden="1">'Défense Infanterie'!$I$9</definedName>
    <definedName name="solver_rhs7" localSheetId="4" hidden="1">'Défense peu gourmande'!$K$3</definedName>
    <definedName name="solver_rhs7" localSheetId="5" hidden="1">'Défense tout type par ratio'!$K$3</definedName>
    <definedName name="solver_rhs8" localSheetId="4" hidden="1">'Défense peu gourmande'!$J$3</definedName>
    <definedName name="solver_rhs8" localSheetId="5" hidden="1">'Défense tout type par ratio'!$J$3</definedName>
    <definedName name="solver_rhs9" localSheetId="4" hidden="1">'Défense peu gourmande'!$J$3</definedName>
    <definedName name="solver_rlx" localSheetId="0" hidden="1">2</definedName>
    <definedName name="solver_rlx" localSheetId="4" hidden="1">2</definedName>
    <definedName name="solver_rlx" localSheetId="1" hidden="1">2</definedName>
    <definedName name="solver_rlx" localSheetId="3" hidden="1">2</definedName>
    <definedName name="solver_rlx" localSheetId="2" hidden="1">2</definedName>
    <definedName name="solver_rlx" localSheetId="5" hidden="1">2</definedName>
    <definedName name="solver_rsd" localSheetId="0" hidden="1">0</definedName>
    <definedName name="solver_rsd" localSheetId="4" hidden="1">0</definedName>
    <definedName name="solver_rsd" localSheetId="1" hidden="1">0</definedName>
    <definedName name="solver_rsd" localSheetId="3" hidden="1">0</definedName>
    <definedName name="solver_rsd" localSheetId="2" hidden="1">0</definedName>
    <definedName name="solver_rsd" localSheetId="5" hidden="1">0</definedName>
    <definedName name="solver_scl" localSheetId="0" hidden="1">2</definedName>
    <definedName name="solver_scl" localSheetId="4" hidden="1">1</definedName>
    <definedName name="solver_scl" localSheetId="1" hidden="1">1</definedName>
    <definedName name="solver_scl" localSheetId="3" hidden="1">1</definedName>
    <definedName name="solver_scl" localSheetId="2" hidden="1">1</definedName>
    <definedName name="solver_scl" localSheetId="5" hidden="1">2</definedName>
    <definedName name="solver_sho" localSheetId="0" hidden="1">2</definedName>
    <definedName name="solver_sho" localSheetId="4" hidden="1">2</definedName>
    <definedName name="solver_sho" localSheetId="1" hidden="1">2</definedName>
    <definedName name="solver_sho" localSheetId="3" hidden="1">2</definedName>
    <definedName name="solver_sho" localSheetId="2" hidden="1">2</definedName>
    <definedName name="solver_sho" localSheetId="5" hidden="1">2</definedName>
    <definedName name="solver_ssz" localSheetId="0" hidden="1">100</definedName>
    <definedName name="solver_ssz" localSheetId="4" hidden="1">100</definedName>
    <definedName name="solver_ssz" localSheetId="1" hidden="1">100</definedName>
    <definedName name="solver_ssz" localSheetId="3" hidden="1">100</definedName>
    <definedName name="solver_ssz" localSheetId="2" hidden="1">100</definedName>
    <definedName name="solver_ssz" localSheetId="5" hidden="1">100</definedName>
    <definedName name="solver_tim" localSheetId="0" hidden="1">2147483647</definedName>
    <definedName name="solver_tim" localSheetId="4" hidden="1">2147483647</definedName>
    <definedName name="solver_tim" localSheetId="1" hidden="1">2147483647</definedName>
    <definedName name="solver_tim" localSheetId="3" hidden="1">2147483647</definedName>
    <definedName name="solver_tim" localSheetId="2" hidden="1">2147483647</definedName>
    <definedName name="solver_tim" localSheetId="5" hidden="1">2147483647</definedName>
    <definedName name="solver_tol" localSheetId="0" hidden="1">0.01</definedName>
    <definedName name="solver_tol" localSheetId="4" hidden="1">0.01</definedName>
    <definedName name="solver_tol" localSheetId="1" hidden="1">0.01</definedName>
    <definedName name="solver_tol" localSheetId="3" hidden="1">0.01</definedName>
    <definedName name="solver_tol" localSheetId="2" hidden="1">0.01</definedName>
    <definedName name="solver_tol" localSheetId="5" hidden="1">0.01</definedName>
    <definedName name="solver_typ" localSheetId="0" hidden="1">1</definedName>
    <definedName name="solver_typ" localSheetId="4" hidden="1">2</definedName>
    <definedName name="solver_typ" localSheetId="1" hidden="1">1</definedName>
    <definedName name="solver_typ" localSheetId="3" hidden="1">2</definedName>
    <definedName name="solver_typ" localSheetId="2" hidden="1">1</definedName>
    <definedName name="solver_typ" localSheetId="5" hidden="1">2</definedName>
    <definedName name="solver_val" localSheetId="0" hidden="1">0</definedName>
    <definedName name="solver_val" localSheetId="4" hidden="1">0</definedName>
    <definedName name="solver_val" localSheetId="1" hidden="1">0</definedName>
    <definedName name="solver_val" localSheetId="3" hidden="1">0</definedName>
    <definedName name="solver_val" localSheetId="2" hidden="1">0</definedName>
    <definedName name="solver_val" localSheetId="5" hidden="1">0</definedName>
    <definedName name="solver_ver" localSheetId="0" hidden="1">3</definedName>
    <definedName name="solver_ver" localSheetId="4" hidden="1">3</definedName>
    <definedName name="solver_ver" localSheetId="1" hidden="1">3</definedName>
    <definedName name="solver_ver" localSheetId="3" hidden="1">3</definedName>
    <definedName name="solver_ver" localSheetId="2" hidden="1">3</definedName>
    <definedName name="solver_ver" localSheetId="5" hidden="1">3</definedName>
  </definedNames>
  <calcPr calcId="145621"/>
</workbook>
</file>

<file path=xl/calcChain.xml><?xml version="1.0" encoding="utf-8"?>
<calcChain xmlns="http://schemas.openxmlformats.org/spreadsheetml/2006/main">
  <c r="E20" i="7" l="1"/>
  <c r="E19" i="7"/>
  <c r="E18" i="7"/>
  <c r="E16" i="7"/>
  <c r="H9" i="7"/>
  <c r="F9" i="7"/>
  <c r="J9" i="7" s="1"/>
  <c r="H8" i="7"/>
  <c r="F8" i="7"/>
  <c r="J8" i="7" s="1"/>
  <c r="H7" i="7"/>
  <c r="F7" i="7"/>
  <c r="F6" i="7"/>
  <c r="E20" i="5"/>
  <c r="E20" i="4"/>
  <c r="D20" i="3"/>
  <c r="D19" i="3"/>
  <c r="D18" i="3"/>
  <c r="E19" i="1"/>
  <c r="E20" i="1"/>
  <c r="E18" i="1"/>
  <c r="E19" i="4"/>
  <c r="E18" i="4"/>
  <c r="E19" i="5"/>
  <c r="E18" i="5"/>
  <c r="E16" i="6"/>
  <c r="E20" i="6"/>
  <c r="E19" i="6"/>
  <c r="E18" i="6"/>
  <c r="H9" i="6"/>
  <c r="F9" i="6"/>
  <c r="H8" i="6"/>
  <c r="F8" i="6"/>
  <c r="J8" i="6" s="1"/>
  <c r="H7" i="6"/>
  <c r="F7" i="6"/>
  <c r="F6" i="6"/>
  <c r="E16" i="5"/>
  <c r="E16" i="4"/>
  <c r="E16" i="1"/>
  <c r="D16" i="3"/>
  <c r="E15" i="5"/>
  <c r="H9" i="5"/>
  <c r="F9" i="5"/>
  <c r="J9" i="5" s="1"/>
  <c r="H8" i="5"/>
  <c r="F8" i="5"/>
  <c r="J8" i="5" s="1"/>
  <c r="H7" i="5"/>
  <c r="F7" i="5"/>
  <c r="J7" i="5" s="1"/>
  <c r="F6" i="5"/>
  <c r="F6" i="4"/>
  <c r="F8" i="4"/>
  <c r="F9" i="4"/>
  <c r="F7" i="4"/>
  <c r="E12" i="4"/>
  <c r="D12" i="4"/>
  <c r="C12" i="4"/>
  <c r="B12" i="4"/>
  <c r="E15" i="4" s="1"/>
  <c r="H9" i="4"/>
  <c r="H8" i="4"/>
  <c r="H7" i="4"/>
  <c r="F9" i="3"/>
  <c r="F8" i="3"/>
  <c r="F7" i="3"/>
  <c r="G9" i="1"/>
  <c r="G8" i="1"/>
  <c r="G7" i="1"/>
  <c r="C12" i="3"/>
  <c r="B12" i="3"/>
  <c r="D15" i="3" s="1"/>
  <c r="D9" i="3"/>
  <c r="D8" i="3"/>
  <c r="D7" i="3"/>
  <c r="D6" i="3"/>
  <c r="E15" i="1"/>
  <c r="E7" i="1"/>
  <c r="E8" i="1"/>
  <c r="E9" i="1"/>
  <c r="E6" i="1"/>
  <c r="C12" i="1"/>
  <c r="D12" i="1"/>
  <c r="B12" i="1"/>
  <c r="E15" i="7" l="1"/>
  <c r="J7" i="7"/>
  <c r="E15" i="6"/>
  <c r="J7" i="6"/>
  <c r="J9" i="6"/>
  <c r="J7" i="4"/>
  <c r="J8" i="4"/>
  <c r="J9" i="4"/>
  <c r="H9" i="3"/>
  <c r="H8" i="3"/>
  <c r="I9" i="1"/>
  <c r="I8" i="1"/>
  <c r="I7" i="1"/>
  <c r="H7" i="3"/>
</calcChain>
</file>

<file path=xl/sharedStrings.xml><?xml version="1.0" encoding="utf-8"?>
<sst xmlns="http://schemas.openxmlformats.org/spreadsheetml/2006/main" count="133" uniqueCount="23">
  <si>
    <t>Les variables</t>
  </si>
  <si>
    <t>Quantités</t>
  </si>
  <si>
    <t>Lanciers</t>
  </si>
  <si>
    <t>Epees</t>
  </si>
  <si>
    <t>Archers</t>
  </si>
  <si>
    <t>Les contraintes</t>
  </si>
  <si>
    <t>Ligne 1</t>
  </si>
  <si>
    <t>Ligne 2</t>
  </si>
  <si>
    <t>Maximiser</t>
  </si>
  <si>
    <t>&lt;=</t>
  </si>
  <si>
    <t>&gt;=</t>
  </si>
  <si>
    <t>Ligne 3</t>
  </si>
  <si>
    <t>Ligne 4</t>
  </si>
  <si>
    <t>Resultat :</t>
  </si>
  <si>
    <t>C.lourds</t>
  </si>
  <si>
    <t>Ratio de défense :</t>
  </si>
  <si>
    <t>Minimiser</t>
  </si>
  <si>
    <t>Ratio minimum :</t>
  </si>
  <si>
    <t>Ratio maximum :</t>
  </si>
  <si>
    <t>En jour :</t>
  </si>
  <si>
    <t>Coût en bois :</t>
  </si>
  <si>
    <t>Coût en argile :</t>
  </si>
  <si>
    <t>Coût en fer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</si>
</sst>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Q16" sqref="Q16"/>
    </sheetView>
  </sheetViews>
  <sheetFormatPr baseColWidth="10" defaultColWidth="9.140625" defaultRowHeight="15" x14ac:dyDescent="0.25"/>
  <cols>
    <col min="1" max="1" width="14.28515625" bestFit="1" customWidth="1"/>
    <col min="2" max="2" width="8.140625" bestFit="1" customWidth="1"/>
    <col min="3" max="3" width="6.28515625" bestFit="1" customWidth="1"/>
    <col min="4" max="4" width="14.28515625" bestFit="1" customWidth="1"/>
    <col min="5" max="5" width="8" bestFit="1" customWidth="1"/>
    <col min="6" max="6" width="3" bestFit="1" customWidth="1"/>
    <col min="7" max="7" width="7" bestFit="1" customWidth="1"/>
    <col min="8" max="8" width="7" customWidth="1"/>
    <col min="9" max="9" width="17.140625" bestFit="1" customWidth="1"/>
    <col min="12" max="12" width="14.28515625" bestFit="1" customWidth="1"/>
    <col min="15" max="15" width="12" bestFit="1" customWidth="1"/>
  </cols>
  <sheetData>
    <row r="1" spans="1:14" x14ac:dyDescent="0.25">
      <c r="A1" t="s">
        <v>0</v>
      </c>
      <c r="B1" s="4" t="s">
        <v>2</v>
      </c>
      <c r="C1" s="4" t="s">
        <v>3</v>
      </c>
      <c r="D1" s="4" t="s">
        <v>4</v>
      </c>
      <c r="F1" s="4"/>
    </row>
    <row r="2" spans="1:14" x14ac:dyDescent="0.25">
      <c r="A2" t="s">
        <v>1</v>
      </c>
      <c r="B2" s="3">
        <v>9189.1891891891901</v>
      </c>
      <c r="C2" s="3">
        <v>8588.5885885885873</v>
      </c>
      <c r="D2" s="3">
        <v>2222.2222222222235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t="s">
        <v>6</v>
      </c>
      <c r="B6" s="2">
        <v>1</v>
      </c>
      <c r="C6" s="2">
        <v>1</v>
      </c>
      <c r="D6" s="2">
        <v>1</v>
      </c>
      <c r="E6" s="2">
        <f>B6*$B$2+C6*$C$2+D6*$D$2</f>
        <v>20000</v>
      </c>
      <c r="F6" s="2" t="s">
        <v>9</v>
      </c>
      <c r="G6" s="2">
        <v>20000</v>
      </c>
      <c r="H6" s="2"/>
      <c r="I6" s="2" t="s">
        <v>15</v>
      </c>
      <c r="J6" s="2"/>
      <c r="K6" s="2"/>
      <c r="L6" s="2"/>
      <c r="M6" s="2"/>
      <c r="N6" s="2"/>
    </row>
    <row r="7" spans="1:14" x14ac:dyDescent="0.25">
      <c r="A7" t="s">
        <v>7</v>
      </c>
      <c r="B7" s="2">
        <v>25</v>
      </c>
      <c r="C7" s="2">
        <v>55</v>
      </c>
      <c r="D7" s="2">
        <v>10</v>
      </c>
      <c r="E7" s="1">
        <f>B7*$B$2+C7*$C$2+D7*$D$2</f>
        <v>724324.32432432426</v>
      </c>
      <c r="F7" s="2" t="s">
        <v>10</v>
      </c>
      <c r="G7" s="1">
        <f>G6*45</f>
        <v>900000</v>
      </c>
      <c r="H7" s="1"/>
      <c r="I7" s="6">
        <f>E7/G7</f>
        <v>0.80480480480480476</v>
      </c>
      <c r="J7" s="2"/>
      <c r="K7" s="2"/>
      <c r="L7" s="2"/>
      <c r="M7" s="2"/>
      <c r="N7" s="2"/>
    </row>
    <row r="8" spans="1:14" x14ac:dyDescent="0.25">
      <c r="A8" t="s">
        <v>11</v>
      </c>
      <c r="B8" s="2">
        <v>45</v>
      </c>
      <c r="C8" s="2">
        <v>5</v>
      </c>
      <c r="D8" s="2">
        <v>30</v>
      </c>
      <c r="E8" s="1">
        <f>B8*$B$2+C8*$C$2+D8*$D$2</f>
        <v>523123.12312312319</v>
      </c>
      <c r="F8" s="2" t="s">
        <v>10</v>
      </c>
      <c r="G8" s="1">
        <f>(G6/4)*130</f>
        <v>650000</v>
      </c>
      <c r="H8" s="1"/>
      <c r="I8" s="6">
        <f t="shared" ref="I8:I9" si="0">E8/G8</f>
        <v>0.80480480480480487</v>
      </c>
      <c r="J8" s="2"/>
      <c r="K8" s="2"/>
      <c r="L8" s="2"/>
      <c r="M8" s="2"/>
      <c r="N8" s="2"/>
    </row>
    <row r="9" spans="1:14" x14ac:dyDescent="0.25">
      <c r="A9" t="s">
        <v>12</v>
      </c>
      <c r="B9" s="2">
        <v>10</v>
      </c>
      <c r="C9" s="2">
        <v>30</v>
      </c>
      <c r="D9" s="2">
        <v>60</v>
      </c>
      <c r="E9" s="1">
        <f>B9*$B$2+C9*$C$2+D9*$D$2</f>
        <v>482882.88288288296</v>
      </c>
      <c r="F9" s="2" t="s">
        <v>10</v>
      </c>
      <c r="G9" s="1">
        <f>(G6/5)*150</f>
        <v>600000</v>
      </c>
      <c r="H9" s="1"/>
      <c r="I9" s="6">
        <f t="shared" si="0"/>
        <v>0.80480480480480487</v>
      </c>
      <c r="J9" s="2"/>
      <c r="K9" s="2"/>
      <c r="L9" s="2"/>
      <c r="M9" s="2"/>
      <c r="N9" s="2"/>
    </row>
    <row r="10" spans="1:14" x14ac:dyDescent="0.25">
      <c r="B10" s="2"/>
      <c r="C10" s="2"/>
      <c r="D10" s="2"/>
      <c r="E10" s="1"/>
      <c r="F10" s="2"/>
      <c r="G10" s="1"/>
      <c r="H10" s="1"/>
      <c r="I10" s="2"/>
      <c r="J10" s="2"/>
      <c r="K10" s="2"/>
      <c r="L10" s="2"/>
      <c r="M10" s="2"/>
      <c r="N10" s="2"/>
    </row>
    <row r="11" spans="1:14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t="s">
        <v>8</v>
      </c>
      <c r="B12" s="2">
        <f>B7+B8+B9</f>
        <v>80</v>
      </c>
      <c r="C12" s="2">
        <f>C7+C8+C9</f>
        <v>90</v>
      </c>
      <c r="D12" s="2">
        <f>D7+D8+D9</f>
        <v>100</v>
      </c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B15" s="2"/>
      <c r="C15" s="2"/>
      <c r="D15" s="2" t="s">
        <v>13</v>
      </c>
      <c r="E15" s="1">
        <f>B12*B2+C12*C2+D12*D2</f>
        <v>1730330.3303303304</v>
      </c>
      <c r="F15" s="2"/>
      <c r="G15" s="2"/>
      <c r="H15" s="2"/>
      <c r="I15" s="7"/>
      <c r="J15" s="2"/>
      <c r="K15" s="2"/>
      <c r="L15" s="2"/>
      <c r="M15" s="2"/>
      <c r="N15" s="2"/>
    </row>
    <row r="16" spans="1:14" x14ac:dyDescent="0.25">
      <c r="B16" s="2"/>
      <c r="C16" s="2"/>
      <c r="D16" s="2" t="s">
        <v>19</v>
      </c>
      <c r="E16" s="5">
        <f>(B2*90+C2*120+D2*180)/60/60/24</f>
        <v>26.130296963630297</v>
      </c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B18" s="2"/>
      <c r="C18" s="2"/>
      <c r="D18" s="2" t="s">
        <v>20</v>
      </c>
      <c r="E18" s="7">
        <f>B23*$B$2+C23*$C$2+D23*$D$2</f>
        <v>894894.89489489503</v>
      </c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2"/>
      <c r="B19" s="2"/>
      <c r="C19" s="2"/>
      <c r="D19" s="2" t="s">
        <v>21</v>
      </c>
      <c r="E19" s="7">
        <f t="shared" ref="E19:E20" si="1">B24*$B$2+C24*$C$2+D24*$D$2</f>
        <v>600000</v>
      </c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2"/>
      <c r="B20" s="2"/>
      <c r="C20" s="2"/>
      <c r="D20" s="2" t="s">
        <v>22</v>
      </c>
      <c r="E20" s="7">
        <f t="shared" si="1"/>
        <v>918318.31831831823</v>
      </c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2"/>
      <c r="B23" s="2">
        <v>50</v>
      </c>
      <c r="C23" s="2">
        <v>30</v>
      </c>
      <c r="D23" s="2">
        <v>80</v>
      </c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2"/>
      <c r="B24" s="2">
        <v>30</v>
      </c>
      <c r="C24" s="2">
        <v>30</v>
      </c>
      <c r="D24" s="2">
        <v>30</v>
      </c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A25" s="2"/>
      <c r="B25" s="2">
        <v>20</v>
      </c>
      <c r="C25" s="2">
        <v>70</v>
      </c>
      <c r="D25" s="2">
        <v>60</v>
      </c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S14" sqref="S14"/>
    </sheetView>
  </sheetViews>
  <sheetFormatPr baseColWidth="10" defaultColWidth="9.140625" defaultRowHeight="15" x14ac:dyDescent="0.25"/>
  <cols>
    <col min="1" max="1" width="14.28515625" bestFit="1" customWidth="1"/>
    <col min="2" max="2" width="8.140625" bestFit="1" customWidth="1"/>
    <col min="3" max="3" width="14.28515625" bestFit="1" customWidth="1"/>
    <col min="4" max="4" width="8.85546875" bestFit="1" customWidth="1"/>
    <col min="5" max="5" width="3" bestFit="1" customWidth="1"/>
    <col min="6" max="6" width="7" bestFit="1" customWidth="1"/>
    <col min="7" max="7" width="7" customWidth="1"/>
    <col min="8" max="8" width="17.140625" bestFit="1" customWidth="1"/>
  </cols>
  <sheetData>
    <row r="1" spans="1:16" x14ac:dyDescent="0.25">
      <c r="A1" t="s">
        <v>0</v>
      </c>
      <c r="B1" s="4" t="s">
        <v>2</v>
      </c>
      <c r="C1" s="4" t="s">
        <v>14</v>
      </c>
    </row>
    <row r="2" spans="1:16" x14ac:dyDescent="0.25">
      <c r="A2" t="s">
        <v>1</v>
      </c>
      <c r="B2" s="3">
        <v>2916.6666666666661</v>
      </c>
      <c r="C2" s="3">
        <v>2847.2222222222222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t="s">
        <v>6</v>
      </c>
      <c r="B6" s="2">
        <v>1</v>
      </c>
      <c r="C6" s="2">
        <v>6</v>
      </c>
      <c r="D6" s="1">
        <f>B6*$B$2+C6*$C$2</f>
        <v>20000</v>
      </c>
      <c r="E6" s="2" t="s">
        <v>9</v>
      </c>
      <c r="F6" s="1">
        <v>20000</v>
      </c>
      <c r="G6" s="1"/>
      <c r="H6" s="2" t="s">
        <v>15</v>
      </c>
      <c r="I6" s="2"/>
      <c r="J6" s="2"/>
      <c r="K6" s="2"/>
      <c r="L6" s="2"/>
      <c r="M6" s="2"/>
      <c r="N6" s="2"/>
      <c r="O6" s="2"/>
      <c r="P6" s="2"/>
    </row>
    <row r="7" spans="1:16" x14ac:dyDescent="0.25">
      <c r="A7" t="s">
        <v>7</v>
      </c>
      <c r="B7" s="2">
        <v>25</v>
      </c>
      <c r="C7" s="2">
        <v>200</v>
      </c>
      <c r="D7" s="1">
        <f>B7*$B$2+C7*$C$2</f>
        <v>642361.11111111101</v>
      </c>
      <c r="E7" s="2" t="s">
        <v>10</v>
      </c>
      <c r="F7" s="1">
        <f>F6*45</f>
        <v>900000</v>
      </c>
      <c r="G7" s="1"/>
      <c r="H7" s="6">
        <f>D7/F7</f>
        <v>0.71373456790123446</v>
      </c>
      <c r="I7" s="2"/>
      <c r="J7" s="2"/>
      <c r="K7" s="2"/>
      <c r="L7" s="2"/>
      <c r="M7" s="2"/>
      <c r="N7" s="2"/>
      <c r="O7" s="2"/>
      <c r="P7" s="2"/>
    </row>
    <row r="8" spans="1:16" x14ac:dyDescent="0.25">
      <c r="A8" t="s">
        <v>11</v>
      </c>
      <c r="B8" s="2">
        <v>45</v>
      </c>
      <c r="C8" s="2">
        <v>160</v>
      </c>
      <c r="D8" s="1">
        <f>B8*$B$2+C8*$C$2</f>
        <v>586805.5555555555</v>
      </c>
      <c r="E8" s="2" t="s">
        <v>10</v>
      </c>
      <c r="F8" s="1">
        <f>(F6/4)*130</f>
        <v>650000</v>
      </c>
      <c r="G8" s="1"/>
      <c r="H8" s="6">
        <f t="shared" ref="H8:H9" si="0">D8/F8</f>
        <v>0.90277777777777768</v>
      </c>
      <c r="I8" s="2"/>
      <c r="J8" s="2"/>
      <c r="K8" s="2"/>
      <c r="L8" s="2"/>
      <c r="M8" s="2"/>
      <c r="N8" s="2"/>
      <c r="O8" s="2"/>
      <c r="P8" s="2"/>
    </row>
    <row r="9" spans="1:16" x14ac:dyDescent="0.25">
      <c r="A9" t="s">
        <v>12</v>
      </c>
      <c r="B9" s="2">
        <v>10</v>
      </c>
      <c r="C9" s="2">
        <v>180</v>
      </c>
      <c r="D9" s="1">
        <f>B9*$B$2+C9*$C$2</f>
        <v>541666.66666666663</v>
      </c>
      <c r="E9" s="2" t="s">
        <v>10</v>
      </c>
      <c r="F9" s="1">
        <f>(F6/5)*150</f>
        <v>600000</v>
      </c>
      <c r="G9" s="1"/>
      <c r="H9" s="6">
        <f t="shared" si="0"/>
        <v>0.90277777777777768</v>
      </c>
      <c r="I9" s="2"/>
      <c r="J9" s="2"/>
      <c r="K9" s="2"/>
      <c r="L9" s="2"/>
      <c r="M9" s="2"/>
      <c r="N9" s="2"/>
      <c r="O9" s="2"/>
      <c r="P9" s="2"/>
    </row>
    <row r="10" spans="1:16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t="s">
        <v>8</v>
      </c>
      <c r="B12" s="2">
        <f>B7+B8+B9</f>
        <v>80</v>
      </c>
      <c r="C12" s="2">
        <f>C7+C8+C9</f>
        <v>540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25">
      <c r="A15" s="2"/>
      <c r="B15" s="2"/>
      <c r="C15" s="2" t="s">
        <v>13</v>
      </c>
      <c r="D15" s="1">
        <f>B12*B2+C12*C2</f>
        <v>1770833.3333333333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 t="s">
        <v>19</v>
      </c>
      <c r="D16" s="5">
        <f>(B2*90+C2*600)/60/60/24</f>
        <v>22.810570987654319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5">
      <c r="A18" s="2"/>
      <c r="B18" s="2"/>
      <c r="C18" s="2" t="s">
        <v>20</v>
      </c>
      <c r="D18" s="7">
        <f>B23*$B$2+C23*$C$2</f>
        <v>715277.77777777775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25">
      <c r="A19" s="2"/>
      <c r="B19" s="2"/>
      <c r="C19" s="2" t="s">
        <v>21</v>
      </c>
      <c r="D19" s="7">
        <f>B24*$B$2+C24*$C$2</f>
        <v>514583.33333333331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25">
      <c r="A20" s="2"/>
      <c r="B20" s="2"/>
      <c r="C20" s="2" t="s">
        <v>22</v>
      </c>
      <c r="D20" s="7">
        <f>B25*$B$2+C25*$C$2</f>
        <v>1766666.6666666665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5">
      <c r="A23" s="2"/>
      <c r="B23" s="2">
        <v>50</v>
      </c>
      <c r="C23" s="2">
        <v>200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25">
      <c r="A24" s="2"/>
      <c r="B24" s="2">
        <v>30</v>
      </c>
      <c r="C24" s="2">
        <v>150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5">
      <c r="A25" s="2"/>
      <c r="B25" s="2">
        <v>20</v>
      </c>
      <c r="C25" s="2">
        <v>600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2:16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2:16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R14" sqref="R14"/>
    </sheetView>
  </sheetViews>
  <sheetFormatPr baseColWidth="10" defaultRowHeight="15" x14ac:dyDescent="0.25"/>
  <cols>
    <col min="1" max="1" width="14.28515625" bestFit="1" customWidth="1"/>
    <col min="2" max="2" width="8.140625" bestFit="1" customWidth="1"/>
    <col min="3" max="3" width="6.28515625" bestFit="1" customWidth="1"/>
    <col min="4" max="4" width="14.28515625" bestFit="1" customWidth="1"/>
    <col min="5" max="5" width="8.85546875" bestFit="1" customWidth="1"/>
    <col min="6" max="6" width="7" bestFit="1" customWidth="1"/>
    <col min="7" max="7" width="3" bestFit="1" customWidth="1"/>
    <col min="8" max="8" width="7" bestFit="1" customWidth="1"/>
    <col min="9" max="9" width="7.28515625" customWidth="1"/>
    <col min="10" max="10" width="17.140625" bestFit="1" customWidth="1"/>
  </cols>
  <sheetData>
    <row r="1" spans="1:16" x14ac:dyDescent="0.25">
      <c r="A1" t="s">
        <v>0</v>
      </c>
      <c r="B1" s="4" t="s">
        <v>2</v>
      </c>
      <c r="C1" s="4" t="s">
        <v>3</v>
      </c>
      <c r="D1" s="4" t="s">
        <v>4</v>
      </c>
      <c r="E1" s="4" t="s">
        <v>14</v>
      </c>
      <c r="G1" s="4"/>
    </row>
    <row r="2" spans="1:16" x14ac:dyDescent="0.25">
      <c r="A2" t="s">
        <v>1</v>
      </c>
      <c r="B2" s="3">
        <v>5675.6804285059725</v>
      </c>
      <c r="C2" s="3">
        <v>5093.5592620758162</v>
      </c>
      <c r="D2" s="3">
        <v>0</v>
      </c>
      <c r="E2" s="3">
        <v>1538.4630515697017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t="s">
        <v>6</v>
      </c>
      <c r="B6" s="2">
        <v>1</v>
      </c>
      <c r="C6" s="2">
        <v>1</v>
      </c>
      <c r="D6" s="2">
        <v>1</v>
      </c>
      <c r="E6" s="2">
        <v>6</v>
      </c>
      <c r="F6" s="1">
        <f>B6*$B$2+C6*$C$2+D6*$D$2+E6*$E$2</f>
        <v>20000.017999999996</v>
      </c>
      <c r="G6" s="2" t="s">
        <v>9</v>
      </c>
      <c r="H6" s="2">
        <v>20000</v>
      </c>
      <c r="I6" s="2"/>
      <c r="J6" s="2" t="s">
        <v>15</v>
      </c>
      <c r="K6" s="2"/>
      <c r="L6" s="2"/>
      <c r="M6" s="2"/>
      <c r="N6" s="2"/>
      <c r="O6" s="2"/>
      <c r="P6" s="2"/>
    </row>
    <row r="7" spans="1:16" x14ac:dyDescent="0.25">
      <c r="A7" t="s">
        <v>7</v>
      </c>
      <c r="B7" s="2">
        <v>25</v>
      </c>
      <c r="C7" s="2">
        <v>55</v>
      </c>
      <c r="D7" s="2">
        <v>10</v>
      </c>
      <c r="E7" s="2">
        <v>200</v>
      </c>
      <c r="F7" s="1">
        <f>B7*$B$2+C7*$C$2+D7*$D$2+E7*$E$2</f>
        <v>729730.38044075947</v>
      </c>
      <c r="G7" s="2" t="s">
        <v>10</v>
      </c>
      <c r="H7" s="1">
        <f>H6*45</f>
        <v>900000</v>
      </c>
      <c r="I7" s="1"/>
      <c r="J7" s="6">
        <f>F7/H7</f>
        <v>0.81081153382306603</v>
      </c>
      <c r="K7" s="2"/>
      <c r="L7" s="2"/>
      <c r="M7" s="2"/>
      <c r="N7" s="2"/>
      <c r="O7" s="2"/>
      <c r="P7" s="2"/>
    </row>
    <row r="8" spans="1:16" x14ac:dyDescent="0.25">
      <c r="A8" t="s">
        <v>11</v>
      </c>
      <c r="B8" s="2">
        <v>45</v>
      </c>
      <c r="C8" s="2">
        <v>5</v>
      </c>
      <c r="D8" s="2">
        <v>30</v>
      </c>
      <c r="E8" s="2">
        <v>160</v>
      </c>
      <c r="F8" s="1">
        <f>B8*$B$2+C8*$C$2+D8*$D$2+E8*$E$2</f>
        <v>527027.50384430017</v>
      </c>
      <c r="G8" s="2" t="s">
        <v>10</v>
      </c>
      <c r="H8" s="1">
        <f>(H6/4)*130</f>
        <v>650000</v>
      </c>
      <c r="I8" s="1"/>
      <c r="J8" s="6">
        <f t="shared" ref="J8:J9" si="0">F8/H8</f>
        <v>0.81081154437584646</v>
      </c>
      <c r="K8" s="2"/>
      <c r="L8" s="2"/>
      <c r="M8" s="2"/>
      <c r="N8" s="2"/>
      <c r="O8" s="2"/>
      <c r="P8" s="2"/>
    </row>
    <row r="9" spans="1:16" x14ac:dyDescent="0.25">
      <c r="A9" t="s">
        <v>12</v>
      </c>
      <c r="B9" s="2">
        <v>10</v>
      </c>
      <c r="C9" s="2">
        <v>30</v>
      </c>
      <c r="D9" s="2">
        <v>60</v>
      </c>
      <c r="E9" s="2">
        <v>180</v>
      </c>
      <c r="F9" s="1">
        <f>B9*$B$2+C9*$C$2+D9*$D$2+E9*$E$2</f>
        <v>486486.93142988055</v>
      </c>
      <c r="G9" s="2" t="s">
        <v>10</v>
      </c>
      <c r="H9" s="1">
        <f>(H6/5)*150</f>
        <v>600000</v>
      </c>
      <c r="I9" s="1"/>
      <c r="J9" s="6">
        <f t="shared" si="0"/>
        <v>0.81081155238313429</v>
      </c>
      <c r="K9" s="2"/>
      <c r="L9" s="2"/>
      <c r="M9" s="2"/>
      <c r="N9" s="2"/>
      <c r="O9" s="2"/>
      <c r="P9" s="2"/>
    </row>
    <row r="10" spans="1:16" x14ac:dyDescent="0.25">
      <c r="B10" s="2"/>
      <c r="C10" s="2"/>
      <c r="D10" s="2"/>
      <c r="E10" s="2"/>
      <c r="F10" s="1"/>
      <c r="G10" s="2"/>
      <c r="H10" s="1"/>
      <c r="I10" s="1"/>
      <c r="J10" s="2"/>
      <c r="K10" s="2"/>
      <c r="L10" s="2"/>
      <c r="M10" s="2"/>
      <c r="N10" s="2"/>
      <c r="O10" s="2"/>
      <c r="P10" s="2"/>
    </row>
    <row r="11" spans="1:16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t="s">
        <v>8</v>
      </c>
      <c r="B12" s="2">
        <f>B7+B8+B9</f>
        <v>80</v>
      </c>
      <c r="C12" s="2">
        <f>C7+C8+C9</f>
        <v>90</v>
      </c>
      <c r="D12" s="2">
        <f>D7+D8+D9</f>
        <v>100</v>
      </c>
      <c r="E12" s="2">
        <f>E7+E8+E9</f>
        <v>540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25">
      <c r="B15" s="2"/>
      <c r="C15" s="2"/>
      <c r="D15" s="2" t="s">
        <v>13</v>
      </c>
      <c r="E15" s="1">
        <f>B12*B2+C12*C2+D12*D2+E12*E2</f>
        <v>1743244.8157149402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B16" s="2"/>
      <c r="C16" s="2"/>
      <c r="D16" s="2" t="s">
        <v>19</v>
      </c>
      <c r="E16" s="5">
        <f>(B2*90+C2*120+D2*180+E2*600)/60/60/24</f>
        <v>23.670326168477505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2:16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2:16" x14ac:dyDescent="0.25">
      <c r="B18" s="2"/>
      <c r="C18" s="2"/>
      <c r="D18" s="2" t="s">
        <v>20</v>
      </c>
      <c r="E18" s="7">
        <f>B23*$B$2+C23*$C$2+D23*$D$2+E23*$E$2</f>
        <v>744283.40960151353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2:16" x14ac:dyDescent="0.25">
      <c r="B19" s="2"/>
      <c r="C19" s="2"/>
      <c r="D19" s="2" t="s">
        <v>21</v>
      </c>
      <c r="E19" s="7">
        <f t="shared" ref="E19:E20" si="1">B24*$B$2+C24*$C$2+D24*$D$2+E24*$E$2</f>
        <v>553846.64845290896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2:16" x14ac:dyDescent="0.25">
      <c r="B20" s="2"/>
      <c r="C20" s="2"/>
      <c r="D20" s="2" t="s">
        <v>22</v>
      </c>
      <c r="E20" s="7">
        <f>B25*$B$2+C25*$C$2+D25*$D$2+E25*$E$2</f>
        <v>1393140.5878572478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6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2:16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2:16" x14ac:dyDescent="0.25">
      <c r="B23" s="2">
        <v>50</v>
      </c>
      <c r="C23" s="2">
        <v>30</v>
      </c>
      <c r="D23" s="2">
        <v>80</v>
      </c>
      <c r="E23" s="2">
        <v>200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2:16" x14ac:dyDescent="0.25">
      <c r="B24" s="2">
        <v>30</v>
      </c>
      <c r="C24" s="2">
        <v>30</v>
      </c>
      <c r="D24" s="2">
        <v>30</v>
      </c>
      <c r="E24" s="2">
        <v>150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2:16" x14ac:dyDescent="0.25">
      <c r="B25" s="2">
        <v>20</v>
      </c>
      <c r="C25" s="2">
        <v>70</v>
      </c>
      <c r="D25" s="2">
        <v>60</v>
      </c>
      <c r="E25" s="2">
        <v>600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2:16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2:16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2:16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2:16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2:16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2:16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2:16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2:16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R18" sqref="R18"/>
    </sheetView>
  </sheetViews>
  <sheetFormatPr baseColWidth="10" defaultRowHeight="15" x14ac:dyDescent="0.25"/>
  <cols>
    <col min="1" max="1" width="14.28515625" bestFit="1" customWidth="1"/>
    <col min="2" max="2" width="8.140625" bestFit="1" customWidth="1"/>
    <col min="3" max="3" width="6.28515625" bestFit="1" customWidth="1"/>
    <col min="4" max="4" width="14.28515625" bestFit="1" customWidth="1"/>
    <col min="5" max="5" width="8.85546875" bestFit="1" customWidth="1"/>
    <col min="6" max="6" width="7" bestFit="1" customWidth="1"/>
    <col min="7" max="7" width="3" bestFit="1" customWidth="1"/>
    <col min="8" max="8" width="7" bestFit="1" customWidth="1"/>
    <col min="9" max="9" width="8.5703125" customWidth="1"/>
    <col min="10" max="10" width="17.140625" bestFit="1" customWidth="1"/>
  </cols>
  <sheetData>
    <row r="1" spans="1:16" x14ac:dyDescent="0.25">
      <c r="A1" t="s">
        <v>0</v>
      </c>
      <c r="B1" s="4" t="s">
        <v>2</v>
      </c>
      <c r="C1" s="4" t="s">
        <v>3</v>
      </c>
      <c r="D1" s="4" t="s">
        <v>4</v>
      </c>
      <c r="E1" s="4" t="s">
        <v>14</v>
      </c>
      <c r="G1" s="4"/>
    </row>
    <row r="2" spans="1:16" x14ac:dyDescent="0.25">
      <c r="A2" t="s">
        <v>1</v>
      </c>
      <c r="B2" s="3">
        <v>9189.2003553320519</v>
      </c>
      <c r="C2" s="3">
        <v>8588.5934612248584</v>
      </c>
      <c r="D2" s="3">
        <v>2222.2310878610033</v>
      </c>
      <c r="E2" s="3">
        <v>-1.5384630515285394E-3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t="s">
        <v>6</v>
      </c>
      <c r="B6" s="2">
        <v>1</v>
      </c>
      <c r="C6" s="2">
        <v>1</v>
      </c>
      <c r="D6" s="2">
        <v>1</v>
      </c>
      <c r="E6" s="2">
        <v>6</v>
      </c>
      <c r="F6" s="1">
        <f>B6*$B$2+C6*$C$2+D6*$D$2+E6*$E$2</f>
        <v>20000.015673639606</v>
      </c>
      <c r="G6" s="2" t="s">
        <v>9</v>
      </c>
      <c r="H6" s="2">
        <v>20000</v>
      </c>
      <c r="I6" s="2"/>
      <c r="J6" s="2" t="s">
        <v>15</v>
      </c>
      <c r="K6" s="2"/>
      <c r="L6" s="2"/>
      <c r="M6" s="2"/>
      <c r="N6" s="2"/>
      <c r="O6" s="2"/>
      <c r="P6" s="2"/>
    </row>
    <row r="7" spans="1:16" x14ac:dyDescent="0.25">
      <c r="A7" t="s">
        <v>7</v>
      </c>
      <c r="B7" s="2">
        <v>25</v>
      </c>
      <c r="C7" s="2">
        <v>55</v>
      </c>
      <c r="D7" s="2">
        <v>10</v>
      </c>
      <c r="E7" s="2">
        <v>200</v>
      </c>
      <c r="F7" s="1">
        <f>B7*$B$2+C7*$C$2+D7*$D$2+E7*$E$2</f>
        <v>724324.65243666817</v>
      </c>
      <c r="G7" s="2" t="s">
        <v>10</v>
      </c>
      <c r="H7" s="1">
        <f>H6*45</f>
        <v>900000</v>
      </c>
      <c r="I7" s="1"/>
      <c r="J7" s="6">
        <f>F7/H7</f>
        <v>0.80480516937407576</v>
      </c>
      <c r="K7" s="2"/>
      <c r="L7" s="2"/>
      <c r="M7" s="2"/>
      <c r="N7" s="2"/>
      <c r="O7" s="2"/>
      <c r="P7" s="2"/>
    </row>
    <row r="8" spans="1:16" x14ac:dyDescent="0.25">
      <c r="A8" t="s">
        <v>11</v>
      </c>
      <c r="B8" s="2">
        <v>45</v>
      </c>
      <c r="C8" s="2">
        <v>5</v>
      </c>
      <c r="D8" s="2">
        <v>30</v>
      </c>
      <c r="E8" s="2">
        <v>160</v>
      </c>
      <c r="F8" s="1">
        <f>B8*$B$2+C8*$C$2+D8*$D$2+E8*$E$2</f>
        <v>523123.66977780854</v>
      </c>
      <c r="G8" s="2" t="s">
        <v>10</v>
      </c>
      <c r="H8" s="1">
        <f>(H6/4)*130</f>
        <v>650000</v>
      </c>
      <c r="I8" s="1"/>
      <c r="J8" s="6">
        <f t="shared" ref="J8:J9" si="0">F8/H8</f>
        <v>0.80480564581201308</v>
      </c>
      <c r="K8" s="2"/>
      <c r="L8" s="2"/>
      <c r="M8" s="2"/>
      <c r="N8" s="2"/>
      <c r="O8" s="2"/>
      <c r="P8" s="2"/>
    </row>
    <row r="9" spans="1:16" x14ac:dyDescent="0.25">
      <c r="A9" t="s">
        <v>12</v>
      </c>
      <c r="B9" s="2">
        <v>10</v>
      </c>
      <c r="C9" s="2">
        <v>30</v>
      </c>
      <c r="D9" s="2">
        <v>60</v>
      </c>
      <c r="E9" s="2">
        <v>180</v>
      </c>
      <c r="F9" s="1">
        <f>B9*$B$2+C9*$C$2+D9*$D$2+E9*$E$2</f>
        <v>482883.39573837718</v>
      </c>
      <c r="G9" s="2" t="s">
        <v>10</v>
      </c>
      <c r="H9" s="1">
        <f>(H6/5)*150</f>
        <v>600000</v>
      </c>
      <c r="I9" s="1"/>
      <c r="J9" s="6">
        <f t="shared" si="0"/>
        <v>0.80480565956396199</v>
      </c>
      <c r="K9" s="2"/>
      <c r="L9" s="2"/>
      <c r="M9" s="2"/>
      <c r="N9" s="2"/>
      <c r="O9" s="2"/>
      <c r="P9" s="2"/>
    </row>
    <row r="10" spans="1:16" x14ac:dyDescent="0.25">
      <c r="B10" s="2"/>
      <c r="C10" s="2"/>
      <c r="D10" s="2"/>
      <c r="E10" s="2"/>
      <c r="F10" s="1"/>
      <c r="G10" s="2"/>
      <c r="H10" s="1"/>
      <c r="I10" s="1"/>
      <c r="J10" s="2"/>
      <c r="K10" s="2"/>
      <c r="L10" s="2"/>
      <c r="M10" s="2"/>
      <c r="N10" s="2"/>
      <c r="O10" s="2"/>
      <c r="P10" s="2"/>
    </row>
    <row r="11" spans="1:16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25">
      <c r="A15" t="s">
        <v>16</v>
      </c>
      <c r="B15" s="2"/>
      <c r="C15" s="2"/>
      <c r="D15" s="2" t="s">
        <v>13</v>
      </c>
      <c r="E15" s="7">
        <f>E18+E19+E20</f>
        <v>2413215.0088889087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B16" s="2"/>
      <c r="C16" s="2"/>
      <c r="D16" s="2" t="s">
        <v>19</v>
      </c>
      <c r="E16" s="5">
        <f>(B2*90+C2*120+D2*180+E2*600)/60/60/24</f>
        <v>26.130323148889087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2:16" x14ac:dyDescent="0.25">
      <c r="B17" s="2"/>
      <c r="C17" s="2"/>
      <c r="D17" s="2"/>
      <c r="E17" s="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2:16" x14ac:dyDescent="0.25">
      <c r="B18" s="2"/>
      <c r="C18" s="2"/>
      <c r="D18" s="2" t="s">
        <v>20</v>
      </c>
      <c r="E18" s="7">
        <f>B23*$B$2+C23*$C$2+D23*$D$2+E23*$E$2</f>
        <v>894896.00093961833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2:16" x14ac:dyDescent="0.25">
      <c r="B19" s="2"/>
      <c r="C19" s="2"/>
      <c r="D19" s="2" t="s">
        <v>21</v>
      </c>
      <c r="E19" s="7">
        <f t="shared" ref="E19:E20" si="1">B24*$B$2+C24*$C$2+D24*$D$2+E24*$E$2</f>
        <v>600000.51636307966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2:16" x14ac:dyDescent="0.25">
      <c r="B20" s="2"/>
      <c r="C20" s="2"/>
      <c r="D20" s="2" t="s">
        <v>22</v>
      </c>
      <c r="E20" s="7">
        <f t="shared" si="1"/>
        <v>918318.49158621056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6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2:16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2:16" x14ac:dyDescent="0.25">
      <c r="B23" s="2">
        <v>50</v>
      </c>
      <c r="C23" s="2">
        <v>30</v>
      </c>
      <c r="D23" s="2">
        <v>80</v>
      </c>
      <c r="E23" s="2">
        <v>200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2:16" x14ac:dyDescent="0.25">
      <c r="B24" s="2">
        <v>30</v>
      </c>
      <c r="C24" s="2">
        <v>30</v>
      </c>
      <c r="D24" s="2">
        <v>30</v>
      </c>
      <c r="E24" s="2">
        <v>150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2:16" x14ac:dyDescent="0.25">
      <c r="B25" s="2">
        <v>20</v>
      </c>
      <c r="C25" s="2">
        <v>70</v>
      </c>
      <c r="D25" s="2">
        <v>60</v>
      </c>
      <c r="E25" s="2">
        <v>600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2:16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2:16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2:16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2:16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2:16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2:16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2:16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2:16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2:16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2:16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workbookViewId="0">
      <selection activeCell="N23" sqref="N23"/>
    </sheetView>
  </sheetViews>
  <sheetFormatPr baseColWidth="10" defaultRowHeight="15" x14ac:dyDescent="0.25"/>
  <cols>
    <col min="1" max="1" width="14.28515625" bestFit="1" customWidth="1"/>
    <col min="2" max="2" width="8.140625" bestFit="1" customWidth="1"/>
    <col min="3" max="3" width="6.28515625" bestFit="1" customWidth="1"/>
    <col min="4" max="4" width="14.28515625" bestFit="1" customWidth="1"/>
    <col min="5" max="5" width="8.85546875" bestFit="1" customWidth="1"/>
    <col min="6" max="6" width="7" bestFit="1" customWidth="1"/>
    <col min="7" max="7" width="3" bestFit="1" customWidth="1"/>
    <col min="8" max="8" width="7" bestFit="1" customWidth="1"/>
    <col min="10" max="10" width="17.140625" bestFit="1" customWidth="1"/>
    <col min="11" max="11" width="15.85546875" bestFit="1" customWidth="1"/>
  </cols>
  <sheetData>
    <row r="1" spans="1:19" x14ac:dyDescent="0.25">
      <c r="A1" t="s">
        <v>0</v>
      </c>
      <c r="B1" s="4" t="s">
        <v>2</v>
      </c>
      <c r="C1" s="4" t="s">
        <v>3</v>
      </c>
      <c r="D1" s="4" t="s">
        <v>4</v>
      </c>
      <c r="E1" s="4" t="s">
        <v>14</v>
      </c>
      <c r="G1" s="4"/>
    </row>
    <row r="2" spans="1:19" x14ac:dyDescent="0.25">
      <c r="A2" t="s">
        <v>1</v>
      </c>
      <c r="B2" s="3">
        <v>11320.588211983983</v>
      </c>
      <c r="C2" s="3">
        <v>7132.3528362866527</v>
      </c>
      <c r="D2" s="3">
        <v>1547.0588759762516</v>
      </c>
      <c r="E2" s="3">
        <v>0</v>
      </c>
      <c r="F2" s="2"/>
      <c r="G2" s="2"/>
      <c r="H2" s="2"/>
      <c r="I2" s="2"/>
      <c r="J2" s="2" t="s">
        <v>17</v>
      </c>
      <c r="K2" s="2" t="s">
        <v>18</v>
      </c>
      <c r="L2" s="2"/>
      <c r="M2" s="2"/>
      <c r="N2" s="2"/>
      <c r="O2" s="2"/>
      <c r="P2" s="2"/>
      <c r="Q2" s="2"/>
      <c r="R2" s="2"/>
      <c r="S2" s="2"/>
    </row>
    <row r="3" spans="1:19" x14ac:dyDescent="0.25">
      <c r="B3" s="2"/>
      <c r="C3" s="2"/>
      <c r="D3" s="2"/>
      <c r="E3" s="2"/>
      <c r="F3" s="2"/>
      <c r="G3" s="2"/>
      <c r="H3" s="2"/>
      <c r="I3" s="2"/>
      <c r="J3" s="2">
        <v>0.7</v>
      </c>
      <c r="K3" s="2">
        <v>0.91</v>
      </c>
      <c r="L3" s="2"/>
      <c r="M3" s="2"/>
      <c r="N3" s="2"/>
      <c r="O3" s="2"/>
      <c r="P3" s="2"/>
      <c r="Q3" s="2"/>
      <c r="R3" s="2"/>
      <c r="S3" s="2"/>
    </row>
    <row r="4" spans="1:19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25">
      <c r="A6" t="s">
        <v>6</v>
      </c>
      <c r="B6" s="2">
        <v>1</v>
      </c>
      <c r="C6" s="2">
        <v>1</v>
      </c>
      <c r="D6" s="2">
        <v>1</v>
      </c>
      <c r="E6" s="2">
        <v>6</v>
      </c>
      <c r="F6" s="1">
        <f>B6*$B$2+C6*$C$2+D6*$D$2+E6*$E$2</f>
        <v>19999.999924246888</v>
      </c>
      <c r="G6" s="2" t="s">
        <v>9</v>
      </c>
      <c r="H6" s="2">
        <v>20000</v>
      </c>
      <c r="I6" s="2"/>
      <c r="J6" s="2" t="s">
        <v>15</v>
      </c>
      <c r="K6" s="2"/>
      <c r="L6" s="2"/>
      <c r="M6" s="2"/>
      <c r="N6" s="2"/>
      <c r="O6" s="2"/>
      <c r="P6" s="2"/>
      <c r="Q6" s="2"/>
      <c r="R6" s="2"/>
      <c r="S6" s="2"/>
    </row>
    <row r="7" spans="1:19" x14ac:dyDescent="0.25">
      <c r="A7" t="s">
        <v>7</v>
      </c>
      <c r="B7" s="2">
        <v>25</v>
      </c>
      <c r="C7" s="2">
        <v>55</v>
      </c>
      <c r="D7" s="2">
        <v>10</v>
      </c>
      <c r="E7" s="2">
        <v>200</v>
      </c>
      <c r="F7" s="1">
        <f>B7*$B$2+C7*$C$2+D7*$D$2+E7*$E$2</f>
        <v>690764.70005512796</v>
      </c>
      <c r="G7" s="2" t="s">
        <v>10</v>
      </c>
      <c r="H7" s="1">
        <f>H6*45</f>
        <v>900000</v>
      </c>
      <c r="I7" s="1"/>
      <c r="J7" s="6">
        <f>F7/H7</f>
        <v>0.76751633339458658</v>
      </c>
      <c r="K7" s="2"/>
      <c r="L7" s="2"/>
      <c r="M7" s="2"/>
      <c r="N7" s="2"/>
      <c r="O7" s="2"/>
      <c r="P7" s="2"/>
      <c r="Q7" s="2"/>
      <c r="R7" s="2"/>
      <c r="S7" s="2"/>
    </row>
    <row r="8" spans="1:19" x14ac:dyDescent="0.25">
      <c r="A8" t="s">
        <v>11</v>
      </c>
      <c r="B8" s="2">
        <v>45</v>
      </c>
      <c r="C8" s="2">
        <v>5</v>
      </c>
      <c r="D8" s="2">
        <v>30</v>
      </c>
      <c r="E8" s="2">
        <v>160</v>
      </c>
      <c r="F8" s="1">
        <f>B8*$B$2+C8*$C$2+D8*$D$2+E8*$E$2</f>
        <v>591500</v>
      </c>
      <c r="G8" s="2" t="s">
        <v>10</v>
      </c>
      <c r="H8" s="1">
        <f>(H6/4)*130</f>
        <v>650000</v>
      </c>
      <c r="I8" s="1"/>
      <c r="J8" s="6">
        <f t="shared" ref="J8:J9" si="0">F8/H8</f>
        <v>0.91</v>
      </c>
      <c r="K8" s="2"/>
      <c r="L8" s="2"/>
      <c r="M8" s="2"/>
      <c r="N8" s="2"/>
      <c r="O8" s="2"/>
      <c r="P8" s="2"/>
      <c r="Q8" s="2"/>
      <c r="R8" s="2"/>
      <c r="S8" s="2"/>
    </row>
    <row r="9" spans="1:19" x14ac:dyDescent="0.25">
      <c r="A9" t="s">
        <v>12</v>
      </c>
      <c r="B9" s="2">
        <v>10</v>
      </c>
      <c r="C9" s="2">
        <v>30</v>
      </c>
      <c r="D9" s="2">
        <v>60</v>
      </c>
      <c r="E9" s="2">
        <v>180</v>
      </c>
      <c r="F9" s="1">
        <f>B9*$B$2+C9*$C$2+D9*$D$2+E9*$E$2</f>
        <v>419999.99976701452</v>
      </c>
      <c r="G9" s="2" t="s">
        <v>10</v>
      </c>
      <c r="H9" s="1">
        <f>(H6/5)*150</f>
        <v>600000</v>
      </c>
      <c r="I9" s="1"/>
      <c r="J9" s="6">
        <f t="shared" si="0"/>
        <v>0.6999999996116909</v>
      </c>
      <c r="K9" s="2"/>
      <c r="L9" s="2"/>
      <c r="M9" s="2"/>
      <c r="N9" s="2"/>
      <c r="O9" s="2"/>
      <c r="P9" s="2"/>
      <c r="Q9" s="2"/>
      <c r="R9" s="2"/>
      <c r="S9" s="2"/>
    </row>
    <row r="10" spans="1:19" x14ac:dyDescent="0.25">
      <c r="B10" s="2"/>
      <c r="C10" s="2"/>
      <c r="D10" s="2"/>
      <c r="E10" s="2"/>
      <c r="F10" s="1"/>
      <c r="G10" s="2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x14ac:dyDescent="0.25">
      <c r="B15" s="2"/>
      <c r="C15" s="2"/>
      <c r="D15" s="2" t="s">
        <v>13</v>
      </c>
      <c r="E15" s="7">
        <f>E18+E19+E20</f>
        <v>2322264.6988316262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x14ac:dyDescent="0.25">
      <c r="B16" s="2"/>
      <c r="C16" s="2"/>
      <c r="D16" s="2" t="s">
        <v>19</v>
      </c>
      <c r="E16" s="5">
        <f>(B2*90+C2*120+D2*180+E2*600)/60/60/24</f>
        <v>24.921364318387521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x14ac:dyDescent="0.25">
      <c r="B17" s="2"/>
      <c r="C17" s="2"/>
      <c r="D17" s="2"/>
      <c r="E17" s="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0.25">
      <c r="B18" s="2"/>
      <c r="C18" s="2"/>
      <c r="D18" s="2" t="s">
        <v>20</v>
      </c>
      <c r="E18" s="7">
        <f>B23*$B$2+C23*$C$2+D23*$D$2+E23*$E$2</f>
        <v>903764.70576589881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25">
      <c r="B19" s="2"/>
      <c r="C19" s="2"/>
      <c r="D19" s="2" t="s">
        <v>21</v>
      </c>
      <c r="E19" s="7">
        <f t="shared" ref="E19:E20" si="1">B24*$B$2+C24*$C$2+D24*$D$2+E24*$E$2</f>
        <v>599999.99772740656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25">
      <c r="B20" s="2"/>
      <c r="C20" s="2"/>
      <c r="D20" s="2" t="s">
        <v>22</v>
      </c>
      <c r="E20" s="7">
        <f t="shared" si="1"/>
        <v>818499.9953383205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t="s">
        <v>16</v>
      </c>
      <c r="B23" s="2">
        <v>50</v>
      </c>
      <c r="C23" s="2">
        <v>30</v>
      </c>
      <c r="D23" s="2">
        <v>80</v>
      </c>
      <c r="E23" s="2">
        <v>200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B24" s="2">
        <v>30</v>
      </c>
      <c r="C24" s="2">
        <v>30</v>
      </c>
      <c r="D24" s="2">
        <v>30</v>
      </c>
      <c r="E24" s="2">
        <v>150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B25" s="2">
        <v>20</v>
      </c>
      <c r="C25" s="2">
        <v>70</v>
      </c>
      <c r="D25" s="2">
        <v>60</v>
      </c>
      <c r="E25" s="2">
        <v>600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2:19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2:19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>
      <selection activeCell="K3" sqref="J2:K3"/>
    </sheetView>
  </sheetViews>
  <sheetFormatPr baseColWidth="10" defaultRowHeight="15" x14ac:dyDescent="0.25"/>
  <cols>
    <col min="1" max="1" width="14.28515625" bestFit="1" customWidth="1"/>
    <col min="2" max="2" width="8.140625" bestFit="1" customWidth="1"/>
    <col min="3" max="3" width="6.28515625" bestFit="1" customWidth="1"/>
    <col min="4" max="4" width="14.28515625" bestFit="1" customWidth="1"/>
    <col min="5" max="5" width="8.85546875" bestFit="1" customWidth="1"/>
    <col min="6" max="6" width="7" bestFit="1" customWidth="1"/>
    <col min="7" max="7" width="3" bestFit="1" customWidth="1"/>
    <col min="8" max="8" width="7" bestFit="1" customWidth="1"/>
    <col min="9" max="9" width="7.7109375" customWidth="1"/>
    <col min="10" max="10" width="17.140625" bestFit="1" customWidth="1"/>
    <col min="11" max="11" width="15.85546875" bestFit="1" customWidth="1"/>
  </cols>
  <sheetData>
    <row r="1" spans="1:18" x14ac:dyDescent="0.25">
      <c r="A1" t="s">
        <v>0</v>
      </c>
      <c r="B1" s="4" t="s">
        <v>2</v>
      </c>
      <c r="C1" s="4" t="s">
        <v>3</v>
      </c>
      <c r="D1" s="4" t="s">
        <v>4</v>
      </c>
      <c r="E1" s="4" t="s">
        <v>14</v>
      </c>
      <c r="G1" s="4"/>
    </row>
    <row r="2" spans="1:18" x14ac:dyDescent="0.25">
      <c r="A2" t="s">
        <v>1</v>
      </c>
      <c r="B2" s="3">
        <v>3172.731734774939</v>
      </c>
      <c r="C2" s="3">
        <v>0</v>
      </c>
      <c r="D2" s="3">
        <v>0</v>
      </c>
      <c r="E2" s="3">
        <v>2804.5447108708436</v>
      </c>
      <c r="F2" s="2"/>
      <c r="G2" s="2"/>
      <c r="H2" s="2"/>
      <c r="I2" s="2"/>
      <c r="J2" s="2" t="s">
        <v>17</v>
      </c>
      <c r="K2" s="2" t="s">
        <v>18</v>
      </c>
      <c r="L2" s="2"/>
      <c r="M2" s="2"/>
      <c r="N2" s="2"/>
      <c r="O2" s="2"/>
      <c r="P2" s="2"/>
      <c r="Q2" s="2"/>
      <c r="R2" s="2"/>
    </row>
    <row r="3" spans="1:18" x14ac:dyDescent="0.25">
      <c r="B3" s="2"/>
      <c r="C3" s="2"/>
      <c r="D3" s="2"/>
      <c r="E3" s="2"/>
      <c r="F3" s="2"/>
      <c r="G3" s="2"/>
      <c r="H3" s="2"/>
      <c r="I3" s="2"/>
      <c r="J3" s="2">
        <v>0.7</v>
      </c>
      <c r="K3" s="2">
        <v>0.91</v>
      </c>
      <c r="L3" s="2"/>
      <c r="M3" s="2"/>
      <c r="N3" s="2"/>
      <c r="O3" s="2"/>
      <c r="P3" s="2"/>
      <c r="Q3" s="2"/>
      <c r="R3" s="2"/>
    </row>
    <row r="4" spans="1:18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x14ac:dyDescent="0.25">
      <c r="A6" t="s">
        <v>6</v>
      </c>
      <c r="B6" s="2">
        <v>1</v>
      </c>
      <c r="C6" s="2">
        <v>1</v>
      </c>
      <c r="D6" s="2">
        <v>1</v>
      </c>
      <c r="E6" s="2">
        <v>6</v>
      </c>
      <c r="F6" s="1">
        <f>B6*$B$2+C6*$C$2+D6*$D$2+E6*$E$2</f>
        <v>20000</v>
      </c>
      <c r="G6" s="2" t="s">
        <v>9</v>
      </c>
      <c r="H6" s="2">
        <v>20000</v>
      </c>
      <c r="I6" s="2"/>
      <c r="J6" s="2" t="s">
        <v>15</v>
      </c>
      <c r="K6" s="2"/>
      <c r="L6" s="2"/>
      <c r="M6" s="2"/>
      <c r="N6" s="2"/>
      <c r="O6" s="2"/>
      <c r="P6" s="2"/>
      <c r="Q6" s="2"/>
      <c r="R6" s="2"/>
    </row>
    <row r="7" spans="1:18" x14ac:dyDescent="0.25">
      <c r="A7" t="s">
        <v>7</v>
      </c>
      <c r="B7" s="2">
        <v>25</v>
      </c>
      <c r="C7" s="2">
        <v>55</v>
      </c>
      <c r="D7" s="2">
        <v>10</v>
      </c>
      <c r="E7" s="2">
        <v>200</v>
      </c>
      <c r="F7" s="1">
        <f>B7*$B$2+C7*$C$2+D7*$D$2+E7*$E$2</f>
        <v>640227.23554354231</v>
      </c>
      <c r="G7" s="2" t="s">
        <v>10</v>
      </c>
      <c r="H7" s="1">
        <f>H6*45</f>
        <v>900000</v>
      </c>
      <c r="I7" s="1"/>
      <c r="J7" s="6">
        <f>F7/H7</f>
        <v>0.71136359504838031</v>
      </c>
      <c r="K7" s="2"/>
      <c r="L7" s="2"/>
      <c r="M7" s="2"/>
      <c r="N7" s="2"/>
      <c r="O7" s="2"/>
      <c r="P7" s="2"/>
      <c r="Q7" s="2"/>
      <c r="R7" s="2"/>
    </row>
    <row r="8" spans="1:18" x14ac:dyDescent="0.25">
      <c r="A8" t="s">
        <v>11</v>
      </c>
      <c r="B8" s="2">
        <v>45</v>
      </c>
      <c r="C8" s="2">
        <v>5</v>
      </c>
      <c r="D8" s="2">
        <v>30</v>
      </c>
      <c r="E8" s="2">
        <v>160</v>
      </c>
      <c r="F8" s="1">
        <f>B8*$B$2+C8*$C$2+D8*$D$2+E8*$E$2</f>
        <v>591500.08180420718</v>
      </c>
      <c r="G8" s="2" t="s">
        <v>10</v>
      </c>
      <c r="H8" s="1">
        <f>(H6/4)*130</f>
        <v>650000</v>
      </c>
      <c r="I8" s="1"/>
      <c r="J8" s="6">
        <f t="shared" ref="J8:J9" si="0">F8/H8</f>
        <v>0.91000012585262646</v>
      </c>
      <c r="K8" s="2"/>
      <c r="L8" s="2"/>
      <c r="M8" s="2"/>
      <c r="N8" s="2"/>
      <c r="O8" s="2"/>
      <c r="P8" s="2"/>
      <c r="Q8" s="2"/>
      <c r="R8" s="2"/>
    </row>
    <row r="9" spans="1:18" x14ac:dyDescent="0.25">
      <c r="A9" t="s">
        <v>12</v>
      </c>
      <c r="B9" s="2">
        <v>10</v>
      </c>
      <c r="C9" s="2">
        <v>30</v>
      </c>
      <c r="D9" s="2">
        <v>60</v>
      </c>
      <c r="E9" s="2">
        <v>180</v>
      </c>
      <c r="F9" s="1">
        <f>B9*$B$2+C9*$C$2+D9*$D$2+E9*$E$2</f>
        <v>536545.36530450126</v>
      </c>
      <c r="G9" s="2" t="s">
        <v>10</v>
      </c>
      <c r="H9" s="1">
        <f>(H6/5)*150</f>
        <v>600000</v>
      </c>
      <c r="I9" s="1"/>
      <c r="J9" s="6">
        <f t="shared" si="0"/>
        <v>0.89424227550750213</v>
      </c>
      <c r="K9" s="2"/>
      <c r="L9" s="2"/>
      <c r="M9" s="2"/>
      <c r="N9" s="2"/>
      <c r="O9" s="2"/>
      <c r="P9" s="2"/>
      <c r="Q9" s="2"/>
      <c r="R9" s="2"/>
    </row>
    <row r="10" spans="1:18" x14ac:dyDescent="0.25">
      <c r="B10" s="2"/>
      <c r="C10" s="2"/>
      <c r="D10" s="2"/>
      <c r="E10" s="2"/>
      <c r="F10" s="1"/>
      <c r="G10" s="2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</row>
    <row r="11" spans="1: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x14ac:dyDescent="0.25">
      <c r="A12" t="s">
        <v>16</v>
      </c>
      <c r="B12" s="2">
        <v>90</v>
      </c>
      <c r="C12" s="2">
        <v>120</v>
      </c>
      <c r="D12" s="2">
        <v>180</v>
      </c>
      <c r="E12" s="2">
        <v>600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25">
      <c r="B15" s="2"/>
      <c r="C15" s="2"/>
      <c r="D15" s="2" t="s">
        <v>13</v>
      </c>
      <c r="E15" s="1">
        <f>B12*B2+C12*C2+D12*D2+E12*E2</f>
        <v>1968272.6826522506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5">
      <c r="B16" s="2"/>
      <c r="C16" s="2"/>
      <c r="D16" s="2" t="s">
        <v>19</v>
      </c>
      <c r="E16" s="5">
        <f>(B2*90+C2*120+D2*180+E2*600)/60/60/24</f>
        <v>22.780933826993643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2:18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2:18" x14ac:dyDescent="0.25">
      <c r="B18" s="2"/>
      <c r="C18" s="2"/>
      <c r="D18" s="2" t="s">
        <v>20</v>
      </c>
      <c r="E18" s="7">
        <f>B23*$B$2+C23*$C$2+D23*$D$2+E23*$E$2</f>
        <v>719545.52891291573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2:18" x14ac:dyDescent="0.25">
      <c r="B19" s="2"/>
      <c r="C19" s="2"/>
      <c r="D19" s="2" t="s">
        <v>21</v>
      </c>
      <c r="E19" s="7">
        <f t="shared" ref="E19:E20" si="1">B24*$B$2+C24*$C$2+D24*$D$2+E24*$E$2</f>
        <v>515863.65867387468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2:18" x14ac:dyDescent="0.25">
      <c r="B20" s="2"/>
      <c r="C20" s="2"/>
      <c r="D20" s="2" t="s">
        <v>22</v>
      </c>
      <c r="E20" s="7">
        <f>B25*$B$2+C25*$C$2+D25*$D$2+E25*$E$2</f>
        <v>1746181.4612180048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2:18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2:18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2:18" x14ac:dyDescent="0.25">
      <c r="B23" s="2">
        <v>50</v>
      </c>
      <c r="C23" s="2">
        <v>30</v>
      </c>
      <c r="D23" s="2">
        <v>80</v>
      </c>
      <c r="E23" s="2">
        <v>200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2:18" x14ac:dyDescent="0.25">
      <c r="B24" s="2">
        <v>30</v>
      </c>
      <c r="C24" s="2">
        <v>30</v>
      </c>
      <c r="D24" s="2">
        <v>30</v>
      </c>
      <c r="E24" s="2">
        <v>150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2:18" x14ac:dyDescent="0.25">
      <c r="B25" s="2">
        <v>20</v>
      </c>
      <c r="C25" s="2">
        <v>70</v>
      </c>
      <c r="D25" s="2">
        <v>60</v>
      </c>
      <c r="E25" s="2">
        <v>600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2:18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2:18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2:18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2:18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2:18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2:18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18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4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Défense Infanterie</vt:lpstr>
      <vt:lpstr>Défense rapide</vt:lpstr>
      <vt:lpstr>Défense tout type opti</vt:lpstr>
      <vt:lpstr>Défense tout type équilibrée</vt:lpstr>
      <vt:lpstr>Défense peu gourmande</vt:lpstr>
      <vt:lpstr>Défense tout type par ratio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2016-04-16T19:44:11Z</dcterms:modified>
</cp:coreProperties>
</file>